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 2021\ccoss\"/>
    </mc:Choice>
  </mc:AlternateContent>
  <xr:revisionPtr revIDLastSave="0" documentId="13_ncr:1_{D4454835-5119-40DC-87E8-D5B843DED532}" xr6:coauthVersionLast="47" xr6:coauthVersionMax="47" xr10:uidLastSave="{00000000-0000-0000-0000-000000000000}"/>
  <bookViews>
    <workbookView xWindow="0" yWindow="0" windowWidth="19575" windowHeight="15600" tabRatio="906" activeTab="2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Factors'!$A$12:$T$226</definedName>
    <definedName name="class">'Class. Factors'!$A$13:$H$195</definedName>
    <definedName name="_xlnm.Print_Area" localSheetId="21">'Alloc. Factors'!$A$1:$J$208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Class'!$A$1:$L$273</definedName>
    <definedName name="_xlnm.Print_Area" localSheetId="17">'Dep.Exp. Alloc.'!$A$1:$N$1073</definedName>
    <definedName name="_xlnm.Print_Area" localSheetId="14">'Dep.Res. Alloc.'!$A$1:$N$1077</definedName>
    <definedName name="_xlnm.Print_Area" localSheetId="10">'DepExp. Class.'!$A$1:$L$272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Alloc.'!$A$1:$N$1101</definedName>
    <definedName name="_xlnm.Print_Area" localSheetId="6">'Plt. Class.'!$A$1:$L$279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Alloc.'!$A$1:$M$115</definedName>
    <definedName name="_xlnm.Print_Area" localSheetId="11">'Taxes Class.'!$A$1:$K$32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9" i="20" l="1"/>
  <c r="Q56" i="4"/>
  <c r="I56" i="4"/>
  <c r="V56" i="4"/>
  <c r="U56" i="4"/>
  <c r="T56" i="4"/>
  <c r="S56" i="4"/>
  <c r="R56" i="4"/>
  <c r="P56" i="4"/>
  <c r="O56" i="4"/>
  <c r="N56" i="4"/>
  <c r="M56" i="4"/>
  <c r="L55" i="4"/>
  <c r="L56" i="4" s="1"/>
  <c r="K55" i="4"/>
  <c r="K56" i="4" s="1"/>
  <c r="J55" i="4"/>
  <c r="J56" i="4" s="1"/>
  <c r="I55" i="4"/>
  <c r="H55" i="4"/>
  <c r="H56" i="4" s="1"/>
  <c r="G55" i="4"/>
  <c r="G56" i="4" s="1"/>
  <c r="W55" i="4" l="1"/>
  <c r="I77" i="20" l="1"/>
  <c r="I74" i="20"/>
  <c r="H61" i="20" l="1"/>
  <c r="I54" i="20" l="1"/>
  <c r="I61" i="20" s="1"/>
  <c r="I53" i="20"/>
  <c r="I52" i="20"/>
  <c r="I51" i="20"/>
  <c r="I50" i="20"/>
  <c r="I48" i="20"/>
  <c r="I46" i="20"/>
  <c r="I45" i="20"/>
  <c r="I43" i="20"/>
  <c r="I42" i="20"/>
  <c r="H60" i="20"/>
  <c r="H59" i="20"/>
  <c r="H58" i="20"/>
  <c r="H49" i="20"/>
  <c r="H47" i="20"/>
  <c r="I47" i="20" s="1"/>
  <c r="H44" i="20"/>
  <c r="I44" i="20" s="1"/>
  <c r="I60" i="20" s="1"/>
  <c r="I41" i="20"/>
  <c r="I58" i="20" s="1"/>
  <c r="G61" i="20"/>
  <c r="G60" i="20"/>
  <c r="G58" i="20"/>
  <c r="G49" i="20"/>
  <c r="G59" i="20" s="1"/>
  <c r="I49" i="20" l="1"/>
  <c r="I59" i="20"/>
  <c r="I63" i="20" s="1"/>
  <c r="G56" i="20"/>
  <c r="H63" i="20"/>
  <c r="G63" i="20"/>
  <c r="R15" i="21" l="1"/>
  <c r="Q15" i="21"/>
  <c r="P15" i="21"/>
  <c r="O15" i="21"/>
  <c r="N15" i="21"/>
  <c r="M15" i="21"/>
  <c r="L15" i="21"/>
  <c r="K15" i="21"/>
  <c r="H165" i="21"/>
  <c r="G165" i="21"/>
  <c r="F165" i="21"/>
  <c r="G57" i="1"/>
  <c r="Q161" i="8" l="1"/>
  <c r="G147" i="8"/>
  <c r="G146" i="8"/>
  <c r="G145" i="8"/>
  <c r="G144" i="8"/>
  <c r="A863" i="18" l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62" i="18"/>
  <c r="I883" i="18"/>
  <c r="I882" i="18"/>
  <c r="H616" i="18"/>
  <c r="H615" i="18"/>
  <c r="H349" i="18"/>
  <c r="H348" i="18"/>
  <c r="I863" i="18"/>
  <c r="H596" i="18"/>
  <c r="H329" i="18"/>
  <c r="H82" i="18"/>
  <c r="H81" i="18"/>
  <c r="H62" i="18"/>
  <c r="A329" i="14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I886" i="14"/>
  <c r="I885" i="14"/>
  <c r="H618" i="14"/>
  <c r="H617" i="14"/>
  <c r="H350" i="14"/>
  <c r="H349" i="14"/>
  <c r="I866" i="14"/>
  <c r="H598" i="14"/>
  <c r="H330" i="14"/>
  <c r="H82" i="14"/>
  <c r="H81" i="14"/>
  <c r="H62" i="14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I904" i="13"/>
  <c r="I903" i="13"/>
  <c r="H630" i="13"/>
  <c r="H629" i="13"/>
  <c r="H356" i="13"/>
  <c r="H355" i="13"/>
  <c r="I884" i="13"/>
  <c r="H610" i="13"/>
  <c r="H336" i="13"/>
  <c r="H82" i="13"/>
  <c r="H81" i="13"/>
  <c r="H62" i="13"/>
  <c r="G166" i="8"/>
  <c r="G52" i="8"/>
  <c r="G234" i="10" l="1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0" i="10"/>
  <c r="G206" i="10"/>
  <c r="G205" i="10"/>
  <c r="G204" i="10"/>
  <c r="G201" i="10"/>
  <c r="G200" i="10"/>
  <c r="G199" i="10"/>
  <c r="G198" i="10"/>
  <c r="G197" i="10"/>
  <c r="G193" i="10"/>
  <c r="G226" i="10"/>
  <c r="A83" i="10"/>
  <c r="A84" i="10" s="1"/>
  <c r="A85" i="10" s="1"/>
  <c r="A86" i="10" s="1"/>
  <c r="L82" i="10"/>
  <c r="K82" i="10"/>
  <c r="J82" i="10"/>
  <c r="I82" i="10"/>
  <c r="L81" i="10"/>
  <c r="K81" i="10"/>
  <c r="J81" i="10"/>
  <c r="I81" i="10"/>
  <c r="L62" i="10"/>
  <c r="I596" i="18" s="1"/>
  <c r="K62" i="10"/>
  <c r="I329" i="18" s="1"/>
  <c r="J62" i="10"/>
  <c r="I62" i="10"/>
  <c r="G225" i="6"/>
  <c r="G218" i="6"/>
  <c r="G217" i="6"/>
  <c r="G226" i="6"/>
  <c r="G215" i="6"/>
  <c r="G194" i="6"/>
  <c r="G198" i="6"/>
  <c r="A83" i="6"/>
  <c r="A84" i="6" s="1"/>
  <c r="A85" i="6" s="1"/>
  <c r="A86" i="6" s="1"/>
  <c r="L82" i="6"/>
  <c r="I618" i="14" s="1"/>
  <c r="K82" i="6"/>
  <c r="I350" i="14" s="1"/>
  <c r="J82" i="6"/>
  <c r="I82" i="6"/>
  <c r="L81" i="6"/>
  <c r="I617" i="14" s="1"/>
  <c r="K81" i="6"/>
  <c r="I349" i="14" s="1"/>
  <c r="J81" i="6"/>
  <c r="I81" i="6"/>
  <c r="L62" i="6"/>
  <c r="I598" i="14" s="1"/>
  <c r="K62" i="6"/>
  <c r="I330" i="14" s="1"/>
  <c r="J62" i="6"/>
  <c r="I62" i="6"/>
  <c r="G279" i="5"/>
  <c r="A83" i="5"/>
  <c r="A84" i="5" s="1"/>
  <c r="A85" i="5" s="1"/>
  <c r="L82" i="5"/>
  <c r="I630" i="13" s="1"/>
  <c r="K82" i="5"/>
  <c r="J82" i="5"/>
  <c r="I82" i="13" s="1"/>
  <c r="I82" i="5"/>
  <c r="L81" i="5"/>
  <c r="I629" i="13" s="1"/>
  <c r="K81" i="5"/>
  <c r="J81" i="5"/>
  <c r="I81" i="13" s="1"/>
  <c r="I81" i="5"/>
  <c r="L62" i="5"/>
  <c r="I610" i="13" s="1"/>
  <c r="K62" i="5"/>
  <c r="I336" i="13" s="1"/>
  <c r="J62" i="5"/>
  <c r="I62" i="5"/>
  <c r="K27" i="21"/>
  <c r="L27" i="21"/>
  <c r="I616" i="18" l="1"/>
  <c r="I615" i="18"/>
  <c r="I348" i="18"/>
  <c r="I349" i="18"/>
  <c r="I81" i="18"/>
  <c r="I82" i="18"/>
  <c r="W596" i="18"/>
  <c r="I62" i="18"/>
  <c r="X617" i="14"/>
  <c r="I82" i="14"/>
  <c r="I81" i="14"/>
  <c r="I62" i="14"/>
  <c r="I355" i="13"/>
  <c r="I356" i="13"/>
  <c r="I62" i="13"/>
  <c r="M81" i="10"/>
  <c r="M82" i="10"/>
  <c r="M62" i="10"/>
  <c r="M81" i="6"/>
  <c r="M62" i="6"/>
  <c r="M82" i="6"/>
  <c r="M62" i="5"/>
  <c r="M81" i="5"/>
  <c r="M82" i="5"/>
  <c r="N44" i="20"/>
  <c r="N72" i="20" s="1"/>
  <c r="M44" i="20"/>
  <c r="M72" i="20" s="1"/>
  <c r="P44" i="20"/>
  <c r="K44" i="20"/>
  <c r="K72" i="20" s="1"/>
  <c r="J44" i="20"/>
  <c r="J72" i="20" s="1"/>
  <c r="O45" i="20"/>
  <c r="N42" i="20"/>
  <c r="M42" i="20"/>
  <c r="L42" i="20"/>
  <c r="K42" i="20"/>
  <c r="J42" i="20"/>
  <c r="I56" i="20"/>
  <c r="I73" i="20" l="1"/>
  <c r="X616" i="18"/>
  <c r="W616" i="18"/>
  <c r="W615" i="18"/>
  <c r="X615" i="18"/>
  <c r="X349" i="18"/>
  <c r="W349" i="18"/>
  <c r="W348" i="18"/>
  <c r="X348" i="18"/>
  <c r="X596" i="18"/>
  <c r="X329" i="18"/>
  <c r="W329" i="18"/>
  <c r="W618" i="14"/>
  <c r="W617" i="14"/>
  <c r="X618" i="14"/>
  <c r="W349" i="14"/>
  <c r="X349" i="14"/>
  <c r="W350" i="14"/>
  <c r="X350" i="14"/>
  <c r="X598" i="14"/>
  <c r="W598" i="14"/>
  <c r="X330" i="14"/>
  <c r="W330" i="14"/>
  <c r="W630" i="13"/>
  <c r="X630" i="13"/>
  <c r="W629" i="13"/>
  <c r="X629" i="13"/>
  <c r="X610" i="13"/>
  <c r="W610" i="13"/>
  <c r="X336" i="13"/>
  <c r="W336" i="13"/>
  <c r="O42" i="20"/>
  <c r="P42" i="20"/>
  <c r="P41" i="20"/>
  <c r="N41" i="20" l="1"/>
  <c r="M41" i="20"/>
  <c r="L41" i="20"/>
  <c r="K41" i="20"/>
  <c r="J41" i="20"/>
  <c r="H73" i="20"/>
  <c r="L44" i="20"/>
  <c r="O41" i="20" l="1"/>
  <c r="L72" i="20"/>
  <c r="O44" i="20"/>
  <c r="I72" i="20" l="1"/>
  <c r="G211" i="6"/>
  <c r="G207" i="6"/>
  <c r="G206" i="6"/>
  <c r="G199" i="6"/>
  <c r="G202" i="6" l="1"/>
  <c r="G201" i="6"/>
  <c r="G200" i="6"/>
  <c r="E64" i="23" l="1"/>
  <c r="H65" i="23" s="1"/>
  <c r="E61" i="23"/>
  <c r="H62" i="23" s="1"/>
  <c r="E58" i="23"/>
  <c r="H59" i="23" s="1"/>
  <c r="F65" i="23" l="1"/>
  <c r="G65" i="23"/>
  <c r="F62" i="23"/>
  <c r="G62" i="23"/>
  <c r="F59" i="23"/>
  <c r="G59" i="23"/>
  <c r="E65" i="23" l="1"/>
  <c r="E62" i="23"/>
  <c r="E59" i="23"/>
  <c r="Y17" i="20" l="1"/>
  <c r="X28" i="20"/>
  <c r="W28" i="20"/>
  <c r="H28" i="20"/>
  <c r="W32" i="1"/>
  <c r="G31" i="19"/>
  <c r="H115" i="19"/>
  <c r="G87" i="19"/>
  <c r="G59" i="19"/>
  <c r="H32" i="11"/>
  <c r="I18" i="20" l="1"/>
  <c r="G164" i="8" l="1"/>
  <c r="G163" i="8"/>
  <c r="G161" i="8"/>
  <c r="G160" i="8"/>
  <c r="G159" i="8"/>
  <c r="G158" i="8"/>
  <c r="G157" i="8"/>
  <c r="G156" i="8"/>
  <c r="G155" i="8"/>
  <c r="G153" i="8"/>
  <c r="G152" i="8"/>
  <c r="G96" i="8" l="1"/>
  <c r="G95" i="8"/>
  <c r="G227" i="5"/>
  <c r="G226" i="5"/>
  <c r="G225" i="5"/>
  <c r="G224" i="5"/>
  <c r="G221" i="5"/>
  <c r="G220" i="5"/>
  <c r="G219" i="5"/>
  <c r="G228" i="5"/>
  <c r="G223" i="5"/>
  <c r="G222" i="5"/>
  <c r="G218" i="5"/>
  <c r="G217" i="5"/>
  <c r="G213" i="5"/>
  <c r="G209" i="5"/>
  <c r="G208" i="5"/>
  <c r="G207" i="5"/>
  <c r="G204" i="5"/>
  <c r="G203" i="5"/>
  <c r="G202" i="5"/>
  <c r="G201" i="5"/>
  <c r="G200" i="5"/>
  <c r="G197" i="5"/>
  <c r="G172" i="5"/>
  <c r="G171" i="5"/>
  <c r="G170" i="5"/>
  <c r="G183" i="5"/>
  <c r="G182" i="5"/>
  <c r="G181" i="5"/>
  <c r="G178" i="5"/>
  <c r="G177" i="5"/>
  <c r="G176" i="5"/>
  <c r="G175" i="5"/>
  <c r="G174" i="5"/>
  <c r="G166" i="5"/>
  <c r="G165" i="5"/>
  <c r="G164" i="5"/>
  <c r="G161" i="5"/>
  <c r="G130" i="5"/>
  <c r="G129" i="5"/>
  <c r="G128" i="5"/>
  <c r="G125" i="5"/>
  <c r="G124" i="5"/>
  <c r="G123" i="5"/>
  <c r="G121" i="5"/>
  <c r="G117" i="5"/>
  <c r="G116" i="5"/>
  <c r="G115" i="5"/>
  <c r="G114" i="5"/>
  <c r="G112" i="5"/>
  <c r="G110" i="5"/>
  <c r="G108" i="5"/>
  <c r="W25" i="20" l="1"/>
  <c r="W26" i="20"/>
  <c r="W27" i="20"/>
  <c r="X25" i="20"/>
  <c r="X26" i="20"/>
  <c r="X27" i="20"/>
  <c r="F19" i="11"/>
  <c r="H102" i="19" s="1"/>
  <c r="F25" i="11"/>
  <c r="H108" i="19" s="1"/>
  <c r="H113" i="19"/>
  <c r="G25" i="1" s="1"/>
  <c r="G20" i="24" s="1"/>
  <c r="E72" i="21"/>
  <c r="F73" i="21" s="1"/>
  <c r="E24" i="23"/>
  <c r="G24" i="21"/>
  <c r="H24" i="21"/>
  <c r="I24" i="21"/>
  <c r="J24" i="21"/>
  <c r="I1002" i="14"/>
  <c r="I1003" i="14"/>
  <c r="I1004" i="14"/>
  <c r="I1005" i="14"/>
  <c r="G205" i="6"/>
  <c r="I1011" i="14"/>
  <c r="I1015" i="14"/>
  <c r="I1019" i="14"/>
  <c r="G216" i="6"/>
  <c r="I1020" i="14" s="1"/>
  <c r="I1021" i="14"/>
  <c r="I1022" i="14"/>
  <c r="G219" i="6"/>
  <c r="G220" i="6"/>
  <c r="G221" i="6"/>
  <c r="I1025" i="14" s="1"/>
  <c r="G222" i="6"/>
  <c r="I1026" i="14" s="1"/>
  <c r="G223" i="6"/>
  <c r="I1027" i="14" s="1"/>
  <c r="G224" i="6"/>
  <c r="I1028" i="14" s="1"/>
  <c r="I1029" i="14"/>
  <c r="G227" i="6"/>
  <c r="E18" i="21"/>
  <c r="E12" i="21"/>
  <c r="J13" i="21" s="1"/>
  <c r="Q19" i="21"/>
  <c r="F15" i="21"/>
  <c r="G15" i="21"/>
  <c r="H15" i="21"/>
  <c r="I16" i="20"/>
  <c r="I655" i="17"/>
  <c r="I530" i="17"/>
  <c r="I533" i="17"/>
  <c r="I536" i="17"/>
  <c r="I539" i="17"/>
  <c r="I540" i="17"/>
  <c r="G266" i="10"/>
  <c r="G264" i="10"/>
  <c r="G263" i="10"/>
  <c r="G257" i="10"/>
  <c r="G256" i="10"/>
  <c r="I1057" i="18" s="1"/>
  <c r="G252" i="10"/>
  <c r="G248" i="10"/>
  <c r="G247" i="10"/>
  <c r="I1048" i="18" s="1"/>
  <c r="G243" i="10"/>
  <c r="G240" i="10"/>
  <c r="I1041" i="18" s="1"/>
  <c r="G236" i="10"/>
  <c r="I1018" i="18"/>
  <c r="I1019" i="18"/>
  <c r="I1024" i="18"/>
  <c r="G130" i="10"/>
  <c r="I931" i="18" s="1"/>
  <c r="G128" i="10"/>
  <c r="I929" i="18" s="1"/>
  <c r="G127" i="10"/>
  <c r="I928" i="18" s="1"/>
  <c r="G124" i="10"/>
  <c r="G123" i="10"/>
  <c r="G122" i="10"/>
  <c r="G120" i="10"/>
  <c r="I921" i="18" s="1"/>
  <c r="G119" i="10"/>
  <c r="I920" i="18" s="1"/>
  <c r="G118" i="10"/>
  <c r="G117" i="10"/>
  <c r="I918" i="18" s="1"/>
  <c r="G116" i="10"/>
  <c r="I917" i="18" s="1"/>
  <c r="G115" i="10"/>
  <c r="G114" i="10"/>
  <c r="I915" i="18" s="1"/>
  <c r="G113" i="10"/>
  <c r="G111" i="10"/>
  <c r="I912" i="18" s="1"/>
  <c r="G107" i="10"/>
  <c r="I908" i="18" s="1"/>
  <c r="G106" i="10"/>
  <c r="G100" i="10"/>
  <c r="I901" i="18" s="1"/>
  <c r="G99" i="10"/>
  <c r="I900" i="18" s="1"/>
  <c r="G265" i="6"/>
  <c r="G264" i="6"/>
  <c r="I1068" i="14" s="1"/>
  <c r="G259" i="6"/>
  <c r="I1063" i="14" s="1"/>
  <c r="G257" i="6"/>
  <c r="G269" i="6"/>
  <c r="I1073" i="14" s="1"/>
  <c r="G268" i="6"/>
  <c r="I1072" i="14" s="1"/>
  <c r="G266" i="6"/>
  <c r="I1070" i="14" s="1"/>
  <c r="G249" i="6"/>
  <c r="I1053" i="14" s="1"/>
  <c r="G248" i="6"/>
  <c r="G244" i="6"/>
  <c r="G241" i="6"/>
  <c r="I1045" i="14" s="1"/>
  <c r="G133" i="6"/>
  <c r="G132" i="6"/>
  <c r="G130" i="6"/>
  <c r="I934" i="14" s="1"/>
  <c r="G128" i="6"/>
  <c r="G127" i="6"/>
  <c r="I931" i="14" s="1"/>
  <c r="G124" i="6"/>
  <c r="G123" i="6"/>
  <c r="G122" i="6"/>
  <c r="I926" i="14" s="1"/>
  <c r="G119" i="6"/>
  <c r="G118" i="6"/>
  <c r="G113" i="6"/>
  <c r="I917" i="14" s="1"/>
  <c r="G111" i="6"/>
  <c r="I915" i="14" s="1"/>
  <c r="G107" i="6"/>
  <c r="G106" i="6"/>
  <c r="G100" i="6"/>
  <c r="G101" i="6"/>
  <c r="I905" i="14" s="1"/>
  <c r="G99" i="6"/>
  <c r="G102" i="6"/>
  <c r="G103" i="6"/>
  <c r="I907" i="14" s="1"/>
  <c r="G104" i="6"/>
  <c r="G109" i="6"/>
  <c r="I913" i="14" s="1"/>
  <c r="G114" i="6"/>
  <c r="G115" i="6"/>
  <c r="G116" i="6"/>
  <c r="I920" i="14" s="1"/>
  <c r="G117" i="6"/>
  <c r="G120" i="6"/>
  <c r="G121" i="6"/>
  <c r="I925" i="14" s="1"/>
  <c r="G270" i="5"/>
  <c r="I1092" i="13" s="1"/>
  <c r="G269" i="5"/>
  <c r="I1091" i="13" s="1"/>
  <c r="G268" i="5"/>
  <c r="G267" i="5"/>
  <c r="I1089" i="13" s="1"/>
  <c r="G263" i="5"/>
  <c r="I1085" i="13" s="1"/>
  <c r="G262" i="5"/>
  <c r="I1084" i="13" s="1"/>
  <c r="G261" i="5"/>
  <c r="I1083" i="13" s="1"/>
  <c r="G260" i="5"/>
  <c r="I1082" i="13" s="1"/>
  <c r="G256" i="5"/>
  <c r="I1078" i="13" s="1"/>
  <c r="G252" i="5"/>
  <c r="G251" i="5"/>
  <c r="G247" i="5"/>
  <c r="G244" i="5"/>
  <c r="I1066" i="13" s="1"/>
  <c r="G240" i="5"/>
  <c r="G238" i="5"/>
  <c r="I1050" i="13"/>
  <c r="I1041" i="13"/>
  <c r="I1039" i="13"/>
  <c r="I1040" i="13"/>
  <c r="I1035" i="13"/>
  <c r="I57" i="1"/>
  <c r="H57" i="1"/>
  <c r="H58" i="1" s="1"/>
  <c r="G43" i="24"/>
  <c r="F162" i="21"/>
  <c r="G162" i="21"/>
  <c r="H162" i="21"/>
  <c r="I162" i="21"/>
  <c r="J162" i="21"/>
  <c r="R24" i="21"/>
  <c r="Q24" i="21"/>
  <c r="P24" i="21"/>
  <c r="E42" i="21"/>
  <c r="H43" i="21" s="1"/>
  <c r="I616" i="17"/>
  <c r="I614" i="17"/>
  <c r="I612" i="17"/>
  <c r="I554" i="17"/>
  <c r="I565" i="17"/>
  <c r="I563" i="17"/>
  <c r="H146" i="15"/>
  <c r="G105" i="15"/>
  <c r="G64" i="15"/>
  <c r="G23" i="15"/>
  <c r="H23" i="7"/>
  <c r="H98" i="19"/>
  <c r="H99" i="19"/>
  <c r="H100" i="19"/>
  <c r="H101" i="19"/>
  <c r="H105" i="19"/>
  <c r="H106" i="19"/>
  <c r="H107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E207" i="21"/>
  <c r="F208" i="21" s="1"/>
  <c r="E21" i="23"/>
  <c r="F22" i="23" s="1"/>
  <c r="J47" i="6" s="1"/>
  <c r="I47" i="14" s="1"/>
  <c r="X47" i="14" s="1"/>
  <c r="E15" i="23"/>
  <c r="F16" i="23" s="1"/>
  <c r="P21" i="21"/>
  <c r="Q21" i="21"/>
  <c r="S32" i="4" s="1"/>
  <c r="S33" i="4" s="1"/>
  <c r="R21" i="21"/>
  <c r="T32" i="4" s="1"/>
  <c r="T33" i="4" s="1"/>
  <c r="E12" i="23"/>
  <c r="G13" i="23" s="1"/>
  <c r="F13" i="23"/>
  <c r="J86" i="6" s="1"/>
  <c r="I86" i="14" s="1"/>
  <c r="X86" i="14" s="1"/>
  <c r="L30" i="21"/>
  <c r="M30" i="21"/>
  <c r="N30" i="21"/>
  <c r="E45" i="21"/>
  <c r="F46" i="21" s="1"/>
  <c r="G16" i="23"/>
  <c r="K56" i="5" s="1"/>
  <c r="I330" i="13" s="1"/>
  <c r="X330" i="13" s="1"/>
  <c r="H16" i="23"/>
  <c r="L95" i="8" s="1"/>
  <c r="I423" i="17" s="1"/>
  <c r="H13" i="23"/>
  <c r="M27" i="21"/>
  <c r="N27" i="21"/>
  <c r="O27" i="21"/>
  <c r="I935" i="14"/>
  <c r="I936" i="14"/>
  <c r="A13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H668" i="14"/>
  <c r="H400" i="14"/>
  <c r="H131" i="14"/>
  <c r="G98" i="5"/>
  <c r="I920" i="13" s="1"/>
  <c r="G99" i="5"/>
  <c r="I921" i="13" s="1"/>
  <c r="G101" i="5"/>
  <c r="I923" i="13" s="1"/>
  <c r="G102" i="5"/>
  <c r="I924" i="13" s="1"/>
  <c r="G103" i="5"/>
  <c r="G104" i="5"/>
  <c r="G105" i="5"/>
  <c r="I930" i="13"/>
  <c r="I932" i="13"/>
  <c r="I934" i="13"/>
  <c r="I936" i="13"/>
  <c r="I937" i="13"/>
  <c r="I938" i="13"/>
  <c r="I939" i="13"/>
  <c r="I947" i="13"/>
  <c r="I951" i="13"/>
  <c r="I952" i="13"/>
  <c r="G153" i="5"/>
  <c r="I975" i="13" s="1"/>
  <c r="G156" i="5"/>
  <c r="G157" i="5"/>
  <c r="G158" i="5"/>
  <c r="I983" i="13"/>
  <c r="I987" i="13"/>
  <c r="I988" i="13"/>
  <c r="I992" i="13"/>
  <c r="I996" i="13"/>
  <c r="I998" i="13"/>
  <c r="I1003" i="13"/>
  <c r="I1004" i="13"/>
  <c r="I1005" i="13"/>
  <c r="I1019" i="13"/>
  <c r="I1022" i="13"/>
  <c r="G230" i="5"/>
  <c r="I1052" i="13" s="1"/>
  <c r="I1026" i="13"/>
  <c r="I1031" i="13"/>
  <c r="I1044" i="13"/>
  <c r="I1045" i="13"/>
  <c r="I1046" i="13"/>
  <c r="I1047" i="13"/>
  <c r="I1048" i="13"/>
  <c r="I1062" i="13"/>
  <c r="G243" i="5"/>
  <c r="I1065" i="13" s="1"/>
  <c r="G264" i="5"/>
  <c r="I1086" i="13" s="1"/>
  <c r="I908" i="14"/>
  <c r="I919" i="14"/>
  <c r="I932" i="14"/>
  <c r="E18" i="23"/>
  <c r="G152" i="6"/>
  <c r="G155" i="6"/>
  <c r="I959" i="14" s="1"/>
  <c r="G156" i="6"/>
  <c r="I960" i="14" s="1"/>
  <c r="G157" i="6"/>
  <c r="I961" i="14" s="1"/>
  <c r="G160" i="6"/>
  <c r="G164" i="6"/>
  <c r="I968" i="14" s="1"/>
  <c r="G165" i="6"/>
  <c r="I969" i="14" s="1"/>
  <c r="G169" i="6"/>
  <c r="G173" i="6"/>
  <c r="I977" i="14" s="1"/>
  <c r="G174" i="6"/>
  <c r="I978" i="14" s="1"/>
  <c r="G175" i="6"/>
  <c r="I979" i="14" s="1"/>
  <c r="G176" i="6"/>
  <c r="G177" i="6"/>
  <c r="G180" i="6"/>
  <c r="I984" i="14" s="1"/>
  <c r="G181" i="6"/>
  <c r="I985" i="14" s="1"/>
  <c r="G182" i="6"/>
  <c r="I986" i="14" s="1"/>
  <c r="G185" i="6"/>
  <c r="I998" i="14"/>
  <c r="I1006" i="14"/>
  <c r="I1030" i="14"/>
  <c r="I1031" i="14"/>
  <c r="G237" i="6"/>
  <c r="I1041" i="14" s="1"/>
  <c r="G240" i="6"/>
  <c r="I1044" i="14" s="1"/>
  <c r="G243" i="6"/>
  <c r="I1047" i="14" s="1"/>
  <c r="G253" i="6"/>
  <c r="I1057" i="14" s="1"/>
  <c r="G258" i="6"/>
  <c r="I1062" i="14" s="1"/>
  <c r="G260" i="6"/>
  <c r="G261" i="6"/>
  <c r="I1069" i="14"/>
  <c r="G267" i="6"/>
  <c r="I1071" i="14" s="1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36" i="15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G120" i="15"/>
  <c r="G79" i="15"/>
  <c r="G38" i="15"/>
  <c r="J34" i="7"/>
  <c r="H75" i="15" s="1"/>
  <c r="F41" i="7"/>
  <c r="H164" i="15" s="1"/>
  <c r="I656" i="17"/>
  <c r="K161" i="8"/>
  <c r="I325" i="17" s="1"/>
  <c r="I650" i="17"/>
  <c r="I649" i="17"/>
  <c r="I648" i="17"/>
  <c r="I645" i="17"/>
  <c r="I639" i="17"/>
  <c r="I630" i="17"/>
  <c r="J139" i="8"/>
  <c r="I632" i="17"/>
  <c r="I623" i="17"/>
  <c r="I595" i="17"/>
  <c r="I596" i="17"/>
  <c r="G126" i="8"/>
  <c r="I618" i="17" s="1"/>
  <c r="I602" i="17"/>
  <c r="L111" i="8"/>
  <c r="I439" i="17" s="1"/>
  <c r="J439" i="17" s="1"/>
  <c r="J111" i="8"/>
  <c r="I111" i="17" s="1"/>
  <c r="I604" i="17"/>
  <c r="I605" i="17"/>
  <c r="I609" i="17"/>
  <c r="I610" i="17"/>
  <c r="L124" i="8"/>
  <c r="I452" i="17" s="1"/>
  <c r="X452" i="17" s="1"/>
  <c r="G81" i="8"/>
  <c r="I585" i="17"/>
  <c r="K95" i="8"/>
  <c r="I259" i="17" s="1"/>
  <c r="I590" i="17"/>
  <c r="I551" i="17"/>
  <c r="G31" i="8"/>
  <c r="I523" i="17" s="1"/>
  <c r="I1064" i="18"/>
  <c r="G267" i="10"/>
  <c r="G260" i="10"/>
  <c r="I1061" i="18"/>
  <c r="G259" i="10"/>
  <c r="I1060" i="18" s="1"/>
  <c r="G258" i="10"/>
  <c r="I1059" i="18" s="1"/>
  <c r="G242" i="10"/>
  <c r="I1043" i="18" s="1"/>
  <c r="I1037" i="18"/>
  <c r="G239" i="10"/>
  <c r="I1040" i="18" s="1"/>
  <c r="I1035" i="18"/>
  <c r="I261" i="10"/>
  <c r="I1026" i="18"/>
  <c r="I1023" i="18"/>
  <c r="I1022" i="18"/>
  <c r="I1021" i="18"/>
  <c r="I1020" i="18"/>
  <c r="I1011" i="18"/>
  <c r="I1007" i="18"/>
  <c r="I1006" i="18"/>
  <c r="I1005" i="18"/>
  <c r="I1002" i="18"/>
  <c r="I1000" i="18"/>
  <c r="G164" i="10"/>
  <c r="I965" i="18" s="1"/>
  <c r="G181" i="10"/>
  <c r="I982" i="18" s="1"/>
  <c r="G180" i="10"/>
  <c r="G179" i="10"/>
  <c r="G176" i="10"/>
  <c r="I977" i="18" s="1"/>
  <c r="G175" i="10"/>
  <c r="I976" i="18" s="1"/>
  <c r="G174" i="10"/>
  <c r="I975" i="18" s="1"/>
  <c r="G173" i="10"/>
  <c r="I974" i="18" s="1"/>
  <c r="G172" i="10"/>
  <c r="I973" i="18" s="1"/>
  <c r="G168" i="10"/>
  <c r="I969" i="18" s="1"/>
  <c r="G163" i="10"/>
  <c r="I964" i="18" s="1"/>
  <c r="G159" i="10"/>
  <c r="G156" i="10"/>
  <c r="I957" i="18" s="1"/>
  <c r="G154" i="10"/>
  <c r="I955" i="18" s="1"/>
  <c r="G155" i="10"/>
  <c r="I956" i="18" s="1"/>
  <c r="G151" i="10"/>
  <c r="I930" i="18"/>
  <c r="G109" i="10"/>
  <c r="I910" i="18" s="1"/>
  <c r="I906" i="18"/>
  <c r="G104" i="10"/>
  <c r="I905" i="18" s="1"/>
  <c r="G103" i="10"/>
  <c r="I904" i="18" s="1"/>
  <c r="G102" i="10"/>
  <c r="I903" i="18" s="1"/>
  <c r="G101" i="10"/>
  <c r="I902" i="18" s="1"/>
  <c r="G98" i="10"/>
  <c r="I14" i="10"/>
  <c r="I15" i="10"/>
  <c r="A13" i="7"/>
  <c r="A14" i="7" s="1"/>
  <c r="A15" i="7" s="1"/>
  <c r="A16" i="7" s="1"/>
  <c r="A17" i="7" s="1"/>
  <c r="A18" i="7" s="1"/>
  <c r="A19" i="7" s="1"/>
  <c r="A20" i="7" s="1"/>
  <c r="A21" i="7" s="1"/>
  <c r="H38" i="7"/>
  <c r="F26" i="7"/>
  <c r="H149" i="15" s="1"/>
  <c r="E20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I132" i="6"/>
  <c r="E209" i="5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14" i="3"/>
  <c r="A15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F38" i="3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F43" i="2"/>
  <c r="F36" i="2"/>
  <c r="F38" i="4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G27" i="3"/>
  <c r="W27" i="3" s="1"/>
  <c r="G26" i="3"/>
  <c r="W26" i="3" s="1"/>
  <c r="G27" i="2"/>
  <c r="W27" i="2"/>
  <c r="G26" i="2"/>
  <c r="W26" i="2" s="1"/>
  <c r="G27" i="4"/>
  <c r="G26" i="4"/>
  <c r="W26" i="4" s="1"/>
  <c r="V57" i="1"/>
  <c r="V58" i="1" s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I58" i="1"/>
  <c r="I56" i="1" s="1"/>
  <c r="F24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12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40" i="19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8" i="19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96" i="19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E39" i="21"/>
  <c r="K40" i="21" s="1"/>
  <c r="E36" i="21"/>
  <c r="R37" i="21" s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I105" i="8"/>
  <c r="I262" i="6"/>
  <c r="V50" i="3"/>
  <c r="V51" i="3" s="1"/>
  <c r="U50" i="3"/>
  <c r="T50" i="3"/>
  <c r="T51" i="3" s="1"/>
  <c r="S50" i="3"/>
  <c r="S51" i="3" s="1"/>
  <c r="R50" i="3"/>
  <c r="R51" i="3" s="1"/>
  <c r="Q50" i="3"/>
  <c r="Q51" i="3" s="1"/>
  <c r="P50" i="3"/>
  <c r="O50" i="3"/>
  <c r="O51" i="3" s="1"/>
  <c r="N50" i="3"/>
  <c r="N51" i="3" s="1"/>
  <c r="M50" i="3"/>
  <c r="M51" i="3"/>
  <c r="L50" i="3"/>
  <c r="K50" i="3"/>
  <c r="J50" i="3"/>
  <c r="I50" i="3"/>
  <c r="H50" i="3"/>
  <c r="V41" i="3"/>
  <c r="V42" i="3" s="1"/>
  <c r="U41" i="3"/>
  <c r="U42" i="3"/>
  <c r="T41" i="3"/>
  <c r="T42" i="3" s="1"/>
  <c r="S41" i="3"/>
  <c r="S42" i="3" s="1"/>
  <c r="R41" i="3"/>
  <c r="R42" i="3" s="1"/>
  <c r="Q41" i="3"/>
  <c r="Q42" i="3" s="1"/>
  <c r="P41" i="3"/>
  <c r="P42" i="3" s="1"/>
  <c r="O41" i="3"/>
  <c r="O42" i="3" s="1"/>
  <c r="N41" i="3"/>
  <c r="N42" i="3" s="1"/>
  <c r="M41" i="3"/>
  <c r="M42" i="3" s="1"/>
  <c r="L41" i="3"/>
  <c r="K41" i="3"/>
  <c r="J41" i="3"/>
  <c r="I41" i="3"/>
  <c r="H41" i="3"/>
  <c r="F25" i="3"/>
  <c r="F24" i="3"/>
  <c r="V15" i="3"/>
  <c r="V45" i="3" s="1"/>
  <c r="U15" i="3"/>
  <c r="U45" i="3" s="1"/>
  <c r="F25" i="2"/>
  <c r="F24" i="2"/>
  <c r="V15" i="2"/>
  <c r="V41" i="2" s="1"/>
  <c r="U15" i="2"/>
  <c r="U41" i="2" s="1"/>
  <c r="U43" i="2" s="1"/>
  <c r="V50" i="4"/>
  <c r="V51" i="4" s="1"/>
  <c r="V54" i="4" s="1"/>
  <c r="U50" i="4"/>
  <c r="U51" i="4"/>
  <c r="U54" i="4" s="1"/>
  <c r="R50" i="4"/>
  <c r="R51" i="4" s="1"/>
  <c r="Q50" i="4"/>
  <c r="Q51" i="4" s="1"/>
  <c r="P50" i="4"/>
  <c r="P51" i="4" s="1"/>
  <c r="O50" i="4"/>
  <c r="O51" i="4" s="1"/>
  <c r="N50" i="4"/>
  <c r="M50" i="4"/>
  <c r="M51" i="4" s="1"/>
  <c r="L50" i="4"/>
  <c r="K50" i="4"/>
  <c r="J50" i="4"/>
  <c r="I50" i="4"/>
  <c r="H50" i="4"/>
  <c r="V32" i="4"/>
  <c r="U32" i="4"/>
  <c r="U33" i="4" s="1"/>
  <c r="Q32" i="4"/>
  <c r="Q33" i="4" s="1"/>
  <c r="P32" i="4"/>
  <c r="P33" i="4" s="1"/>
  <c r="O32" i="4"/>
  <c r="O33" i="4" s="1"/>
  <c r="N32" i="4"/>
  <c r="N33" i="4" s="1"/>
  <c r="M32" i="4"/>
  <c r="M33" i="4" s="1"/>
  <c r="L32" i="4"/>
  <c r="K32" i="4"/>
  <c r="J32" i="4"/>
  <c r="I32" i="4"/>
  <c r="H32" i="4"/>
  <c r="V41" i="4"/>
  <c r="V42" i="4" s="1"/>
  <c r="U41" i="4"/>
  <c r="U42" i="4" s="1"/>
  <c r="Q41" i="4"/>
  <c r="Q42" i="4"/>
  <c r="P41" i="4"/>
  <c r="P42" i="4" s="1"/>
  <c r="O41" i="4"/>
  <c r="O42" i="4" s="1"/>
  <c r="N41" i="4"/>
  <c r="N42" i="4" s="1"/>
  <c r="M41" i="4"/>
  <c r="M42" i="4" s="1"/>
  <c r="L41" i="4"/>
  <c r="K41" i="4"/>
  <c r="J41" i="4"/>
  <c r="I41" i="4"/>
  <c r="H41" i="4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52" i="18"/>
  <c r="G18" i="10"/>
  <c r="I819" i="18" s="1"/>
  <c r="G94" i="10"/>
  <c r="G66" i="10"/>
  <c r="I867" i="18" s="1"/>
  <c r="G52" i="10"/>
  <c r="I853" i="18" s="1"/>
  <c r="G30" i="10"/>
  <c r="I831" i="18" s="1"/>
  <c r="G146" i="10"/>
  <c r="I947" i="18" s="1"/>
  <c r="I1067" i="18"/>
  <c r="I1063" i="18"/>
  <c r="I1062" i="18"/>
  <c r="I1058" i="18"/>
  <c r="I1056" i="18"/>
  <c r="I1055" i="18"/>
  <c r="I1054" i="18"/>
  <c r="I1052" i="18"/>
  <c r="I1051" i="18"/>
  <c r="I1050" i="18"/>
  <c r="I1049" i="18"/>
  <c r="I1047" i="18"/>
  <c r="I1046" i="18"/>
  <c r="I1045" i="18"/>
  <c r="I1044" i="18"/>
  <c r="I1042" i="18"/>
  <c r="I1039" i="18"/>
  <c r="I1038" i="18"/>
  <c r="I1036" i="18"/>
  <c r="I1015" i="18"/>
  <c r="I1014" i="18"/>
  <c r="I1013" i="18"/>
  <c r="I1012" i="18"/>
  <c r="I1010" i="18"/>
  <c r="I1009" i="18"/>
  <c r="I1008" i="18"/>
  <c r="I1004" i="18"/>
  <c r="I1003" i="18"/>
  <c r="I997" i="18"/>
  <c r="I996" i="18"/>
  <c r="I995" i="18"/>
  <c r="I993" i="18"/>
  <c r="I984" i="18"/>
  <c r="I983" i="18"/>
  <c r="I981" i="18"/>
  <c r="I979" i="18"/>
  <c r="I978" i="18"/>
  <c r="I972" i="18"/>
  <c r="I971" i="18"/>
  <c r="I970" i="18"/>
  <c r="I968" i="18"/>
  <c r="I967" i="18"/>
  <c r="I966" i="18"/>
  <c r="I963" i="18"/>
  <c r="I962" i="18"/>
  <c r="I961" i="18"/>
  <c r="I959" i="18"/>
  <c r="I958" i="18"/>
  <c r="I954" i="18"/>
  <c r="I953" i="18"/>
  <c r="I951" i="18"/>
  <c r="I945" i="18"/>
  <c r="I944" i="18"/>
  <c r="I943" i="18"/>
  <c r="I932" i="18"/>
  <c r="I927" i="18"/>
  <c r="I925" i="18"/>
  <c r="I924" i="18"/>
  <c r="I923" i="18"/>
  <c r="I919" i="18"/>
  <c r="I916" i="18"/>
  <c r="I914" i="18"/>
  <c r="I913" i="18"/>
  <c r="I911" i="18"/>
  <c r="I907" i="18"/>
  <c r="I893" i="18"/>
  <c r="I892" i="18"/>
  <c r="I891" i="18"/>
  <c r="I890" i="18"/>
  <c r="I889" i="18"/>
  <c r="I888" i="18"/>
  <c r="I887" i="18"/>
  <c r="I886" i="18"/>
  <c r="I885" i="18"/>
  <c r="I884" i="18"/>
  <c r="I881" i="18"/>
  <c r="I880" i="18"/>
  <c r="I879" i="18"/>
  <c r="I878" i="18"/>
  <c r="I877" i="18"/>
  <c r="I876" i="18"/>
  <c r="I875" i="18"/>
  <c r="I874" i="18"/>
  <c r="I873" i="18"/>
  <c r="I872" i="18"/>
  <c r="I871" i="18"/>
  <c r="I865" i="18"/>
  <c r="I864" i="18"/>
  <c r="I862" i="18"/>
  <c r="I861" i="18"/>
  <c r="I860" i="18"/>
  <c r="I859" i="18"/>
  <c r="I858" i="18"/>
  <c r="I857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29" i="18"/>
  <c r="I828" i="18"/>
  <c r="I827" i="18"/>
  <c r="I826" i="18"/>
  <c r="I825" i="18"/>
  <c r="I824" i="18"/>
  <c r="I823" i="18"/>
  <c r="I822" i="18"/>
  <c r="I817" i="18"/>
  <c r="I816" i="18"/>
  <c r="I815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I555" i="18"/>
  <c r="I288" i="18"/>
  <c r="X288" i="18" s="1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78" i="18"/>
  <c r="H677" i="18"/>
  <c r="H67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26" i="18"/>
  <c r="H625" i="18"/>
  <c r="H624" i="18"/>
  <c r="H623" i="18"/>
  <c r="H622" i="18"/>
  <c r="H621" i="18"/>
  <c r="H620" i="18"/>
  <c r="H619" i="18"/>
  <c r="H618" i="18"/>
  <c r="H617" i="18"/>
  <c r="H614" i="18"/>
  <c r="H613" i="18"/>
  <c r="H612" i="18"/>
  <c r="H611" i="18"/>
  <c r="H610" i="18"/>
  <c r="H609" i="18"/>
  <c r="H608" i="18"/>
  <c r="H607" i="18"/>
  <c r="H606" i="18"/>
  <c r="H605" i="18"/>
  <c r="H604" i="18"/>
  <c r="H598" i="18"/>
  <c r="H597" i="18"/>
  <c r="H595" i="18"/>
  <c r="H594" i="18"/>
  <c r="H593" i="18"/>
  <c r="H592" i="18"/>
  <c r="H591" i="18"/>
  <c r="H590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2" i="18"/>
  <c r="H561" i="18"/>
  <c r="H560" i="18"/>
  <c r="H559" i="18"/>
  <c r="H558" i="18"/>
  <c r="H557" i="18"/>
  <c r="H556" i="18"/>
  <c r="H555" i="18"/>
  <c r="H550" i="18"/>
  <c r="H549" i="18"/>
  <c r="H548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1" i="18"/>
  <c r="H410" i="18"/>
  <c r="H40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59" i="18"/>
  <c r="H358" i="18"/>
  <c r="H357" i="18"/>
  <c r="H356" i="18"/>
  <c r="H355" i="18"/>
  <c r="H354" i="18"/>
  <c r="H353" i="18"/>
  <c r="H352" i="18"/>
  <c r="H351" i="18"/>
  <c r="H350" i="18"/>
  <c r="H347" i="18"/>
  <c r="H346" i="18"/>
  <c r="H345" i="18"/>
  <c r="H344" i="18"/>
  <c r="H343" i="18"/>
  <c r="H342" i="18"/>
  <c r="H341" i="18"/>
  <c r="H340" i="18"/>
  <c r="H339" i="18"/>
  <c r="H338" i="18"/>
  <c r="H337" i="18"/>
  <c r="H331" i="18"/>
  <c r="H330" i="18"/>
  <c r="H328" i="18"/>
  <c r="H327" i="18"/>
  <c r="H326" i="18"/>
  <c r="H325" i="18"/>
  <c r="H324" i="18"/>
  <c r="H323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295" i="18"/>
  <c r="H294" i="18"/>
  <c r="H293" i="18"/>
  <c r="H292" i="18"/>
  <c r="H291" i="18"/>
  <c r="H290" i="18"/>
  <c r="H289" i="18"/>
  <c r="H288" i="18"/>
  <c r="H283" i="18"/>
  <c r="H282" i="18"/>
  <c r="H281" i="18"/>
  <c r="I21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4" i="18"/>
  <c r="H143" i="18"/>
  <c r="H14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2" i="18"/>
  <c r="H91" i="18"/>
  <c r="H90" i="18"/>
  <c r="H89" i="18"/>
  <c r="H88" i="18"/>
  <c r="H87" i="18"/>
  <c r="H86" i="18"/>
  <c r="H85" i="18"/>
  <c r="H84" i="18"/>
  <c r="H83" i="18"/>
  <c r="H80" i="18"/>
  <c r="H79" i="18"/>
  <c r="H78" i="18"/>
  <c r="H77" i="18"/>
  <c r="H76" i="18"/>
  <c r="H75" i="18"/>
  <c r="H74" i="18"/>
  <c r="H73" i="18"/>
  <c r="H72" i="18"/>
  <c r="H71" i="18"/>
  <c r="H70" i="18"/>
  <c r="H64" i="18"/>
  <c r="H63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4" i="6"/>
  <c r="I898" i="14" s="1"/>
  <c r="G66" i="6"/>
  <c r="G52" i="6"/>
  <c r="G30" i="6"/>
  <c r="G18" i="6"/>
  <c r="G147" i="6"/>
  <c r="I1067" i="14"/>
  <c r="I1066" i="14"/>
  <c r="I1061" i="14"/>
  <c r="I1060" i="14"/>
  <c r="I1059" i="14"/>
  <c r="I1058" i="14"/>
  <c r="I1056" i="14"/>
  <c r="I1055" i="14"/>
  <c r="I1054" i="14"/>
  <c r="I1052" i="14"/>
  <c r="I1051" i="14"/>
  <c r="I1050" i="14"/>
  <c r="I1049" i="14"/>
  <c r="I1048" i="14"/>
  <c r="I1046" i="14"/>
  <c r="I1043" i="14"/>
  <c r="I1042" i="14"/>
  <c r="I1040" i="14"/>
  <c r="I1039" i="14"/>
  <c r="I1018" i="14"/>
  <c r="I1017" i="14"/>
  <c r="I1016" i="14"/>
  <c r="I1014" i="14"/>
  <c r="I1013" i="14"/>
  <c r="I1012" i="14"/>
  <c r="I1008" i="14"/>
  <c r="I1007" i="14"/>
  <c r="I1001" i="14"/>
  <c r="I1000" i="14"/>
  <c r="I999" i="14"/>
  <c r="I997" i="14"/>
  <c r="I988" i="14"/>
  <c r="I987" i="14"/>
  <c r="I983" i="14"/>
  <c r="I982" i="14"/>
  <c r="I981" i="14"/>
  <c r="I980" i="14"/>
  <c r="I976" i="14"/>
  <c r="I975" i="14"/>
  <c r="I974" i="14"/>
  <c r="I972" i="14"/>
  <c r="I971" i="14"/>
  <c r="I970" i="14"/>
  <c r="I967" i="14"/>
  <c r="I966" i="14"/>
  <c r="I965" i="14"/>
  <c r="I964" i="14"/>
  <c r="I963" i="14"/>
  <c r="I962" i="14"/>
  <c r="I958" i="14"/>
  <c r="I957" i="14"/>
  <c r="I955" i="14"/>
  <c r="I949" i="14"/>
  <c r="I948" i="14"/>
  <c r="I947" i="14"/>
  <c r="I930" i="14"/>
  <c r="I929" i="14"/>
  <c r="I928" i="14"/>
  <c r="I927" i="14"/>
  <c r="I924" i="14"/>
  <c r="I923" i="14"/>
  <c r="I922" i="14"/>
  <c r="I921" i="14"/>
  <c r="I916" i="14"/>
  <c r="I914" i="14"/>
  <c r="I912" i="14"/>
  <c r="I911" i="14"/>
  <c r="I910" i="14"/>
  <c r="I909" i="14"/>
  <c r="I906" i="14"/>
  <c r="I904" i="14"/>
  <c r="I903" i="14"/>
  <c r="I902" i="14"/>
  <c r="I896" i="14"/>
  <c r="I895" i="14"/>
  <c r="I894" i="14"/>
  <c r="I893" i="14"/>
  <c r="I892" i="14"/>
  <c r="I891" i="14"/>
  <c r="I890" i="14"/>
  <c r="I889" i="14"/>
  <c r="I888" i="14"/>
  <c r="I887" i="14"/>
  <c r="I884" i="14"/>
  <c r="I883" i="14"/>
  <c r="I882" i="14"/>
  <c r="I881" i="14"/>
  <c r="I880" i="14"/>
  <c r="I879" i="14"/>
  <c r="I878" i="14"/>
  <c r="I877" i="14"/>
  <c r="I876" i="14"/>
  <c r="I875" i="14"/>
  <c r="I874" i="14"/>
  <c r="I868" i="14"/>
  <c r="I867" i="14"/>
  <c r="I865" i="14"/>
  <c r="I864" i="14"/>
  <c r="I863" i="14"/>
  <c r="I862" i="14"/>
  <c r="I861" i="14"/>
  <c r="I860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2" i="14"/>
  <c r="I831" i="14"/>
  <c r="I830" i="14"/>
  <c r="I829" i="14"/>
  <c r="I828" i="14"/>
  <c r="I827" i="14"/>
  <c r="I826" i="14"/>
  <c r="I820" i="14"/>
  <c r="I819" i="14"/>
  <c r="I818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1" i="14"/>
  <c r="H680" i="14"/>
  <c r="H679" i="14"/>
  <c r="H669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28" i="14"/>
  <c r="H627" i="14"/>
  <c r="H626" i="14"/>
  <c r="H625" i="14"/>
  <c r="H624" i="14"/>
  <c r="H623" i="14"/>
  <c r="H622" i="14"/>
  <c r="H621" i="14"/>
  <c r="H620" i="14"/>
  <c r="H619" i="14"/>
  <c r="H616" i="14"/>
  <c r="H615" i="14"/>
  <c r="H614" i="14"/>
  <c r="H613" i="14"/>
  <c r="H612" i="14"/>
  <c r="H611" i="14"/>
  <c r="H610" i="14"/>
  <c r="H609" i="14"/>
  <c r="H608" i="14"/>
  <c r="H607" i="14"/>
  <c r="H606" i="14"/>
  <c r="H600" i="14"/>
  <c r="H599" i="14"/>
  <c r="H597" i="14"/>
  <c r="H596" i="14"/>
  <c r="H595" i="14"/>
  <c r="H594" i="14"/>
  <c r="H593" i="14"/>
  <c r="H592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4" i="14"/>
  <c r="H563" i="14"/>
  <c r="H562" i="14"/>
  <c r="H561" i="14"/>
  <c r="H560" i="14"/>
  <c r="H559" i="14"/>
  <c r="H558" i="14"/>
  <c r="H552" i="14"/>
  <c r="H551" i="14"/>
  <c r="H550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3" i="14"/>
  <c r="H412" i="14"/>
  <c r="H411" i="14"/>
  <c r="H401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0" i="14"/>
  <c r="H359" i="14"/>
  <c r="H358" i="14"/>
  <c r="H357" i="14"/>
  <c r="H356" i="14"/>
  <c r="H355" i="14"/>
  <c r="H354" i="14"/>
  <c r="H353" i="14"/>
  <c r="H352" i="14"/>
  <c r="H351" i="14"/>
  <c r="H348" i="14"/>
  <c r="H347" i="14"/>
  <c r="H346" i="14"/>
  <c r="H345" i="14"/>
  <c r="H344" i="14"/>
  <c r="H343" i="14"/>
  <c r="H342" i="14"/>
  <c r="H341" i="14"/>
  <c r="H340" i="14"/>
  <c r="H339" i="14"/>
  <c r="H338" i="14"/>
  <c r="H332" i="14"/>
  <c r="H331" i="14"/>
  <c r="H329" i="14"/>
  <c r="H328" i="14"/>
  <c r="H327" i="14"/>
  <c r="H326" i="14"/>
  <c r="H325" i="14"/>
  <c r="H324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296" i="14"/>
  <c r="H295" i="14"/>
  <c r="H294" i="14"/>
  <c r="H293" i="14"/>
  <c r="H292" i="14"/>
  <c r="H291" i="14"/>
  <c r="H290" i="14"/>
  <c r="H284" i="14"/>
  <c r="H283" i="14"/>
  <c r="H282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5" i="14"/>
  <c r="H144" i="14"/>
  <c r="H143" i="14"/>
  <c r="H133" i="14"/>
  <c r="H132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2" i="14"/>
  <c r="H91" i="14"/>
  <c r="H90" i="14"/>
  <c r="H89" i="14"/>
  <c r="H88" i="14"/>
  <c r="H87" i="14"/>
  <c r="H86" i="14"/>
  <c r="H85" i="14"/>
  <c r="H84" i="14"/>
  <c r="H83" i="14"/>
  <c r="H80" i="14"/>
  <c r="H79" i="14"/>
  <c r="H78" i="14"/>
  <c r="H77" i="14"/>
  <c r="H76" i="14"/>
  <c r="H75" i="14"/>
  <c r="H74" i="14"/>
  <c r="H73" i="14"/>
  <c r="H72" i="14"/>
  <c r="H71" i="14"/>
  <c r="H70" i="14"/>
  <c r="H64" i="14"/>
  <c r="H63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I1101" i="13"/>
  <c r="G94" i="5"/>
  <c r="I916" i="13" s="1"/>
  <c r="G66" i="5"/>
  <c r="I888" i="13" s="1"/>
  <c r="G52" i="5"/>
  <c r="I874" i="13" s="1"/>
  <c r="G30" i="5"/>
  <c r="I852" i="13" s="1"/>
  <c r="G18" i="5"/>
  <c r="I840" i="13" s="1"/>
  <c r="G148" i="5"/>
  <c r="I970" i="13" s="1"/>
  <c r="I1097" i="13"/>
  <c r="I1093" i="13"/>
  <c r="I1090" i="13"/>
  <c r="I1088" i="13"/>
  <c r="I1087" i="13"/>
  <c r="I1081" i="13"/>
  <c r="I1080" i="13"/>
  <c r="I1079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4" i="13"/>
  <c r="I1063" i="13"/>
  <c r="I1061" i="13"/>
  <c r="I1060" i="13"/>
  <c r="I1054" i="13"/>
  <c r="I1038" i="13"/>
  <c r="I1037" i="13"/>
  <c r="I1036" i="13"/>
  <c r="I1034" i="13"/>
  <c r="I1033" i="13"/>
  <c r="I1032" i="13"/>
  <c r="I1030" i="13"/>
  <c r="I1029" i="13"/>
  <c r="I1028" i="13"/>
  <c r="I1027" i="13"/>
  <c r="I1025" i="13"/>
  <c r="I1024" i="13"/>
  <c r="I1023" i="13"/>
  <c r="I1021" i="13"/>
  <c r="I1020" i="13"/>
  <c r="I1018" i="13"/>
  <c r="I1017" i="13"/>
  <c r="I1011" i="13"/>
  <c r="I1007" i="13"/>
  <c r="I1006" i="13"/>
  <c r="I1002" i="13"/>
  <c r="I1001" i="13"/>
  <c r="I1000" i="13"/>
  <c r="I999" i="13"/>
  <c r="I997" i="13"/>
  <c r="I995" i="13"/>
  <c r="I994" i="13"/>
  <c r="I993" i="13"/>
  <c r="I991" i="13"/>
  <c r="I990" i="13"/>
  <c r="I989" i="13"/>
  <c r="I986" i="13"/>
  <c r="I985" i="13"/>
  <c r="I984" i="13"/>
  <c r="I982" i="13"/>
  <c r="I981" i="13"/>
  <c r="I977" i="13"/>
  <c r="I976" i="13"/>
  <c r="I974" i="13"/>
  <c r="I968" i="13"/>
  <c r="I967" i="13"/>
  <c r="I966" i="13"/>
  <c r="I960" i="13"/>
  <c r="I954" i="13"/>
  <c r="I953" i="13"/>
  <c r="I949" i="13"/>
  <c r="I948" i="13"/>
  <c r="I946" i="13"/>
  <c r="I945" i="13"/>
  <c r="I944" i="13"/>
  <c r="I942" i="13"/>
  <c r="I941" i="13"/>
  <c r="I940" i="13"/>
  <c r="I935" i="13"/>
  <c r="I933" i="13"/>
  <c r="I931" i="13"/>
  <c r="I929" i="13"/>
  <c r="I928" i="13"/>
  <c r="I926" i="13"/>
  <c r="I925" i="13"/>
  <c r="I922" i="13"/>
  <c r="I914" i="13"/>
  <c r="I913" i="13"/>
  <c r="I912" i="13"/>
  <c r="I911" i="13"/>
  <c r="I910" i="13"/>
  <c r="I909" i="13"/>
  <c r="I908" i="13"/>
  <c r="I907" i="13"/>
  <c r="I906" i="13"/>
  <c r="I905" i="13"/>
  <c r="I902" i="13"/>
  <c r="I901" i="13"/>
  <c r="I900" i="13"/>
  <c r="I899" i="13"/>
  <c r="I898" i="13"/>
  <c r="I897" i="13"/>
  <c r="I896" i="13"/>
  <c r="I895" i="13"/>
  <c r="I894" i="13"/>
  <c r="I893" i="13"/>
  <c r="I892" i="13"/>
  <c r="I886" i="13"/>
  <c r="I885" i="13"/>
  <c r="I883" i="13"/>
  <c r="I882" i="13"/>
  <c r="I881" i="13"/>
  <c r="I880" i="13"/>
  <c r="I879" i="13"/>
  <c r="I878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0" i="13"/>
  <c r="I849" i="13"/>
  <c r="I848" i="13"/>
  <c r="I847" i="13"/>
  <c r="I846" i="13"/>
  <c r="I845" i="13"/>
  <c r="I844" i="13"/>
  <c r="I838" i="13"/>
  <c r="I837" i="13"/>
  <c r="I836" i="13"/>
  <c r="H823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0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37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4" i="13"/>
  <c r="H693" i="13"/>
  <c r="H692" i="13"/>
  <c r="H686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0" i="13"/>
  <c r="H639" i="13"/>
  <c r="H638" i="13"/>
  <c r="H637" i="13"/>
  <c r="H636" i="13"/>
  <c r="H635" i="13"/>
  <c r="H634" i="13"/>
  <c r="H633" i="13"/>
  <c r="H632" i="13"/>
  <c r="H631" i="13"/>
  <c r="H628" i="13"/>
  <c r="H627" i="13"/>
  <c r="H626" i="13"/>
  <c r="H625" i="13"/>
  <c r="H624" i="13"/>
  <c r="H623" i="13"/>
  <c r="H622" i="13"/>
  <c r="H621" i="13"/>
  <c r="H620" i="13"/>
  <c r="H619" i="13"/>
  <c r="H618" i="13"/>
  <c r="H612" i="13"/>
  <c r="H611" i="13"/>
  <c r="H609" i="13"/>
  <c r="H608" i="13"/>
  <c r="H607" i="13"/>
  <c r="H606" i="13"/>
  <c r="H605" i="13"/>
  <c r="H604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76" i="13"/>
  <c r="H575" i="13"/>
  <c r="H574" i="13"/>
  <c r="H573" i="13"/>
  <c r="H572" i="13"/>
  <c r="H571" i="13"/>
  <c r="H570" i="13"/>
  <c r="H564" i="13"/>
  <c r="H563" i="13"/>
  <c r="H562" i="13"/>
  <c r="H549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06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3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0" i="13"/>
  <c r="H419" i="13"/>
  <c r="H418" i="13"/>
  <c r="H412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66" i="13"/>
  <c r="H365" i="13"/>
  <c r="H364" i="13"/>
  <c r="H363" i="13"/>
  <c r="H362" i="13"/>
  <c r="H361" i="13"/>
  <c r="H360" i="13"/>
  <c r="H359" i="13"/>
  <c r="H358" i="13"/>
  <c r="H357" i="13"/>
  <c r="H354" i="13"/>
  <c r="H353" i="13"/>
  <c r="H352" i="13"/>
  <c r="H351" i="13"/>
  <c r="H350" i="13"/>
  <c r="H349" i="13"/>
  <c r="H348" i="13"/>
  <c r="H347" i="13"/>
  <c r="H346" i="13"/>
  <c r="H345" i="13"/>
  <c r="H344" i="13"/>
  <c r="H338" i="13"/>
  <c r="H337" i="13"/>
  <c r="H335" i="13"/>
  <c r="H334" i="13"/>
  <c r="H333" i="13"/>
  <c r="H332" i="13"/>
  <c r="H331" i="13"/>
  <c r="H330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2" i="13"/>
  <c r="H301" i="13"/>
  <c r="H300" i="13"/>
  <c r="H299" i="13"/>
  <c r="H298" i="13"/>
  <c r="H297" i="13"/>
  <c r="H296" i="13"/>
  <c r="H290" i="13"/>
  <c r="H289" i="13"/>
  <c r="H288" i="13"/>
  <c r="H138" i="13"/>
  <c r="H275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2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89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46" i="13"/>
  <c r="H145" i="13"/>
  <c r="H144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2" i="13"/>
  <c r="H91" i="13"/>
  <c r="H90" i="13"/>
  <c r="H89" i="13"/>
  <c r="H88" i="13"/>
  <c r="H87" i="13"/>
  <c r="H86" i="13"/>
  <c r="H85" i="13"/>
  <c r="H84" i="13"/>
  <c r="H83" i="13"/>
  <c r="H80" i="13"/>
  <c r="H79" i="13"/>
  <c r="H78" i="13"/>
  <c r="H77" i="13"/>
  <c r="H76" i="13"/>
  <c r="H75" i="13"/>
  <c r="H74" i="13"/>
  <c r="H73" i="13"/>
  <c r="H72" i="13"/>
  <c r="H71" i="13"/>
  <c r="H70" i="13"/>
  <c r="H64" i="13"/>
  <c r="H63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7" i="10"/>
  <c r="I266" i="10"/>
  <c r="I265" i="10"/>
  <c r="I264" i="10"/>
  <c r="I263" i="10"/>
  <c r="I262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4" i="10"/>
  <c r="I143" i="10"/>
  <c r="I14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2" i="10"/>
  <c r="I91" i="10"/>
  <c r="I90" i="10"/>
  <c r="I89" i="10"/>
  <c r="I88" i="10"/>
  <c r="I87" i="10"/>
  <c r="I86" i="10"/>
  <c r="I85" i="10"/>
  <c r="I84" i="10"/>
  <c r="I83" i="10"/>
  <c r="I80" i="10"/>
  <c r="I79" i="10"/>
  <c r="I78" i="10"/>
  <c r="I77" i="10"/>
  <c r="I76" i="10"/>
  <c r="I75" i="10"/>
  <c r="I74" i="10"/>
  <c r="I73" i="10"/>
  <c r="I72" i="10"/>
  <c r="I71" i="10"/>
  <c r="I70" i="10"/>
  <c r="I64" i="10"/>
  <c r="I63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I225" i="6"/>
  <c r="I185" i="6"/>
  <c r="I269" i="6"/>
  <c r="I268" i="6"/>
  <c r="I267" i="6"/>
  <c r="I266" i="6"/>
  <c r="I265" i="6"/>
  <c r="I264" i="6"/>
  <c r="I263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27" i="6"/>
  <c r="I226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5" i="6"/>
  <c r="I144" i="6"/>
  <c r="I143" i="6"/>
  <c r="I133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2" i="6"/>
  <c r="I91" i="6"/>
  <c r="I90" i="6"/>
  <c r="I89" i="6"/>
  <c r="I88" i="6"/>
  <c r="I87" i="6"/>
  <c r="I86" i="6"/>
  <c r="I85" i="6"/>
  <c r="I84" i="6"/>
  <c r="I83" i="6"/>
  <c r="I80" i="6"/>
  <c r="I79" i="6"/>
  <c r="I78" i="6"/>
  <c r="I77" i="6"/>
  <c r="I76" i="6"/>
  <c r="I75" i="6"/>
  <c r="I74" i="6"/>
  <c r="I73" i="6"/>
  <c r="I72" i="6"/>
  <c r="I71" i="6"/>
  <c r="I70" i="6"/>
  <c r="I64" i="6"/>
  <c r="I63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I275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2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89" i="5"/>
  <c r="I138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46" i="5"/>
  <c r="I145" i="5"/>
  <c r="I144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92" i="5"/>
  <c r="I91" i="5"/>
  <c r="I90" i="5"/>
  <c r="I89" i="5"/>
  <c r="I88" i="5"/>
  <c r="I87" i="5"/>
  <c r="I86" i="5"/>
  <c r="I85" i="5"/>
  <c r="I84" i="5"/>
  <c r="I83" i="5"/>
  <c r="V33" i="4"/>
  <c r="E33" i="21"/>
  <c r="J34" i="21" s="1"/>
  <c r="J109" i="8"/>
  <c r="I109" i="17" s="1"/>
  <c r="J124" i="8"/>
  <c r="I124" i="17" s="1"/>
  <c r="X124" i="17" s="1"/>
  <c r="J129" i="8"/>
  <c r="I129" i="17" s="1"/>
  <c r="J144" i="8"/>
  <c r="I144" i="17" s="1"/>
  <c r="W144" i="17" s="1"/>
  <c r="J160" i="8"/>
  <c r="I160" i="17" s="1"/>
  <c r="K145" i="8"/>
  <c r="I309" i="17" s="1"/>
  <c r="K160" i="8"/>
  <c r="I324" i="17" s="1"/>
  <c r="L129" i="8"/>
  <c r="I457" i="17" s="1"/>
  <c r="L144" i="8"/>
  <c r="I472" i="17" s="1"/>
  <c r="L145" i="8"/>
  <c r="I473" i="17" s="1"/>
  <c r="L160" i="8"/>
  <c r="I488" i="17" s="1"/>
  <c r="L162" i="8"/>
  <c r="J132" i="8"/>
  <c r="J133" i="8"/>
  <c r="I133" i="17" s="1"/>
  <c r="L133" i="8"/>
  <c r="I461" i="17" s="1"/>
  <c r="K31" i="7"/>
  <c r="H113" i="15" s="1"/>
  <c r="K46" i="7"/>
  <c r="I73" i="21"/>
  <c r="A1" i="21"/>
  <c r="A2" i="21"/>
  <c r="A3" i="21"/>
  <c r="A1" i="23"/>
  <c r="A2" i="23"/>
  <c r="A3" i="23"/>
  <c r="A1" i="12"/>
  <c r="A2" i="12"/>
  <c r="A3" i="12"/>
  <c r="A1" i="3"/>
  <c r="A2" i="3"/>
  <c r="A3" i="3"/>
  <c r="H32" i="3"/>
  <c r="I32" i="3"/>
  <c r="J32" i="3"/>
  <c r="K32" i="3"/>
  <c r="L32" i="3"/>
  <c r="M32" i="3"/>
  <c r="M33" i="3" s="1"/>
  <c r="N32" i="3"/>
  <c r="N33" i="3" s="1"/>
  <c r="O32" i="3"/>
  <c r="O33" i="3"/>
  <c r="P32" i="3"/>
  <c r="P33" i="3" s="1"/>
  <c r="Q32" i="3"/>
  <c r="Q33" i="3" s="1"/>
  <c r="R32" i="3"/>
  <c r="R33" i="3" s="1"/>
  <c r="S32" i="3"/>
  <c r="S33" i="3" s="1"/>
  <c r="T32" i="3"/>
  <c r="T33" i="3" s="1"/>
  <c r="U32" i="3"/>
  <c r="U33" i="3" s="1"/>
  <c r="V32" i="3"/>
  <c r="V33" i="3" s="1"/>
  <c r="W36" i="3"/>
  <c r="W41" i="3"/>
  <c r="W50" i="3"/>
  <c r="U51" i="3"/>
  <c r="A1" i="4"/>
  <c r="A2" i="4"/>
  <c r="A3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3" i="5"/>
  <c r="I64" i="5"/>
  <c r="I70" i="5"/>
  <c r="I71" i="5"/>
  <c r="I72" i="5"/>
  <c r="I73" i="5"/>
  <c r="I74" i="5"/>
  <c r="I75" i="5"/>
  <c r="I76" i="5"/>
  <c r="I77" i="5"/>
  <c r="I78" i="5"/>
  <c r="I79" i="5"/>
  <c r="I80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A1" i="20"/>
  <c r="A2" i="20"/>
  <c r="A3" i="20"/>
  <c r="Y16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2" i="19"/>
  <c r="G43" i="19"/>
  <c r="G44" i="19"/>
  <c r="G45" i="19"/>
  <c r="G49" i="19"/>
  <c r="G50" i="19"/>
  <c r="G51" i="19"/>
  <c r="G57" i="19"/>
  <c r="G70" i="19"/>
  <c r="G71" i="19"/>
  <c r="G72" i="19"/>
  <c r="G73" i="19"/>
  <c r="G77" i="19"/>
  <c r="G78" i="19"/>
  <c r="G79" i="19"/>
  <c r="G85" i="19"/>
  <c r="A1" i="11"/>
  <c r="A2" i="11"/>
  <c r="A3" i="11"/>
  <c r="H15" i="11"/>
  <c r="H16" i="11"/>
  <c r="H17" i="11"/>
  <c r="H18" i="11"/>
  <c r="H22" i="11"/>
  <c r="H23" i="11"/>
  <c r="H24" i="11"/>
  <c r="H30" i="11"/>
  <c r="G27" i="24"/>
  <c r="G26" i="24"/>
  <c r="L31" i="12"/>
  <c r="K34" i="7"/>
  <c r="H116" i="15" s="1"/>
  <c r="K33" i="7"/>
  <c r="H115" i="15" s="1"/>
  <c r="K32" i="7"/>
  <c r="H114" i="15" s="1"/>
  <c r="J49" i="10"/>
  <c r="J48" i="10"/>
  <c r="I48" i="18" s="1"/>
  <c r="J45" i="10"/>
  <c r="I45" i="18" s="1"/>
  <c r="J44" i="10"/>
  <c r="I44" i="18" s="1"/>
  <c r="J41" i="10"/>
  <c r="I41" i="18" s="1"/>
  <c r="J40" i="10"/>
  <c r="I40" i="18" s="1"/>
  <c r="J37" i="10"/>
  <c r="I37" i="18" s="1"/>
  <c r="J36" i="10"/>
  <c r="L97" i="8"/>
  <c r="I425" i="17" s="1"/>
  <c r="K64" i="10"/>
  <c r="I331" i="18" s="1"/>
  <c r="K63" i="10"/>
  <c r="I330" i="18" s="1"/>
  <c r="K61" i="10"/>
  <c r="K58" i="10"/>
  <c r="I325" i="18" s="1"/>
  <c r="K57" i="10"/>
  <c r="K82" i="8"/>
  <c r="K83" i="8"/>
  <c r="I247" i="17" s="1"/>
  <c r="K84" i="8"/>
  <c r="I248" i="17" s="1"/>
  <c r="K87" i="8"/>
  <c r="I251" i="17" s="1"/>
  <c r="K92" i="8"/>
  <c r="I256" i="17" s="1"/>
  <c r="K97" i="8"/>
  <c r="I261" i="17" s="1"/>
  <c r="J56" i="8"/>
  <c r="J65" i="8"/>
  <c r="I65" i="17" s="1"/>
  <c r="J65" i="17" s="1"/>
  <c r="L91" i="10"/>
  <c r="I625" i="18" s="1"/>
  <c r="J625" i="18" s="1"/>
  <c r="L90" i="10"/>
  <c r="I624" i="18" s="1"/>
  <c r="L89" i="10"/>
  <c r="I623" i="18" s="1"/>
  <c r="L88" i="10"/>
  <c r="I622" i="18" s="1"/>
  <c r="L87" i="10"/>
  <c r="I621" i="18" s="1"/>
  <c r="L86" i="10"/>
  <c r="I620" i="18" s="1"/>
  <c r="K91" i="10"/>
  <c r="I358" i="18" s="1"/>
  <c r="K90" i="10"/>
  <c r="I357" i="18" s="1"/>
  <c r="K86" i="10"/>
  <c r="I353" i="18" s="1"/>
  <c r="J91" i="10"/>
  <c r="I91" i="18" s="1"/>
  <c r="J88" i="10"/>
  <c r="I88" i="18" s="1"/>
  <c r="J86" i="10"/>
  <c r="L154" i="8"/>
  <c r="I482" i="17" s="1"/>
  <c r="K154" i="8"/>
  <c r="J154" i="8"/>
  <c r="I154" i="17" s="1"/>
  <c r="P51" i="3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J131" i="8"/>
  <c r="K131" i="8"/>
  <c r="I295" i="17" s="1"/>
  <c r="I601" i="17"/>
  <c r="L109" i="8"/>
  <c r="I437" i="17" s="1"/>
  <c r="J59" i="8"/>
  <c r="I59" i="17" s="1"/>
  <c r="T59" i="17" s="1"/>
  <c r="I550" i="17"/>
  <c r="J57" i="8"/>
  <c r="I57" i="17" s="1"/>
  <c r="I549" i="17"/>
  <c r="I561" i="17"/>
  <c r="I541" i="17"/>
  <c r="I528" i="17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22" i="7"/>
  <c r="A23" i="7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I21" i="20"/>
  <c r="W21" i="20"/>
  <c r="X21" i="20"/>
  <c r="G41" i="3"/>
  <c r="G50" i="3"/>
  <c r="G32" i="3"/>
  <c r="O37" i="21"/>
  <c r="G37" i="21"/>
  <c r="E30" i="21"/>
  <c r="N37" i="21"/>
  <c r="F37" i="21"/>
  <c r="Q43" i="21"/>
  <c r="L37" i="21"/>
  <c r="O43" i="21"/>
  <c r="K37" i="21"/>
  <c r="N34" i="21"/>
  <c r="P43" i="21"/>
  <c r="J37" i="21"/>
  <c r="M34" i="21"/>
  <c r="K43" i="21"/>
  <c r="Q37" i="21"/>
  <c r="I37" i="21"/>
  <c r="L161" i="8"/>
  <c r="J161" i="8"/>
  <c r="I161" i="17" s="1"/>
  <c r="X161" i="17" s="1"/>
  <c r="I653" i="17"/>
  <c r="L147" i="8"/>
  <c r="I475" i="17" s="1"/>
  <c r="K147" i="8"/>
  <c r="I311" i="17" s="1"/>
  <c r="J147" i="8"/>
  <c r="I147" i="17" s="1"/>
  <c r="I629" i="17"/>
  <c r="L137" i="8"/>
  <c r="I465" i="17" s="1"/>
  <c r="I603" i="17"/>
  <c r="K111" i="8"/>
  <c r="J72" i="8"/>
  <c r="I72" i="17" s="1"/>
  <c r="X72" i="17" s="1"/>
  <c r="J112" i="8"/>
  <c r="J71" i="8"/>
  <c r="I71" i="17" s="1"/>
  <c r="I581" i="17"/>
  <c r="I571" i="17"/>
  <c r="L138" i="8"/>
  <c r="K138" i="8"/>
  <c r="K79" i="8"/>
  <c r="I243" i="17" s="1"/>
  <c r="I613" i="17"/>
  <c r="L140" i="8"/>
  <c r="I468" i="17" s="1"/>
  <c r="K94" i="8"/>
  <c r="K93" i="8"/>
  <c r="I257" i="17" s="1"/>
  <c r="L121" i="8"/>
  <c r="I449" i="17" s="1"/>
  <c r="I586" i="17"/>
  <c r="L112" i="8"/>
  <c r="I440" i="17" s="1"/>
  <c r="I552" i="17"/>
  <c r="I553" i="17"/>
  <c r="J62" i="8"/>
  <c r="I62" i="17" s="1"/>
  <c r="I994" i="18"/>
  <c r="W288" i="18"/>
  <c r="W555" i="18"/>
  <c r="X555" i="18"/>
  <c r="I1025" i="18"/>
  <c r="K130" i="8"/>
  <c r="I294" i="17" s="1"/>
  <c r="L130" i="8"/>
  <c r="I622" i="17"/>
  <c r="I926" i="18"/>
  <c r="I999" i="18"/>
  <c r="I1053" i="18"/>
  <c r="J73" i="21"/>
  <c r="R73" i="21"/>
  <c r="K73" i="21"/>
  <c r="L73" i="21"/>
  <c r="M73" i="21"/>
  <c r="H73" i="21"/>
  <c r="Q73" i="21"/>
  <c r="G73" i="21"/>
  <c r="N73" i="21"/>
  <c r="O73" i="21"/>
  <c r="P73" i="21"/>
  <c r="I980" i="18"/>
  <c r="I960" i="18"/>
  <c r="I1017" i="18"/>
  <c r="I1066" i="18"/>
  <c r="I895" i="18"/>
  <c r="I956" i="14"/>
  <c r="I1064" i="14"/>
  <c r="I989" i="14"/>
  <c r="I1024" i="14"/>
  <c r="I1009" i="14"/>
  <c r="I973" i="14"/>
  <c r="I577" i="17"/>
  <c r="I529" i="17"/>
  <c r="I537" i="17"/>
  <c r="I1010" i="14"/>
  <c r="R27" i="21"/>
  <c r="T41" i="4"/>
  <c r="T42" i="4" s="1"/>
  <c r="T50" i="4"/>
  <c r="T51" i="4" s="1"/>
  <c r="I1023" i="14"/>
  <c r="I870" i="14"/>
  <c r="I909" i="18"/>
  <c r="I922" i="18"/>
  <c r="I1001" i="18"/>
  <c r="I1016" i="18"/>
  <c r="I1065" i="18"/>
  <c r="I638" i="17"/>
  <c r="G148" i="8"/>
  <c r="K146" i="8"/>
  <c r="L146" i="8"/>
  <c r="I474" i="17" s="1"/>
  <c r="I548" i="17"/>
  <c r="I617" i="17"/>
  <c r="I598" i="17"/>
  <c r="I588" i="17"/>
  <c r="K96" i="8"/>
  <c r="I260" i="17" s="1"/>
  <c r="I597" i="17"/>
  <c r="I834" i="14"/>
  <c r="J21" i="18"/>
  <c r="W21" i="18"/>
  <c r="X21" i="18"/>
  <c r="I856" i="14"/>
  <c r="I587" i="17"/>
  <c r="I578" i="17"/>
  <c r="I933" i="14"/>
  <c r="I918" i="14"/>
  <c r="I1049" i="13"/>
  <c r="I978" i="13"/>
  <c r="L34" i="21"/>
  <c r="I644" i="17"/>
  <c r="I950" i="13"/>
  <c r="S50" i="4"/>
  <c r="S51" i="4"/>
  <c r="Q27" i="21"/>
  <c r="S41" i="4"/>
  <c r="S42" i="4" s="1"/>
  <c r="R32" i="4"/>
  <c r="R33" i="4" s="1"/>
  <c r="R41" i="4"/>
  <c r="R42" i="4" s="1"/>
  <c r="P27" i="21"/>
  <c r="I534" i="17"/>
  <c r="F34" i="21"/>
  <c r="P34" i="21"/>
  <c r="I34" i="21"/>
  <c r="Q34" i="21"/>
  <c r="R34" i="21"/>
  <c r="K34" i="21"/>
  <c r="I998" i="18"/>
  <c r="I1068" i="18"/>
  <c r="I937" i="14"/>
  <c r="I1043" i="13"/>
  <c r="I980" i="13"/>
  <c r="I943" i="13"/>
  <c r="I927" i="13"/>
  <c r="I822" i="14"/>
  <c r="I1065" i="14"/>
  <c r="I1042" i="13"/>
  <c r="I979" i="13"/>
  <c r="J63" i="8"/>
  <c r="J67" i="8"/>
  <c r="I67" i="17" s="1"/>
  <c r="J67" i="17" s="1"/>
  <c r="J60" i="8"/>
  <c r="J69" i="8"/>
  <c r="I69" i="17" s="1"/>
  <c r="J47" i="10"/>
  <c r="I47" i="18" s="1"/>
  <c r="J35" i="10"/>
  <c r="J50" i="10"/>
  <c r="I50" i="18" s="1"/>
  <c r="J43" i="10"/>
  <c r="I43" i="18" s="1"/>
  <c r="J39" i="10"/>
  <c r="I39" i="18" s="1"/>
  <c r="J64" i="8"/>
  <c r="I64" i="17" s="1"/>
  <c r="T64" i="17" s="1"/>
  <c r="J74" i="8"/>
  <c r="I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J555" i="18"/>
  <c r="P208" i="21"/>
  <c r="K208" i="21"/>
  <c r="L43" i="21"/>
  <c r="G43" i="21"/>
  <c r="M43" i="21"/>
  <c r="J43" i="21"/>
  <c r="N43" i="21"/>
  <c r="J21" i="20"/>
  <c r="F168" i="21" s="1"/>
  <c r="L21" i="20"/>
  <c r="H168" i="21" s="1"/>
  <c r="I165" i="21"/>
  <c r="M21" i="20"/>
  <c r="I168" i="21" s="1"/>
  <c r="T555" i="18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T21" i="18"/>
  <c r="S21" i="20"/>
  <c r="O168" i="21" s="1"/>
  <c r="O165" i="21"/>
  <c r="Q21" i="20"/>
  <c r="M168" i="21" s="1"/>
  <c r="M165" i="21"/>
  <c r="O555" i="18"/>
  <c r="V21" i="20"/>
  <c r="R168" i="21" s="1"/>
  <c r="R165" i="21"/>
  <c r="K21" i="20"/>
  <c r="G168" i="21" s="1"/>
  <c r="J165" i="21"/>
  <c r="N21" i="20"/>
  <c r="J168" i="21" s="1"/>
  <c r="R21" i="20"/>
  <c r="N168" i="21" s="1"/>
  <c r="N165" i="21"/>
  <c r="J610" i="13" l="1"/>
  <c r="J596" i="18"/>
  <c r="J598" i="14"/>
  <c r="O309" i="17"/>
  <c r="O21" i="18"/>
  <c r="O596" i="18"/>
  <c r="O610" i="13"/>
  <c r="O598" i="14"/>
  <c r="T596" i="18"/>
  <c r="T610" i="13"/>
  <c r="T598" i="14"/>
  <c r="E37" i="21"/>
  <c r="O208" i="21"/>
  <c r="N208" i="21"/>
  <c r="Q13" i="21"/>
  <c r="N617" i="14"/>
  <c r="N616" i="18"/>
  <c r="N629" i="13"/>
  <c r="N615" i="18"/>
  <c r="N630" i="13"/>
  <c r="N618" i="14"/>
  <c r="A61" i="14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V46" i="3"/>
  <c r="G228" i="10"/>
  <c r="I1029" i="18" s="1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8" i="18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G271" i="6"/>
  <c r="I1075" i="14" s="1"/>
  <c r="A66" i="6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62" i="6"/>
  <c r="A63" i="6" s="1"/>
  <c r="A64" i="6" s="1"/>
  <c r="A65" i="6" s="1"/>
  <c r="G134" i="5"/>
  <c r="I956" i="13" s="1"/>
  <c r="A62" i="5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J61" i="6"/>
  <c r="J60" i="10"/>
  <c r="I60" i="18" s="1"/>
  <c r="J80" i="8"/>
  <c r="I80" i="17" s="1"/>
  <c r="T80" i="17" s="1"/>
  <c r="J59" i="10"/>
  <c r="I59" i="18" s="1"/>
  <c r="J83" i="8"/>
  <c r="I83" i="17" s="1"/>
  <c r="J58" i="10"/>
  <c r="I58" i="18" s="1"/>
  <c r="R58" i="18" s="1"/>
  <c r="J88" i="8"/>
  <c r="I88" i="17" s="1"/>
  <c r="J94" i="8"/>
  <c r="I94" i="17" s="1"/>
  <c r="J82" i="8"/>
  <c r="I82" i="17" s="1"/>
  <c r="T82" i="17" s="1"/>
  <c r="J89" i="8"/>
  <c r="I89" i="17" s="1"/>
  <c r="S89" i="17" s="1"/>
  <c r="J64" i="10"/>
  <c r="I64" i="18" s="1"/>
  <c r="J84" i="8"/>
  <c r="I84" i="17" s="1"/>
  <c r="J85" i="8"/>
  <c r="I85" i="17" s="1"/>
  <c r="J95" i="8"/>
  <c r="I95" i="17" s="1"/>
  <c r="O95" i="17" s="1"/>
  <c r="J63" i="10"/>
  <c r="I63" i="18" s="1"/>
  <c r="O71" i="17"/>
  <c r="V43" i="2"/>
  <c r="J79" i="8"/>
  <c r="I79" i="17" s="1"/>
  <c r="X79" i="17" s="1"/>
  <c r="H22" i="23"/>
  <c r="H208" i="21"/>
  <c r="M13" i="21"/>
  <c r="Q468" i="17"/>
  <c r="G208" i="21"/>
  <c r="L13" i="21"/>
  <c r="O623" i="18"/>
  <c r="N116" i="15"/>
  <c r="T488" i="17"/>
  <c r="G22" i="23"/>
  <c r="V46" i="4"/>
  <c r="R208" i="21"/>
  <c r="U437" i="17"/>
  <c r="Q208" i="21"/>
  <c r="U473" i="17" s="1"/>
  <c r="J44" i="6"/>
  <c r="I44" i="14" s="1"/>
  <c r="X44" i="14" s="1"/>
  <c r="L44" i="18"/>
  <c r="G34" i="21"/>
  <c r="J43" i="6"/>
  <c r="I43" i="14" s="1"/>
  <c r="K43" i="14" s="1"/>
  <c r="T45" i="18"/>
  <c r="L461" i="17"/>
  <c r="U325" i="17"/>
  <c r="K60" i="6"/>
  <c r="I328" i="14" s="1"/>
  <c r="J35" i="6"/>
  <c r="I35" i="14" s="1"/>
  <c r="W35" i="14" s="1"/>
  <c r="J81" i="8"/>
  <c r="I81" i="17" s="1"/>
  <c r="U81" i="17" s="1"/>
  <c r="K423" i="17"/>
  <c r="M208" i="21"/>
  <c r="J123" i="8"/>
  <c r="I123" i="17" s="1"/>
  <c r="X123" i="17" s="1"/>
  <c r="P13" i="21"/>
  <c r="K58" i="6"/>
  <c r="I326" i="14" s="1"/>
  <c r="W326" i="14" s="1"/>
  <c r="W27" i="24"/>
  <c r="I31" i="21"/>
  <c r="O31" i="21"/>
  <c r="H34" i="21"/>
  <c r="O34" i="21"/>
  <c r="V41" i="24"/>
  <c r="W26" i="24"/>
  <c r="U47" i="3"/>
  <c r="V15" i="24"/>
  <c r="H19" i="23"/>
  <c r="L37" i="8" s="1"/>
  <c r="F19" i="23"/>
  <c r="J47" i="8" s="1"/>
  <c r="G19" i="23"/>
  <c r="G187" i="5"/>
  <c r="I1009" i="13" s="1"/>
  <c r="E27" i="21"/>
  <c r="P28" i="21" s="1"/>
  <c r="L86" i="5"/>
  <c r="I634" i="13" s="1"/>
  <c r="W634" i="13" s="1"/>
  <c r="L86" i="6"/>
  <c r="I622" i="14" s="1"/>
  <c r="Q622" i="14" s="1"/>
  <c r="L88" i="6"/>
  <c r="I624" i="14" s="1"/>
  <c r="T624" i="14" s="1"/>
  <c r="L89" i="6"/>
  <c r="I625" i="14" s="1"/>
  <c r="X625" i="14" s="1"/>
  <c r="L88" i="5"/>
  <c r="I636" i="13" s="1"/>
  <c r="W636" i="13" s="1"/>
  <c r="K88" i="10"/>
  <c r="M88" i="10" s="1"/>
  <c r="K88" i="5"/>
  <c r="I362" i="13" s="1"/>
  <c r="X362" i="13" s="1"/>
  <c r="K89" i="5"/>
  <c r="I363" i="13" s="1"/>
  <c r="L363" i="13" s="1"/>
  <c r="K86" i="6"/>
  <c r="K87" i="6"/>
  <c r="I355" i="14" s="1"/>
  <c r="W355" i="14" s="1"/>
  <c r="E73" i="21"/>
  <c r="L91" i="5"/>
  <c r="I639" i="13" s="1"/>
  <c r="W639" i="13" s="1"/>
  <c r="E46" i="21"/>
  <c r="E21" i="21"/>
  <c r="F19" i="21"/>
  <c r="L19" i="21"/>
  <c r="E15" i="21"/>
  <c r="L16" i="21" s="1"/>
  <c r="K35" i="5"/>
  <c r="I309" i="13" s="1"/>
  <c r="W309" i="13" s="1"/>
  <c r="K43" i="6"/>
  <c r="I311" i="14" s="1"/>
  <c r="X311" i="14" s="1"/>
  <c r="J63" i="6"/>
  <c r="I63" i="14" s="1"/>
  <c r="J45" i="5"/>
  <c r="I45" i="13" s="1"/>
  <c r="X45" i="13" s="1"/>
  <c r="L208" i="21"/>
  <c r="F43" i="21"/>
  <c r="K42" i="6"/>
  <c r="I310" i="14" s="1"/>
  <c r="E24" i="21"/>
  <c r="O25" i="21" s="1"/>
  <c r="J41" i="5"/>
  <c r="I41" i="13" s="1"/>
  <c r="X41" i="13" s="1"/>
  <c r="J208" i="21"/>
  <c r="I43" i="21"/>
  <c r="E43" i="21" s="1"/>
  <c r="I13" i="21"/>
  <c r="K39" i="6"/>
  <c r="I307" i="14" s="1"/>
  <c r="K61" i="5"/>
  <c r="I335" i="13" s="1"/>
  <c r="X335" i="13" s="1"/>
  <c r="J40" i="5"/>
  <c r="I40" i="13" s="1"/>
  <c r="X40" i="13" s="1"/>
  <c r="I208" i="21"/>
  <c r="M624" i="18" s="1"/>
  <c r="R43" i="21"/>
  <c r="H13" i="21"/>
  <c r="K34" i="6"/>
  <c r="I302" i="14" s="1"/>
  <c r="W302" i="14" s="1"/>
  <c r="J48" i="6"/>
  <c r="I48" i="14" s="1"/>
  <c r="X48" i="14" s="1"/>
  <c r="K57" i="5"/>
  <c r="I331" i="13" s="1"/>
  <c r="W331" i="13" s="1"/>
  <c r="J37" i="5"/>
  <c r="I37" i="13" s="1"/>
  <c r="V37" i="13" s="1"/>
  <c r="K61" i="6"/>
  <c r="I329" i="14" s="1"/>
  <c r="U41" i="24"/>
  <c r="U46" i="4"/>
  <c r="U15" i="24"/>
  <c r="U47" i="4"/>
  <c r="U43" i="24" s="1"/>
  <c r="U42" i="2"/>
  <c r="W32" i="3"/>
  <c r="L84" i="8"/>
  <c r="I412" i="17" s="1"/>
  <c r="X412" i="17" s="1"/>
  <c r="L40" i="5"/>
  <c r="I588" i="13" s="1"/>
  <c r="L48" i="5"/>
  <c r="I596" i="13" s="1"/>
  <c r="L41" i="5"/>
  <c r="I589" i="13" s="1"/>
  <c r="L49" i="5"/>
  <c r="I597" i="13" s="1"/>
  <c r="X597" i="13" s="1"/>
  <c r="L36" i="6"/>
  <c r="I572" i="14" s="1"/>
  <c r="L44" i="6"/>
  <c r="L42" i="10"/>
  <c r="L69" i="8"/>
  <c r="I397" i="17" s="1"/>
  <c r="L34" i="5"/>
  <c r="I582" i="13" s="1"/>
  <c r="L42" i="5"/>
  <c r="I590" i="13" s="1"/>
  <c r="L50" i="5"/>
  <c r="I598" i="13" s="1"/>
  <c r="L36" i="5"/>
  <c r="L44" i="5"/>
  <c r="I592" i="13" s="1"/>
  <c r="L39" i="6"/>
  <c r="L47" i="6"/>
  <c r="L70" i="8"/>
  <c r="I398" i="17" s="1"/>
  <c r="W398" i="17" s="1"/>
  <c r="L37" i="10"/>
  <c r="I571" i="18" s="1"/>
  <c r="L59" i="8"/>
  <c r="I387" i="17" s="1"/>
  <c r="U387" i="17" s="1"/>
  <c r="L72" i="8"/>
  <c r="L37" i="5"/>
  <c r="I585" i="13" s="1"/>
  <c r="X585" i="13" s="1"/>
  <c r="L45" i="5"/>
  <c r="I593" i="13" s="1"/>
  <c r="L40" i="6"/>
  <c r="I576" i="14" s="1"/>
  <c r="L48" i="6"/>
  <c r="L47" i="5"/>
  <c r="I595" i="13" s="1"/>
  <c r="L42" i="6"/>
  <c r="I578" i="14" s="1"/>
  <c r="L60" i="8"/>
  <c r="I388" i="17" s="1"/>
  <c r="L39" i="10"/>
  <c r="I573" i="18" s="1"/>
  <c r="L71" i="8"/>
  <c r="L43" i="6"/>
  <c r="I579" i="14" s="1"/>
  <c r="L49" i="10"/>
  <c r="L58" i="8"/>
  <c r="L41" i="10"/>
  <c r="L45" i="6"/>
  <c r="I581" i="14" s="1"/>
  <c r="U581" i="14" s="1"/>
  <c r="L46" i="10"/>
  <c r="I580" i="18" s="1"/>
  <c r="W580" i="18" s="1"/>
  <c r="L62" i="8"/>
  <c r="L44" i="10"/>
  <c r="L35" i="5"/>
  <c r="I583" i="13" s="1"/>
  <c r="U583" i="13" s="1"/>
  <c r="L34" i="6"/>
  <c r="L46" i="6"/>
  <c r="L61" i="8"/>
  <c r="I389" i="17" s="1"/>
  <c r="L47" i="10"/>
  <c r="I581" i="18" s="1"/>
  <c r="W581" i="18" s="1"/>
  <c r="L35" i="6"/>
  <c r="I571" i="14" s="1"/>
  <c r="L45" i="10"/>
  <c r="L63" i="8"/>
  <c r="L38" i="5"/>
  <c r="I586" i="13" s="1"/>
  <c r="L49" i="6"/>
  <c r="L57" i="6"/>
  <c r="L64" i="8"/>
  <c r="I392" i="17" s="1"/>
  <c r="L94" i="8"/>
  <c r="I422" i="17" s="1"/>
  <c r="N422" i="17" s="1"/>
  <c r="L58" i="10"/>
  <c r="I592" i="18" s="1"/>
  <c r="J592" i="18" s="1"/>
  <c r="L56" i="6"/>
  <c r="I592" i="14" s="1"/>
  <c r="T592" i="14" s="1"/>
  <c r="L46" i="5"/>
  <c r="I594" i="13" s="1"/>
  <c r="L74" i="8"/>
  <c r="L35" i="10"/>
  <c r="L57" i="10"/>
  <c r="L56" i="8"/>
  <c r="L59" i="10"/>
  <c r="I593" i="18" s="1"/>
  <c r="L593" i="18" s="1"/>
  <c r="F25" i="23"/>
  <c r="G25" i="23"/>
  <c r="H25" i="23"/>
  <c r="L43" i="5"/>
  <c r="I591" i="13" s="1"/>
  <c r="J591" i="13" s="1"/>
  <c r="L57" i="8"/>
  <c r="I385" i="17" s="1"/>
  <c r="L36" i="10"/>
  <c r="L39" i="5"/>
  <c r="I587" i="13" s="1"/>
  <c r="L50" i="6"/>
  <c r="I586" i="14" s="1"/>
  <c r="L48" i="10"/>
  <c r="I582" i="18" s="1"/>
  <c r="L38" i="10"/>
  <c r="L41" i="6"/>
  <c r="I577" i="14" s="1"/>
  <c r="L61" i="5"/>
  <c r="I609" i="13" s="1"/>
  <c r="S609" i="13" s="1"/>
  <c r="L63" i="5"/>
  <c r="L58" i="6"/>
  <c r="L82" i="8"/>
  <c r="I410" i="17" s="1"/>
  <c r="R410" i="17" s="1"/>
  <c r="L64" i="5"/>
  <c r="I612" i="13" s="1"/>
  <c r="O612" i="13" s="1"/>
  <c r="L57" i="5"/>
  <c r="I605" i="13" s="1"/>
  <c r="Q605" i="13" s="1"/>
  <c r="L61" i="6"/>
  <c r="L64" i="10"/>
  <c r="I598" i="18" s="1"/>
  <c r="P598" i="18" s="1"/>
  <c r="L58" i="5"/>
  <c r="I606" i="13" s="1"/>
  <c r="U606" i="13" s="1"/>
  <c r="L63" i="6"/>
  <c r="I599" i="14" s="1"/>
  <c r="L59" i="6"/>
  <c r="I595" i="14" s="1"/>
  <c r="K595" i="14" s="1"/>
  <c r="L86" i="8"/>
  <c r="I414" i="17" s="1"/>
  <c r="O414" i="17" s="1"/>
  <c r="L88" i="8"/>
  <c r="I416" i="17" s="1"/>
  <c r="K416" i="17" s="1"/>
  <c r="L56" i="5"/>
  <c r="I604" i="13" s="1"/>
  <c r="L60" i="6"/>
  <c r="I596" i="14" s="1"/>
  <c r="L85" i="8"/>
  <c r="I413" i="17" s="1"/>
  <c r="K413" i="17" s="1"/>
  <c r="L96" i="8"/>
  <c r="I424" i="17" s="1"/>
  <c r="O424" i="17" s="1"/>
  <c r="L83" i="8"/>
  <c r="L93" i="8"/>
  <c r="L59" i="5"/>
  <c r="I607" i="13" s="1"/>
  <c r="P607" i="13" s="1"/>
  <c r="L64" i="6"/>
  <c r="I600" i="14" s="1"/>
  <c r="J600" i="14" s="1"/>
  <c r="L87" i="8"/>
  <c r="I415" i="17" s="1"/>
  <c r="L79" i="8"/>
  <c r="L60" i="5"/>
  <c r="I608" i="13" s="1"/>
  <c r="U608" i="13" s="1"/>
  <c r="L63" i="10"/>
  <c r="I597" i="18" s="1"/>
  <c r="T597" i="18" s="1"/>
  <c r="L56" i="10"/>
  <c r="L60" i="10"/>
  <c r="I594" i="18" s="1"/>
  <c r="X594" i="18" s="1"/>
  <c r="L61" i="10"/>
  <c r="I595" i="18" s="1"/>
  <c r="U595" i="18" s="1"/>
  <c r="L92" i="8"/>
  <c r="I420" i="17" s="1"/>
  <c r="L80" i="8"/>
  <c r="I408" i="17" s="1"/>
  <c r="W408" i="17" s="1"/>
  <c r="L67" i="8"/>
  <c r="L89" i="8"/>
  <c r="L65" i="8"/>
  <c r="I393" i="17" s="1"/>
  <c r="F55" i="23"/>
  <c r="H55" i="23"/>
  <c r="G55" i="23"/>
  <c r="L38" i="6"/>
  <c r="I574" i="14" s="1"/>
  <c r="J64" i="5"/>
  <c r="I64" i="13" s="1"/>
  <c r="W64" i="13" s="1"/>
  <c r="J59" i="6"/>
  <c r="I59" i="14" s="1"/>
  <c r="L59" i="14" s="1"/>
  <c r="J56" i="5"/>
  <c r="J60" i="6"/>
  <c r="J56" i="10"/>
  <c r="J87" i="8"/>
  <c r="J57" i="5"/>
  <c r="I57" i="13" s="1"/>
  <c r="N57" i="13" s="1"/>
  <c r="J59" i="5"/>
  <c r="I59" i="13" s="1"/>
  <c r="K59" i="13" s="1"/>
  <c r="J64" i="6"/>
  <c r="I64" i="14" s="1"/>
  <c r="Q64" i="14" s="1"/>
  <c r="J61" i="10"/>
  <c r="J97" i="8"/>
  <c r="J93" i="8"/>
  <c r="I93" i="17" s="1"/>
  <c r="K93" i="17" s="1"/>
  <c r="J60" i="5"/>
  <c r="J56" i="6"/>
  <c r="J58" i="6"/>
  <c r="I58" i="14" s="1"/>
  <c r="J63" i="5"/>
  <c r="I63" i="13" s="1"/>
  <c r="N63" i="13" s="1"/>
  <c r="J33" i="7"/>
  <c r="H74" i="15" s="1"/>
  <c r="K90" i="5"/>
  <c r="I364" i="13" s="1"/>
  <c r="W364" i="13" s="1"/>
  <c r="K91" i="5"/>
  <c r="K88" i="6"/>
  <c r="I356" i="14" s="1"/>
  <c r="P356" i="14" s="1"/>
  <c r="J31" i="7"/>
  <c r="H72" i="15" s="1"/>
  <c r="K124" i="8"/>
  <c r="M124" i="8" s="1"/>
  <c r="K144" i="8"/>
  <c r="K87" i="10"/>
  <c r="I354" i="18" s="1"/>
  <c r="T354" i="18" s="1"/>
  <c r="K121" i="8"/>
  <c r="I285" i="17" s="1"/>
  <c r="M285" i="17" s="1"/>
  <c r="K86" i="5"/>
  <c r="I360" i="13" s="1"/>
  <c r="Q360" i="13" s="1"/>
  <c r="K91" i="6"/>
  <c r="K109" i="8"/>
  <c r="K162" i="8"/>
  <c r="J46" i="7"/>
  <c r="H87" i="15" s="1"/>
  <c r="K140" i="8"/>
  <c r="I304" i="17" s="1"/>
  <c r="K87" i="5"/>
  <c r="I361" i="13" s="1"/>
  <c r="W361" i="13" s="1"/>
  <c r="E16" i="23"/>
  <c r="K129" i="8"/>
  <c r="I293" i="17" s="1"/>
  <c r="X293" i="17" s="1"/>
  <c r="J32" i="7"/>
  <c r="H73" i="15" s="1"/>
  <c r="U73" i="15" s="1"/>
  <c r="K58" i="5"/>
  <c r="I332" i="13" s="1"/>
  <c r="K59" i="5"/>
  <c r="K59" i="6"/>
  <c r="K59" i="10"/>
  <c r="I326" i="18" s="1"/>
  <c r="K88" i="8"/>
  <c r="I252" i="17" s="1"/>
  <c r="K60" i="5"/>
  <c r="I334" i="13" s="1"/>
  <c r="K63" i="5"/>
  <c r="I337" i="13" s="1"/>
  <c r="W337" i="13" s="1"/>
  <c r="K63" i="6"/>
  <c r="K90" i="8"/>
  <c r="I254" i="17" s="1"/>
  <c r="K56" i="10"/>
  <c r="K80" i="8"/>
  <c r="K64" i="5"/>
  <c r="K64" i="6"/>
  <c r="J87" i="5"/>
  <c r="I87" i="13" s="1"/>
  <c r="X87" i="13" s="1"/>
  <c r="J88" i="6"/>
  <c r="J88" i="5"/>
  <c r="J89" i="6"/>
  <c r="J90" i="10"/>
  <c r="J137" i="8"/>
  <c r="J140" i="8"/>
  <c r="J89" i="5"/>
  <c r="I89" i="13" s="1"/>
  <c r="J91" i="5"/>
  <c r="I91" i="13" s="1"/>
  <c r="J121" i="8"/>
  <c r="I121" i="17" s="1"/>
  <c r="X121" i="17" s="1"/>
  <c r="J145" i="8"/>
  <c r="J87" i="10"/>
  <c r="I87" i="18" s="1"/>
  <c r="W87" i="18" s="1"/>
  <c r="I31" i="7"/>
  <c r="J146" i="8"/>
  <c r="E13" i="23"/>
  <c r="K57" i="6"/>
  <c r="I325" i="14" s="1"/>
  <c r="X325" i="14" s="1"/>
  <c r="J57" i="6"/>
  <c r="I57" i="14" s="1"/>
  <c r="W57" i="14" s="1"/>
  <c r="J90" i="5"/>
  <c r="J61" i="5"/>
  <c r="J96" i="8"/>
  <c r="K85" i="8"/>
  <c r="J130" i="8"/>
  <c r="K112" i="8"/>
  <c r="J138" i="8"/>
  <c r="I138" i="17" s="1"/>
  <c r="J89" i="10"/>
  <c r="I89" i="18" s="1"/>
  <c r="K89" i="10"/>
  <c r="J92" i="8"/>
  <c r="J57" i="10"/>
  <c r="I57" i="18" s="1"/>
  <c r="V57" i="18" s="1"/>
  <c r="K60" i="10"/>
  <c r="I46" i="7"/>
  <c r="K133" i="8"/>
  <c r="M133" i="8" s="1"/>
  <c r="J162" i="8"/>
  <c r="I162" i="17" s="1"/>
  <c r="K89" i="8"/>
  <c r="I253" i="17" s="1"/>
  <c r="I34" i="7"/>
  <c r="L51" i="8"/>
  <c r="L39" i="8"/>
  <c r="L119" i="8"/>
  <c r="L36" i="8"/>
  <c r="K37" i="5"/>
  <c r="I311" i="13" s="1"/>
  <c r="K45" i="5"/>
  <c r="I319" i="13" s="1"/>
  <c r="W319" i="13" s="1"/>
  <c r="K38" i="5"/>
  <c r="I312" i="13" s="1"/>
  <c r="K46" i="5"/>
  <c r="I320" i="13" s="1"/>
  <c r="K37" i="6"/>
  <c r="I305" i="14" s="1"/>
  <c r="K45" i="6"/>
  <c r="K60" i="8"/>
  <c r="K49" i="10"/>
  <c r="I316" i="18" s="1"/>
  <c r="K35" i="10"/>
  <c r="I302" i="18" s="1"/>
  <c r="K74" i="8"/>
  <c r="I238" i="17" s="1"/>
  <c r="K39" i="5"/>
  <c r="I313" i="13" s="1"/>
  <c r="K47" i="5"/>
  <c r="I321" i="13" s="1"/>
  <c r="K41" i="5"/>
  <c r="I315" i="13" s="1"/>
  <c r="K49" i="5"/>
  <c r="I323" i="13" s="1"/>
  <c r="K40" i="6"/>
  <c r="K48" i="6"/>
  <c r="I316" i="14" s="1"/>
  <c r="W316" i="14" s="1"/>
  <c r="K72" i="8"/>
  <c r="I236" i="17" s="1"/>
  <c r="W236" i="17" s="1"/>
  <c r="K44" i="10"/>
  <c r="I311" i="18" s="1"/>
  <c r="X311" i="18" s="1"/>
  <c r="K57" i="8"/>
  <c r="I221" i="17" s="1"/>
  <c r="K34" i="5"/>
  <c r="K42" i="5"/>
  <c r="K50" i="5"/>
  <c r="K41" i="6"/>
  <c r="I309" i="14" s="1"/>
  <c r="K49" i="6"/>
  <c r="I317" i="14" s="1"/>
  <c r="J34" i="5"/>
  <c r="I34" i="13" s="1"/>
  <c r="R34" i="13" s="1"/>
  <c r="J42" i="5"/>
  <c r="I42" i="13" s="1"/>
  <c r="M42" i="13" s="1"/>
  <c r="J50" i="5"/>
  <c r="I50" i="13" s="1"/>
  <c r="O50" i="13" s="1"/>
  <c r="J37" i="6"/>
  <c r="J45" i="6"/>
  <c r="I45" i="14" s="1"/>
  <c r="J35" i="5"/>
  <c r="J43" i="5"/>
  <c r="J38" i="6"/>
  <c r="J46" i="6"/>
  <c r="I46" i="14" s="1"/>
  <c r="W46" i="14" s="1"/>
  <c r="J38" i="10"/>
  <c r="I38" i="18" s="1"/>
  <c r="R38" i="18" s="1"/>
  <c r="J36" i="5"/>
  <c r="I36" i="13" s="1"/>
  <c r="J44" i="5"/>
  <c r="I44" i="13" s="1"/>
  <c r="Q44" i="13" s="1"/>
  <c r="J38" i="5"/>
  <c r="J46" i="5"/>
  <c r="J41" i="6"/>
  <c r="J49" i="6"/>
  <c r="I49" i="14" s="1"/>
  <c r="T49" i="14" s="1"/>
  <c r="E22" i="23"/>
  <c r="J46" i="10"/>
  <c r="I46" i="18" s="1"/>
  <c r="J39" i="5"/>
  <c r="J47" i="5"/>
  <c r="J34" i="6"/>
  <c r="I34" i="14" s="1"/>
  <c r="T34" i="14" s="1"/>
  <c r="J42" i="6"/>
  <c r="J50" i="6"/>
  <c r="K38" i="6"/>
  <c r="I306" i="14" s="1"/>
  <c r="K56" i="6"/>
  <c r="I324" i="14" s="1"/>
  <c r="J40" i="6"/>
  <c r="I40" i="14" s="1"/>
  <c r="W40" i="14" s="1"/>
  <c r="J91" i="6"/>
  <c r="I91" i="14" s="1"/>
  <c r="K43" i="5"/>
  <c r="I317" i="13" s="1"/>
  <c r="J86" i="5"/>
  <c r="J58" i="5"/>
  <c r="K86" i="8"/>
  <c r="I250" i="17" s="1"/>
  <c r="I33" i="7"/>
  <c r="J51" i="8"/>
  <c r="I51" i="17" s="1"/>
  <c r="Q51" i="17" s="1"/>
  <c r="J61" i="8"/>
  <c r="K50" i="6"/>
  <c r="I318" i="14" s="1"/>
  <c r="K36" i="6"/>
  <c r="I304" i="14" s="1"/>
  <c r="K90" i="6"/>
  <c r="I358" i="14" s="1"/>
  <c r="U358" i="14" s="1"/>
  <c r="J39" i="6"/>
  <c r="I39" i="14" s="1"/>
  <c r="J39" i="14" s="1"/>
  <c r="J90" i="6"/>
  <c r="I90" i="14" s="1"/>
  <c r="K40" i="5"/>
  <c r="J49" i="5"/>
  <c r="K68" i="8"/>
  <c r="I232" i="17" s="1"/>
  <c r="I32" i="7"/>
  <c r="H32" i="15" s="1"/>
  <c r="K47" i="6"/>
  <c r="I315" i="14" s="1"/>
  <c r="K35" i="6"/>
  <c r="I303" i="14" s="1"/>
  <c r="X303" i="14" s="1"/>
  <c r="K89" i="6"/>
  <c r="I357" i="14" s="1"/>
  <c r="T357" i="14" s="1"/>
  <c r="J36" i="6"/>
  <c r="J87" i="6"/>
  <c r="I87" i="14" s="1"/>
  <c r="K36" i="5"/>
  <c r="J48" i="5"/>
  <c r="L91" i="6"/>
  <c r="I627" i="14" s="1"/>
  <c r="L90" i="5"/>
  <c r="I638" i="13" s="1"/>
  <c r="S638" i="13" s="1"/>
  <c r="K137" i="8"/>
  <c r="I301" i="17" s="1"/>
  <c r="X301" i="17" s="1"/>
  <c r="L90" i="6"/>
  <c r="I626" i="14" s="1"/>
  <c r="L89" i="5"/>
  <c r="L87" i="5"/>
  <c r="I635" i="13" s="1"/>
  <c r="M635" i="13" s="1"/>
  <c r="L87" i="6"/>
  <c r="V47" i="4"/>
  <c r="I640" i="17"/>
  <c r="A31" i="20"/>
  <c r="U46" i="3"/>
  <c r="U42" i="24" s="1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G58" i="1"/>
  <c r="W57" i="1"/>
  <c r="F27" i="11"/>
  <c r="F18" i="12" s="1"/>
  <c r="J449" i="17"/>
  <c r="Q40" i="21"/>
  <c r="I40" i="21"/>
  <c r="R40" i="21"/>
  <c r="O40" i="21"/>
  <c r="G40" i="21"/>
  <c r="N40" i="21"/>
  <c r="F40" i="21"/>
  <c r="M40" i="21"/>
  <c r="L40" i="21"/>
  <c r="M31" i="21"/>
  <c r="Q31" i="21"/>
  <c r="H31" i="21"/>
  <c r="L88" i="18" s="1"/>
  <c r="F31" i="21"/>
  <c r="P31" i="21"/>
  <c r="J31" i="21"/>
  <c r="K31" i="21"/>
  <c r="N31" i="21"/>
  <c r="R31" i="21"/>
  <c r="G31" i="21"/>
  <c r="L31" i="21"/>
  <c r="J25" i="21"/>
  <c r="N91" i="18" s="1"/>
  <c r="N25" i="21"/>
  <c r="R91" i="18" s="1"/>
  <c r="R25" i="21"/>
  <c r="K25" i="21"/>
  <c r="P25" i="21"/>
  <c r="G25" i="21"/>
  <c r="H25" i="21"/>
  <c r="M25" i="21"/>
  <c r="Q91" i="18" s="1"/>
  <c r="L25" i="21"/>
  <c r="Q25" i="21"/>
  <c r="F25" i="21"/>
  <c r="I25" i="21"/>
  <c r="M22" i="21"/>
  <c r="Q160" i="17" s="1"/>
  <c r="I22" i="21"/>
  <c r="M147" i="17" s="1"/>
  <c r="G50" i="4"/>
  <c r="W50" i="4" s="1"/>
  <c r="Q22" i="21"/>
  <c r="U129" i="17" s="1"/>
  <c r="L22" i="21"/>
  <c r="P160" i="17" s="1"/>
  <c r="G41" i="4"/>
  <c r="W41" i="4" s="1"/>
  <c r="O22" i="21"/>
  <c r="S129" i="17" s="1"/>
  <c r="G32" i="4"/>
  <c r="W32" i="4" s="1"/>
  <c r="K22" i="21"/>
  <c r="O161" i="17" s="1"/>
  <c r="H22" i="21"/>
  <c r="L129" i="17" s="1"/>
  <c r="P22" i="21"/>
  <c r="T160" i="17" s="1"/>
  <c r="K19" i="21"/>
  <c r="P19" i="21"/>
  <c r="J19" i="21"/>
  <c r="O19" i="21"/>
  <c r="N19" i="21"/>
  <c r="I19" i="21"/>
  <c r="R19" i="21"/>
  <c r="M19" i="21"/>
  <c r="H19" i="21"/>
  <c r="G19" i="21"/>
  <c r="J16" i="21"/>
  <c r="R16" i="21"/>
  <c r="F16" i="21"/>
  <c r="K16" i="21"/>
  <c r="I16" i="21"/>
  <c r="M16" i="21"/>
  <c r="N16" i="21"/>
  <c r="H16" i="21"/>
  <c r="Q16" i="21"/>
  <c r="G16" i="21"/>
  <c r="F13" i="21"/>
  <c r="O13" i="21"/>
  <c r="K13" i="21"/>
  <c r="G13" i="21"/>
  <c r="R13" i="21"/>
  <c r="N13" i="21"/>
  <c r="G270" i="10"/>
  <c r="I1071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J86" i="8"/>
  <c r="I86" i="17" s="1"/>
  <c r="J90" i="8"/>
  <c r="I90" i="17" s="1"/>
  <c r="S90" i="17" s="1"/>
  <c r="L90" i="8"/>
  <c r="I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G141" i="8"/>
  <c r="I633" i="17" s="1"/>
  <c r="G99" i="8"/>
  <c r="K98" i="8"/>
  <c r="I262" i="17" s="1"/>
  <c r="I624" i="17"/>
  <c r="I532" i="17"/>
  <c r="G167" i="8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L38" i="8"/>
  <c r="I366" i="17" s="1"/>
  <c r="X366" i="17" s="1"/>
  <c r="K49" i="8"/>
  <c r="I213" i="17" s="1"/>
  <c r="P213" i="17" s="1"/>
  <c r="J49" i="8"/>
  <c r="I49" i="17" s="1"/>
  <c r="R49" i="17" s="1"/>
  <c r="F44" i="7"/>
  <c r="G229" i="6"/>
  <c r="I1033" i="14" s="1"/>
  <c r="G187" i="6"/>
  <c r="I991" i="14" s="1"/>
  <c r="G135" i="6"/>
  <c r="I939" i="14" s="1"/>
  <c r="G273" i="5"/>
  <c r="I1095" i="13" s="1"/>
  <c r="W86" i="14"/>
  <c r="T423" i="17"/>
  <c r="M423" i="17"/>
  <c r="R65" i="17"/>
  <c r="L65" i="17"/>
  <c r="P116" i="15"/>
  <c r="M65" i="17"/>
  <c r="Q473" i="17"/>
  <c r="V45" i="18"/>
  <c r="T325" i="17"/>
  <c r="M473" i="17"/>
  <c r="R39" i="18"/>
  <c r="L325" i="17"/>
  <c r="K473" i="17"/>
  <c r="T129" i="17"/>
  <c r="L75" i="15"/>
  <c r="W47" i="14"/>
  <c r="R325" i="17"/>
  <c r="S325" i="17"/>
  <c r="W475" i="17"/>
  <c r="T474" i="17"/>
  <c r="O474" i="17"/>
  <c r="N75" i="15"/>
  <c r="L47" i="18"/>
  <c r="Q47" i="18"/>
  <c r="T625" i="18"/>
  <c r="R116" i="15"/>
  <c r="Q116" i="15"/>
  <c r="T161" i="17"/>
  <c r="V461" i="17"/>
  <c r="T472" i="17"/>
  <c r="J473" i="17"/>
  <c r="R461" i="17"/>
  <c r="M437" i="17"/>
  <c r="S116" i="15"/>
  <c r="O461" i="17"/>
  <c r="V473" i="17"/>
  <c r="V65" i="17"/>
  <c r="O116" i="15"/>
  <c r="V116" i="15"/>
  <c r="W161" i="17"/>
  <c r="S473" i="17"/>
  <c r="T43" i="18"/>
  <c r="L43" i="18"/>
  <c r="O58" i="17"/>
  <c r="M58" i="17"/>
  <c r="L114" i="15"/>
  <c r="J114" i="15"/>
  <c r="R114" i="15"/>
  <c r="W129" i="17"/>
  <c r="P129" i="17"/>
  <c r="J91" i="18"/>
  <c r="P114" i="15"/>
  <c r="Q71" i="17"/>
  <c r="S71" i="17"/>
  <c r="M129" i="17"/>
  <c r="K465" i="17"/>
  <c r="J465" i="17"/>
  <c r="M465" i="17"/>
  <c r="X243" i="17"/>
  <c r="M41" i="18"/>
  <c r="T41" i="18"/>
  <c r="M116" i="15"/>
  <c r="J116" i="15"/>
  <c r="N461" i="17"/>
  <c r="P45" i="18"/>
  <c r="W39" i="18"/>
  <c r="U116" i="15"/>
  <c r="O45" i="18"/>
  <c r="K461" i="17"/>
  <c r="K45" i="18"/>
  <c r="P439" i="17"/>
  <c r="M39" i="18"/>
  <c r="I116" i="15"/>
  <c r="O625" i="18"/>
  <c r="T461" i="17"/>
  <c r="J461" i="17"/>
  <c r="N439" i="17"/>
  <c r="X461" i="17"/>
  <c r="T116" i="15"/>
  <c r="L116" i="15"/>
  <c r="R74" i="17"/>
  <c r="L475" i="17"/>
  <c r="N475" i="17"/>
  <c r="K74" i="17"/>
  <c r="R475" i="17"/>
  <c r="N74" i="17"/>
  <c r="P437" i="17"/>
  <c r="N625" i="18"/>
  <c r="K624" i="18"/>
  <c r="W625" i="18"/>
  <c r="J624" i="18"/>
  <c r="R474" i="17"/>
  <c r="S39" i="18"/>
  <c r="J39" i="18"/>
  <c r="S37" i="18"/>
  <c r="Q474" i="17"/>
  <c r="V474" i="17"/>
  <c r="U474" i="17"/>
  <c r="W474" i="17"/>
  <c r="X474" i="17"/>
  <c r="K474" i="17"/>
  <c r="Q39" i="18"/>
  <c r="L148" i="8"/>
  <c r="I476" i="17" s="1"/>
  <c r="L71" i="17"/>
  <c r="N71" i="17"/>
  <c r="X71" i="17"/>
  <c r="V295" i="17"/>
  <c r="P295" i="17"/>
  <c r="K295" i="17"/>
  <c r="X65" i="17"/>
  <c r="U65" i="17"/>
  <c r="Q65" i="17"/>
  <c r="N474" i="17"/>
  <c r="J474" i="17"/>
  <c r="X39" i="18"/>
  <c r="M449" i="17"/>
  <c r="K449" i="17"/>
  <c r="O449" i="17"/>
  <c r="T449" i="17"/>
  <c r="P449" i="17"/>
  <c r="M88" i="18"/>
  <c r="O88" i="18"/>
  <c r="Q147" i="17"/>
  <c r="K425" i="17"/>
  <c r="M425" i="17"/>
  <c r="X425" i="17"/>
  <c r="S425" i="17"/>
  <c r="P457" i="17"/>
  <c r="U457" i="17"/>
  <c r="L457" i="17"/>
  <c r="L474" i="17"/>
  <c r="O465" i="17"/>
  <c r="T71" i="17"/>
  <c r="T425" i="17"/>
  <c r="V449" i="17"/>
  <c r="S457" i="17"/>
  <c r="J425" i="17"/>
  <c r="P474" i="17"/>
  <c r="N39" i="18"/>
  <c r="U39" i="18"/>
  <c r="O39" i="18"/>
  <c r="S474" i="17"/>
  <c r="T39" i="18"/>
  <c r="W243" i="17"/>
  <c r="Q465" i="17"/>
  <c r="K71" i="17"/>
  <c r="U71" i="17"/>
  <c r="M457" i="17"/>
  <c r="K459" i="17"/>
  <c r="O47" i="14"/>
  <c r="L47" i="14"/>
  <c r="K47" i="14"/>
  <c r="P473" i="17"/>
  <c r="L79" i="17"/>
  <c r="N473" i="17"/>
  <c r="X473" i="17"/>
  <c r="R473" i="17"/>
  <c r="T473" i="17"/>
  <c r="J472" i="17"/>
  <c r="O472" i="17"/>
  <c r="S472" i="17"/>
  <c r="N50" i="18"/>
  <c r="S50" i="18"/>
  <c r="J50" i="18"/>
  <c r="P50" i="18"/>
  <c r="J58" i="17"/>
  <c r="O437" i="17"/>
  <c r="V40" i="18"/>
  <c r="T58" i="17"/>
  <c r="K40" i="18"/>
  <c r="L58" i="17"/>
  <c r="S154" i="17"/>
  <c r="U89" i="17"/>
  <c r="L161" i="17"/>
  <c r="P161" i="17"/>
  <c r="V58" i="17"/>
  <c r="Q154" i="17"/>
  <c r="P154" i="17"/>
  <c r="W423" i="17"/>
  <c r="J423" i="17"/>
  <c r="X423" i="17"/>
  <c r="O65" i="17"/>
  <c r="P65" i="17"/>
  <c r="T65" i="17"/>
  <c r="N65" i="17"/>
  <c r="K65" i="17"/>
  <c r="L113" i="15"/>
  <c r="S113" i="15"/>
  <c r="L440" i="17"/>
  <c r="S440" i="17"/>
  <c r="K440" i="17"/>
  <c r="L449" i="17"/>
  <c r="U449" i="17"/>
  <c r="N449" i="17"/>
  <c r="Q449" i="17"/>
  <c r="T47" i="14"/>
  <c r="V47" i="14"/>
  <c r="Q47" i="14"/>
  <c r="P48" i="18"/>
  <c r="L48" i="18"/>
  <c r="Q144" i="17"/>
  <c r="R44" i="14"/>
  <c r="Q44" i="14"/>
  <c r="S144" i="17"/>
  <c r="P133" i="17"/>
  <c r="X88" i="18"/>
  <c r="O69" i="17"/>
  <c r="P144" i="17"/>
  <c r="N88" i="18"/>
  <c r="X147" i="17"/>
  <c r="W147" i="17"/>
  <c r="W45" i="18"/>
  <c r="J45" i="18"/>
  <c r="L45" i="18"/>
  <c r="Q133" i="17"/>
  <c r="M133" i="17"/>
  <c r="K39" i="18"/>
  <c r="S133" i="17"/>
  <c r="W330" i="13"/>
  <c r="R88" i="18"/>
  <c r="K72" i="17"/>
  <c r="V72" i="17"/>
  <c r="N459" i="17"/>
  <c r="M459" i="17"/>
  <c r="J459" i="17"/>
  <c r="K482" i="17"/>
  <c r="J482" i="17"/>
  <c r="M482" i="17"/>
  <c r="N620" i="18"/>
  <c r="L620" i="18"/>
  <c r="R620" i="18"/>
  <c r="U133" i="17"/>
  <c r="L144" i="17"/>
  <c r="T144" i="17"/>
  <c r="T133" i="17"/>
  <c r="W44" i="14"/>
  <c r="M91" i="18"/>
  <c r="U91" i="18"/>
  <c r="J88" i="18"/>
  <c r="P88" i="18"/>
  <c r="V88" i="18"/>
  <c r="Q88" i="18"/>
  <c r="J325" i="17"/>
  <c r="P325" i="17"/>
  <c r="N325" i="17"/>
  <c r="V325" i="17"/>
  <c r="M325" i="17"/>
  <c r="O325" i="17"/>
  <c r="Q325" i="17"/>
  <c r="R70" i="17"/>
  <c r="N70" i="17"/>
  <c r="M70" i="17"/>
  <c r="V70" i="17"/>
  <c r="J70" i="17"/>
  <c r="J43" i="18"/>
  <c r="P621" i="18"/>
  <c r="K621" i="18"/>
  <c r="Q621" i="18"/>
  <c r="W256" i="17"/>
  <c r="P70" i="17"/>
  <c r="S43" i="18"/>
  <c r="Q70" i="17"/>
  <c r="L621" i="18"/>
  <c r="I42" i="18"/>
  <c r="I275" i="17"/>
  <c r="M111" i="8"/>
  <c r="W48" i="18"/>
  <c r="V48" i="18"/>
  <c r="R48" i="18"/>
  <c r="T70" i="17"/>
  <c r="R43" i="18"/>
  <c r="W43" i="18"/>
  <c r="V43" i="18"/>
  <c r="M43" i="18"/>
  <c r="P43" i="18"/>
  <c r="K43" i="18"/>
  <c r="X43" i="18"/>
  <c r="N43" i="18"/>
  <c r="X67" i="17"/>
  <c r="L69" i="17"/>
  <c r="K69" i="17"/>
  <c r="T69" i="17"/>
  <c r="Q43" i="18"/>
  <c r="I458" i="17"/>
  <c r="N458" i="17" s="1"/>
  <c r="U109" i="17"/>
  <c r="O43" i="18"/>
  <c r="K294" i="17"/>
  <c r="Q294" i="17"/>
  <c r="I287" i="17"/>
  <c r="X287" i="17" s="1"/>
  <c r="Q64" i="17"/>
  <c r="K64" i="17"/>
  <c r="S64" i="17"/>
  <c r="X64" i="17"/>
  <c r="T459" i="17"/>
  <c r="O72" i="17"/>
  <c r="M475" i="17"/>
  <c r="X459" i="17"/>
  <c r="P620" i="18"/>
  <c r="O620" i="18"/>
  <c r="Q475" i="17"/>
  <c r="P44" i="18"/>
  <c r="V459" i="17"/>
  <c r="T44" i="18"/>
  <c r="X257" i="17"/>
  <c r="J475" i="17"/>
  <c r="S459" i="17"/>
  <c r="Q620" i="18"/>
  <c r="T620" i="18"/>
  <c r="O459" i="17"/>
  <c r="W257" i="17"/>
  <c r="I139" i="17"/>
  <c r="W139" i="17" s="1"/>
  <c r="J44" i="18"/>
  <c r="K44" i="18"/>
  <c r="X475" i="17"/>
  <c r="P475" i="17"/>
  <c r="S475" i="17"/>
  <c r="K475" i="17"/>
  <c r="O475" i="17"/>
  <c r="T475" i="17"/>
  <c r="P459" i="17"/>
  <c r="Q459" i="17"/>
  <c r="R459" i="17"/>
  <c r="U459" i="17"/>
  <c r="V620" i="18"/>
  <c r="M620" i="18"/>
  <c r="X620" i="18"/>
  <c r="J620" i="18"/>
  <c r="K620" i="18"/>
  <c r="W261" i="17"/>
  <c r="X261" i="17"/>
  <c r="K116" i="15"/>
  <c r="W116" i="15"/>
  <c r="W79" i="17"/>
  <c r="R79" i="17"/>
  <c r="J79" i="17"/>
  <c r="P79" i="17"/>
  <c r="S79" i="17"/>
  <c r="X259" i="17"/>
  <c r="W259" i="17"/>
  <c r="Q86" i="14"/>
  <c r="P86" i="14"/>
  <c r="L86" i="14"/>
  <c r="T86" i="14"/>
  <c r="O86" i="14"/>
  <c r="M86" i="14"/>
  <c r="S86" i="14"/>
  <c r="U425" i="17"/>
  <c r="N425" i="17"/>
  <c r="Q425" i="17"/>
  <c r="R425" i="17"/>
  <c r="I49" i="18"/>
  <c r="S49" i="18" s="1"/>
  <c r="S309" i="17"/>
  <c r="U309" i="17"/>
  <c r="Q461" i="17"/>
  <c r="S461" i="17"/>
  <c r="X625" i="18"/>
  <c r="Q625" i="18"/>
  <c r="K625" i="18"/>
  <c r="P625" i="18"/>
  <c r="T89" i="17"/>
  <c r="N89" i="17"/>
  <c r="M461" i="17"/>
  <c r="O35" i="14"/>
  <c r="V35" i="14"/>
  <c r="R35" i="14"/>
  <c r="S35" i="14"/>
  <c r="U35" i="14"/>
  <c r="Q35" i="14"/>
  <c r="N35" i="14"/>
  <c r="K35" i="14"/>
  <c r="J47" i="14"/>
  <c r="R47" i="14"/>
  <c r="U47" i="14"/>
  <c r="N47" i="14"/>
  <c r="P47" i="14"/>
  <c r="M47" i="14"/>
  <c r="S47" i="14"/>
  <c r="P35" i="14"/>
  <c r="T35" i="14"/>
  <c r="M67" i="17"/>
  <c r="T67" i="17"/>
  <c r="I34" i="18"/>
  <c r="M45" i="18"/>
  <c r="N45" i="18"/>
  <c r="X45" i="18"/>
  <c r="U45" i="18"/>
  <c r="V114" i="15"/>
  <c r="N114" i="15"/>
  <c r="L423" i="17"/>
  <c r="O423" i="17"/>
  <c r="P423" i="17"/>
  <c r="R423" i="17"/>
  <c r="S423" i="17"/>
  <c r="N465" i="17"/>
  <c r="X465" i="17"/>
  <c r="P465" i="17"/>
  <c r="W465" i="17"/>
  <c r="R465" i="17"/>
  <c r="V465" i="17"/>
  <c r="I112" i="17"/>
  <c r="X112" i="17" s="1"/>
  <c r="P57" i="17"/>
  <c r="T57" i="17"/>
  <c r="O57" i="17"/>
  <c r="I36" i="18"/>
  <c r="R36" i="18" s="1"/>
  <c r="Q57" i="17"/>
  <c r="L57" i="17"/>
  <c r="L72" i="17"/>
  <c r="Q72" i="17"/>
  <c r="U72" i="17"/>
  <c r="M72" i="17"/>
  <c r="N72" i="17"/>
  <c r="T72" i="17"/>
  <c r="P72" i="17"/>
  <c r="R72" i="17"/>
  <c r="U70" i="17"/>
  <c r="O70" i="17"/>
  <c r="R57" i="17"/>
  <c r="V37" i="18"/>
  <c r="L37" i="18"/>
  <c r="X37" i="18"/>
  <c r="K48" i="18"/>
  <c r="M48" i="18"/>
  <c r="U48" i="18"/>
  <c r="N48" i="18"/>
  <c r="O48" i="18"/>
  <c r="J48" i="18"/>
  <c r="S48" i="18"/>
  <c r="X482" i="17"/>
  <c r="U482" i="17"/>
  <c r="T482" i="17"/>
  <c r="V624" i="18"/>
  <c r="O624" i="18"/>
  <c r="T624" i="18"/>
  <c r="X256" i="17"/>
  <c r="X44" i="18"/>
  <c r="S44" i="18"/>
  <c r="W44" i="18"/>
  <c r="O44" i="18"/>
  <c r="U44" i="18"/>
  <c r="M44" i="18"/>
  <c r="R44" i="18"/>
  <c r="K457" i="17"/>
  <c r="J457" i="17"/>
  <c r="R437" i="17"/>
  <c r="M131" i="8"/>
  <c r="I131" i="17"/>
  <c r="W131" i="17" s="1"/>
  <c r="O457" i="17"/>
  <c r="M147" i="8"/>
  <c r="N457" i="17"/>
  <c r="V437" i="17"/>
  <c r="T437" i="17"/>
  <c r="X129" i="17"/>
  <c r="M160" i="8"/>
  <c r="U44" i="14"/>
  <c r="G136" i="5"/>
  <c r="V44" i="14"/>
  <c r="T44" i="14"/>
  <c r="S44" i="14"/>
  <c r="W358" i="18"/>
  <c r="R358" i="18"/>
  <c r="T358" i="18"/>
  <c r="Q50" i="18"/>
  <c r="V47" i="18"/>
  <c r="J47" i="18"/>
  <c r="V69" i="17"/>
  <c r="S69" i="17"/>
  <c r="M64" i="17"/>
  <c r="R64" i="17"/>
  <c r="R40" i="18"/>
  <c r="X309" i="17"/>
  <c r="J309" i="17"/>
  <c r="W309" i="17"/>
  <c r="K309" i="17"/>
  <c r="L309" i="17"/>
  <c r="R309" i="17"/>
  <c r="T309" i="17"/>
  <c r="M309" i="17"/>
  <c r="X144" i="17"/>
  <c r="M144" i="17"/>
  <c r="M47" i="18"/>
  <c r="J69" i="17"/>
  <c r="V623" i="18"/>
  <c r="U623" i="18"/>
  <c r="U41" i="18"/>
  <c r="L41" i="18"/>
  <c r="N41" i="18"/>
  <c r="O41" i="18"/>
  <c r="S41" i="18"/>
  <c r="R41" i="18"/>
  <c r="X47" i="18"/>
  <c r="P40" i="18"/>
  <c r="M40" i="18"/>
  <c r="S40" i="18"/>
  <c r="T40" i="18"/>
  <c r="X40" i="18"/>
  <c r="L40" i="18"/>
  <c r="W40" i="18"/>
  <c r="U40" i="18"/>
  <c r="R50" i="18"/>
  <c r="R47" i="18"/>
  <c r="M69" i="17"/>
  <c r="X50" i="18"/>
  <c r="U50" i="18"/>
  <c r="O47" i="18"/>
  <c r="R69" i="17"/>
  <c r="J40" i="18"/>
  <c r="K41" i="18"/>
  <c r="M62" i="17"/>
  <c r="R62" i="17"/>
  <c r="U59" i="17"/>
  <c r="W59" i="17"/>
  <c r="N47" i="18"/>
  <c r="U47" i="18"/>
  <c r="T50" i="18"/>
  <c r="W47" i="18"/>
  <c r="K47" i="18"/>
  <c r="U69" i="17"/>
  <c r="L39" i="18"/>
  <c r="V39" i="18"/>
  <c r="N58" i="17"/>
  <c r="P58" i="17"/>
  <c r="T465" i="17"/>
  <c r="U465" i="17"/>
  <c r="L465" i="17"/>
  <c r="S465" i="17"/>
  <c r="K50" i="18"/>
  <c r="W50" i="18"/>
  <c r="S47" i="18"/>
  <c r="W69" i="17"/>
  <c r="N69" i="17"/>
  <c r="O40" i="18"/>
  <c r="X623" i="18"/>
  <c r="K70" i="17"/>
  <c r="W70" i="17"/>
  <c r="L70" i="17"/>
  <c r="S70" i="17"/>
  <c r="P47" i="18"/>
  <c r="O50" i="18"/>
  <c r="M50" i="18"/>
  <c r="V50" i="18"/>
  <c r="L50" i="18"/>
  <c r="T47" i="18"/>
  <c r="X69" i="17"/>
  <c r="P69" i="17"/>
  <c r="S67" i="17"/>
  <c r="Q40" i="18"/>
  <c r="N358" i="18"/>
  <c r="M109" i="17"/>
  <c r="J109" i="17"/>
  <c r="W124" i="17"/>
  <c r="M488" i="17"/>
  <c r="W488" i="17"/>
  <c r="U88" i="18"/>
  <c r="T48" i="18"/>
  <c r="Q423" i="17"/>
  <c r="L624" i="18"/>
  <c r="P488" i="17"/>
  <c r="V472" i="17"/>
  <c r="M472" i="17"/>
  <c r="Q472" i="17"/>
  <c r="U472" i="17"/>
  <c r="W248" i="17"/>
  <c r="X248" i="17"/>
  <c r="U423" i="17"/>
  <c r="S624" i="18"/>
  <c r="Q624" i="18"/>
  <c r="J44" i="14"/>
  <c r="L44" i="14"/>
  <c r="P44" i="14"/>
  <c r="K44" i="14"/>
  <c r="M44" i="14"/>
  <c r="O44" i="14"/>
  <c r="V475" i="17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P324" i="17"/>
  <c r="R324" i="17"/>
  <c r="V324" i="17"/>
  <c r="O324" i="17"/>
  <c r="T324" i="17"/>
  <c r="W331" i="18"/>
  <c r="X331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K353" i="18"/>
  <c r="M353" i="18"/>
  <c r="S353" i="18"/>
  <c r="M622" i="18"/>
  <c r="K622" i="18"/>
  <c r="Q622" i="18"/>
  <c r="U622" i="18"/>
  <c r="J622" i="18"/>
  <c r="O622" i="18"/>
  <c r="X622" i="18"/>
  <c r="T622" i="18"/>
  <c r="J623" i="18"/>
  <c r="W623" i="18"/>
  <c r="K623" i="18"/>
  <c r="Q623" i="18"/>
  <c r="M623" i="18"/>
  <c r="T623" i="18"/>
  <c r="S623" i="18"/>
  <c r="N623" i="18"/>
  <c r="P623" i="18"/>
  <c r="N64" i="17"/>
  <c r="L64" i="17"/>
  <c r="V67" i="17"/>
  <c r="R67" i="17"/>
  <c r="Q67" i="17"/>
  <c r="K67" i="17"/>
  <c r="O67" i="17"/>
  <c r="P67" i="17"/>
  <c r="N67" i="17"/>
  <c r="V621" i="18"/>
  <c r="T621" i="18"/>
  <c r="O621" i="18"/>
  <c r="J621" i="18"/>
  <c r="I56" i="17"/>
  <c r="W247" i="17"/>
  <c r="X247" i="17"/>
  <c r="I60" i="17"/>
  <c r="K37" i="18"/>
  <c r="Q37" i="18"/>
  <c r="J37" i="18"/>
  <c r="U37" i="18"/>
  <c r="N37" i="18"/>
  <c r="O37" i="18"/>
  <c r="T37" i="18"/>
  <c r="W37" i="18"/>
  <c r="P37" i="18"/>
  <c r="P64" i="17"/>
  <c r="J64" i="17"/>
  <c r="M37" i="18"/>
  <c r="O357" i="18"/>
  <c r="P357" i="18"/>
  <c r="W111" i="17"/>
  <c r="X111" i="17"/>
  <c r="V64" i="17"/>
  <c r="L623" i="18"/>
  <c r="I328" i="18"/>
  <c r="V109" i="17"/>
  <c r="K109" i="17"/>
  <c r="T109" i="17"/>
  <c r="W109" i="17"/>
  <c r="R109" i="17"/>
  <c r="P109" i="17"/>
  <c r="I466" i="17"/>
  <c r="X294" i="17"/>
  <c r="W294" i="17"/>
  <c r="J294" i="17"/>
  <c r="V294" i="17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W154" i="17"/>
  <c r="U358" i="18"/>
  <c r="J358" i="18"/>
  <c r="X358" i="18"/>
  <c r="S358" i="18"/>
  <c r="K358" i="18"/>
  <c r="P358" i="18"/>
  <c r="V358" i="18"/>
  <c r="L358" i="18"/>
  <c r="Q358" i="18"/>
  <c r="M358" i="18"/>
  <c r="O358" i="18"/>
  <c r="W64" i="17"/>
  <c r="O64" i="17"/>
  <c r="T154" i="17"/>
  <c r="P294" i="17"/>
  <c r="L154" i="17"/>
  <c r="R623" i="18"/>
  <c r="S147" i="17"/>
  <c r="T147" i="17"/>
  <c r="P147" i="17"/>
  <c r="L147" i="17"/>
  <c r="M161" i="8"/>
  <c r="I489" i="17"/>
  <c r="U489" i="17" s="1"/>
  <c r="Q48" i="18"/>
  <c r="X48" i="18"/>
  <c r="X89" i="17"/>
  <c r="P89" i="17"/>
  <c r="Q89" i="17"/>
  <c r="V89" i="17"/>
  <c r="J89" i="17"/>
  <c r="K89" i="17"/>
  <c r="X60" i="18"/>
  <c r="N60" i="18"/>
  <c r="Q114" i="15"/>
  <c r="M114" i="15"/>
  <c r="O114" i="15"/>
  <c r="I114" i="15"/>
  <c r="S114" i="15"/>
  <c r="K114" i="15"/>
  <c r="K75" i="15"/>
  <c r="V75" i="15"/>
  <c r="R75" i="15"/>
  <c r="S75" i="15"/>
  <c r="P75" i="15"/>
  <c r="M75" i="15"/>
  <c r="O75" i="15"/>
  <c r="J75" i="15"/>
  <c r="W75" i="15"/>
  <c r="I75" i="15"/>
  <c r="Q75" i="15"/>
  <c r="P71" i="17"/>
  <c r="R71" i="17"/>
  <c r="V71" i="17"/>
  <c r="M71" i="17"/>
  <c r="W71" i="17"/>
  <c r="J71" i="17"/>
  <c r="X133" i="17"/>
  <c r="W133" i="17"/>
  <c r="W468" i="17"/>
  <c r="M468" i="17"/>
  <c r="R468" i="17"/>
  <c r="X468" i="17"/>
  <c r="W88" i="18"/>
  <c r="S88" i="18"/>
  <c r="K88" i="18"/>
  <c r="T88" i="18"/>
  <c r="K437" i="17"/>
  <c r="J437" i="17"/>
  <c r="N437" i="17"/>
  <c r="S437" i="17"/>
  <c r="Q437" i="17"/>
  <c r="L437" i="17"/>
  <c r="M57" i="17"/>
  <c r="N57" i="17"/>
  <c r="W57" i="17"/>
  <c r="Q44" i="18"/>
  <c r="N44" i="18"/>
  <c r="V44" i="18"/>
  <c r="I63" i="17"/>
  <c r="J57" i="17"/>
  <c r="S65" i="17"/>
  <c r="W65" i="17"/>
  <c r="X449" i="17"/>
  <c r="R449" i="17"/>
  <c r="W449" i="17"/>
  <c r="S449" i="17"/>
  <c r="P624" i="18"/>
  <c r="U624" i="18"/>
  <c r="X624" i="18"/>
  <c r="W624" i="18"/>
  <c r="R624" i="18"/>
  <c r="N624" i="18"/>
  <c r="W425" i="17"/>
  <c r="L425" i="17"/>
  <c r="V425" i="17"/>
  <c r="P425" i="17"/>
  <c r="O425" i="17"/>
  <c r="X439" i="17"/>
  <c r="W439" i="17"/>
  <c r="N423" i="17"/>
  <c r="V423" i="17"/>
  <c r="V457" i="17"/>
  <c r="X457" i="17"/>
  <c r="Q457" i="17"/>
  <c r="T457" i="17"/>
  <c r="W160" i="17"/>
  <c r="X160" i="17"/>
  <c r="W459" i="17"/>
  <c r="X488" i="17"/>
  <c r="N488" i="17"/>
  <c r="R488" i="17"/>
  <c r="N472" i="17"/>
  <c r="L472" i="17"/>
  <c r="I86" i="18"/>
  <c r="M86" i="10"/>
  <c r="M91" i="10"/>
  <c r="J35" i="14"/>
  <c r="L35" i="14"/>
  <c r="M35" i="14"/>
  <c r="H56" i="1"/>
  <c r="L58" i="1"/>
  <c r="L56" i="1" s="1"/>
  <c r="Y21" i="20"/>
  <c r="E168" i="21"/>
  <c r="I169" i="21" s="1"/>
  <c r="E162" i="21"/>
  <c r="F163" i="21" s="1"/>
  <c r="E165" i="21"/>
  <c r="I166" i="21" s="1"/>
  <c r="X822" i="18"/>
  <c r="I952" i="18"/>
  <c r="G186" i="10"/>
  <c r="I987" i="18" s="1"/>
  <c r="I899" i="18"/>
  <c r="G134" i="10"/>
  <c r="W30" i="20"/>
  <c r="W32" i="20" s="1"/>
  <c r="U13" i="1" s="1"/>
  <c r="U52" i="1" s="1"/>
  <c r="W822" i="18"/>
  <c r="X30" i="20"/>
  <c r="X32" i="20" s="1"/>
  <c r="V13" i="1" s="1"/>
  <c r="X58" i="17"/>
  <c r="U58" i="17"/>
  <c r="U67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X330" i="18"/>
  <c r="N311" i="17"/>
  <c r="J311" i="17"/>
  <c r="X311" i="17"/>
  <c r="M311" i="17"/>
  <c r="K311" i="17"/>
  <c r="P311" i="17"/>
  <c r="Q311" i="17"/>
  <c r="U311" i="17"/>
  <c r="O311" i="17"/>
  <c r="R311" i="17"/>
  <c r="W58" i="17"/>
  <c r="S58" i="17"/>
  <c r="L67" i="17"/>
  <c r="S311" i="17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I490" i="17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R58" i="17"/>
  <c r="K58" i="17"/>
  <c r="W67" i="17"/>
  <c r="O294" i="17"/>
  <c r="L294" i="17"/>
  <c r="N294" i="17"/>
  <c r="M294" i="17"/>
  <c r="U294" i="17"/>
  <c r="S294" i="17"/>
  <c r="R294" i="17"/>
  <c r="T294" i="17"/>
  <c r="T311" i="17"/>
  <c r="W311" i="17"/>
  <c r="L311" i="17"/>
  <c r="I310" i="17"/>
  <c r="U468" i="17"/>
  <c r="K468" i="17"/>
  <c r="J468" i="17"/>
  <c r="T468" i="17"/>
  <c r="V468" i="17"/>
  <c r="P468" i="17"/>
  <c r="L468" i="17"/>
  <c r="N468" i="17"/>
  <c r="S468" i="17"/>
  <c r="O468" i="17"/>
  <c r="N621" i="18"/>
  <c r="S621" i="18"/>
  <c r="U621" i="18"/>
  <c r="W621" i="18"/>
  <c r="R621" i="18"/>
  <c r="M621" i="18"/>
  <c r="X621" i="18"/>
  <c r="H128" i="15"/>
  <c r="V311" i="17"/>
  <c r="X260" i="17"/>
  <c r="W260" i="17"/>
  <c r="K357" i="18"/>
  <c r="R357" i="18"/>
  <c r="S357" i="18"/>
  <c r="M357" i="18"/>
  <c r="N357" i="18"/>
  <c r="W357" i="18"/>
  <c r="V357" i="18"/>
  <c r="Q357" i="18"/>
  <c r="J357" i="18"/>
  <c r="X357" i="18"/>
  <c r="T357" i="18"/>
  <c r="L357" i="18"/>
  <c r="Q60" i="18"/>
  <c r="K60" i="18"/>
  <c r="V60" i="18"/>
  <c r="P60" i="18"/>
  <c r="U60" i="18"/>
  <c r="L60" i="18"/>
  <c r="R60" i="18"/>
  <c r="J60" i="18"/>
  <c r="M60" i="18"/>
  <c r="T60" i="18"/>
  <c r="S60" i="18"/>
  <c r="O60" i="18"/>
  <c r="W451" i="17"/>
  <c r="X451" i="17"/>
  <c r="I35" i="18"/>
  <c r="I318" i="17"/>
  <c r="M154" i="8"/>
  <c r="W91" i="18"/>
  <c r="X91" i="18"/>
  <c r="T91" i="18"/>
  <c r="L91" i="18"/>
  <c r="K91" i="18"/>
  <c r="V91" i="18"/>
  <c r="O91" i="18"/>
  <c r="P91" i="18"/>
  <c r="Q58" i="17"/>
  <c r="S482" i="17"/>
  <c r="Q482" i="17"/>
  <c r="N482" i="17"/>
  <c r="L482" i="17"/>
  <c r="R482" i="17"/>
  <c r="W482" i="17"/>
  <c r="V482" i="17"/>
  <c r="O482" i="17"/>
  <c r="P482" i="17"/>
  <c r="W60" i="18"/>
  <c r="Q353" i="18"/>
  <c r="P353" i="18"/>
  <c r="V353" i="18"/>
  <c r="X353" i="18"/>
  <c r="J353" i="18"/>
  <c r="R353" i="18"/>
  <c r="N353" i="18"/>
  <c r="O353" i="18"/>
  <c r="L353" i="18"/>
  <c r="W353" i="18"/>
  <c r="T353" i="18"/>
  <c r="U353" i="18"/>
  <c r="I246" i="17"/>
  <c r="I324" i="18"/>
  <c r="W330" i="18"/>
  <c r="X109" i="17"/>
  <c r="O109" i="17"/>
  <c r="W72" i="17"/>
  <c r="S72" i="17"/>
  <c r="J72" i="17"/>
  <c r="L473" i="17"/>
  <c r="W473" i="17"/>
  <c r="O473" i="17"/>
  <c r="N309" i="17"/>
  <c r="Q309" i="17"/>
  <c r="V309" i="17"/>
  <c r="P309" i="17"/>
  <c r="W114" i="15"/>
  <c r="T114" i="15"/>
  <c r="U114" i="15"/>
  <c r="W472" i="17"/>
  <c r="R472" i="17"/>
  <c r="K472" i="17"/>
  <c r="X472" i="17"/>
  <c r="X57" i="17"/>
  <c r="U57" i="17"/>
  <c r="V57" i="17"/>
  <c r="S57" i="17"/>
  <c r="M625" i="18"/>
  <c r="L625" i="18"/>
  <c r="R625" i="18"/>
  <c r="S625" i="18"/>
  <c r="V625" i="18"/>
  <c r="V41" i="18"/>
  <c r="P41" i="18"/>
  <c r="W41" i="18"/>
  <c r="X41" i="18"/>
  <c r="Q41" i="18"/>
  <c r="J41" i="18"/>
  <c r="P461" i="17"/>
  <c r="W461" i="17"/>
  <c r="U461" i="17"/>
  <c r="O488" i="17"/>
  <c r="W620" i="18"/>
  <c r="U620" i="18"/>
  <c r="S620" i="18"/>
  <c r="W325" i="18"/>
  <c r="X325" i="18"/>
  <c r="O115" i="15"/>
  <c r="V115" i="15"/>
  <c r="X437" i="17"/>
  <c r="W437" i="17"/>
  <c r="L622" i="18"/>
  <c r="S622" i="18"/>
  <c r="N622" i="18"/>
  <c r="V622" i="18"/>
  <c r="R622" i="18"/>
  <c r="W622" i="18"/>
  <c r="P622" i="18"/>
  <c r="R45" i="18"/>
  <c r="S45" i="18"/>
  <c r="Q45" i="18"/>
  <c r="I132" i="17"/>
  <c r="W457" i="17"/>
  <c r="R457" i="17"/>
  <c r="Q488" i="17"/>
  <c r="J488" i="17"/>
  <c r="S488" i="17"/>
  <c r="K488" i="17"/>
  <c r="U488" i="17"/>
  <c r="L488" i="17"/>
  <c r="V488" i="17"/>
  <c r="X325" i="17"/>
  <c r="W325" i="17"/>
  <c r="N597" i="13" l="1"/>
  <c r="J597" i="13"/>
  <c r="M585" i="13"/>
  <c r="L624" i="14"/>
  <c r="M624" i="14"/>
  <c r="U624" i="14"/>
  <c r="J608" i="13"/>
  <c r="R624" i="14"/>
  <c r="O608" i="13"/>
  <c r="J624" i="14"/>
  <c r="V596" i="18"/>
  <c r="V598" i="14"/>
  <c r="V610" i="13"/>
  <c r="K325" i="17"/>
  <c r="K596" i="18"/>
  <c r="K598" i="14"/>
  <c r="K610" i="13"/>
  <c r="R598" i="14"/>
  <c r="R596" i="18"/>
  <c r="R610" i="13"/>
  <c r="R21" i="18"/>
  <c r="R555" i="18"/>
  <c r="P596" i="18"/>
  <c r="P610" i="13"/>
  <c r="P598" i="14"/>
  <c r="Q610" i="13"/>
  <c r="Q598" i="14"/>
  <c r="Q596" i="18"/>
  <c r="L83" i="17"/>
  <c r="S598" i="14"/>
  <c r="S596" i="18"/>
  <c r="S610" i="13"/>
  <c r="S21" i="18"/>
  <c r="S555" i="18"/>
  <c r="M161" i="17"/>
  <c r="L610" i="13"/>
  <c r="L598" i="14"/>
  <c r="L596" i="18"/>
  <c r="L84" i="17"/>
  <c r="N40" i="18"/>
  <c r="Y40" i="18" s="1"/>
  <c r="N610" i="13"/>
  <c r="N596" i="18"/>
  <c r="N598" i="14"/>
  <c r="U598" i="14"/>
  <c r="U596" i="18"/>
  <c r="U610" i="13"/>
  <c r="M596" i="18"/>
  <c r="M598" i="14"/>
  <c r="M610" i="13"/>
  <c r="U94" i="17"/>
  <c r="R37" i="18"/>
  <c r="T350" i="14"/>
  <c r="T330" i="14"/>
  <c r="T329" i="18"/>
  <c r="T348" i="18"/>
  <c r="T349" i="14"/>
  <c r="T349" i="18"/>
  <c r="T336" i="13"/>
  <c r="S109" i="17"/>
  <c r="S91" i="18"/>
  <c r="U144" i="17"/>
  <c r="Q129" i="17"/>
  <c r="U160" i="17"/>
  <c r="U652" i="17" s="1"/>
  <c r="U86" i="14"/>
  <c r="Q109" i="17"/>
  <c r="U161" i="17"/>
  <c r="U653" i="17" s="1"/>
  <c r="U154" i="17"/>
  <c r="U147" i="17"/>
  <c r="V388" i="17"/>
  <c r="P16" i="21"/>
  <c r="O16" i="21"/>
  <c r="N109" i="17"/>
  <c r="U91" i="13"/>
  <c r="S617" i="14"/>
  <c r="S615" i="18"/>
  <c r="S630" i="13"/>
  <c r="S629" i="13"/>
  <c r="S616" i="18"/>
  <c r="S618" i="14"/>
  <c r="J617" i="14"/>
  <c r="J615" i="18"/>
  <c r="J618" i="14"/>
  <c r="J630" i="13"/>
  <c r="J629" i="13"/>
  <c r="J616" i="18"/>
  <c r="Q617" i="14"/>
  <c r="Q616" i="18"/>
  <c r="Q615" i="18"/>
  <c r="Q618" i="14"/>
  <c r="Q629" i="13"/>
  <c r="Q630" i="13"/>
  <c r="M629" i="13"/>
  <c r="M618" i="14"/>
  <c r="M630" i="13"/>
  <c r="M616" i="18"/>
  <c r="M615" i="18"/>
  <c r="M617" i="14"/>
  <c r="R617" i="14"/>
  <c r="R618" i="14"/>
  <c r="R630" i="13"/>
  <c r="R615" i="18"/>
  <c r="R616" i="18"/>
  <c r="R629" i="13"/>
  <c r="L615" i="18"/>
  <c r="L630" i="13"/>
  <c r="L617" i="14"/>
  <c r="L629" i="13"/>
  <c r="L616" i="18"/>
  <c r="L618" i="14"/>
  <c r="V617" i="14"/>
  <c r="V616" i="18"/>
  <c r="V618" i="14"/>
  <c r="V629" i="13"/>
  <c r="V630" i="13"/>
  <c r="V615" i="18"/>
  <c r="K615" i="18"/>
  <c r="K617" i="14"/>
  <c r="K630" i="13"/>
  <c r="K629" i="13"/>
  <c r="K616" i="18"/>
  <c r="K618" i="14"/>
  <c r="P617" i="14"/>
  <c r="P616" i="18"/>
  <c r="P618" i="14"/>
  <c r="P629" i="13"/>
  <c r="P615" i="18"/>
  <c r="P630" i="13"/>
  <c r="O618" i="14"/>
  <c r="O617" i="14"/>
  <c r="O630" i="13"/>
  <c r="O616" i="18"/>
  <c r="O615" i="18"/>
  <c r="O629" i="13"/>
  <c r="T617" i="14"/>
  <c r="T630" i="13"/>
  <c r="T629" i="13"/>
  <c r="T616" i="18"/>
  <c r="T618" i="14"/>
  <c r="T615" i="18"/>
  <c r="U616" i="18"/>
  <c r="U617" i="14"/>
  <c r="U630" i="13"/>
  <c r="U629" i="13"/>
  <c r="U615" i="18"/>
  <c r="U618" i="14"/>
  <c r="I591" i="17"/>
  <c r="G172" i="8"/>
  <c r="X62" i="18"/>
  <c r="X863" i="18" s="1"/>
  <c r="P62" i="18"/>
  <c r="W62" i="18"/>
  <c r="W863" i="18" s="1"/>
  <c r="O62" i="18"/>
  <c r="V62" i="18"/>
  <c r="N62" i="18"/>
  <c r="U62" i="18"/>
  <c r="M62" i="18"/>
  <c r="T62" i="18"/>
  <c r="L62" i="18"/>
  <c r="S62" i="18"/>
  <c r="K62" i="18"/>
  <c r="R62" i="18"/>
  <c r="J62" i="18"/>
  <c r="Q62" i="18"/>
  <c r="I355" i="18"/>
  <c r="U355" i="18" s="1"/>
  <c r="U889" i="18" s="1"/>
  <c r="I61" i="14"/>
  <c r="T61" i="14" s="1"/>
  <c r="K79" i="17"/>
  <c r="O89" i="17"/>
  <c r="W89" i="17"/>
  <c r="R89" i="17"/>
  <c r="A341" i="13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X62" i="13"/>
  <c r="X884" i="13" s="1"/>
  <c r="P62" i="13"/>
  <c r="W62" i="13"/>
  <c r="W884" i="13" s="1"/>
  <c r="O62" i="13"/>
  <c r="V62" i="13"/>
  <c r="M62" i="13"/>
  <c r="T62" i="13"/>
  <c r="L62" i="13"/>
  <c r="S62" i="13"/>
  <c r="K62" i="13"/>
  <c r="R62" i="13"/>
  <c r="J62" i="13"/>
  <c r="Q62" i="13"/>
  <c r="N62" i="13"/>
  <c r="U62" i="13"/>
  <c r="H110" i="19"/>
  <c r="G19" i="1" s="1"/>
  <c r="N44" i="14"/>
  <c r="Y44" i="14" s="1"/>
  <c r="N624" i="14"/>
  <c r="O79" i="17"/>
  <c r="X624" i="14"/>
  <c r="M79" i="17"/>
  <c r="W624" i="14"/>
  <c r="P624" i="14"/>
  <c r="O624" i="14"/>
  <c r="O64" i="13"/>
  <c r="L285" i="17"/>
  <c r="P622" i="14"/>
  <c r="U622" i="14"/>
  <c r="L41" i="13"/>
  <c r="M82" i="17"/>
  <c r="O82" i="17"/>
  <c r="J41" i="13"/>
  <c r="U355" i="14"/>
  <c r="J355" i="14"/>
  <c r="K82" i="17"/>
  <c r="M41" i="13"/>
  <c r="S622" i="14"/>
  <c r="K622" i="14"/>
  <c r="N355" i="14"/>
  <c r="N82" i="17"/>
  <c r="V82" i="17"/>
  <c r="R41" i="13"/>
  <c r="R622" i="14"/>
  <c r="O622" i="14"/>
  <c r="V355" i="14"/>
  <c r="Q82" i="17"/>
  <c r="J82" i="17"/>
  <c r="O41" i="13"/>
  <c r="Q41" i="13"/>
  <c r="M622" i="14"/>
  <c r="J622" i="14"/>
  <c r="S355" i="14"/>
  <c r="X82" i="17"/>
  <c r="X309" i="13"/>
  <c r="N41" i="13"/>
  <c r="P41" i="13"/>
  <c r="T622" i="14"/>
  <c r="P355" i="14"/>
  <c r="O355" i="14"/>
  <c r="W82" i="17"/>
  <c r="Q355" i="14"/>
  <c r="T41" i="13"/>
  <c r="X622" i="14"/>
  <c r="N622" i="14"/>
  <c r="R355" i="14"/>
  <c r="U82" i="17"/>
  <c r="U41" i="13"/>
  <c r="W622" i="14"/>
  <c r="L622" i="14"/>
  <c r="X355" i="14"/>
  <c r="K355" i="14"/>
  <c r="S82" i="17"/>
  <c r="R82" i="17"/>
  <c r="K41" i="13"/>
  <c r="V622" i="14"/>
  <c r="M355" i="14"/>
  <c r="T355" i="14"/>
  <c r="L355" i="14"/>
  <c r="L82" i="17"/>
  <c r="P82" i="17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81" i="10"/>
  <c r="A82" i="10" s="1"/>
  <c r="N605" i="13"/>
  <c r="U87" i="13"/>
  <c r="N592" i="18"/>
  <c r="O57" i="14"/>
  <c r="P64" i="14"/>
  <c r="J580" i="18"/>
  <c r="P387" i="17"/>
  <c r="I61" i="18"/>
  <c r="O61" i="18" s="1"/>
  <c r="L89" i="17"/>
  <c r="Q624" i="14"/>
  <c r="K624" i="14"/>
  <c r="V624" i="14"/>
  <c r="N79" i="17"/>
  <c r="S624" i="14"/>
  <c r="T79" i="17"/>
  <c r="V79" i="17"/>
  <c r="Q79" i="17"/>
  <c r="V81" i="17"/>
  <c r="H167" i="15"/>
  <c r="R81" i="17"/>
  <c r="Q639" i="13"/>
  <c r="R625" i="14"/>
  <c r="P81" i="17"/>
  <c r="X81" i="17"/>
  <c r="P625" i="14"/>
  <c r="M639" i="13"/>
  <c r="T81" i="17"/>
  <c r="W81" i="17"/>
  <c r="W625" i="14"/>
  <c r="K639" i="13"/>
  <c r="Q81" i="17"/>
  <c r="L639" i="13"/>
  <c r="O639" i="13"/>
  <c r="K81" i="17"/>
  <c r="M625" i="14"/>
  <c r="P639" i="13"/>
  <c r="L81" i="17"/>
  <c r="M81" i="17"/>
  <c r="M64" i="10"/>
  <c r="J81" i="17"/>
  <c r="O625" i="14"/>
  <c r="U639" i="13"/>
  <c r="S639" i="13"/>
  <c r="N81" i="17"/>
  <c r="Q625" i="14"/>
  <c r="O48" i="14"/>
  <c r="S48" i="14"/>
  <c r="T625" i="14"/>
  <c r="V639" i="13"/>
  <c r="L625" i="14"/>
  <c r="K625" i="14"/>
  <c r="R639" i="13"/>
  <c r="V625" i="14"/>
  <c r="N639" i="13"/>
  <c r="J45" i="13"/>
  <c r="T639" i="13"/>
  <c r="S625" i="14"/>
  <c r="J639" i="13"/>
  <c r="J625" i="14"/>
  <c r="O81" i="17"/>
  <c r="S81" i="17"/>
  <c r="X639" i="13"/>
  <c r="N625" i="14"/>
  <c r="U625" i="14"/>
  <c r="N45" i="13"/>
  <c r="T45" i="13"/>
  <c r="A87" i="6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81" i="6"/>
  <c r="A82" i="6" s="1"/>
  <c r="R45" i="13"/>
  <c r="R84" i="17"/>
  <c r="V84" i="17"/>
  <c r="U636" i="13"/>
  <c r="P45" i="13"/>
  <c r="U45" i="13"/>
  <c r="O84" i="17"/>
  <c r="W45" i="13"/>
  <c r="U48" i="14"/>
  <c r="N636" i="13"/>
  <c r="K45" i="13"/>
  <c r="R48" i="14"/>
  <c r="V45" i="13"/>
  <c r="V48" i="14"/>
  <c r="X35" i="14"/>
  <c r="Y35" i="14" s="1"/>
  <c r="W41" i="13"/>
  <c r="S41" i="13"/>
  <c r="W311" i="14"/>
  <c r="A86" i="5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81" i="5"/>
  <c r="A82" i="5" s="1"/>
  <c r="V95" i="17"/>
  <c r="V636" i="13"/>
  <c r="M84" i="17"/>
  <c r="J362" i="13"/>
  <c r="L636" i="13"/>
  <c r="X84" i="17"/>
  <c r="X576" i="17" s="1"/>
  <c r="Q636" i="13"/>
  <c r="U84" i="17"/>
  <c r="P84" i="17"/>
  <c r="Q84" i="17"/>
  <c r="S84" i="17"/>
  <c r="N84" i="17"/>
  <c r="W84" i="17"/>
  <c r="L95" i="17"/>
  <c r="T84" i="17"/>
  <c r="J84" i="17"/>
  <c r="Q95" i="17"/>
  <c r="M86" i="6"/>
  <c r="U95" i="17"/>
  <c r="U58" i="18"/>
  <c r="X58" i="18"/>
  <c r="W58" i="18"/>
  <c r="W123" i="17"/>
  <c r="L58" i="18"/>
  <c r="Q94" i="17"/>
  <c r="J94" i="17"/>
  <c r="O94" i="17"/>
  <c r="X326" i="14"/>
  <c r="S58" i="18"/>
  <c r="Q58" i="18"/>
  <c r="N95" i="17"/>
  <c r="N58" i="18"/>
  <c r="P94" i="17"/>
  <c r="K95" i="17"/>
  <c r="X95" i="17"/>
  <c r="X587" i="17" s="1"/>
  <c r="V58" i="18"/>
  <c r="K94" i="17"/>
  <c r="M95" i="17"/>
  <c r="K58" i="18"/>
  <c r="V94" i="17"/>
  <c r="W95" i="17"/>
  <c r="W587" i="17" s="1"/>
  <c r="R95" i="17"/>
  <c r="M123" i="8"/>
  <c r="S94" i="17"/>
  <c r="L94" i="17"/>
  <c r="L40" i="14"/>
  <c r="P58" i="18"/>
  <c r="S95" i="17"/>
  <c r="X38" i="18"/>
  <c r="R94" i="17"/>
  <c r="M95" i="8"/>
  <c r="J95" i="17"/>
  <c r="M58" i="18"/>
  <c r="W94" i="17"/>
  <c r="J58" i="18"/>
  <c r="T95" i="17"/>
  <c r="N94" i="17"/>
  <c r="O58" i="18"/>
  <c r="T94" i="17"/>
  <c r="T58" i="18"/>
  <c r="T40" i="13"/>
  <c r="P95" i="17"/>
  <c r="M362" i="13"/>
  <c r="X94" i="17"/>
  <c r="M160" i="17"/>
  <c r="M652" i="17" s="1"/>
  <c r="J41" i="8"/>
  <c r="I41" i="17" s="1"/>
  <c r="R41" i="17" s="1"/>
  <c r="J35" i="8"/>
  <c r="I35" i="17" s="1"/>
  <c r="R35" i="17" s="1"/>
  <c r="O91" i="13"/>
  <c r="M74" i="15"/>
  <c r="V415" i="17"/>
  <c r="P604" i="13"/>
  <c r="P388" i="17"/>
  <c r="K63" i="8"/>
  <c r="I227" i="17" s="1"/>
  <c r="T227" i="17" s="1"/>
  <c r="K44" i="5"/>
  <c r="I318" i="13" s="1"/>
  <c r="T318" i="13" s="1"/>
  <c r="K48" i="10"/>
  <c r="I315" i="18" s="1"/>
  <c r="T315" i="18" s="1"/>
  <c r="K47" i="10"/>
  <c r="I314" i="18" s="1"/>
  <c r="X314" i="18" s="1"/>
  <c r="K42" i="10"/>
  <c r="I309" i="18" s="1"/>
  <c r="T309" i="18" s="1"/>
  <c r="K36" i="10"/>
  <c r="I303" i="18" s="1"/>
  <c r="T303" i="18" s="1"/>
  <c r="K48" i="5"/>
  <c r="I322" i="13" s="1"/>
  <c r="K44" i="6"/>
  <c r="I312" i="14" s="1"/>
  <c r="K45" i="10"/>
  <c r="I312" i="18" s="1"/>
  <c r="W312" i="18" s="1"/>
  <c r="K43" i="10"/>
  <c r="K38" i="10"/>
  <c r="I305" i="18" s="1"/>
  <c r="T305" i="18" s="1"/>
  <c r="K62" i="8"/>
  <c r="I226" i="17" s="1"/>
  <c r="T226" i="17" s="1"/>
  <c r="K46" i="6"/>
  <c r="I314" i="14" s="1"/>
  <c r="T314" i="14" s="1"/>
  <c r="K41" i="10"/>
  <c r="I308" i="18" s="1"/>
  <c r="X308" i="18" s="1"/>
  <c r="K58" i="8"/>
  <c r="I222" i="17" s="1"/>
  <c r="T222" i="17" s="1"/>
  <c r="K39" i="10"/>
  <c r="I306" i="18" s="1"/>
  <c r="T306" i="18" s="1"/>
  <c r="K61" i="8"/>
  <c r="I225" i="17" s="1"/>
  <c r="T225" i="17" s="1"/>
  <c r="K56" i="8"/>
  <c r="I220" i="17" s="1"/>
  <c r="K34" i="10"/>
  <c r="K71" i="8"/>
  <c r="I235" i="17" s="1"/>
  <c r="X235" i="17" s="1"/>
  <c r="K40" i="10"/>
  <c r="K64" i="8"/>
  <c r="I228" i="17" s="1"/>
  <c r="T228" i="17" s="1"/>
  <c r="K37" i="10"/>
  <c r="I304" i="18" s="1"/>
  <c r="K65" i="8"/>
  <c r="I229" i="17" s="1"/>
  <c r="K59" i="8"/>
  <c r="K67" i="8"/>
  <c r="I231" i="17" s="1"/>
  <c r="T231" i="17" s="1"/>
  <c r="K70" i="8"/>
  <c r="I234" i="17" s="1"/>
  <c r="K69" i="8"/>
  <c r="I233" i="17" s="1"/>
  <c r="K50" i="10"/>
  <c r="K46" i="10"/>
  <c r="I313" i="18" s="1"/>
  <c r="K57" i="17"/>
  <c r="Y57" i="17" s="1"/>
  <c r="J48" i="8"/>
  <c r="I48" i="17" s="1"/>
  <c r="O48" i="17" s="1"/>
  <c r="J46" i="8"/>
  <c r="I46" i="17" s="1"/>
  <c r="J46" i="17" s="1"/>
  <c r="K574" i="14"/>
  <c r="P571" i="18"/>
  <c r="U21" i="18"/>
  <c r="U555" i="18"/>
  <c r="J40" i="8"/>
  <c r="I40" i="17" s="1"/>
  <c r="S40" i="17" s="1"/>
  <c r="V21" i="18"/>
  <c r="V555" i="18"/>
  <c r="L555" i="18"/>
  <c r="L21" i="18"/>
  <c r="U625" i="18"/>
  <c r="Y625" i="18" s="1"/>
  <c r="U64" i="17"/>
  <c r="Y64" i="17" s="1"/>
  <c r="U79" i="17"/>
  <c r="U75" i="15"/>
  <c r="L49" i="8"/>
  <c r="I377" i="17" s="1"/>
  <c r="W377" i="17" s="1"/>
  <c r="P303" i="17"/>
  <c r="U418" i="17"/>
  <c r="E34" i="21"/>
  <c r="Q21" i="18"/>
  <c r="Q555" i="18"/>
  <c r="Q69" i="17"/>
  <c r="Y69" i="17" s="1"/>
  <c r="L37" i="6"/>
  <c r="I573" i="14" s="1"/>
  <c r="N573" i="14" s="1"/>
  <c r="L40" i="10"/>
  <c r="I574" i="18" s="1"/>
  <c r="M574" i="18" s="1"/>
  <c r="L50" i="10"/>
  <c r="I584" i="18" s="1"/>
  <c r="L584" i="18" s="1"/>
  <c r="L43" i="10"/>
  <c r="I577" i="18" s="1"/>
  <c r="N577" i="18" s="1"/>
  <c r="L34" i="10"/>
  <c r="I568" i="18" s="1"/>
  <c r="M568" i="18" s="1"/>
  <c r="K84" i="17"/>
  <c r="I18" i="7"/>
  <c r="H18" i="15" s="1"/>
  <c r="U43" i="18"/>
  <c r="Y43" i="18" s="1"/>
  <c r="K555" i="18"/>
  <c r="K21" i="18"/>
  <c r="L596" i="14"/>
  <c r="V41" i="13"/>
  <c r="U357" i="18"/>
  <c r="Y357" i="18" s="1"/>
  <c r="U475" i="17"/>
  <c r="U639" i="17" s="1"/>
  <c r="T75" i="15"/>
  <c r="L459" i="17"/>
  <c r="Y459" i="17" s="1"/>
  <c r="Q362" i="13"/>
  <c r="L40" i="13"/>
  <c r="N48" i="14"/>
  <c r="O362" i="13"/>
  <c r="S45" i="13"/>
  <c r="M636" i="13"/>
  <c r="K48" i="14"/>
  <c r="T48" i="14"/>
  <c r="W48" i="14"/>
  <c r="T362" i="13"/>
  <c r="U634" i="13"/>
  <c r="O45" i="13"/>
  <c r="J48" i="14"/>
  <c r="V362" i="13"/>
  <c r="R634" i="13"/>
  <c r="L45" i="13"/>
  <c r="R636" i="13"/>
  <c r="O636" i="13"/>
  <c r="P362" i="13"/>
  <c r="J636" i="13"/>
  <c r="X636" i="13"/>
  <c r="M48" i="14"/>
  <c r="M45" i="13"/>
  <c r="L48" i="14"/>
  <c r="T636" i="13"/>
  <c r="Q45" i="13"/>
  <c r="P636" i="13"/>
  <c r="K636" i="13"/>
  <c r="N362" i="13"/>
  <c r="S636" i="13"/>
  <c r="P48" i="14"/>
  <c r="Q48" i="14"/>
  <c r="X331" i="13"/>
  <c r="J28" i="21"/>
  <c r="N247" i="17" s="1"/>
  <c r="L37" i="13"/>
  <c r="W363" i="13"/>
  <c r="M37" i="13"/>
  <c r="N363" i="13"/>
  <c r="J37" i="13"/>
  <c r="R363" i="13"/>
  <c r="Q28" i="21"/>
  <c r="T288" i="18"/>
  <c r="T822" i="18" s="1"/>
  <c r="T302" i="14"/>
  <c r="T325" i="18"/>
  <c r="T331" i="18"/>
  <c r="T247" i="17"/>
  <c r="T257" i="17"/>
  <c r="T330" i="18"/>
  <c r="T317" i="13"/>
  <c r="T309" i="13"/>
  <c r="T330" i="13"/>
  <c r="T261" i="17"/>
  <c r="T243" i="17"/>
  <c r="T311" i="14"/>
  <c r="T248" i="17"/>
  <c r="T329" i="14"/>
  <c r="T260" i="17"/>
  <c r="T251" i="17"/>
  <c r="T259" i="17"/>
  <c r="T326" i="14"/>
  <c r="T256" i="17"/>
  <c r="S40" i="13"/>
  <c r="Q634" i="13"/>
  <c r="M144" i="21" s="1"/>
  <c r="N314" i="14"/>
  <c r="X310" i="14"/>
  <c r="R28" i="21"/>
  <c r="Q40" i="13"/>
  <c r="O363" i="13"/>
  <c r="S362" i="13"/>
  <c r="K634" i="13"/>
  <c r="K37" i="13"/>
  <c r="O37" i="13"/>
  <c r="U330" i="13"/>
  <c r="W310" i="14"/>
  <c r="U330" i="18"/>
  <c r="X302" i="14"/>
  <c r="T324" i="14"/>
  <c r="W37" i="13"/>
  <c r="U37" i="13"/>
  <c r="W329" i="14"/>
  <c r="O40" i="13"/>
  <c r="K363" i="13"/>
  <c r="R362" i="13"/>
  <c r="O634" i="13"/>
  <c r="I354" i="14"/>
  <c r="S354" i="14" s="1"/>
  <c r="X37" i="13"/>
  <c r="R37" i="13"/>
  <c r="U326" i="14"/>
  <c r="N330" i="18"/>
  <c r="H28" i="21"/>
  <c r="V40" i="13"/>
  <c r="U40" i="13"/>
  <c r="N310" i="14"/>
  <c r="N330" i="13"/>
  <c r="R40" i="13"/>
  <c r="M40" i="13"/>
  <c r="S363" i="13"/>
  <c r="T363" i="13"/>
  <c r="W362" i="13"/>
  <c r="L362" i="13"/>
  <c r="U320" i="13"/>
  <c r="N634" i="13"/>
  <c r="T37" i="13"/>
  <c r="Q37" i="13"/>
  <c r="W335" i="13"/>
  <c r="T310" i="14"/>
  <c r="O28" i="21"/>
  <c r="W40" i="13"/>
  <c r="T320" i="13"/>
  <c r="M634" i="13"/>
  <c r="P634" i="13"/>
  <c r="U247" i="17"/>
  <c r="U363" i="13"/>
  <c r="J634" i="13"/>
  <c r="P40" i="13"/>
  <c r="K40" i="13"/>
  <c r="S37" i="13"/>
  <c r="N37" i="13"/>
  <c r="X329" i="14"/>
  <c r="V363" i="13"/>
  <c r="I28" i="21"/>
  <c r="X363" i="13"/>
  <c r="T335" i="13"/>
  <c r="Q363" i="13"/>
  <c r="P363" i="13"/>
  <c r="V634" i="13"/>
  <c r="L634" i="13"/>
  <c r="N40" i="13"/>
  <c r="N260" i="17"/>
  <c r="M363" i="13"/>
  <c r="J363" i="13"/>
  <c r="U362" i="13"/>
  <c r="K362" i="13"/>
  <c r="S634" i="13"/>
  <c r="T634" i="13"/>
  <c r="P37" i="13"/>
  <c r="N261" i="17"/>
  <c r="X634" i="13"/>
  <c r="U248" i="17"/>
  <c r="J40" i="13"/>
  <c r="O133" i="17"/>
  <c r="T311" i="18"/>
  <c r="Q89" i="18"/>
  <c r="U334" i="13"/>
  <c r="R596" i="13"/>
  <c r="M21" i="18"/>
  <c r="E208" i="21"/>
  <c r="M555" i="18"/>
  <c r="K18" i="7"/>
  <c r="H100" i="15" s="1"/>
  <c r="R100" i="15" s="1"/>
  <c r="L35" i="8"/>
  <c r="I363" i="17" s="1"/>
  <c r="M363" i="17" s="1"/>
  <c r="L47" i="8"/>
  <c r="I375" i="17" s="1"/>
  <c r="M375" i="17" s="1"/>
  <c r="L105" i="8"/>
  <c r="I433" i="17" s="1"/>
  <c r="K433" i="17" s="1"/>
  <c r="L43" i="8"/>
  <c r="I371" i="17" s="1"/>
  <c r="M371" i="17" s="1"/>
  <c r="L42" i="8"/>
  <c r="I370" i="17" s="1"/>
  <c r="M370" i="17" s="1"/>
  <c r="K24" i="11"/>
  <c r="H79" i="19" s="1"/>
  <c r="N79" i="19" s="1"/>
  <c r="L41" i="8"/>
  <c r="I369" i="17" s="1"/>
  <c r="M369" i="17" s="1"/>
  <c r="L106" i="8"/>
  <c r="I434" i="17" s="1"/>
  <c r="L44" i="8"/>
  <c r="I372" i="17" s="1"/>
  <c r="M372" i="17" s="1"/>
  <c r="L45" i="8"/>
  <c r="I373" i="17" s="1"/>
  <c r="W373" i="17" s="1"/>
  <c r="L104" i="8"/>
  <c r="I432" i="17" s="1"/>
  <c r="S432" i="17" s="1"/>
  <c r="O129" i="17"/>
  <c r="Q162" i="17"/>
  <c r="S138" i="17"/>
  <c r="R586" i="14"/>
  <c r="R578" i="14"/>
  <c r="R582" i="13"/>
  <c r="V588" i="13"/>
  <c r="O144" i="17"/>
  <c r="O154" i="17"/>
  <c r="O147" i="17"/>
  <c r="O639" i="17" s="1"/>
  <c r="S160" i="17"/>
  <c r="S652" i="17" s="1"/>
  <c r="S161" i="17"/>
  <c r="Q161" i="17"/>
  <c r="E19" i="21"/>
  <c r="U331" i="18"/>
  <c r="U317" i="14"/>
  <c r="V587" i="13"/>
  <c r="O389" i="17"/>
  <c r="T595" i="13"/>
  <c r="O160" i="17"/>
  <c r="O652" i="17" s="1"/>
  <c r="U259" i="17"/>
  <c r="T331" i="13"/>
  <c r="P21" i="18"/>
  <c r="P555" i="18"/>
  <c r="F28" i="21"/>
  <c r="K28" i="21"/>
  <c r="L28" i="21"/>
  <c r="M28" i="21"/>
  <c r="N28" i="21"/>
  <c r="G28" i="21"/>
  <c r="P472" i="17"/>
  <c r="P476" i="17" s="1"/>
  <c r="U260" i="17"/>
  <c r="V385" i="17"/>
  <c r="N22" i="21"/>
  <c r="J22" i="21"/>
  <c r="R22" i="21"/>
  <c r="F22" i="21"/>
  <c r="G22" i="21"/>
  <c r="M94" i="17"/>
  <c r="P74" i="17"/>
  <c r="Y74" i="17" s="1"/>
  <c r="J87" i="14"/>
  <c r="T315" i="13"/>
  <c r="V393" i="17"/>
  <c r="T586" i="13"/>
  <c r="T579" i="14"/>
  <c r="M593" i="13"/>
  <c r="K572" i="14"/>
  <c r="K585" i="13"/>
  <c r="N21" i="18"/>
  <c r="N555" i="18"/>
  <c r="K104" i="8"/>
  <c r="I268" i="17" s="1"/>
  <c r="K37" i="8"/>
  <c r="I201" i="17" s="1"/>
  <c r="N201" i="17" s="1"/>
  <c r="K51" i="8"/>
  <c r="K45" i="8"/>
  <c r="I209" i="17" s="1"/>
  <c r="K36" i="8"/>
  <c r="I200" i="17" s="1"/>
  <c r="K105" i="8"/>
  <c r="I269" i="17" s="1"/>
  <c r="K119" i="8"/>
  <c r="I283" i="17" s="1"/>
  <c r="K47" i="8"/>
  <c r="I211" i="17" s="1"/>
  <c r="K43" i="8"/>
  <c r="I207" i="17" s="1"/>
  <c r="K42" i="8"/>
  <c r="I206" i="17" s="1"/>
  <c r="K106" i="8"/>
  <c r="I270" i="17" s="1"/>
  <c r="K35" i="8"/>
  <c r="J24" i="11"/>
  <c r="H51" i="19" s="1"/>
  <c r="K38" i="8"/>
  <c r="I202" i="17" s="1"/>
  <c r="K39" i="8"/>
  <c r="I203" i="17" s="1"/>
  <c r="J18" i="7"/>
  <c r="H59" i="15" s="1"/>
  <c r="K44" i="8"/>
  <c r="I208" i="17" s="1"/>
  <c r="J208" i="17" s="1"/>
  <c r="M89" i="17"/>
  <c r="U325" i="18"/>
  <c r="P91" i="14"/>
  <c r="M61" i="6"/>
  <c r="R573" i="18"/>
  <c r="L589" i="13"/>
  <c r="J44" i="8"/>
  <c r="J106" i="8"/>
  <c r="I24" i="11"/>
  <c r="J45" i="8"/>
  <c r="J104" i="8"/>
  <c r="E19" i="23"/>
  <c r="J36" i="8"/>
  <c r="J42" i="8"/>
  <c r="J105" i="8"/>
  <c r="J38" i="8"/>
  <c r="I38" i="17" s="1"/>
  <c r="J43" i="8"/>
  <c r="J119" i="8"/>
  <c r="I119" i="17" s="1"/>
  <c r="J39" i="8"/>
  <c r="I39" i="17" s="1"/>
  <c r="J37" i="8"/>
  <c r="I37" i="17" s="1"/>
  <c r="P39" i="18"/>
  <c r="Y39" i="18" s="1"/>
  <c r="M474" i="17"/>
  <c r="O89" i="18"/>
  <c r="N592" i="14"/>
  <c r="S596" i="14"/>
  <c r="K364" i="13"/>
  <c r="S39" i="14"/>
  <c r="X318" i="14"/>
  <c r="Q587" i="13"/>
  <c r="W588" i="13"/>
  <c r="M600" i="14"/>
  <c r="J588" i="13"/>
  <c r="U354" i="18"/>
  <c r="X414" i="17"/>
  <c r="U138" i="17"/>
  <c r="J587" i="13"/>
  <c r="U638" i="13"/>
  <c r="Q410" i="17"/>
  <c r="J612" i="13"/>
  <c r="V410" i="17"/>
  <c r="V64" i="13"/>
  <c r="L605" i="13"/>
  <c r="O285" i="17"/>
  <c r="O596" i="13"/>
  <c r="M387" i="17"/>
  <c r="S388" i="17"/>
  <c r="S89" i="18"/>
  <c r="Q285" i="17"/>
  <c r="S415" i="17"/>
  <c r="V89" i="18"/>
  <c r="W388" i="17"/>
  <c r="K388" i="17"/>
  <c r="R64" i="14"/>
  <c r="J74" i="15"/>
  <c r="T253" i="17"/>
  <c r="M301" i="17"/>
  <c r="R64" i="13"/>
  <c r="N89" i="18"/>
  <c r="M82" i="8"/>
  <c r="P592" i="18"/>
  <c r="J38" i="18"/>
  <c r="W595" i="18"/>
  <c r="R285" i="17"/>
  <c r="T580" i="18"/>
  <c r="K580" i="18"/>
  <c r="Q87" i="13"/>
  <c r="P596" i="13"/>
  <c r="V408" i="17"/>
  <c r="K285" i="17"/>
  <c r="W387" i="17"/>
  <c r="Q38" i="18"/>
  <c r="L42" i="13"/>
  <c r="V604" i="13"/>
  <c r="K604" i="13"/>
  <c r="R91" i="13"/>
  <c r="K605" i="13"/>
  <c r="T416" i="17"/>
  <c r="Q358" i="14"/>
  <c r="R42" i="13"/>
  <c r="M89" i="18"/>
  <c r="L57" i="14"/>
  <c r="Q64" i="13"/>
  <c r="O40" i="14"/>
  <c r="K301" i="17"/>
  <c r="X358" i="14"/>
  <c r="W607" i="13"/>
  <c r="P89" i="18"/>
  <c r="T408" i="17"/>
  <c r="R388" i="17"/>
  <c r="U388" i="17"/>
  <c r="P415" i="17"/>
  <c r="U64" i="14"/>
  <c r="S64" i="14"/>
  <c r="O74" i="15"/>
  <c r="U412" i="17"/>
  <c r="W42" i="13"/>
  <c r="M91" i="13"/>
  <c r="S592" i="18"/>
  <c r="M38" i="18"/>
  <c r="M580" i="18"/>
  <c r="M35" i="6"/>
  <c r="T87" i="13"/>
  <c r="M388" i="17"/>
  <c r="L408" i="17"/>
  <c r="J89" i="18"/>
  <c r="S604" i="13"/>
  <c r="T91" i="13"/>
  <c r="M358" i="14"/>
  <c r="L64" i="14"/>
  <c r="O358" i="14"/>
  <c r="L38" i="18"/>
  <c r="U580" i="18"/>
  <c r="X285" i="17"/>
  <c r="X613" i="17" s="1"/>
  <c r="J91" i="13"/>
  <c r="W605" i="13"/>
  <c r="P64" i="13"/>
  <c r="W89" i="18"/>
  <c r="L592" i="18"/>
  <c r="R414" i="17"/>
  <c r="I384" i="17"/>
  <c r="X384" i="17" s="1"/>
  <c r="S38" i="18"/>
  <c r="P595" i="18"/>
  <c r="W285" i="17"/>
  <c r="Q580" i="18"/>
  <c r="V580" i="18"/>
  <c r="K358" i="14"/>
  <c r="X607" i="13"/>
  <c r="P87" i="13"/>
  <c r="N319" i="13"/>
  <c r="V596" i="13"/>
  <c r="U408" i="17"/>
  <c r="J387" i="17"/>
  <c r="K38" i="18"/>
  <c r="M604" i="13"/>
  <c r="P91" i="13"/>
  <c r="M605" i="13"/>
  <c r="K89" i="18"/>
  <c r="U57" i="14"/>
  <c r="O64" i="14"/>
  <c r="X64" i="13"/>
  <c r="T40" i="14"/>
  <c r="M408" i="17"/>
  <c r="N311" i="18"/>
  <c r="J301" i="17"/>
  <c r="T358" i="14"/>
  <c r="S607" i="13"/>
  <c r="P389" i="17"/>
  <c r="T592" i="18"/>
  <c r="X604" i="13"/>
  <c r="Q415" i="17"/>
  <c r="T64" i="14"/>
  <c r="S74" i="15"/>
  <c r="L74" i="15"/>
  <c r="V42" i="13"/>
  <c r="W311" i="18"/>
  <c r="J415" i="17"/>
  <c r="R40" i="14"/>
  <c r="R74" i="15"/>
  <c r="T64" i="13"/>
  <c r="K408" i="17"/>
  <c r="W358" i="14"/>
  <c r="M64" i="13"/>
  <c r="N64" i="13"/>
  <c r="V605" i="13"/>
  <c r="W253" i="17"/>
  <c r="X89" i="18"/>
  <c r="J581" i="18"/>
  <c r="O592" i="18"/>
  <c r="P38" i="18"/>
  <c r="V285" i="17"/>
  <c r="L162" i="17"/>
  <c r="S580" i="18"/>
  <c r="X580" i="18"/>
  <c r="O63" i="13"/>
  <c r="K587" i="13"/>
  <c r="N358" i="14"/>
  <c r="Q607" i="13"/>
  <c r="M87" i="13"/>
  <c r="S596" i="13"/>
  <c r="P408" i="17"/>
  <c r="O38" i="18"/>
  <c r="U604" i="13"/>
  <c r="L415" i="17"/>
  <c r="Q398" i="17"/>
  <c r="W74" i="15"/>
  <c r="N415" i="17"/>
  <c r="S91" i="13"/>
  <c r="U605" i="13"/>
  <c r="T42" i="13"/>
  <c r="U40" i="14"/>
  <c r="U42" i="13"/>
  <c r="M40" i="14"/>
  <c r="K57" i="14"/>
  <c r="J408" i="17"/>
  <c r="T422" i="17"/>
  <c r="L301" i="17"/>
  <c r="S358" i="14"/>
  <c r="V64" i="14"/>
  <c r="X64" i="14"/>
  <c r="I74" i="15"/>
  <c r="U311" i="18"/>
  <c r="Q57" i="14"/>
  <c r="R408" i="17"/>
  <c r="T387" i="17"/>
  <c r="J42" i="13"/>
  <c r="T303" i="14"/>
  <c r="O388" i="17"/>
  <c r="U592" i="18"/>
  <c r="Q388" i="17"/>
  <c r="V387" i="17"/>
  <c r="P358" i="14"/>
  <c r="Q42" i="13"/>
  <c r="R57" i="14"/>
  <c r="J64" i="14"/>
  <c r="Q301" i="17"/>
  <c r="U64" i="13"/>
  <c r="L64" i="13"/>
  <c r="N361" i="13"/>
  <c r="R605" i="13"/>
  <c r="X253" i="17"/>
  <c r="M592" i="18"/>
  <c r="T38" i="18"/>
  <c r="N285" i="17"/>
  <c r="P580" i="18"/>
  <c r="J358" i="14"/>
  <c r="K87" i="13"/>
  <c r="J87" i="13"/>
  <c r="L319" i="13"/>
  <c r="Q596" i="13"/>
  <c r="Q408" i="17"/>
  <c r="W38" i="18"/>
  <c r="R604" i="13"/>
  <c r="L604" i="13"/>
  <c r="K415" i="17"/>
  <c r="U415" i="17"/>
  <c r="V91" i="13"/>
  <c r="J605" i="13"/>
  <c r="R358" i="14"/>
  <c r="S389" i="17"/>
  <c r="P42" i="13"/>
  <c r="U303" i="14"/>
  <c r="S57" i="14"/>
  <c r="J40" i="14"/>
  <c r="T57" i="14"/>
  <c r="O301" i="17"/>
  <c r="W604" i="13"/>
  <c r="L358" i="14"/>
  <c r="K40" i="14"/>
  <c r="N303" i="14"/>
  <c r="L89" i="18"/>
  <c r="T388" i="17"/>
  <c r="K74" i="15"/>
  <c r="T74" i="15"/>
  <c r="T252" i="17"/>
  <c r="Q74" i="15"/>
  <c r="W596" i="13"/>
  <c r="L87" i="13"/>
  <c r="T319" i="13"/>
  <c r="T596" i="13"/>
  <c r="U89" i="18"/>
  <c r="N604" i="13"/>
  <c r="N40" i="14"/>
  <c r="S64" i="13"/>
  <c r="J64" i="13"/>
  <c r="P605" i="13"/>
  <c r="Q592" i="18"/>
  <c r="N38" i="18"/>
  <c r="P285" i="17"/>
  <c r="R580" i="18"/>
  <c r="S87" i="13"/>
  <c r="X319" i="13"/>
  <c r="M596" i="13"/>
  <c r="J52" i="10"/>
  <c r="I52" i="18" s="1"/>
  <c r="S408" i="17"/>
  <c r="O387" i="17"/>
  <c r="O46" i="14"/>
  <c r="T415" i="17"/>
  <c r="N91" i="13"/>
  <c r="O605" i="13"/>
  <c r="O604" i="13"/>
  <c r="M57" i="14"/>
  <c r="V40" i="14"/>
  <c r="P303" i="14"/>
  <c r="K64" i="14"/>
  <c r="J57" i="14"/>
  <c r="Q387" i="17"/>
  <c r="Q40" i="14"/>
  <c r="V301" i="17"/>
  <c r="W303" i="14"/>
  <c r="S40" i="14"/>
  <c r="K592" i="18"/>
  <c r="R415" i="17"/>
  <c r="X40" i="14"/>
  <c r="W64" i="14"/>
  <c r="U74" i="15"/>
  <c r="R89" i="18"/>
  <c r="O574" i="14"/>
  <c r="T588" i="13"/>
  <c r="W595" i="13"/>
  <c r="X595" i="13"/>
  <c r="K595" i="13"/>
  <c r="U595" i="13"/>
  <c r="L595" i="13"/>
  <c r="M587" i="13"/>
  <c r="J595" i="13"/>
  <c r="N581" i="18"/>
  <c r="I297" i="17"/>
  <c r="X297" i="17" s="1"/>
  <c r="X625" i="17" s="1"/>
  <c r="O361" i="13"/>
  <c r="M595" i="13"/>
  <c r="W571" i="18"/>
  <c r="V581" i="18"/>
  <c r="U581" i="18"/>
  <c r="J414" i="17"/>
  <c r="M88" i="8"/>
  <c r="Q595" i="18"/>
  <c r="S34" i="13"/>
  <c r="S361" i="13"/>
  <c r="J63" i="13"/>
  <c r="K315" i="14"/>
  <c r="X612" i="13"/>
  <c r="M638" i="13"/>
  <c r="T317" i="14"/>
  <c r="U389" i="17"/>
  <c r="W315" i="14"/>
  <c r="T162" i="17"/>
  <c r="S46" i="14"/>
  <c r="W304" i="14"/>
  <c r="X304" i="14"/>
  <c r="U304" i="14"/>
  <c r="N304" i="14"/>
  <c r="U302" i="18"/>
  <c r="Q302" i="18"/>
  <c r="W302" i="18"/>
  <c r="T302" i="18"/>
  <c r="X302" i="18"/>
  <c r="M138" i="17"/>
  <c r="V138" i="17"/>
  <c r="R138" i="17"/>
  <c r="N138" i="17"/>
  <c r="W138" i="17"/>
  <c r="J138" i="17"/>
  <c r="P138" i="17"/>
  <c r="O138" i="17"/>
  <c r="X138" i="17"/>
  <c r="N252" i="17"/>
  <c r="U252" i="17"/>
  <c r="P252" i="17"/>
  <c r="O252" i="17"/>
  <c r="W252" i="17"/>
  <c r="O354" i="18"/>
  <c r="K354" i="18"/>
  <c r="P354" i="18"/>
  <c r="L354" i="18"/>
  <c r="R354" i="18"/>
  <c r="M354" i="18"/>
  <c r="U600" i="14"/>
  <c r="W600" i="14"/>
  <c r="X600" i="14"/>
  <c r="T600" i="14"/>
  <c r="P600" i="14"/>
  <c r="V600" i="14"/>
  <c r="S600" i="14"/>
  <c r="O600" i="14"/>
  <c r="Q416" i="17"/>
  <c r="U416" i="17"/>
  <c r="X416" i="17"/>
  <c r="M416" i="17"/>
  <c r="R416" i="17"/>
  <c r="V416" i="17"/>
  <c r="N416" i="17"/>
  <c r="O416" i="17"/>
  <c r="P416" i="17"/>
  <c r="W416" i="17"/>
  <c r="O586" i="14"/>
  <c r="P586" i="14"/>
  <c r="M586" i="14"/>
  <c r="T586" i="14"/>
  <c r="J586" i="14"/>
  <c r="U586" i="14"/>
  <c r="X586" i="14"/>
  <c r="S586" i="14"/>
  <c r="L586" i="14"/>
  <c r="J422" i="17"/>
  <c r="O422" i="17"/>
  <c r="U422" i="17"/>
  <c r="Q422" i="17"/>
  <c r="X422" i="17"/>
  <c r="L422" i="17"/>
  <c r="V422" i="17"/>
  <c r="W422" i="17"/>
  <c r="R422" i="17"/>
  <c r="P422" i="17"/>
  <c r="X588" i="13"/>
  <c r="S588" i="13"/>
  <c r="Q588" i="13"/>
  <c r="O588" i="13"/>
  <c r="W354" i="18"/>
  <c r="W888" i="18" s="1"/>
  <c r="H33" i="15"/>
  <c r="L33" i="7"/>
  <c r="I38" i="14"/>
  <c r="M38" i="6"/>
  <c r="P316" i="18"/>
  <c r="M316" i="18"/>
  <c r="I276" i="17"/>
  <c r="M112" i="8"/>
  <c r="I338" i="13"/>
  <c r="M338" i="13" s="1"/>
  <c r="M64" i="5"/>
  <c r="R607" i="13"/>
  <c r="U607" i="13"/>
  <c r="T607" i="13"/>
  <c r="N607" i="13"/>
  <c r="V607" i="13"/>
  <c r="U410" i="17"/>
  <c r="T410" i="17"/>
  <c r="O410" i="17"/>
  <c r="X410" i="17"/>
  <c r="M410" i="17"/>
  <c r="L410" i="17"/>
  <c r="W410" i="17"/>
  <c r="O398" i="17"/>
  <c r="U398" i="17"/>
  <c r="T398" i="17"/>
  <c r="X398" i="17"/>
  <c r="J398" i="17"/>
  <c r="R398" i="17"/>
  <c r="P398" i="17"/>
  <c r="S398" i="17"/>
  <c r="L607" i="13"/>
  <c r="K638" i="13"/>
  <c r="S162" i="17"/>
  <c r="N162" i="17"/>
  <c r="L581" i="18"/>
  <c r="X595" i="18"/>
  <c r="M94" i="8"/>
  <c r="J361" i="13"/>
  <c r="Q595" i="13"/>
  <c r="K607" i="13"/>
  <c r="K410" i="17"/>
  <c r="U612" i="13"/>
  <c r="O638" i="13"/>
  <c r="Q593" i="18"/>
  <c r="O587" i="13"/>
  <c r="K586" i="14"/>
  <c r="M84" i="8"/>
  <c r="U316" i="18"/>
  <c r="M162" i="17"/>
  <c r="R595" i="13"/>
  <c r="X315" i="14"/>
  <c r="T315" i="14"/>
  <c r="X324" i="14"/>
  <c r="P324" i="14"/>
  <c r="U324" i="14"/>
  <c r="W34" i="13"/>
  <c r="N34" i="13"/>
  <c r="T34" i="13"/>
  <c r="O34" i="13"/>
  <c r="U34" i="13"/>
  <c r="J34" i="13"/>
  <c r="V34" i="13"/>
  <c r="X34" i="13"/>
  <c r="M34" i="13"/>
  <c r="Q63" i="13"/>
  <c r="W63" i="13"/>
  <c r="X63" i="13"/>
  <c r="L63" i="13"/>
  <c r="K63" i="13"/>
  <c r="S63" i="13"/>
  <c r="V63" i="13"/>
  <c r="W578" i="14"/>
  <c r="L578" i="14"/>
  <c r="Q578" i="14"/>
  <c r="V578" i="14"/>
  <c r="U578" i="14"/>
  <c r="M578" i="14"/>
  <c r="T578" i="14"/>
  <c r="P578" i="14"/>
  <c r="X162" i="17"/>
  <c r="L34" i="13"/>
  <c r="M138" i="8"/>
  <c r="R638" i="13"/>
  <c r="J416" i="17"/>
  <c r="P302" i="18"/>
  <c r="N316" i="14"/>
  <c r="U316" i="14"/>
  <c r="T316" i="14"/>
  <c r="T326" i="18"/>
  <c r="R326" i="18"/>
  <c r="U326" i="18"/>
  <c r="X326" i="18"/>
  <c r="W326" i="18"/>
  <c r="I308" i="17"/>
  <c r="M144" i="8"/>
  <c r="S354" i="18"/>
  <c r="M46" i="14"/>
  <c r="S416" i="17"/>
  <c r="K422" i="17"/>
  <c r="W389" i="17"/>
  <c r="O578" i="14"/>
  <c r="T361" i="13"/>
  <c r="M607" i="13"/>
  <c r="P414" i="17"/>
  <c r="L361" i="13"/>
  <c r="N612" i="13"/>
  <c r="P588" i="13"/>
  <c r="J581" i="14"/>
  <c r="P410" i="17"/>
  <c r="N354" i="18"/>
  <c r="R581" i="18"/>
  <c r="M59" i="10"/>
  <c r="W414" i="17"/>
  <c r="X316" i="18"/>
  <c r="O595" i="18"/>
  <c r="Q34" i="13"/>
  <c r="M63" i="13"/>
  <c r="M574" i="14"/>
  <c r="V595" i="13"/>
  <c r="T412" i="17"/>
  <c r="R600" i="14"/>
  <c r="N410" i="17"/>
  <c r="Q612" i="13"/>
  <c r="J593" i="18"/>
  <c r="T318" i="14"/>
  <c r="K398" i="17"/>
  <c r="U414" i="17"/>
  <c r="W317" i="14"/>
  <c r="W586" i="14"/>
  <c r="K162" i="17"/>
  <c r="J162" i="17"/>
  <c r="V162" i="17"/>
  <c r="U162" i="17"/>
  <c r="O162" i="17"/>
  <c r="R162" i="17"/>
  <c r="W162" i="17"/>
  <c r="I332" i="14"/>
  <c r="M64" i="6"/>
  <c r="M571" i="18"/>
  <c r="R571" i="18"/>
  <c r="O571" i="18"/>
  <c r="S571" i="18"/>
  <c r="Q571" i="18"/>
  <c r="T571" i="18"/>
  <c r="X571" i="18"/>
  <c r="U571" i="18"/>
  <c r="V571" i="18"/>
  <c r="T581" i="18"/>
  <c r="U63" i="13"/>
  <c r="L138" i="17"/>
  <c r="I575" i="18"/>
  <c r="N575" i="18" s="1"/>
  <c r="M588" i="13"/>
  <c r="X252" i="17"/>
  <c r="K34" i="13"/>
  <c r="R63" i="13"/>
  <c r="Q586" i="14"/>
  <c r="T304" i="14"/>
  <c r="N324" i="14"/>
  <c r="Q354" i="18"/>
  <c r="J571" i="18"/>
  <c r="M581" i="18"/>
  <c r="J410" i="17"/>
  <c r="X354" i="18"/>
  <c r="V414" i="17"/>
  <c r="N316" i="18"/>
  <c r="P34" i="13"/>
  <c r="P63" i="13"/>
  <c r="S595" i="13"/>
  <c r="Q600" i="14"/>
  <c r="U315" i="14"/>
  <c r="P326" i="18"/>
  <c r="S578" i="14"/>
  <c r="V586" i="14"/>
  <c r="L638" i="13"/>
  <c r="T638" i="13"/>
  <c r="X638" i="13"/>
  <c r="P638" i="13"/>
  <c r="Q638" i="13"/>
  <c r="W638" i="13"/>
  <c r="J638" i="13"/>
  <c r="N638" i="13"/>
  <c r="R46" i="14"/>
  <c r="T46" i="14"/>
  <c r="X46" i="14"/>
  <c r="V46" i="14"/>
  <c r="J46" i="14"/>
  <c r="P46" i="14"/>
  <c r="L46" i="14"/>
  <c r="N46" i="14"/>
  <c r="Q46" i="14"/>
  <c r="K46" i="14"/>
  <c r="U46" i="14"/>
  <c r="P361" i="13"/>
  <c r="R361" i="13"/>
  <c r="M361" i="13"/>
  <c r="X361" i="13"/>
  <c r="U361" i="13"/>
  <c r="U574" i="14"/>
  <c r="V574" i="14"/>
  <c r="P574" i="14"/>
  <c r="T574" i="14"/>
  <c r="X574" i="14"/>
  <c r="W574" i="14"/>
  <c r="R574" i="14"/>
  <c r="J574" i="14"/>
  <c r="Q574" i="14"/>
  <c r="S574" i="14"/>
  <c r="S612" i="13"/>
  <c r="K612" i="13"/>
  <c r="V612" i="13"/>
  <c r="R612" i="13"/>
  <c r="L612" i="13"/>
  <c r="P612" i="13"/>
  <c r="W612" i="13"/>
  <c r="T593" i="18"/>
  <c r="M593" i="18"/>
  <c r="N593" i="18"/>
  <c r="P593" i="18"/>
  <c r="S593" i="18"/>
  <c r="W593" i="18"/>
  <c r="R593" i="18"/>
  <c r="V593" i="18"/>
  <c r="O593" i="18"/>
  <c r="K593" i="18"/>
  <c r="U593" i="18"/>
  <c r="X593" i="18"/>
  <c r="K581" i="18"/>
  <c r="Q581" i="18"/>
  <c r="S581" i="18"/>
  <c r="X581" i="18"/>
  <c r="S581" i="14"/>
  <c r="O581" i="14"/>
  <c r="R581" i="14"/>
  <c r="W581" i="14"/>
  <c r="M581" i="14"/>
  <c r="T581" i="14"/>
  <c r="X581" i="14"/>
  <c r="Q581" i="14"/>
  <c r="P581" i="14"/>
  <c r="V581" i="14"/>
  <c r="K588" i="13"/>
  <c r="K578" i="14"/>
  <c r="K138" i="17"/>
  <c r="M422" i="17"/>
  <c r="W318" i="14"/>
  <c r="V318" i="14"/>
  <c r="N318" i="14"/>
  <c r="R317" i="14"/>
  <c r="V317" i="14"/>
  <c r="N317" i="14"/>
  <c r="X317" i="14"/>
  <c r="I364" i="17"/>
  <c r="I140" i="17"/>
  <c r="M140" i="8"/>
  <c r="J595" i="18"/>
  <c r="N595" i="18"/>
  <c r="M595" i="18"/>
  <c r="L595" i="18"/>
  <c r="V595" i="18"/>
  <c r="T414" i="17"/>
  <c r="S414" i="17"/>
  <c r="L414" i="17"/>
  <c r="K414" i="17"/>
  <c r="M414" i="17"/>
  <c r="X587" i="13"/>
  <c r="W587" i="13"/>
  <c r="T587" i="13"/>
  <c r="P587" i="13"/>
  <c r="U587" i="13"/>
  <c r="S587" i="13"/>
  <c r="V389" i="17"/>
  <c r="X389" i="17"/>
  <c r="R389" i="17"/>
  <c r="J389" i="17"/>
  <c r="K389" i="17"/>
  <c r="M389" i="17"/>
  <c r="W412" i="17"/>
  <c r="S412" i="17"/>
  <c r="J412" i="17"/>
  <c r="K412" i="17"/>
  <c r="M412" i="17"/>
  <c r="P412" i="17"/>
  <c r="L412" i="17"/>
  <c r="Q412" i="17"/>
  <c r="O412" i="17"/>
  <c r="N412" i="17"/>
  <c r="V412" i="17"/>
  <c r="J578" i="14"/>
  <c r="Q414" i="17"/>
  <c r="S595" i="18"/>
  <c r="T612" i="13"/>
  <c r="N302" i="18"/>
  <c r="V638" i="13"/>
  <c r="U588" i="13"/>
  <c r="K581" i="14"/>
  <c r="T595" i="18"/>
  <c r="Q361" i="13"/>
  <c r="O607" i="13"/>
  <c r="L588" i="13"/>
  <c r="L600" i="14"/>
  <c r="K361" i="13"/>
  <c r="V361" i="13"/>
  <c r="J607" i="13"/>
  <c r="R588" i="13"/>
  <c r="K600" i="14"/>
  <c r="S410" i="17"/>
  <c r="V354" i="18"/>
  <c r="P581" i="18"/>
  <c r="N414" i="17"/>
  <c r="T316" i="18"/>
  <c r="K148" i="8"/>
  <c r="I312" i="17" s="1"/>
  <c r="K595" i="18"/>
  <c r="P162" i="17"/>
  <c r="T63" i="13"/>
  <c r="R587" i="13"/>
  <c r="O595" i="13"/>
  <c r="N600" i="14"/>
  <c r="M57" i="5"/>
  <c r="M612" i="13"/>
  <c r="Q138" i="17"/>
  <c r="M398" i="17"/>
  <c r="L416" i="17"/>
  <c r="R595" i="18"/>
  <c r="P316" i="14"/>
  <c r="M318" i="14"/>
  <c r="T389" i="17"/>
  <c r="O581" i="18"/>
  <c r="S422" i="17"/>
  <c r="W316" i="18"/>
  <c r="J354" i="18"/>
  <c r="R412" i="17"/>
  <c r="X316" i="14"/>
  <c r="X578" i="14"/>
  <c r="Q252" i="17"/>
  <c r="P595" i="13"/>
  <c r="T301" i="17"/>
  <c r="X42" i="13"/>
  <c r="Q389" i="17"/>
  <c r="N571" i="18"/>
  <c r="T59" i="14"/>
  <c r="M96" i="8"/>
  <c r="Q591" i="13"/>
  <c r="T87" i="18"/>
  <c r="T888" i="18" s="1"/>
  <c r="M579" i="14"/>
  <c r="R59" i="14"/>
  <c r="M38" i="5"/>
  <c r="N312" i="13"/>
  <c r="U50" i="13"/>
  <c r="X59" i="14"/>
  <c r="L592" i="14"/>
  <c r="N91" i="14"/>
  <c r="Q59" i="14"/>
  <c r="T313" i="13"/>
  <c r="M91" i="14"/>
  <c r="N313" i="13"/>
  <c r="O596" i="14"/>
  <c r="Q364" i="13"/>
  <c r="M573" i="18"/>
  <c r="M61" i="10"/>
  <c r="N596" i="14"/>
  <c r="X57" i="14"/>
  <c r="U597" i="13"/>
  <c r="K579" i="14"/>
  <c r="T572" i="14"/>
  <c r="V585" i="13"/>
  <c r="I96" i="17"/>
  <c r="K96" i="17" s="1"/>
  <c r="P579" i="14"/>
  <c r="Q589" i="13"/>
  <c r="S597" i="13"/>
  <c r="P583" i="13"/>
  <c r="M63" i="10"/>
  <c r="V91" i="14"/>
  <c r="P596" i="14"/>
  <c r="U356" i="14"/>
  <c r="U357" i="14"/>
  <c r="K91" i="13"/>
  <c r="K64" i="13"/>
  <c r="N320" i="13"/>
  <c r="M589" i="13"/>
  <c r="T585" i="13"/>
  <c r="T605" i="13"/>
  <c r="Q597" i="13"/>
  <c r="O572" i="14"/>
  <c r="K598" i="18"/>
  <c r="X592" i="18"/>
  <c r="W592" i="18"/>
  <c r="P393" i="17"/>
  <c r="U38" i="18"/>
  <c r="S285" i="17"/>
  <c r="U285" i="17"/>
  <c r="O580" i="18"/>
  <c r="O591" i="13"/>
  <c r="K357" i="14"/>
  <c r="M129" i="8"/>
  <c r="R87" i="13"/>
  <c r="N87" i="13"/>
  <c r="U319" i="13"/>
  <c r="U596" i="13"/>
  <c r="K596" i="13"/>
  <c r="V608" i="13"/>
  <c r="R332" i="13"/>
  <c r="X408" i="17"/>
  <c r="R387" i="17"/>
  <c r="P44" i="13"/>
  <c r="V38" i="18"/>
  <c r="Q604" i="13"/>
  <c r="T604" i="13"/>
  <c r="X388" i="17"/>
  <c r="M415" i="17"/>
  <c r="O415" i="17"/>
  <c r="P74" i="15"/>
  <c r="W91" i="13"/>
  <c r="Q91" i="13"/>
  <c r="S605" i="13"/>
  <c r="O42" i="13"/>
  <c r="P59" i="14"/>
  <c r="T91" i="14"/>
  <c r="M64" i="14"/>
  <c r="K42" i="13"/>
  <c r="N64" i="14"/>
  <c r="Q87" i="14"/>
  <c r="K387" i="17"/>
  <c r="R357" i="14"/>
  <c r="R301" i="17"/>
  <c r="V358" i="14"/>
  <c r="S42" i="13"/>
  <c r="T285" i="17"/>
  <c r="S387" i="17"/>
  <c r="W312" i="13"/>
  <c r="O408" i="17"/>
  <c r="V74" i="15"/>
  <c r="J388" i="17"/>
  <c r="U301" i="17"/>
  <c r="S301" i="17"/>
  <c r="X596" i="13"/>
  <c r="J596" i="13"/>
  <c r="O93" i="17"/>
  <c r="K59" i="14"/>
  <c r="W59" i="14"/>
  <c r="K589" i="13"/>
  <c r="T89" i="18"/>
  <c r="R592" i="18"/>
  <c r="V592" i="18"/>
  <c r="J285" i="17"/>
  <c r="J357" i="14"/>
  <c r="O87" i="13"/>
  <c r="V87" i="13"/>
  <c r="L364" i="13"/>
  <c r="T332" i="13"/>
  <c r="N408" i="17"/>
  <c r="X387" i="17"/>
  <c r="S44" i="13"/>
  <c r="S591" i="13"/>
  <c r="J604" i="13"/>
  <c r="M58" i="10"/>
  <c r="X415" i="17"/>
  <c r="W415" i="17"/>
  <c r="X605" i="13"/>
  <c r="X91" i="13"/>
  <c r="N42" i="13"/>
  <c r="P57" i="14"/>
  <c r="N57" i="14"/>
  <c r="Q50" i="13"/>
  <c r="V57" i="14"/>
  <c r="P40" i="14"/>
  <c r="P301" i="17"/>
  <c r="W301" i="17"/>
  <c r="N74" i="15"/>
  <c r="V311" i="18"/>
  <c r="N253" i="17"/>
  <c r="W87" i="13"/>
  <c r="N87" i="14"/>
  <c r="P586" i="13"/>
  <c r="V572" i="14"/>
  <c r="M90" i="6"/>
  <c r="U579" i="14"/>
  <c r="T593" i="13"/>
  <c r="L424" i="17"/>
  <c r="J579" i="14"/>
  <c r="R51" i="17"/>
  <c r="U51" i="17"/>
  <c r="S364" i="13"/>
  <c r="U321" i="13"/>
  <c r="S589" i="13"/>
  <c r="P606" i="13"/>
  <c r="V597" i="18"/>
  <c r="Q598" i="18"/>
  <c r="K424" i="17"/>
  <c r="J593" i="13"/>
  <c r="M45" i="5"/>
  <c r="W597" i="13"/>
  <c r="V313" i="13"/>
  <c r="U573" i="18"/>
  <c r="V337" i="13"/>
  <c r="R50" i="13"/>
  <c r="J586" i="13"/>
  <c r="V357" i="14"/>
  <c r="S357" i="14"/>
  <c r="I597" i="14"/>
  <c r="U597" i="14" s="1"/>
  <c r="W572" i="14"/>
  <c r="N51" i="17"/>
  <c r="X50" i="13"/>
  <c r="W324" i="14"/>
  <c r="V593" i="13"/>
  <c r="Q572" i="14"/>
  <c r="V598" i="18"/>
  <c r="P93" i="17"/>
  <c r="K635" i="13"/>
  <c r="R583" i="13"/>
  <c r="P589" i="13"/>
  <c r="Q573" i="18"/>
  <c r="U337" i="13"/>
  <c r="T50" i="13"/>
  <c r="M121" i="8"/>
  <c r="X572" i="14"/>
  <c r="S592" i="14"/>
  <c r="M41" i="5"/>
  <c r="T606" i="13"/>
  <c r="Q593" i="13"/>
  <c r="T393" i="17"/>
  <c r="K591" i="13"/>
  <c r="V583" i="13"/>
  <c r="V591" i="13"/>
  <c r="R579" i="14"/>
  <c r="U592" i="14"/>
  <c r="I314" i="13"/>
  <c r="Q314" i="13" s="1"/>
  <c r="M40" i="5"/>
  <c r="I86" i="13"/>
  <c r="X86" i="13" s="1"/>
  <c r="M86" i="5"/>
  <c r="I316" i="13"/>
  <c r="W316" i="13" s="1"/>
  <c r="M42" i="5"/>
  <c r="R254" i="17"/>
  <c r="V254" i="17"/>
  <c r="T254" i="17"/>
  <c r="I273" i="17"/>
  <c r="U273" i="17" s="1"/>
  <c r="U601" i="17" s="1"/>
  <c r="M109" i="8"/>
  <c r="X609" i="13"/>
  <c r="J609" i="13"/>
  <c r="M609" i="13"/>
  <c r="R609" i="13"/>
  <c r="O609" i="13"/>
  <c r="P609" i="13"/>
  <c r="V609" i="13"/>
  <c r="U609" i="13"/>
  <c r="N609" i="13"/>
  <c r="K609" i="13"/>
  <c r="P597" i="18"/>
  <c r="U254" i="17"/>
  <c r="K87" i="18"/>
  <c r="X51" i="17"/>
  <c r="O87" i="14"/>
  <c r="X305" i="14"/>
  <c r="L635" i="13"/>
  <c r="J635" i="13"/>
  <c r="Q635" i="13"/>
  <c r="U635" i="13"/>
  <c r="R635" i="13"/>
  <c r="X635" i="13"/>
  <c r="S34" i="14"/>
  <c r="M34" i="14"/>
  <c r="U34" i="14"/>
  <c r="O34" i="14"/>
  <c r="L34" i="14"/>
  <c r="N34" i="14"/>
  <c r="R34" i="14"/>
  <c r="K34" i="14"/>
  <c r="M57" i="18"/>
  <c r="J57" i="18"/>
  <c r="L57" i="18"/>
  <c r="N57" i="18"/>
  <c r="P57" i="18"/>
  <c r="X57" i="18"/>
  <c r="U57" i="18"/>
  <c r="W57" i="18"/>
  <c r="T57" i="18"/>
  <c r="N93" i="17"/>
  <c r="X93" i="17"/>
  <c r="R93" i="17"/>
  <c r="U93" i="17"/>
  <c r="S93" i="17"/>
  <c r="W93" i="17"/>
  <c r="J93" i="17"/>
  <c r="L93" i="17"/>
  <c r="T93" i="17"/>
  <c r="V93" i="17"/>
  <c r="M93" i="17"/>
  <c r="W424" i="17"/>
  <c r="U424" i="17"/>
  <c r="N424" i="17"/>
  <c r="V424" i="17"/>
  <c r="S424" i="17"/>
  <c r="R424" i="17"/>
  <c r="Q424" i="17"/>
  <c r="P424" i="17"/>
  <c r="M424" i="17"/>
  <c r="I402" i="17"/>
  <c r="K402" i="17" s="1"/>
  <c r="M74" i="8"/>
  <c r="Q609" i="13"/>
  <c r="W609" i="13"/>
  <c r="Q57" i="18"/>
  <c r="S87" i="18"/>
  <c r="R57" i="18"/>
  <c r="N254" i="17"/>
  <c r="P34" i="14"/>
  <c r="T305" i="14"/>
  <c r="L357" i="14"/>
  <c r="O357" i="14"/>
  <c r="X357" i="14"/>
  <c r="N357" i="14"/>
  <c r="M357" i="14"/>
  <c r="W357" i="14"/>
  <c r="P357" i="14"/>
  <c r="Q357" i="14"/>
  <c r="K39" i="14"/>
  <c r="O39" i="14"/>
  <c r="U39" i="14"/>
  <c r="W39" i="14"/>
  <c r="M39" i="14"/>
  <c r="L39" i="14"/>
  <c r="P39" i="14"/>
  <c r="R39" i="14"/>
  <c r="X39" i="14"/>
  <c r="V39" i="14"/>
  <c r="Q39" i="14"/>
  <c r="T39" i="14"/>
  <c r="I47" i="17"/>
  <c r="K47" i="17" s="1"/>
  <c r="R91" i="14"/>
  <c r="Q91" i="14"/>
  <c r="X91" i="14"/>
  <c r="K91" i="14"/>
  <c r="W91" i="14"/>
  <c r="S91" i="14"/>
  <c r="J91" i="14"/>
  <c r="U91" i="14"/>
  <c r="O91" i="14"/>
  <c r="I39" i="13"/>
  <c r="M39" i="5"/>
  <c r="W50" i="13"/>
  <c r="V50" i="13"/>
  <c r="K50" i="13"/>
  <c r="M50" i="13"/>
  <c r="L50" i="13"/>
  <c r="S50" i="13"/>
  <c r="P50" i="13"/>
  <c r="J50" i="13"/>
  <c r="N50" i="13"/>
  <c r="W313" i="13"/>
  <c r="U313" i="13"/>
  <c r="X313" i="13"/>
  <c r="Q313" i="13"/>
  <c r="M313" i="13"/>
  <c r="X312" i="13"/>
  <c r="T312" i="13"/>
  <c r="U312" i="13"/>
  <c r="H34" i="15"/>
  <c r="V34" i="15" s="1"/>
  <c r="V157" i="15" s="1"/>
  <c r="L34" i="7"/>
  <c r="M89" i="10"/>
  <c r="I356" i="18"/>
  <c r="M356" i="18" s="1"/>
  <c r="I90" i="13"/>
  <c r="S90" i="13" s="1"/>
  <c r="M90" i="5"/>
  <c r="I88" i="14"/>
  <c r="N88" i="14" s="1"/>
  <c r="M88" i="6"/>
  <c r="X337" i="13"/>
  <c r="N337" i="13"/>
  <c r="T337" i="13"/>
  <c r="X364" i="13"/>
  <c r="R364" i="13"/>
  <c r="U364" i="13"/>
  <c r="V364" i="13"/>
  <c r="P364" i="13"/>
  <c r="T364" i="13"/>
  <c r="J364" i="13"/>
  <c r="N364" i="13"/>
  <c r="O364" i="13"/>
  <c r="M364" i="13"/>
  <c r="N59" i="14"/>
  <c r="J59" i="14"/>
  <c r="O59" i="14"/>
  <c r="V59" i="14"/>
  <c r="S59" i="14"/>
  <c r="U59" i="14"/>
  <c r="M59" i="14"/>
  <c r="I395" i="17"/>
  <c r="L395" i="17" s="1"/>
  <c r="M79" i="8"/>
  <c r="I407" i="17"/>
  <c r="P407" i="17" s="1"/>
  <c r="W596" i="14"/>
  <c r="V596" i="14"/>
  <c r="X596" i="14"/>
  <c r="U596" i="14"/>
  <c r="K596" i="14"/>
  <c r="Q596" i="14"/>
  <c r="J596" i="14"/>
  <c r="T596" i="14"/>
  <c r="M596" i="14"/>
  <c r="R596" i="14"/>
  <c r="I572" i="18"/>
  <c r="L572" i="18" s="1"/>
  <c r="J592" i="14"/>
  <c r="P592" i="14"/>
  <c r="R592" i="14"/>
  <c r="X592" i="14"/>
  <c r="K592" i="14"/>
  <c r="M592" i="14"/>
  <c r="V592" i="14"/>
  <c r="Q592" i="14"/>
  <c r="W592" i="14"/>
  <c r="O592" i="14"/>
  <c r="I579" i="18"/>
  <c r="L579" i="18" s="1"/>
  <c r="I390" i="17"/>
  <c r="N390" i="17" s="1"/>
  <c r="V573" i="18"/>
  <c r="K573" i="18"/>
  <c r="S573" i="18"/>
  <c r="O573" i="18"/>
  <c r="W573" i="18"/>
  <c r="X573" i="18"/>
  <c r="J573" i="18"/>
  <c r="P573" i="18"/>
  <c r="T573" i="18"/>
  <c r="I400" i="17"/>
  <c r="L400" i="17" s="1"/>
  <c r="M72" i="8"/>
  <c r="W589" i="13"/>
  <c r="T589" i="13"/>
  <c r="X589" i="13"/>
  <c r="V589" i="13"/>
  <c r="J589" i="13"/>
  <c r="O589" i="13"/>
  <c r="R589" i="13"/>
  <c r="U589" i="13"/>
  <c r="S51" i="17"/>
  <c r="W51" i="17"/>
  <c r="J51" i="17"/>
  <c r="K45" i="14"/>
  <c r="O45" i="14"/>
  <c r="P45" i="14"/>
  <c r="U45" i="14"/>
  <c r="L45" i="14"/>
  <c r="X45" i="14"/>
  <c r="R45" i="14"/>
  <c r="Q45" i="14"/>
  <c r="J45" i="14"/>
  <c r="V45" i="14"/>
  <c r="X332" i="13"/>
  <c r="N332" i="13"/>
  <c r="W332" i="13"/>
  <c r="U332" i="13"/>
  <c r="M393" i="17"/>
  <c r="K393" i="17"/>
  <c r="Q393" i="17"/>
  <c r="U393" i="17"/>
  <c r="W393" i="17"/>
  <c r="X393" i="17"/>
  <c r="J393" i="17"/>
  <c r="R393" i="17"/>
  <c r="N393" i="17"/>
  <c r="X606" i="13"/>
  <c r="J606" i="13"/>
  <c r="K606" i="13"/>
  <c r="L606" i="13"/>
  <c r="O606" i="13"/>
  <c r="W606" i="13"/>
  <c r="R606" i="13"/>
  <c r="M606" i="13"/>
  <c r="N606" i="13"/>
  <c r="O586" i="13"/>
  <c r="R586" i="13"/>
  <c r="S586" i="13"/>
  <c r="K586" i="13"/>
  <c r="Q586" i="13"/>
  <c r="V635" i="13"/>
  <c r="T635" i="13"/>
  <c r="S606" i="13"/>
  <c r="T609" i="13"/>
  <c r="O57" i="18"/>
  <c r="I367" i="17"/>
  <c r="W367" i="17" s="1"/>
  <c r="I38" i="13"/>
  <c r="L38" i="13" s="1"/>
  <c r="W635" i="13"/>
  <c r="U586" i="13"/>
  <c r="T45" i="14"/>
  <c r="Q34" i="14"/>
  <c r="U597" i="18"/>
  <c r="P635" i="13"/>
  <c r="Q606" i="13"/>
  <c r="O393" i="17"/>
  <c r="J424" i="17"/>
  <c r="L609" i="13"/>
  <c r="S57" i="18"/>
  <c r="Q254" i="17"/>
  <c r="X254" i="17"/>
  <c r="K57" i="18"/>
  <c r="S635" i="13"/>
  <c r="M87" i="5"/>
  <c r="V586" i="13"/>
  <c r="S45" i="14"/>
  <c r="X597" i="18"/>
  <c r="J34" i="14"/>
  <c r="O597" i="18"/>
  <c r="N39" i="14"/>
  <c r="L573" i="18"/>
  <c r="M87" i="14"/>
  <c r="S87" i="14"/>
  <c r="W305" i="14"/>
  <c r="Q305" i="14"/>
  <c r="U305" i="14"/>
  <c r="V305" i="14"/>
  <c r="N305" i="14"/>
  <c r="V87" i="18"/>
  <c r="O87" i="18"/>
  <c r="X87" i="18"/>
  <c r="J87" i="18"/>
  <c r="M87" i="18"/>
  <c r="U87" i="18"/>
  <c r="R87" i="18"/>
  <c r="V356" i="14"/>
  <c r="J356" i="14"/>
  <c r="L356" i="14"/>
  <c r="O356" i="14"/>
  <c r="R356" i="14"/>
  <c r="Q356" i="14"/>
  <c r="K356" i="14"/>
  <c r="S356" i="14"/>
  <c r="W597" i="18"/>
  <c r="M597" i="18"/>
  <c r="N597" i="18"/>
  <c r="J597" i="18"/>
  <c r="K597" i="18"/>
  <c r="R597" i="18"/>
  <c r="S597" i="18"/>
  <c r="Q597" i="18"/>
  <c r="T591" i="13"/>
  <c r="X591" i="13"/>
  <c r="W591" i="13"/>
  <c r="U591" i="13"/>
  <c r="P591" i="13"/>
  <c r="M591" i="13"/>
  <c r="R591" i="13"/>
  <c r="N635" i="13"/>
  <c r="V606" i="13"/>
  <c r="S393" i="17"/>
  <c r="Q93" i="17"/>
  <c r="T424" i="17"/>
  <c r="M87" i="10"/>
  <c r="O635" i="13"/>
  <c r="W254" i="17"/>
  <c r="M45" i="14"/>
  <c r="L597" i="18"/>
  <c r="M356" i="14"/>
  <c r="X424" i="17"/>
  <c r="J583" i="13"/>
  <c r="J572" i="14"/>
  <c r="S593" i="13"/>
  <c r="L579" i="14"/>
  <c r="T583" i="13"/>
  <c r="Q579" i="14"/>
  <c r="K583" i="13"/>
  <c r="V579" i="14"/>
  <c r="W583" i="13"/>
  <c r="R572" i="14"/>
  <c r="N301" i="17"/>
  <c r="L52" i="5"/>
  <c r="I600" i="13" s="1"/>
  <c r="U593" i="13"/>
  <c r="O583" i="13"/>
  <c r="U572" i="14"/>
  <c r="O579" i="14"/>
  <c r="P572" i="14"/>
  <c r="R593" i="13"/>
  <c r="M572" i="14"/>
  <c r="O593" i="13"/>
  <c r="S583" i="13"/>
  <c r="S572" i="14"/>
  <c r="X583" i="13"/>
  <c r="L91" i="14"/>
  <c r="P593" i="13"/>
  <c r="M583" i="13"/>
  <c r="Q583" i="13"/>
  <c r="M43" i="6"/>
  <c r="X576" i="14"/>
  <c r="W576" i="14"/>
  <c r="T576" i="14"/>
  <c r="J576" i="14"/>
  <c r="K576" i="14"/>
  <c r="S576" i="14"/>
  <c r="Q576" i="14"/>
  <c r="V576" i="14"/>
  <c r="R576" i="14"/>
  <c r="U576" i="14"/>
  <c r="P576" i="14"/>
  <c r="O576" i="14"/>
  <c r="I288" i="17"/>
  <c r="I48" i="13"/>
  <c r="I50" i="14"/>
  <c r="M50" i="6"/>
  <c r="I43" i="13"/>
  <c r="M43" i="5"/>
  <c r="I308" i="14"/>
  <c r="M40" i="6"/>
  <c r="I447" i="17"/>
  <c r="I130" i="17"/>
  <c r="M130" i="8"/>
  <c r="J134" i="8"/>
  <c r="I134" i="17" s="1"/>
  <c r="M146" i="8"/>
  <c r="I146" i="17"/>
  <c r="M146" i="17" s="1"/>
  <c r="I244" i="17"/>
  <c r="M80" i="8"/>
  <c r="I87" i="17"/>
  <c r="M87" i="8"/>
  <c r="L27" i="5"/>
  <c r="I575" i="13" s="1"/>
  <c r="L28" i="5"/>
  <c r="I576" i="13" s="1"/>
  <c r="L16" i="5"/>
  <c r="I564" i="13" s="1"/>
  <c r="L23" i="6"/>
  <c r="I559" i="14" s="1"/>
  <c r="L28" i="6"/>
  <c r="I564" i="14" s="1"/>
  <c r="T564" i="14" s="1"/>
  <c r="L21" i="8"/>
  <c r="I349" i="17" s="1"/>
  <c r="L30" i="8"/>
  <c r="I358" i="17" s="1"/>
  <c r="L28" i="10"/>
  <c r="I562" i="18" s="1"/>
  <c r="L23" i="5"/>
  <c r="I571" i="13" s="1"/>
  <c r="L26" i="6"/>
  <c r="I562" i="14" s="1"/>
  <c r="Q562" i="14" s="1"/>
  <c r="L16" i="8"/>
  <c r="I344" i="17" s="1"/>
  <c r="L25" i="8"/>
  <c r="I353" i="17" s="1"/>
  <c r="L25" i="10"/>
  <c r="I559" i="18" s="1"/>
  <c r="L16" i="10"/>
  <c r="I550" i="18" s="1"/>
  <c r="L24" i="5"/>
  <c r="I572" i="13" s="1"/>
  <c r="L17" i="8"/>
  <c r="I345" i="17" s="1"/>
  <c r="L26" i="8"/>
  <c r="I354" i="17" s="1"/>
  <c r="L22" i="5"/>
  <c r="L25" i="6"/>
  <c r="I561" i="14" s="1"/>
  <c r="L15" i="8"/>
  <c r="I343" i="17" s="1"/>
  <c r="T343" i="17" s="1"/>
  <c r="L29" i="8"/>
  <c r="I357" i="17" s="1"/>
  <c r="L26" i="10"/>
  <c r="I560" i="18" s="1"/>
  <c r="V560" i="18" s="1"/>
  <c r="L25" i="5"/>
  <c r="I573" i="13" s="1"/>
  <c r="L18" i="8"/>
  <c r="I346" i="17" s="1"/>
  <c r="L24" i="10"/>
  <c r="I558" i="18" s="1"/>
  <c r="K23" i="11"/>
  <c r="H78" i="19" s="1"/>
  <c r="L23" i="8"/>
  <c r="I351" i="17" s="1"/>
  <c r="L26" i="5"/>
  <c r="I574" i="13" s="1"/>
  <c r="L19" i="8"/>
  <c r="I347" i="17" s="1"/>
  <c r="X347" i="17" s="1"/>
  <c r="L23" i="10"/>
  <c r="I557" i="18" s="1"/>
  <c r="L20" i="8"/>
  <c r="I348" i="17" s="1"/>
  <c r="U348" i="17" s="1"/>
  <c r="L27" i="6"/>
  <c r="I563" i="14" s="1"/>
  <c r="P563" i="14" s="1"/>
  <c r="L22" i="10"/>
  <c r="K22" i="11"/>
  <c r="L92" i="5"/>
  <c r="I640" i="13" s="1"/>
  <c r="L16" i="6"/>
  <c r="I552" i="14" s="1"/>
  <c r="P552" i="14" s="1"/>
  <c r="L14" i="8"/>
  <c r="L92" i="10"/>
  <c r="I626" i="18" s="1"/>
  <c r="L24" i="8"/>
  <c r="I352" i="17" s="1"/>
  <c r="L27" i="8"/>
  <c r="I355" i="17" s="1"/>
  <c r="L27" i="10"/>
  <c r="I561" i="18" s="1"/>
  <c r="L22" i="6"/>
  <c r="L28" i="8"/>
  <c r="I356" i="17" s="1"/>
  <c r="L92" i="6"/>
  <c r="I628" i="14" s="1"/>
  <c r="L24" i="6"/>
  <c r="I560" i="14" s="1"/>
  <c r="L15" i="10"/>
  <c r="I549" i="18" s="1"/>
  <c r="Q549" i="18" s="1"/>
  <c r="L14" i="10"/>
  <c r="I421" i="17"/>
  <c r="M93" i="8"/>
  <c r="I570" i="18"/>
  <c r="N570" i="18" s="1"/>
  <c r="I593" i="14"/>
  <c r="M57" i="6"/>
  <c r="L66" i="6"/>
  <c r="I582" i="14"/>
  <c r="I576" i="18"/>
  <c r="L576" i="18" s="1"/>
  <c r="I310" i="13"/>
  <c r="M36" i="5"/>
  <c r="I42" i="14"/>
  <c r="M42" i="6"/>
  <c r="I327" i="18"/>
  <c r="M60" i="10"/>
  <c r="M90" i="10"/>
  <c r="I90" i="18"/>
  <c r="P90" i="18" s="1"/>
  <c r="P891" i="18" s="1"/>
  <c r="I333" i="13"/>
  <c r="M59" i="5"/>
  <c r="I60" i="13"/>
  <c r="M60" i="5"/>
  <c r="J16" i="5"/>
  <c r="J24" i="6"/>
  <c r="J22" i="5"/>
  <c r="J25" i="6"/>
  <c r="J23" i="8"/>
  <c r="J23" i="5"/>
  <c r="J25" i="5"/>
  <c r="J92" i="6"/>
  <c r="J28" i="6"/>
  <c r="J28" i="8"/>
  <c r="J22" i="10"/>
  <c r="J26" i="5"/>
  <c r="J92" i="5"/>
  <c r="J16" i="6"/>
  <c r="J29" i="8"/>
  <c r="J23" i="6"/>
  <c r="J24" i="8"/>
  <c r="J24" i="10"/>
  <c r="J15" i="10"/>
  <c r="J24" i="5"/>
  <c r="J26" i="6"/>
  <c r="J27" i="8"/>
  <c r="J14" i="8"/>
  <c r="J15" i="8"/>
  <c r="J26" i="10"/>
  <c r="J26" i="8"/>
  <c r="J27" i="5"/>
  <c r="J27" i="6"/>
  <c r="E55" i="23"/>
  <c r="J23" i="10"/>
  <c r="J28" i="5"/>
  <c r="J27" i="10"/>
  <c r="J20" i="8"/>
  <c r="J25" i="10"/>
  <c r="J21" i="8"/>
  <c r="J22" i="6"/>
  <c r="J17" i="8"/>
  <c r="J18" i="8"/>
  <c r="J16" i="8"/>
  <c r="J19" i="8"/>
  <c r="J28" i="10"/>
  <c r="J14" i="10"/>
  <c r="I22" i="11"/>
  <c r="J92" i="10"/>
  <c r="I23" i="11"/>
  <c r="J16" i="10"/>
  <c r="J25" i="8"/>
  <c r="J30" i="8"/>
  <c r="M599" i="14"/>
  <c r="X599" i="14"/>
  <c r="P599" i="14"/>
  <c r="V599" i="14"/>
  <c r="W599" i="14"/>
  <c r="J599" i="14"/>
  <c r="Q599" i="14"/>
  <c r="S599" i="14"/>
  <c r="L599" i="14"/>
  <c r="O599" i="14"/>
  <c r="R599" i="14"/>
  <c r="K599" i="14"/>
  <c r="N599" i="14"/>
  <c r="U599" i="14"/>
  <c r="T599" i="14"/>
  <c r="I585" i="14"/>
  <c r="M49" i="6"/>
  <c r="I583" i="18"/>
  <c r="N583" i="18" s="1"/>
  <c r="M49" i="10"/>
  <c r="I584" i="14"/>
  <c r="L584" i="14" s="1"/>
  <c r="M48" i="6"/>
  <c r="I623" i="14"/>
  <c r="M87" i="6"/>
  <c r="I49" i="13"/>
  <c r="M49" i="5"/>
  <c r="I58" i="13"/>
  <c r="M58" i="5"/>
  <c r="I35" i="13"/>
  <c r="M35" i="5"/>
  <c r="J52" i="5"/>
  <c r="I52" i="13" s="1"/>
  <c r="M45" i="6"/>
  <c r="I313" i="14"/>
  <c r="I249" i="17"/>
  <c r="M85" i="8"/>
  <c r="I323" i="18"/>
  <c r="M323" i="18" s="1"/>
  <c r="K66" i="10"/>
  <c r="I333" i="18" s="1"/>
  <c r="I590" i="18"/>
  <c r="L66" i="10"/>
  <c r="I600" i="18" s="1"/>
  <c r="K385" i="17"/>
  <c r="M385" i="17"/>
  <c r="X385" i="17"/>
  <c r="P385" i="17"/>
  <c r="Q385" i="17"/>
  <c r="O385" i="17"/>
  <c r="U385" i="17"/>
  <c r="T385" i="17"/>
  <c r="W385" i="17"/>
  <c r="R385" i="17"/>
  <c r="I570" i="14"/>
  <c r="Q570" i="14" s="1"/>
  <c r="M34" i="6"/>
  <c r="I580" i="14"/>
  <c r="N580" i="14" s="1"/>
  <c r="J66" i="5"/>
  <c r="M57" i="8"/>
  <c r="J385" i="17"/>
  <c r="X232" i="17"/>
  <c r="V232" i="17"/>
  <c r="Q232" i="17"/>
  <c r="N232" i="17"/>
  <c r="T232" i="17"/>
  <c r="W232" i="17"/>
  <c r="U232" i="17"/>
  <c r="U250" i="17"/>
  <c r="N250" i="17"/>
  <c r="X250" i="17"/>
  <c r="T250" i="17"/>
  <c r="W250" i="17"/>
  <c r="R250" i="17"/>
  <c r="I41" i="14"/>
  <c r="Q41" i="14" s="1"/>
  <c r="M41" i="6"/>
  <c r="X309" i="14"/>
  <c r="W309" i="14"/>
  <c r="N309" i="14"/>
  <c r="T309" i="14"/>
  <c r="U309" i="14"/>
  <c r="I224" i="17"/>
  <c r="M60" i="8"/>
  <c r="H46" i="15"/>
  <c r="L46" i="7"/>
  <c r="J141" i="8"/>
  <c r="I141" i="17" s="1"/>
  <c r="I137" i="17"/>
  <c r="T137" i="17" s="1"/>
  <c r="M137" i="8"/>
  <c r="I327" i="14"/>
  <c r="M59" i="6"/>
  <c r="K66" i="6"/>
  <c r="I334" i="14" s="1"/>
  <c r="Q87" i="15"/>
  <c r="U87" i="15"/>
  <c r="P87" i="15"/>
  <c r="M87" i="15"/>
  <c r="T87" i="15"/>
  <c r="V87" i="15"/>
  <c r="W87" i="15"/>
  <c r="S87" i="15"/>
  <c r="I56" i="14"/>
  <c r="M56" i="6"/>
  <c r="J66" i="6"/>
  <c r="I66" i="14" s="1"/>
  <c r="O594" i="18"/>
  <c r="N594" i="18"/>
  <c r="T594" i="18"/>
  <c r="J594" i="18"/>
  <c r="M594" i="18"/>
  <c r="W594" i="18"/>
  <c r="V594" i="18"/>
  <c r="R594" i="18"/>
  <c r="L594" i="18"/>
  <c r="S594" i="18"/>
  <c r="Q594" i="18"/>
  <c r="U594" i="18"/>
  <c r="I594" i="14"/>
  <c r="M58" i="6"/>
  <c r="I591" i="18"/>
  <c r="M57" i="10"/>
  <c r="I386" i="17"/>
  <c r="N386" i="17" s="1"/>
  <c r="I583" i="14"/>
  <c r="O583" i="14" s="1"/>
  <c r="M47" i="6"/>
  <c r="I61" i="17"/>
  <c r="M46" i="5"/>
  <c r="I46" i="13"/>
  <c r="R46" i="13" s="1"/>
  <c r="I324" i="13"/>
  <c r="M50" i="5"/>
  <c r="I365" i="17"/>
  <c r="H31" i="15"/>
  <c r="L31" i="7"/>
  <c r="I326" i="17"/>
  <c r="M162" i="8"/>
  <c r="I56" i="18"/>
  <c r="M56" i="10"/>
  <c r="J66" i="10"/>
  <c r="I411" i="17"/>
  <c r="M83" i="8"/>
  <c r="I611" i="13"/>
  <c r="M63" i="5"/>
  <c r="L66" i="5"/>
  <c r="I614" i="13" s="1"/>
  <c r="M35" i="10"/>
  <c r="I569" i="18"/>
  <c r="U569" i="18" s="1"/>
  <c r="I575" i="14"/>
  <c r="N575" i="14" s="1"/>
  <c r="M39" i="6"/>
  <c r="K66" i="5"/>
  <c r="I340" i="13" s="1"/>
  <c r="K594" i="18"/>
  <c r="S385" i="17"/>
  <c r="P594" i="18"/>
  <c r="I637" i="13"/>
  <c r="M89" i="5"/>
  <c r="J90" i="14"/>
  <c r="R90" i="14"/>
  <c r="O90" i="14"/>
  <c r="S90" i="14"/>
  <c r="Q90" i="14"/>
  <c r="W90" i="14"/>
  <c r="V90" i="14"/>
  <c r="X90" i="14"/>
  <c r="U90" i="14"/>
  <c r="M90" i="14"/>
  <c r="L90" i="14"/>
  <c r="X317" i="13"/>
  <c r="W317" i="13"/>
  <c r="U317" i="13"/>
  <c r="P317" i="13"/>
  <c r="X44" i="13"/>
  <c r="K44" i="13"/>
  <c r="V44" i="13"/>
  <c r="U44" i="13"/>
  <c r="W44" i="13"/>
  <c r="T44" i="13"/>
  <c r="N44" i="13"/>
  <c r="M44" i="13"/>
  <c r="J44" i="13"/>
  <c r="R44" i="13"/>
  <c r="L44" i="13"/>
  <c r="O44" i="13"/>
  <c r="I308" i="13"/>
  <c r="M34" i="5"/>
  <c r="W320" i="13"/>
  <c r="X320" i="13"/>
  <c r="I92" i="17"/>
  <c r="M92" i="8"/>
  <c r="I88" i="13"/>
  <c r="M88" i="5"/>
  <c r="V73" i="15"/>
  <c r="L73" i="15"/>
  <c r="I73" i="15"/>
  <c r="Q73" i="15"/>
  <c r="R73" i="15"/>
  <c r="K73" i="15"/>
  <c r="N73" i="15"/>
  <c r="M73" i="15"/>
  <c r="T73" i="15"/>
  <c r="J73" i="15"/>
  <c r="S73" i="15"/>
  <c r="M91" i="5"/>
  <c r="I365" i="13"/>
  <c r="M365" i="13" s="1"/>
  <c r="I56" i="13"/>
  <c r="W56" i="13" s="1"/>
  <c r="M56" i="5"/>
  <c r="P413" i="17"/>
  <c r="N413" i="17"/>
  <c r="X413" i="17"/>
  <c r="V413" i="17"/>
  <c r="O413" i="17"/>
  <c r="M413" i="17"/>
  <c r="U413" i="17"/>
  <c r="Q413" i="17"/>
  <c r="R413" i="17"/>
  <c r="W413" i="17"/>
  <c r="X577" i="14"/>
  <c r="T577" i="14"/>
  <c r="W577" i="14"/>
  <c r="S577" i="14"/>
  <c r="R577" i="14"/>
  <c r="U577" i="14"/>
  <c r="N577" i="14"/>
  <c r="O577" i="14"/>
  <c r="K577" i="14"/>
  <c r="M577" i="14"/>
  <c r="J577" i="14"/>
  <c r="P577" i="14"/>
  <c r="X594" i="13"/>
  <c r="W594" i="13"/>
  <c r="R594" i="13"/>
  <c r="S594" i="13"/>
  <c r="Q594" i="13"/>
  <c r="M594" i="13"/>
  <c r="T594" i="13"/>
  <c r="V594" i="13"/>
  <c r="J594" i="13"/>
  <c r="O594" i="13"/>
  <c r="P594" i="13"/>
  <c r="I578" i="18"/>
  <c r="N578" i="18" s="1"/>
  <c r="M44" i="10"/>
  <c r="R585" i="13"/>
  <c r="T597" i="13"/>
  <c r="O597" i="13"/>
  <c r="M37" i="5"/>
  <c r="K594" i="13"/>
  <c r="L32" i="7"/>
  <c r="J413" i="17"/>
  <c r="I36" i="14"/>
  <c r="M36" i="6"/>
  <c r="J52" i="6"/>
  <c r="I47" i="13"/>
  <c r="M47" i="5"/>
  <c r="I37" i="14"/>
  <c r="Q321" i="13"/>
  <c r="X321" i="13"/>
  <c r="T321" i="13"/>
  <c r="W321" i="13"/>
  <c r="I379" i="17"/>
  <c r="M379" i="17" s="1"/>
  <c r="I61" i="13"/>
  <c r="M61" i="5"/>
  <c r="I331" i="14"/>
  <c r="M63" i="6"/>
  <c r="I359" i="14"/>
  <c r="M91" i="6"/>
  <c r="M97" i="8"/>
  <c r="I97" i="17"/>
  <c r="O97" i="17" s="1"/>
  <c r="I417" i="17"/>
  <c r="M89" i="8"/>
  <c r="W608" i="13"/>
  <c r="M608" i="13"/>
  <c r="X608" i="13"/>
  <c r="T608" i="13"/>
  <c r="L608" i="13"/>
  <c r="N608" i="13"/>
  <c r="Q608" i="13"/>
  <c r="S608" i="13"/>
  <c r="K608" i="13"/>
  <c r="P608" i="13"/>
  <c r="S598" i="18"/>
  <c r="T598" i="18"/>
  <c r="O598" i="18"/>
  <c r="M598" i="18"/>
  <c r="R598" i="18"/>
  <c r="L598" i="18"/>
  <c r="L75" i="5"/>
  <c r="I623" i="13" s="1"/>
  <c r="O623" i="13" s="1"/>
  <c r="L85" i="5"/>
  <c r="I633" i="13" s="1"/>
  <c r="J633" i="13" s="1"/>
  <c r="L76" i="5"/>
  <c r="I624" i="13" s="1"/>
  <c r="U624" i="13" s="1"/>
  <c r="L77" i="6"/>
  <c r="I613" i="14" s="1"/>
  <c r="O613" i="14" s="1"/>
  <c r="L71" i="10"/>
  <c r="I605" i="18" s="1"/>
  <c r="Q605" i="18" s="1"/>
  <c r="L77" i="5"/>
  <c r="I625" i="13" s="1"/>
  <c r="L625" i="13" s="1"/>
  <c r="L71" i="5"/>
  <c r="I619" i="13" s="1"/>
  <c r="S619" i="13" s="1"/>
  <c r="L79" i="5"/>
  <c r="I627" i="13" s="1"/>
  <c r="O627" i="13" s="1"/>
  <c r="L72" i="6"/>
  <c r="I608" i="14" s="1"/>
  <c r="O608" i="14" s="1"/>
  <c r="L80" i="6"/>
  <c r="I616" i="14" s="1"/>
  <c r="R616" i="14" s="1"/>
  <c r="L83" i="10"/>
  <c r="I617" i="18" s="1"/>
  <c r="S617" i="18" s="1"/>
  <c r="L72" i="5"/>
  <c r="I620" i="13" s="1"/>
  <c r="S620" i="13" s="1"/>
  <c r="L80" i="5"/>
  <c r="I628" i="13" s="1"/>
  <c r="O628" i="13" s="1"/>
  <c r="L73" i="6"/>
  <c r="I609" i="14" s="1"/>
  <c r="S609" i="14" s="1"/>
  <c r="L83" i="6"/>
  <c r="I619" i="14" s="1"/>
  <c r="L83" i="5"/>
  <c r="I631" i="13" s="1"/>
  <c r="L84" i="6"/>
  <c r="I620" i="14" s="1"/>
  <c r="L84" i="5"/>
  <c r="I632" i="13" s="1"/>
  <c r="L70" i="6"/>
  <c r="L85" i="6"/>
  <c r="I621" i="14" s="1"/>
  <c r="S621" i="14" s="1"/>
  <c r="L85" i="10"/>
  <c r="I619" i="18" s="1"/>
  <c r="L619" i="18" s="1"/>
  <c r="L71" i="6"/>
  <c r="I607" i="14" s="1"/>
  <c r="L80" i="10"/>
  <c r="I614" i="18" s="1"/>
  <c r="V614" i="18" s="1"/>
  <c r="L74" i="6"/>
  <c r="I610" i="14" s="1"/>
  <c r="L70" i="5"/>
  <c r="L75" i="6"/>
  <c r="I611" i="14" s="1"/>
  <c r="J611" i="14" s="1"/>
  <c r="L74" i="10"/>
  <c r="I608" i="18" s="1"/>
  <c r="O608" i="18" s="1"/>
  <c r="L76" i="10"/>
  <c r="I610" i="18" s="1"/>
  <c r="V610" i="18" s="1"/>
  <c r="L78" i="10"/>
  <c r="I612" i="18" s="1"/>
  <c r="O612" i="18" s="1"/>
  <c r="L73" i="10"/>
  <c r="I607" i="18" s="1"/>
  <c r="L78" i="5"/>
  <c r="L79" i="6"/>
  <c r="I615" i="14" s="1"/>
  <c r="L75" i="10"/>
  <c r="I609" i="18" s="1"/>
  <c r="O609" i="18" s="1"/>
  <c r="L78" i="6"/>
  <c r="I614" i="14" s="1"/>
  <c r="J614" i="14" s="1"/>
  <c r="L70" i="10"/>
  <c r="L79" i="10"/>
  <c r="I613" i="18" s="1"/>
  <c r="R613" i="18" s="1"/>
  <c r="L77" i="10"/>
  <c r="I611" i="18" s="1"/>
  <c r="O611" i="18" s="1"/>
  <c r="L72" i="10"/>
  <c r="I606" i="18" s="1"/>
  <c r="P606" i="18" s="1"/>
  <c r="L84" i="10"/>
  <c r="I618" i="18" s="1"/>
  <c r="O618" i="18" s="1"/>
  <c r="L73" i="5"/>
  <c r="I621" i="13" s="1"/>
  <c r="L76" i="6"/>
  <c r="I612" i="14" s="1"/>
  <c r="S612" i="14" s="1"/>
  <c r="L74" i="5"/>
  <c r="I622" i="13" s="1"/>
  <c r="I391" i="17"/>
  <c r="N391" i="17" s="1"/>
  <c r="I399" i="17"/>
  <c r="L399" i="17" s="1"/>
  <c r="J585" i="13"/>
  <c r="U585" i="13"/>
  <c r="S585" i="13"/>
  <c r="O585" i="13"/>
  <c r="Q585" i="13"/>
  <c r="W585" i="13"/>
  <c r="P585" i="13"/>
  <c r="V597" i="13"/>
  <c r="M597" i="13"/>
  <c r="J598" i="18"/>
  <c r="T413" i="17"/>
  <c r="W598" i="18"/>
  <c r="U594" i="13"/>
  <c r="I145" i="17"/>
  <c r="M145" i="8"/>
  <c r="J148" i="8"/>
  <c r="I148" i="17" s="1"/>
  <c r="Q320" i="13"/>
  <c r="N317" i="13"/>
  <c r="L585" i="13"/>
  <c r="P597" i="13"/>
  <c r="K597" i="13"/>
  <c r="N598" i="18"/>
  <c r="I584" i="13"/>
  <c r="Q584" i="13" s="1"/>
  <c r="L413" i="17"/>
  <c r="X598" i="18"/>
  <c r="Q577" i="14"/>
  <c r="P73" i="15"/>
  <c r="V320" i="13"/>
  <c r="N321" i="13"/>
  <c r="R597" i="13"/>
  <c r="U598" i="18"/>
  <c r="S413" i="17"/>
  <c r="O73" i="15"/>
  <c r="R608" i="13"/>
  <c r="W73" i="15"/>
  <c r="L87" i="14"/>
  <c r="V87" i="14"/>
  <c r="W87" i="14"/>
  <c r="X87" i="14"/>
  <c r="U87" i="14"/>
  <c r="K87" i="14"/>
  <c r="R87" i="14"/>
  <c r="V51" i="17"/>
  <c r="O51" i="17"/>
  <c r="M51" i="17"/>
  <c r="T51" i="17"/>
  <c r="L51" i="17"/>
  <c r="P51" i="17"/>
  <c r="K51" i="17"/>
  <c r="V34" i="14"/>
  <c r="W34" i="14"/>
  <c r="X34" i="14"/>
  <c r="W45" i="14"/>
  <c r="N45" i="14"/>
  <c r="L87" i="18"/>
  <c r="Q87" i="18"/>
  <c r="I89" i="14"/>
  <c r="M89" i="6"/>
  <c r="X356" i="14"/>
  <c r="T356" i="14"/>
  <c r="N356" i="14"/>
  <c r="W356" i="14"/>
  <c r="I60" i="14"/>
  <c r="M60" i="6"/>
  <c r="M586" i="13"/>
  <c r="X586" i="13"/>
  <c r="W586" i="13"/>
  <c r="W579" i="14"/>
  <c r="S579" i="14"/>
  <c r="X579" i="14"/>
  <c r="W593" i="13"/>
  <c r="K593" i="13"/>
  <c r="X593" i="13"/>
  <c r="N87" i="18"/>
  <c r="T90" i="14"/>
  <c r="M576" i="14"/>
  <c r="K90" i="14"/>
  <c r="K72" i="5"/>
  <c r="I346" i="13" s="1"/>
  <c r="K80" i="5"/>
  <c r="K73" i="5"/>
  <c r="I347" i="13" s="1"/>
  <c r="K83" i="5"/>
  <c r="I357" i="13" s="1"/>
  <c r="K70" i="6"/>
  <c r="K78" i="6"/>
  <c r="I346" i="14" s="1"/>
  <c r="K74" i="5"/>
  <c r="I348" i="13" s="1"/>
  <c r="K84" i="5"/>
  <c r="I358" i="13" s="1"/>
  <c r="K76" i="5"/>
  <c r="I350" i="13" s="1"/>
  <c r="K73" i="6"/>
  <c r="I341" i="14" s="1"/>
  <c r="T341" i="14" s="1"/>
  <c r="K83" i="6"/>
  <c r="I351" i="14" s="1"/>
  <c r="K77" i="5"/>
  <c r="I351" i="13" s="1"/>
  <c r="K74" i="6"/>
  <c r="I342" i="14" s="1"/>
  <c r="K84" i="6"/>
  <c r="I352" i="14" s="1"/>
  <c r="K70" i="5"/>
  <c r="K75" i="6"/>
  <c r="I343" i="14" s="1"/>
  <c r="K70" i="10"/>
  <c r="K74" i="10"/>
  <c r="I341" i="18" s="1"/>
  <c r="V341" i="18" s="1"/>
  <c r="K71" i="10"/>
  <c r="I338" i="18" s="1"/>
  <c r="K71" i="5"/>
  <c r="I345" i="13" s="1"/>
  <c r="N345" i="13" s="1"/>
  <c r="K76" i="6"/>
  <c r="I344" i="14" s="1"/>
  <c r="K84" i="10"/>
  <c r="I351" i="18" s="1"/>
  <c r="K80" i="10"/>
  <c r="I347" i="18" s="1"/>
  <c r="K75" i="5"/>
  <c r="I349" i="13" s="1"/>
  <c r="K77" i="6"/>
  <c r="I345" i="14" s="1"/>
  <c r="K73" i="10"/>
  <c r="I340" i="18" s="1"/>
  <c r="T340" i="18" s="1"/>
  <c r="K78" i="5"/>
  <c r="K79" i="6"/>
  <c r="I347" i="14" s="1"/>
  <c r="K77" i="10"/>
  <c r="I344" i="18" s="1"/>
  <c r="K79" i="5"/>
  <c r="I353" i="13" s="1"/>
  <c r="K80" i="6"/>
  <c r="I348" i="14" s="1"/>
  <c r="K85" i="5"/>
  <c r="I359" i="13" s="1"/>
  <c r="K85" i="10"/>
  <c r="I352" i="18" s="1"/>
  <c r="K78" i="10"/>
  <c r="I345" i="18" s="1"/>
  <c r="V345" i="18" s="1"/>
  <c r="K76" i="10"/>
  <c r="I343" i="18" s="1"/>
  <c r="K75" i="10"/>
  <c r="I342" i="18" s="1"/>
  <c r="K71" i="6"/>
  <c r="I339" i="14" s="1"/>
  <c r="K83" i="10"/>
  <c r="I350" i="18" s="1"/>
  <c r="K72" i="6"/>
  <c r="I340" i="14" s="1"/>
  <c r="K72" i="10"/>
  <c r="I339" i="18" s="1"/>
  <c r="K85" i="6"/>
  <c r="I353" i="14" s="1"/>
  <c r="K79" i="10"/>
  <c r="I346" i="18" s="1"/>
  <c r="J77" i="5"/>
  <c r="J70" i="6"/>
  <c r="J78" i="6"/>
  <c r="J70" i="5"/>
  <c r="J78" i="5"/>
  <c r="J71" i="6"/>
  <c r="J79" i="6"/>
  <c r="J84" i="10"/>
  <c r="J74" i="10"/>
  <c r="J71" i="5"/>
  <c r="J79" i="5"/>
  <c r="J72" i="6"/>
  <c r="J73" i="5"/>
  <c r="J83" i="5"/>
  <c r="J74" i="6"/>
  <c r="J84" i="6"/>
  <c r="J79" i="10"/>
  <c r="J71" i="10"/>
  <c r="J74" i="5"/>
  <c r="J84" i="5"/>
  <c r="J75" i="6"/>
  <c r="J85" i="6"/>
  <c r="J80" i="5"/>
  <c r="J83" i="10"/>
  <c r="J70" i="10"/>
  <c r="J76" i="10"/>
  <c r="J85" i="5"/>
  <c r="J80" i="10"/>
  <c r="J73" i="6"/>
  <c r="J78" i="10"/>
  <c r="J76" i="6"/>
  <c r="J77" i="6"/>
  <c r="E25" i="23"/>
  <c r="J77" i="10"/>
  <c r="J72" i="10"/>
  <c r="J83" i="6"/>
  <c r="J75" i="10"/>
  <c r="J76" i="5"/>
  <c r="J72" i="5"/>
  <c r="J85" i="10"/>
  <c r="J75" i="5"/>
  <c r="J80" i="6"/>
  <c r="J73" i="10"/>
  <c r="K24" i="5"/>
  <c r="I298" i="13" s="1"/>
  <c r="K25" i="5"/>
  <c r="I299" i="13" s="1"/>
  <c r="K24" i="6"/>
  <c r="I292" i="14" s="1"/>
  <c r="K15" i="8"/>
  <c r="I179" i="17" s="1"/>
  <c r="Q179" i="17" s="1"/>
  <c r="K25" i="8"/>
  <c r="I189" i="17" s="1"/>
  <c r="K24" i="10"/>
  <c r="I291" i="18" s="1"/>
  <c r="K26" i="5"/>
  <c r="I300" i="13" s="1"/>
  <c r="K92" i="5"/>
  <c r="I366" i="13" s="1"/>
  <c r="O366" i="13" s="1"/>
  <c r="K28" i="5"/>
  <c r="I302" i="13" s="1"/>
  <c r="K27" i="6"/>
  <c r="I295" i="14" s="1"/>
  <c r="K18" i="8"/>
  <c r="I182" i="17" s="1"/>
  <c r="K28" i="8"/>
  <c r="I192" i="17" s="1"/>
  <c r="Q192" i="17" s="1"/>
  <c r="K16" i="10"/>
  <c r="I283" i="18" s="1"/>
  <c r="J22" i="11"/>
  <c r="K15" i="10"/>
  <c r="I282" i="18" s="1"/>
  <c r="K282" i="18" s="1"/>
  <c r="K92" i="6"/>
  <c r="I360" i="14" s="1"/>
  <c r="K28" i="6"/>
  <c r="I296" i="14" s="1"/>
  <c r="K20" i="8"/>
  <c r="I184" i="17" s="1"/>
  <c r="K29" i="8"/>
  <c r="I193" i="17" s="1"/>
  <c r="K23" i="8"/>
  <c r="I187" i="17" s="1"/>
  <c r="K25" i="10"/>
  <c r="I292" i="18" s="1"/>
  <c r="J23" i="11"/>
  <c r="H50" i="19" s="1"/>
  <c r="S50" i="19" s="1"/>
  <c r="K24" i="8"/>
  <c r="I188" i="17" s="1"/>
  <c r="W188" i="17" s="1"/>
  <c r="K23" i="10"/>
  <c r="I290" i="18" s="1"/>
  <c r="K30" i="8"/>
  <c r="I194" i="17" s="1"/>
  <c r="K22" i="6"/>
  <c r="K26" i="8"/>
  <c r="I190" i="17" s="1"/>
  <c r="K22" i="10"/>
  <c r="K23" i="6"/>
  <c r="I291" i="14" s="1"/>
  <c r="T291" i="14" s="1"/>
  <c r="K27" i="8"/>
  <c r="I191" i="17" s="1"/>
  <c r="K14" i="10"/>
  <c r="K22" i="5"/>
  <c r="K25" i="6"/>
  <c r="I293" i="14" s="1"/>
  <c r="K14" i="8"/>
  <c r="K23" i="5"/>
  <c r="I297" i="13" s="1"/>
  <c r="K26" i="10"/>
  <c r="I293" i="18" s="1"/>
  <c r="K28" i="10"/>
  <c r="I295" i="18" s="1"/>
  <c r="M295" i="18" s="1"/>
  <c r="K27" i="5"/>
  <c r="I301" i="13" s="1"/>
  <c r="K19" i="8"/>
  <c r="I183" i="17" s="1"/>
  <c r="K26" i="6"/>
  <c r="I294" i="14" s="1"/>
  <c r="K16" i="5"/>
  <c r="I290" i="13" s="1"/>
  <c r="P290" i="13" s="1"/>
  <c r="K16" i="6"/>
  <c r="I284" i="14" s="1"/>
  <c r="K16" i="8"/>
  <c r="I180" i="17" s="1"/>
  <c r="K17" i="8"/>
  <c r="I181" i="17" s="1"/>
  <c r="K21" i="8"/>
  <c r="I185" i="17" s="1"/>
  <c r="K92" i="10"/>
  <c r="I359" i="18" s="1"/>
  <c r="K27" i="10"/>
  <c r="I294" i="18" s="1"/>
  <c r="W418" i="17"/>
  <c r="M26" i="20"/>
  <c r="A48" i="1"/>
  <c r="A49" i="1" s="1"/>
  <c r="A50" i="1" s="1"/>
  <c r="A51" i="1" s="1"/>
  <c r="J28" i="20"/>
  <c r="A32" i="20"/>
  <c r="G42" i="24"/>
  <c r="G56" i="1"/>
  <c r="E40" i="21"/>
  <c r="E31" i="21"/>
  <c r="P87" i="18"/>
  <c r="N90" i="14"/>
  <c r="P90" i="14"/>
  <c r="T87" i="14"/>
  <c r="P87" i="14"/>
  <c r="M330" i="13"/>
  <c r="M324" i="14"/>
  <c r="M302" i="18"/>
  <c r="M332" i="13"/>
  <c r="M326" i="14"/>
  <c r="M303" i="14"/>
  <c r="M302" i="14"/>
  <c r="U318" i="14"/>
  <c r="M309" i="14"/>
  <c r="M310" i="14"/>
  <c r="M331" i="13"/>
  <c r="M253" i="17"/>
  <c r="N326" i="18"/>
  <c r="M316" i="14"/>
  <c r="M304" i="14"/>
  <c r="S261" i="17"/>
  <c r="S253" i="17"/>
  <c r="M243" i="17"/>
  <c r="L91" i="13"/>
  <c r="L109" i="17"/>
  <c r="L133" i="17"/>
  <c r="E25" i="21"/>
  <c r="L160" i="17"/>
  <c r="T138" i="17"/>
  <c r="E22" i="21"/>
  <c r="N591" i="13"/>
  <c r="L597" i="13"/>
  <c r="L580" i="18"/>
  <c r="L591" i="13"/>
  <c r="L574" i="14"/>
  <c r="L577" i="14"/>
  <c r="L398" i="17"/>
  <c r="N385" i="17"/>
  <c r="N387" i="17"/>
  <c r="N585" i="13"/>
  <c r="L393" i="17"/>
  <c r="L583" i="13"/>
  <c r="L576" i="14"/>
  <c r="N398" i="17"/>
  <c r="L571" i="18"/>
  <c r="N586" i="13"/>
  <c r="L587" i="13"/>
  <c r="N594" i="13"/>
  <c r="V577" i="14"/>
  <c r="N572" i="14"/>
  <c r="N576" i="14"/>
  <c r="N587" i="13"/>
  <c r="L389" i="17"/>
  <c r="N593" i="13"/>
  <c r="N588" i="13"/>
  <c r="N595" i="13"/>
  <c r="N579" i="14"/>
  <c r="L596" i="13"/>
  <c r="N596" i="13"/>
  <c r="L387" i="17"/>
  <c r="N578" i="14"/>
  <c r="V398" i="17"/>
  <c r="L593" i="13"/>
  <c r="L572" i="14"/>
  <c r="N574" i="14"/>
  <c r="N589" i="13"/>
  <c r="L388" i="17"/>
  <c r="L586" i="13"/>
  <c r="N586" i="14"/>
  <c r="N581" i="14"/>
  <c r="N389" i="17"/>
  <c r="L581" i="14"/>
  <c r="N388" i="17"/>
  <c r="K571" i="18"/>
  <c r="N583" i="13"/>
  <c r="L385" i="17"/>
  <c r="N580" i="18"/>
  <c r="N573" i="18"/>
  <c r="L594" i="13"/>
  <c r="E13" i="21"/>
  <c r="E16" i="21"/>
  <c r="K166" i="2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U303" i="17"/>
  <c r="O303" i="17"/>
  <c r="S418" i="17"/>
  <c r="K141" i="8"/>
  <c r="I305" i="17" s="1"/>
  <c r="K73" i="17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J418" i="17"/>
  <c r="M418" i="17"/>
  <c r="T460" i="17"/>
  <c r="O418" i="17"/>
  <c r="X409" i="17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U401" i="17"/>
  <c r="M68" i="8"/>
  <c r="W213" i="17"/>
  <c r="S396" i="17"/>
  <c r="K212" i="17"/>
  <c r="S204" i="17"/>
  <c r="M401" i="17"/>
  <c r="M396" i="17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X376" i="17"/>
  <c r="J467" i="17"/>
  <c r="P237" i="17"/>
  <c r="X467" i="17"/>
  <c r="M73" i="8"/>
  <c r="S467" i="17"/>
  <c r="O467" i="17"/>
  <c r="R467" i="17"/>
  <c r="T467" i="17"/>
  <c r="Q237" i="17"/>
  <c r="Q467" i="17"/>
  <c r="W467" i="17"/>
  <c r="W237" i="17"/>
  <c r="N467" i="17"/>
  <c r="K467" i="17"/>
  <c r="N237" i="17"/>
  <c r="U237" i="17"/>
  <c r="V467" i="17"/>
  <c r="T237" i="17"/>
  <c r="M467" i="17"/>
  <c r="R262" i="17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U262" i="17"/>
  <c r="L99" i="8"/>
  <c r="I427" i="17" s="1"/>
  <c r="W262" i="17"/>
  <c r="K99" i="8"/>
  <c r="I263" i="17" s="1"/>
  <c r="X262" i="17"/>
  <c r="L205" i="17"/>
  <c r="K205" i="17"/>
  <c r="M98" i="8"/>
  <c r="U205" i="17"/>
  <c r="T262" i="17"/>
  <c r="N262" i="17"/>
  <c r="J205" i="17"/>
  <c r="X205" i="17"/>
  <c r="R205" i="17"/>
  <c r="M205" i="17"/>
  <c r="T205" i="17"/>
  <c r="O205" i="17"/>
  <c r="V205" i="17"/>
  <c r="N205" i="17"/>
  <c r="P205" i="17"/>
  <c r="Q205" i="17"/>
  <c r="W205" i="17"/>
  <c r="I659" i="17"/>
  <c r="I544" i="17"/>
  <c r="G169" i="8"/>
  <c r="G137" i="6"/>
  <c r="I941" i="14" s="1"/>
  <c r="W245" i="17"/>
  <c r="M489" i="17"/>
  <c r="M653" i="17" s="1"/>
  <c r="P131" i="17"/>
  <c r="P623" i="17" s="1"/>
  <c r="N476" i="17"/>
  <c r="T426" i="17"/>
  <c r="P80" i="17"/>
  <c r="R892" i="18"/>
  <c r="N80" i="17"/>
  <c r="M80" i="17"/>
  <c r="V49" i="17"/>
  <c r="Q36" i="18"/>
  <c r="O36" i="18"/>
  <c r="S49" i="17"/>
  <c r="J59" i="13"/>
  <c r="S360" i="13"/>
  <c r="W595" i="14"/>
  <c r="J360" i="13"/>
  <c r="V595" i="14"/>
  <c r="V139" i="17"/>
  <c r="R595" i="14"/>
  <c r="T595" i="14"/>
  <c r="N360" i="13"/>
  <c r="O595" i="14"/>
  <c r="O121" i="17"/>
  <c r="M360" i="13"/>
  <c r="R360" i="13"/>
  <c r="T360" i="13"/>
  <c r="L360" i="13"/>
  <c r="L458" i="17"/>
  <c r="U80" i="17"/>
  <c r="S139" i="17"/>
  <c r="P360" i="13"/>
  <c r="O360" i="13"/>
  <c r="W639" i="17"/>
  <c r="Q80" i="17"/>
  <c r="R49" i="14"/>
  <c r="R334" i="13"/>
  <c r="T325" i="14"/>
  <c r="P49" i="14"/>
  <c r="V325" i="14"/>
  <c r="N325" i="14"/>
  <c r="O49" i="14"/>
  <c r="W325" i="14"/>
  <c r="N49" i="17"/>
  <c r="W112" i="17"/>
  <c r="S36" i="18"/>
  <c r="M36" i="18"/>
  <c r="P49" i="17"/>
  <c r="Q325" i="14"/>
  <c r="J892" i="18"/>
  <c r="J49" i="17"/>
  <c r="X49" i="17"/>
  <c r="T652" i="17"/>
  <c r="U325" i="14"/>
  <c r="T476" i="17"/>
  <c r="U49" i="17"/>
  <c r="R315" i="13"/>
  <c r="W287" i="17"/>
  <c r="J476" i="17"/>
  <c r="Q49" i="17"/>
  <c r="W49" i="17"/>
  <c r="O49" i="17"/>
  <c r="M49" i="17"/>
  <c r="X652" i="17"/>
  <c r="S582" i="13"/>
  <c r="U49" i="18"/>
  <c r="R83" i="17"/>
  <c r="S49" i="14"/>
  <c r="J49" i="18"/>
  <c r="J458" i="17"/>
  <c r="L639" i="17"/>
  <c r="V49" i="14"/>
  <c r="O458" i="17"/>
  <c r="L49" i="14"/>
  <c r="Q49" i="18"/>
  <c r="W458" i="17"/>
  <c r="Q49" i="14"/>
  <c r="N49" i="18"/>
  <c r="P458" i="17"/>
  <c r="K49" i="14"/>
  <c r="V49" i="18"/>
  <c r="K892" i="18"/>
  <c r="Q458" i="17"/>
  <c r="J49" i="14"/>
  <c r="W49" i="14"/>
  <c r="X49" i="14"/>
  <c r="N49" i="14"/>
  <c r="U49" i="14"/>
  <c r="M49" i="14"/>
  <c r="Q476" i="17"/>
  <c r="S476" i="17"/>
  <c r="U59" i="13"/>
  <c r="R121" i="17"/>
  <c r="X116" i="15"/>
  <c r="S59" i="13"/>
  <c r="U57" i="13"/>
  <c r="X615" i="17"/>
  <c r="Q59" i="13"/>
  <c r="J57" i="13"/>
  <c r="X489" i="17"/>
  <c r="X653" i="17" s="1"/>
  <c r="O59" i="13"/>
  <c r="M59" i="13"/>
  <c r="T489" i="17"/>
  <c r="T653" i="17" s="1"/>
  <c r="Q639" i="17"/>
  <c r="P489" i="17"/>
  <c r="P653" i="17" s="1"/>
  <c r="N121" i="17"/>
  <c r="M121" i="17"/>
  <c r="M613" i="17" s="1"/>
  <c r="L121" i="17"/>
  <c r="L613" i="17" s="1"/>
  <c r="U121" i="17"/>
  <c r="V121" i="17"/>
  <c r="Q121" i="17"/>
  <c r="S121" i="17"/>
  <c r="K121" i="17"/>
  <c r="P121" i="17"/>
  <c r="W121" i="17"/>
  <c r="T121" i="17"/>
  <c r="P139" i="17"/>
  <c r="U139" i="17"/>
  <c r="T139" i="17"/>
  <c r="L139" i="17"/>
  <c r="M139" i="17"/>
  <c r="N139" i="17"/>
  <c r="K139" i="17"/>
  <c r="X139" i="17"/>
  <c r="J139" i="17"/>
  <c r="W306" i="14"/>
  <c r="Q306" i="14"/>
  <c r="X306" i="14"/>
  <c r="N306" i="14"/>
  <c r="T306" i="14"/>
  <c r="U306" i="14"/>
  <c r="W892" i="18"/>
  <c r="N43" i="14"/>
  <c r="J43" i="14"/>
  <c r="S80" i="17"/>
  <c r="L80" i="17"/>
  <c r="X80" i="17"/>
  <c r="J80" i="17"/>
  <c r="R80" i="17"/>
  <c r="W80" i="17"/>
  <c r="O80" i="17"/>
  <c r="V80" i="17"/>
  <c r="K80" i="17"/>
  <c r="P34" i="18"/>
  <c r="O34" i="18"/>
  <c r="N323" i="13"/>
  <c r="P323" i="13"/>
  <c r="X639" i="17"/>
  <c r="M43" i="14"/>
  <c r="J121" i="17"/>
  <c r="P328" i="14"/>
  <c r="U328" i="14"/>
  <c r="V328" i="14"/>
  <c r="Q328" i="14"/>
  <c r="T328" i="14"/>
  <c r="W328" i="14"/>
  <c r="N328" i="14"/>
  <c r="X328" i="14"/>
  <c r="M90" i="17"/>
  <c r="J90" i="17"/>
  <c r="R90" i="17"/>
  <c r="O90" i="17"/>
  <c r="P90" i="17"/>
  <c r="K90" i="17"/>
  <c r="U90" i="17"/>
  <c r="V90" i="17"/>
  <c r="N90" i="17"/>
  <c r="T90" i="17"/>
  <c r="W90" i="17"/>
  <c r="X90" i="17"/>
  <c r="W652" i="17"/>
  <c r="O49" i="18"/>
  <c r="X49" i="18"/>
  <c r="W49" i="18"/>
  <c r="R49" i="18"/>
  <c r="M49" i="18"/>
  <c r="K49" i="18"/>
  <c r="P49" i="18"/>
  <c r="T49" i="18"/>
  <c r="U315" i="13"/>
  <c r="L49" i="18"/>
  <c r="L90" i="17"/>
  <c r="X85" i="17"/>
  <c r="R85" i="17"/>
  <c r="Q90" i="17"/>
  <c r="Y425" i="17"/>
  <c r="X43" i="14"/>
  <c r="T43" i="14"/>
  <c r="Q43" i="14"/>
  <c r="S43" i="14"/>
  <c r="L43" i="14"/>
  <c r="O43" i="14"/>
  <c r="P43" i="14"/>
  <c r="R43" i="14"/>
  <c r="U43" i="14"/>
  <c r="V43" i="14"/>
  <c r="W43" i="14"/>
  <c r="P652" i="17"/>
  <c r="Y48" i="18"/>
  <c r="X466" i="17"/>
  <c r="J466" i="17"/>
  <c r="Q466" i="17"/>
  <c r="R466" i="17"/>
  <c r="K466" i="17"/>
  <c r="V83" i="17"/>
  <c r="W466" i="17"/>
  <c r="Y47" i="14"/>
  <c r="J36" i="18"/>
  <c r="X36" i="18"/>
  <c r="P36" i="18"/>
  <c r="T36" i="18"/>
  <c r="V36" i="18"/>
  <c r="N36" i="18"/>
  <c r="W36" i="18"/>
  <c r="S83" i="17"/>
  <c r="X83" i="17"/>
  <c r="Q293" i="17"/>
  <c r="Q621" i="17" s="1"/>
  <c r="N83" i="17"/>
  <c r="S639" i="17"/>
  <c r="K458" i="17"/>
  <c r="R458" i="17"/>
  <c r="X458" i="17"/>
  <c r="S458" i="17"/>
  <c r="V458" i="17"/>
  <c r="T458" i="17"/>
  <c r="M458" i="17"/>
  <c r="M462" i="17" s="1"/>
  <c r="U458" i="17"/>
  <c r="T892" i="18"/>
  <c r="T639" i="17"/>
  <c r="W623" i="17"/>
  <c r="Y65" i="17"/>
  <c r="P892" i="18"/>
  <c r="M639" i="17"/>
  <c r="W275" i="17"/>
  <c r="W603" i="17" s="1"/>
  <c r="X275" i="17"/>
  <c r="X603" i="17" s="1"/>
  <c r="N42" i="18"/>
  <c r="X42" i="18"/>
  <c r="P42" i="18"/>
  <c r="J42" i="18"/>
  <c r="R42" i="18"/>
  <c r="L42" i="18"/>
  <c r="W42" i="18"/>
  <c r="Q42" i="18"/>
  <c r="S42" i="18"/>
  <c r="T42" i="18"/>
  <c r="O42" i="18"/>
  <c r="K42" i="18"/>
  <c r="M42" i="18"/>
  <c r="V42" i="18"/>
  <c r="U42" i="18"/>
  <c r="N892" i="18"/>
  <c r="O139" i="17"/>
  <c r="Q139" i="17"/>
  <c r="R139" i="17"/>
  <c r="Y47" i="18"/>
  <c r="V32" i="15"/>
  <c r="W32" i="15"/>
  <c r="K32" i="15"/>
  <c r="J32" i="15"/>
  <c r="I32" i="15"/>
  <c r="O32" i="15"/>
  <c r="M32" i="15"/>
  <c r="S32" i="15"/>
  <c r="U32" i="15"/>
  <c r="U155" i="15" s="1"/>
  <c r="Q32" i="15"/>
  <c r="T32" i="15"/>
  <c r="P32" i="15"/>
  <c r="L32" i="15"/>
  <c r="R32" i="15"/>
  <c r="N32" i="15"/>
  <c r="Y465" i="17"/>
  <c r="K49" i="17"/>
  <c r="L49" i="17"/>
  <c r="T49" i="17"/>
  <c r="V112" i="17"/>
  <c r="T112" i="17"/>
  <c r="O112" i="17"/>
  <c r="N112" i="17"/>
  <c r="K112" i="17"/>
  <c r="M112" i="17"/>
  <c r="J112" i="17"/>
  <c r="S112" i="17"/>
  <c r="U112" i="17"/>
  <c r="L112" i="17"/>
  <c r="P112" i="17"/>
  <c r="R112" i="17"/>
  <c r="Q112" i="17"/>
  <c r="Y50" i="18"/>
  <c r="I958" i="13"/>
  <c r="G277" i="5"/>
  <c r="U36" i="18"/>
  <c r="K36" i="18"/>
  <c r="L36" i="18"/>
  <c r="J63" i="14"/>
  <c r="K63" i="14"/>
  <c r="U63" i="14"/>
  <c r="M63" i="14"/>
  <c r="Q63" i="14"/>
  <c r="O63" i="14"/>
  <c r="N63" i="14"/>
  <c r="R63" i="14"/>
  <c r="L63" i="14"/>
  <c r="P63" i="14"/>
  <c r="S63" i="14"/>
  <c r="W63" i="14"/>
  <c r="V63" i="14"/>
  <c r="T63" i="14"/>
  <c r="X63" i="14"/>
  <c r="N34" i="18"/>
  <c r="R34" i="18"/>
  <c r="Q34" i="18"/>
  <c r="S34" i="18"/>
  <c r="J34" i="18"/>
  <c r="V34" i="18"/>
  <c r="K34" i="18"/>
  <c r="X34" i="18"/>
  <c r="L34" i="18"/>
  <c r="U34" i="18"/>
  <c r="W34" i="18"/>
  <c r="M34" i="18"/>
  <c r="T34" i="18"/>
  <c r="S131" i="17"/>
  <c r="S623" i="17" s="1"/>
  <c r="R131" i="17"/>
  <c r="R623" i="17" s="1"/>
  <c r="T131" i="17"/>
  <c r="T623" i="17" s="1"/>
  <c r="M131" i="17"/>
  <c r="M623" i="17" s="1"/>
  <c r="L131" i="17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V476" i="17"/>
  <c r="Y70" i="17"/>
  <c r="M426" i="17"/>
  <c r="N426" i="17"/>
  <c r="W426" i="17"/>
  <c r="U360" i="13"/>
  <c r="V360" i="13"/>
  <c r="K360" i="13"/>
  <c r="X360" i="13"/>
  <c r="W360" i="13"/>
  <c r="N595" i="14"/>
  <c r="X595" i="14"/>
  <c r="Y44" i="18"/>
  <c r="Y59" i="17"/>
  <c r="Y623" i="18"/>
  <c r="V426" i="17"/>
  <c r="L426" i="17"/>
  <c r="Y423" i="17"/>
  <c r="X426" i="17"/>
  <c r="R426" i="17"/>
  <c r="O315" i="13"/>
  <c r="M315" i="13"/>
  <c r="P315" i="13"/>
  <c r="X315" i="13"/>
  <c r="N315" i="13"/>
  <c r="W315" i="13"/>
  <c r="Q595" i="14"/>
  <c r="M595" i="14"/>
  <c r="Y449" i="17"/>
  <c r="K426" i="17"/>
  <c r="J426" i="17"/>
  <c r="R59" i="13"/>
  <c r="T59" i="13"/>
  <c r="P59" i="13"/>
  <c r="N59" i="13"/>
  <c r="V59" i="13"/>
  <c r="L59" i="13"/>
  <c r="X59" i="13"/>
  <c r="W59" i="13"/>
  <c r="P595" i="14"/>
  <c r="L595" i="14"/>
  <c r="U426" i="17"/>
  <c r="Q426" i="17"/>
  <c r="U323" i="13"/>
  <c r="T323" i="13"/>
  <c r="X323" i="13"/>
  <c r="R323" i="13"/>
  <c r="W323" i="13"/>
  <c r="S595" i="14"/>
  <c r="J595" i="14"/>
  <c r="P426" i="17"/>
  <c r="U595" i="14"/>
  <c r="Y88" i="18"/>
  <c r="Y37" i="18"/>
  <c r="S426" i="17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9" i="13"/>
  <c r="V89" i="13"/>
  <c r="J89" i="13"/>
  <c r="P89" i="13"/>
  <c r="T89" i="13"/>
  <c r="N89" i="13"/>
  <c r="Q89" i="13"/>
  <c r="M89" i="13"/>
  <c r="R89" i="13"/>
  <c r="S89" i="13"/>
  <c r="L89" i="13"/>
  <c r="U89" i="13"/>
  <c r="K89" i="13"/>
  <c r="X89" i="13"/>
  <c r="W89" i="13"/>
  <c r="Q582" i="13"/>
  <c r="J63" i="18"/>
  <c r="W63" i="18"/>
  <c r="L63" i="18"/>
  <c r="M63" i="18"/>
  <c r="K63" i="18"/>
  <c r="U63" i="18"/>
  <c r="N63" i="18"/>
  <c r="T63" i="18"/>
  <c r="V63" i="18"/>
  <c r="Q63" i="18"/>
  <c r="O63" i="18"/>
  <c r="S63" i="18"/>
  <c r="R63" i="18"/>
  <c r="X63" i="18"/>
  <c r="P63" i="18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K57" i="13"/>
  <c r="V582" i="13"/>
  <c r="O582" i="13"/>
  <c r="O892" i="18"/>
  <c r="S466" i="17"/>
  <c r="Y624" i="18"/>
  <c r="R57" i="13"/>
  <c r="P582" i="13"/>
  <c r="M582" i="13"/>
  <c r="Q892" i="18"/>
  <c r="Q85" i="17"/>
  <c r="P639" i="17"/>
  <c r="M466" i="17"/>
  <c r="N85" i="17"/>
  <c r="V85" i="17"/>
  <c r="N236" i="17"/>
  <c r="P236" i="17"/>
  <c r="T236" i="17"/>
  <c r="R236" i="17"/>
  <c r="U236" i="17"/>
  <c r="M236" i="17"/>
  <c r="P57" i="13"/>
  <c r="P466" i="17"/>
  <c r="P469" i="17" s="1"/>
  <c r="U85" i="17"/>
  <c r="J85" i="17"/>
  <c r="S489" i="17"/>
  <c r="W489" i="17"/>
  <c r="W653" i="17" s="1"/>
  <c r="K489" i="17"/>
  <c r="L489" i="17"/>
  <c r="L653" i="17" s="1"/>
  <c r="N489" i="17"/>
  <c r="J397" i="17"/>
  <c r="L397" i="17"/>
  <c r="W397" i="17"/>
  <c r="S397" i="17"/>
  <c r="O397" i="17"/>
  <c r="V397" i="17"/>
  <c r="R397" i="17"/>
  <c r="Q397" i="17"/>
  <c r="P397" i="17"/>
  <c r="K397" i="17"/>
  <c r="U397" i="17"/>
  <c r="X397" i="17"/>
  <c r="T397" i="17"/>
  <c r="M397" i="17"/>
  <c r="N397" i="17"/>
  <c r="N334" i="13"/>
  <c r="T334" i="13"/>
  <c r="V334" i="13"/>
  <c r="X334" i="13"/>
  <c r="W334" i="13"/>
  <c r="N590" i="13"/>
  <c r="L590" i="13"/>
  <c r="P590" i="13"/>
  <c r="J590" i="13"/>
  <c r="R590" i="13"/>
  <c r="T590" i="13"/>
  <c r="K590" i="13"/>
  <c r="M590" i="13"/>
  <c r="S590" i="13"/>
  <c r="U590" i="13"/>
  <c r="O590" i="13"/>
  <c r="Q590" i="13"/>
  <c r="W590" i="13"/>
  <c r="X590" i="13"/>
  <c r="V590" i="13"/>
  <c r="M334" i="13"/>
  <c r="L582" i="13"/>
  <c r="K582" i="13"/>
  <c r="J489" i="17"/>
  <c r="X236" i="17"/>
  <c r="O466" i="17"/>
  <c r="P85" i="17"/>
  <c r="Y71" i="17"/>
  <c r="X86" i="18"/>
  <c r="X887" i="18" s="1"/>
  <c r="W86" i="18"/>
  <c r="W887" i="18" s="1"/>
  <c r="S86" i="18"/>
  <c r="S887" i="18" s="1"/>
  <c r="R86" i="18"/>
  <c r="R887" i="18" s="1"/>
  <c r="L86" i="18"/>
  <c r="L887" i="18" s="1"/>
  <c r="M86" i="18"/>
  <c r="M887" i="18" s="1"/>
  <c r="T86" i="18"/>
  <c r="T887" i="18" s="1"/>
  <c r="U86" i="18"/>
  <c r="U887" i="18" s="1"/>
  <c r="P86" i="18"/>
  <c r="P887" i="18" s="1"/>
  <c r="V86" i="18"/>
  <c r="V887" i="18" s="1"/>
  <c r="K86" i="18"/>
  <c r="K887" i="18" s="1"/>
  <c r="O86" i="18"/>
  <c r="O887" i="18" s="1"/>
  <c r="N86" i="18"/>
  <c r="N887" i="18" s="1"/>
  <c r="Q86" i="18"/>
  <c r="Q887" i="18" s="1"/>
  <c r="J86" i="18"/>
  <c r="T57" i="13"/>
  <c r="L57" i="13"/>
  <c r="S57" i="13"/>
  <c r="W57" i="13"/>
  <c r="X57" i="13"/>
  <c r="L85" i="17"/>
  <c r="T63" i="17"/>
  <c r="W63" i="17"/>
  <c r="R63" i="17"/>
  <c r="K63" i="17"/>
  <c r="U63" i="17"/>
  <c r="S63" i="17"/>
  <c r="O63" i="17"/>
  <c r="L63" i="17"/>
  <c r="V63" i="17"/>
  <c r="N63" i="17"/>
  <c r="X63" i="17"/>
  <c r="Q63" i="17"/>
  <c r="J63" i="17"/>
  <c r="M63" i="17"/>
  <c r="P63" i="17"/>
  <c r="Y358" i="18"/>
  <c r="O57" i="13"/>
  <c r="M57" i="13"/>
  <c r="S85" i="17"/>
  <c r="V466" i="17"/>
  <c r="K85" i="17"/>
  <c r="R489" i="17"/>
  <c r="V489" i="17"/>
  <c r="O85" i="17"/>
  <c r="W85" i="17"/>
  <c r="M85" i="17"/>
  <c r="J293" i="17"/>
  <c r="U293" i="17"/>
  <c r="U621" i="17" s="1"/>
  <c r="K293" i="17"/>
  <c r="P293" i="17"/>
  <c r="M293" i="17"/>
  <c r="M621" i="17" s="1"/>
  <c r="N293" i="17"/>
  <c r="O293" i="17"/>
  <c r="S293" i="17"/>
  <c r="S621" i="17" s="1"/>
  <c r="T293" i="17"/>
  <c r="T621" i="17" s="1"/>
  <c r="R293" i="17"/>
  <c r="L293" i="17"/>
  <c r="L621" i="17" s="1"/>
  <c r="N582" i="13"/>
  <c r="X582" i="13"/>
  <c r="W582" i="13"/>
  <c r="W293" i="17"/>
  <c r="X892" i="18"/>
  <c r="N466" i="17"/>
  <c r="L466" i="17"/>
  <c r="T582" i="13"/>
  <c r="J582" i="13"/>
  <c r="M892" i="18"/>
  <c r="U466" i="17"/>
  <c r="Q311" i="13"/>
  <c r="P311" i="13"/>
  <c r="U311" i="13"/>
  <c r="T311" i="13"/>
  <c r="W311" i="13"/>
  <c r="N311" i="13"/>
  <c r="X311" i="13"/>
  <c r="V57" i="13"/>
  <c r="Q57" i="13"/>
  <c r="U582" i="13"/>
  <c r="V293" i="17"/>
  <c r="Q489" i="17"/>
  <c r="O489" i="17"/>
  <c r="O653" i="17" s="1"/>
  <c r="T466" i="17"/>
  <c r="T85" i="17"/>
  <c r="V245" i="17"/>
  <c r="T245" i="17"/>
  <c r="U245" i="17"/>
  <c r="N245" i="17"/>
  <c r="O420" i="17"/>
  <c r="W420" i="17"/>
  <c r="S420" i="17"/>
  <c r="M420" i="17"/>
  <c r="X420" i="17"/>
  <c r="N420" i="17"/>
  <c r="J420" i="17"/>
  <c r="Q420" i="17"/>
  <c r="R420" i="17"/>
  <c r="U420" i="17"/>
  <c r="P420" i="17"/>
  <c r="V420" i="17"/>
  <c r="K420" i="17"/>
  <c r="L420" i="17"/>
  <c r="T420" i="17"/>
  <c r="M60" i="17"/>
  <c r="T60" i="17"/>
  <c r="K60" i="17"/>
  <c r="W60" i="17"/>
  <c r="U60" i="17"/>
  <c r="X60" i="17"/>
  <c r="R60" i="17"/>
  <c r="N60" i="17"/>
  <c r="S60" i="17"/>
  <c r="P60" i="17"/>
  <c r="L60" i="17"/>
  <c r="Q60" i="17"/>
  <c r="V60" i="17"/>
  <c r="J60" i="17"/>
  <c r="O60" i="17"/>
  <c r="K328" i="18"/>
  <c r="X328" i="18"/>
  <c r="W328" i="18"/>
  <c r="N328" i="18"/>
  <c r="T328" i="18"/>
  <c r="V328" i="18"/>
  <c r="U328" i="18"/>
  <c r="V598" i="13"/>
  <c r="O598" i="13"/>
  <c r="U598" i="13"/>
  <c r="J598" i="13"/>
  <c r="M598" i="13"/>
  <c r="S598" i="13"/>
  <c r="L598" i="13"/>
  <c r="P598" i="13"/>
  <c r="R598" i="13"/>
  <c r="T598" i="13"/>
  <c r="K598" i="13"/>
  <c r="N598" i="13"/>
  <c r="W598" i="13"/>
  <c r="X598" i="13"/>
  <c r="Q598" i="13"/>
  <c r="J571" i="14"/>
  <c r="N571" i="14"/>
  <c r="U571" i="14"/>
  <c r="W571" i="14"/>
  <c r="M571" i="14"/>
  <c r="Q571" i="14"/>
  <c r="T571" i="14"/>
  <c r="L571" i="14"/>
  <c r="K571" i="14"/>
  <c r="R571" i="14"/>
  <c r="O571" i="14"/>
  <c r="S571" i="14"/>
  <c r="X571" i="14"/>
  <c r="P571" i="14"/>
  <c r="V571" i="14"/>
  <c r="J626" i="14"/>
  <c r="P626" i="14"/>
  <c r="M626" i="14"/>
  <c r="S626" i="14"/>
  <c r="O626" i="14"/>
  <c r="R626" i="14"/>
  <c r="V626" i="14"/>
  <c r="L626" i="14"/>
  <c r="N626" i="14"/>
  <c r="Q626" i="14"/>
  <c r="U626" i="14"/>
  <c r="X626" i="14"/>
  <c r="T626" i="14"/>
  <c r="K626" i="14"/>
  <c r="W626" i="14"/>
  <c r="N307" i="14"/>
  <c r="T307" i="14"/>
  <c r="P307" i="14"/>
  <c r="R307" i="14"/>
  <c r="W307" i="14"/>
  <c r="U307" i="14"/>
  <c r="X307" i="14"/>
  <c r="W368" i="17"/>
  <c r="X368" i="17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J627" i="14"/>
  <c r="N627" i="14"/>
  <c r="K627" i="14"/>
  <c r="T627" i="14"/>
  <c r="P627" i="14"/>
  <c r="M627" i="14"/>
  <c r="S627" i="14"/>
  <c r="L627" i="14"/>
  <c r="W627" i="14"/>
  <c r="O627" i="14"/>
  <c r="R627" i="14"/>
  <c r="U627" i="14"/>
  <c r="Q627" i="14"/>
  <c r="V627" i="14"/>
  <c r="X627" i="14"/>
  <c r="J83" i="17"/>
  <c r="M83" i="17"/>
  <c r="U83" i="17"/>
  <c r="O83" i="17"/>
  <c r="T83" i="17"/>
  <c r="P83" i="17"/>
  <c r="Q83" i="17"/>
  <c r="K83" i="17"/>
  <c r="W83" i="17"/>
  <c r="W58" i="1"/>
  <c r="M169" i="21"/>
  <c r="O163" i="21"/>
  <c r="K163" i="21"/>
  <c r="I163" i="21"/>
  <c r="R163" i="21"/>
  <c r="L163" i="21"/>
  <c r="M166" i="21"/>
  <c r="F169" i="21"/>
  <c r="G169" i="21"/>
  <c r="P166" i="21"/>
  <c r="T368" i="17" s="1"/>
  <c r="F166" i="21"/>
  <c r="J366" i="17" s="1"/>
  <c r="Q163" i="21"/>
  <c r="M163" i="21"/>
  <c r="N169" i="21"/>
  <c r="K169" i="21"/>
  <c r="R166" i="21"/>
  <c r="J166" i="21"/>
  <c r="N368" i="17" s="1"/>
  <c r="N163" i="21"/>
  <c r="J163" i="21"/>
  <c r="U59" i="1"/>
  <c r="Q169" i="21"/>
  <c r="O166" i="21"/>
  <c r="N166" i="21"/>
  <c r="U63" i="1"/>
  <c r="L169" i="21"/>
  <c r="H166" i="21"/>
  <c r="Q166" i="21"/>
  <c r="G163" i="21"/>
  <c r="J169" i="21"/>
  <c r="L166" i="21"/>
  <c r="G166" i="21"/>
  <c r="H163" i="21"/>
  <c r="R169" i="21"/>
  <c r="P169" i="21"/>
  <c r="O169" i="21"/>
  <c r="P163" i="21"/>
  <c r="H169" i="21"/>
  <c r="M25" i="20"/>
  <c r="M368" i="17"/>
  <c r="M374" i="17"/>
  <c r="M366" i="17"/>
  <c r="M376" i="17"/>
  <c r="J27" i="20"/>
  <c r="Y461" i="17"/>
  <c r="I935" i="18"/>
  <c r="G136" i="10"/>
  <c r="Y437" i="17"/>
  <c r="Y622" i="18"/>
  <c r="Y60" i="18"/>
  <c r="Y468" i="17"/>
  <c r="G18" i="24"/>
  <c r="Y309" i="17"/>
  <c r="Y439" i="17"/>
  <c r="V59" i="1"/>
  <c r="V63" i="1"/>
  <c r="V52" i="1"/>
  <c r="Y482" i="17"/>
  <c r="Q652" i="17"/>
  <c r="X114" i="15"/>
  <c r="O476" i="17"/>
  <c r="K46" i="18"/>
  <c r="W46" i="18"/>
  <c r="S46" i="18"/>
  <c r="R46" i="18"/>
  <c r="U46" i="18"/>
  <c r="L46" i="18"/>
  <c r="N46" i="18"/>
  <c r="P46" i="18"/>
  <c r="V46" i="18"/>
  <c r="X46" i="18"/>
  <c r="O46" i="18"/>
  <c r="Q46" i="18"/>
  <c r="M46" i="18"/>
  <c r="T46" i="18"/>
  <c r="J46" i="18"/>
  <c r="V892" i="18"/>
  <c r="X88" i="17"/>
  <c r="P88" i="17"/>
  <c r="L88" i="17"/>
  <c r="N88" i="17"/>
  <c r="V88" i="17"/>
  <c r="U88" i="17"/>
  <c r="S88" i="17"/>
  <c r="Q88" i="17"/>
  <c r="W88" i="17"/>
  <c r="K88" i="17"/>
  <c r="R88" i="17"/>
  <c r="T88" i="17"/>
  <c r="M88" i="17"/>
  <c r="O88" i="17"/>
  <c r="J88" i="17"/>
  <c r="Q310" i="17"/>
  <c r="V310" i="17"/>
  <c r="P310" i="17"/>
  <c r="U310" i="17"/>
  <c r="O310" i="17"/>
  <c r="S310" i="17"/>
  <c r="T310" i="17"/>
  <c r="N310" i="17"/>
  <c r="R310" i="17"/>
  <c r="K310" i="17"/>
  <c r="J310" i="17"/>
  <c r="X310" i="17"/>
  <c r="M310" i="17"/>
  <c r="L310" i="17"/>
  <c r="W310" i="17"/>
  <c r="M592" i="13"/>
  <c r="O592" i="13"/>
  <c r="K592" i="13"/>
  <c r="N592" i="13"/>
  <c r="U592" i="13"/>
  <c r="S592" i="13"/>
  <c r="Q592" i="13"/>
  <c r="R592" i="13"/>
  <c r="T592" i="13"/>
  <c r="J592" i="13"/>
  <c r="V592" i="13"/>
  <c r="P592" i="13"/>
  <c r="L592" i="13"/>
  <c r="X592" i="13"/>
  <c r="W592" i="13"/>
  <c r="V59" i="18"/>
  <c r="P59" i="18"/>
  <c r="R59" i="18"/>
  <c r="O59" i="18"/>
  <c r="J59" i="18"/>
  <c r="U59" i="18"/>
  <c r="M59" i="18"/>
  <c r="K59" i="18"/>
  <c r="S59" i="18"/>
  <c r="N59" i="18"/>
  <c r="Q59" i="18"/>
  <c r="X59" i="18"/>
  <c r="L59" i="18"/>
  <c r="T59" i="18"/>
  <c r="W59" i="18"/>
  <c r="Y45" i="18"/>
  <c r="W221" i="17"/>
  <c r="X221" i="17"/>
  <c r="Q221" i="17"/>
  <c r="R221" i="17"/>
  <c r="N221" i="17"/>
  <c r="T221" i="17"/>
  <c r="P221" i="17"/>
  <c r="U221" i="17"/>
  <c r="M221" i="17"/>
  <c r="W238" i="17"/>
  <c r="X238" i="17"/>
  <c r="N238" i="17"/>
  <c r="T238" i="17"/>
  <c r="Q238" i="17"/>
  <c r="P238" i="17"/>
  <c r="R238" i="17"/>
  <c r="U238" i="17"/>
  <c r="Y62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X476" i="17"/>
  <c r="Y473" i="17"/>
  <c r="L476" i="17"/>
  <c r="L892" i="18"/>
  <c r="Y325" i="17"/>
  <c r="Y91" i="18"/>
  <c r="V490" i="17"/>
  <c r="J490" i="17"/>
  <c r="W490" i="17"/>
  <c r="N490" i="17"/>
  <c r="P490" i="17"/>
  <c r="R490" i="17"/>
  <c r="K490" i="17"/>
  <c r="X490" i="17"/>
  <c r="M490" i="17"/>
  <c r="O490" i="17"/>
  <c r="L490" i="17"/>
  <c r="T490" i="17"/>
  <c r="Q490" i="17"/>
  <c r="S490" i="17"/>
  <c r="U490" i="17"/>
  <c r="Y41" i="18"/>
  <c r="K476" i="17"/>
  <c r="S892" i="18"/>
  <c r="L582" i="18"/>
  <c r="W582" i="18"/>
  <c r="M582" i="18"/>
  <c r="V582" i="18"/>
  <c r="N582" i="18"/>
  <c r="X582" i="18"/>
  <c r="R582" i="18"/>
  <c r="U582" i="18"/>
  <c r="K582" i="18"/>
  <c r="O582" i="18"/>
  <c r="P582" i="18"/>
  <c r="S582" i="18"/>
  <c r="J582" i="18"/>
  <c r="Q582" i="18"/>
  <c r="T582" i="18"/>
  <c r="Y294" i="17"/>
  <c r="Y457" i="17"/>
  <c r="X115" i="15"/>
  <c r="R476" i="17"/>
  <c r="W246" i="17"/>
  <c r="X246" i="17"/>
  <c r="T246" i="17"/>
  <c r="P246" i="17"/>
  <c r="L246" i="17"/>
  <c r="N246" i="17"/>
  <c r="U246" i="17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W128" i="15"/>
  <c r="L128" i="15"/>
  <c r="I128" i="15"/>
  <c r="V128" i="15"/>
  <c r="O128" i="15"/>
  <c r="Q128" i="15"/>
  <c r="P128" i="15"/>
  <c r="U128" i="15"/>
  <c r="R128" i="15"/>
  <c r="N128" i="15"/>
  <c r="S128" i="15"/>
  <c r="T128" i="15"/>
  <c r="J128" i="15"/>
  <c r="M128" i="15"/>
  <c r="Y621" i="18"/>
  <c r="X258" i="17"/>
  <c r="W258" i="17"/>
  <c r="U258" i="17"/>
  <c r="T258" i="17"/>
  <c r="N258" i="17"/>
  <c r="M258" i="17"/>
  <c r="Q258" i="17"/>
  <c r="Y311" i="17"/>
  <c r="Y295" i="17"/>
  <c r="M86" i="17"/>
  <c r="V86" i="17"/>
  <c r="U86" i="17"/>
  <c r="K86" i="17"/>
  <c r="L86" i="17"/>
  <c r="P86" i="17"/>
  <c r="T86" i="17"/>
  <c r="R86" i="17"/>
  <c r="J86" i="17"/>
  <c r="X86" i="17"/>
  <c r="N86" i="17"/>
  <c r="O86" i="17"/>
  <c r="Q86" i="17"/>
  <c r="S86" i="17"/>
  <c r="W86" i="17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4" i="18"/>
  <c r="P64" i="18"/>
  <c r="V64" i="18"/>
  <c r="U64" i="18"/>
  <c r="X64" i="18"/>
  <c r="K64" i="18"/>
  <c r="L64" i="18"/>
  <c r="Q64" i="18"/>
  <c r="M64" i="18"/>
  <c r="S64" i="18"/>
  <c r="N64" i="18"/>
  <c r="W64" i="18"/>
  <c r="T64" i="18"/>
  <c r="O64" i="18"/>
  <c r="J64" i="18"/>
  <c r="W476" i="17"/>
  <c r="Y72" i="17"/>
  <c r="Y353" i="18"/>
  <c r="R392" i="17"/>
  <c r="K392" i="17"/>
  <c r="S392" i="17"/>
  <c r="L392" i="17"/>
  <c r="T392" i="17"/>
  <c r="M392" i="17"/>
  <c r="U392" i="17"/>
  <c r="Q392" i="17"/>
  <c r="W392" i="17"/>
  <c r="V392" i="17"/>
  <c r="X392" i="17"/>
  <c r="J392" i="17"/>
  <c r="N392" i="17"/>
  <c r="O392" i="17"/>
  <c r="P392" i="17"/>
  <c r="Y620" i="18"/>
  <c r="Y58" i="17"/>
  <c r="Y440" i="17"/>
  <c r="Y67" i="17"/>
  <c r="O72" i="15"/>
  <c r="U72" i="15"/>
  <c r="V72" i="15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T304" i="17"/>
  <c r="W304" i="17"/>
  <c r="Q304" i="17"/>
  <c r="J304" i="17"/>
  <c r="X304" i="17"/>
  <c r="K304" i="17"/>
  <c r="N304" i="17"/>
  <c r="P304" i="17"/>
  <c r="R304" i="17"/>
  <c r="V304" i="17"/>
  <c r="M304" i="17"/>
  <c r="U304" i="17"/>
  <c r="O304" i="17"/>
  <c r="S304" i="17"/>
  <c r="L304" i="17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J318" i="17"/>
  <c r="P318" i="17"/>
  <c r="P646" i="17" s="1"/>
  <c r="R318" i="17"/>
  <c r="O318" i="17"/>
  <c r="W318" i="17"/>
  <c r="W646" i="17" s="1"/>
  <c r="U318" i="17"/>
  <c r="U646" i="17" s="1"/>
  <c r="N318" i="17"/>
  <c r="V318" i="17"/>
  <c r="M318" i="17"/>
  <c r="M646" i="17" s="1"/>
  <c r="W324" i="18"/>
  <c r="V324" i="18"/>
  <c r="K324" i="18"/>
  <c r="N324" i="18"/>
  <c r="U324" i="18"/>
  <c r="X324" i="18"/>
  <c r="Q324" i="18"/>
  <c r="T324" i="18"/>
  <c r="Y324" i="17"/>
  <c r="X113" i="15"/>
  <c r="N256" i="17" l="1"/>
  <c r="N311" i="14"/>
  <c r="N259" i="17"/>
  <c r="N331" i="13"/>
  <c r="N879" i="13" s="1"/>
  <c r="N302" i="14"/>
  <c r="T863" i="18"/>
  <c r="Y109" i="17"/>
  <c r="T884" i="13"/>
  <c r="Y596" i="18"/>
  <c r="Y598" i="14"/>
  <c r="N229" i="17"/>
  <c r="N312" i="14"/>
  <c r="N848" i="14" s="1"/>
  <c r="R349" i="14"/>
  <c r="R349" i="18"/>
  <c r="R350" i="14"/>
  <c r="R330" i="14"/>
  <c r="R336" i="13"/>
  <c r="R884" i="13" s="1"/>
  <c r="R329" i="18"/>
  <c r="R863" i="18" s="1"/>
  <c r="R348" i="18"/>
  <c r="L336" i="13"/>
  <c r="L884" i="13" s="1"/>
  <c r="L350" i="14"/>
  <c r="L329" i="18"/>
  <c r="L863" i="18" s="1"/>
  <c r="L330" i="14"/>
  <c r="L348" i="18"/>
  <c r="L349" i="14"/>
  <c r="L349" i="18"/>
  <c r="Q324" i="14"/>
  <c r="Q330" i="14"/>
  <c r="Q348" i="18"/>
  <c r="Q329" i="18"/>
  <c r="Q863" i="18" s="1"/>
  <c r="Q350" i="14"/>
  <c r="Q349" i="14"/>
  <c r="Q336" i="13"/>
  <c r="Q884" i="13" s="1"/>
  <c r="Q349" i="18"/>
  <c r="V349" i="18"/>
  <c r="V348" i="18"/>
  <c r="V330" i="14"/>
  <c r="V349" i="14"/>
  <c r="V329" i="18"/>
  <c r="V863" i="18" s="1"/>
  <c r="V336" i="13"/>
  <c r="V884" i="13" s="1"/>
  <c r="V350" i="14"/>
  <c r="N315" i="14"/>
  <c r="N349" i="18"/>
  <c r="N350" i="14"/>
  <c r="N330" i="14"/>
  <c r="N348" i="18"/>
  <c r="N349" i="14"/>
  <c r="N329" i="18"/>
  <c r="N863" i="18" s="1"/>
  <c r="N336" i="13"/>
  <c r="N884" i="13" s="1"/>
  <c r="O304" i="18"/>
  <c r="N322" i="13"/>
  <c r="P348" i="18"/>
  <c r="P329" i="18"/>
  <c r="P863" i="18" s="1"/>
  <c r="P349" i="14"/>
  <c r="P330" i="14"/>
  <c r="P350" i="14"/>
  <c r="P349" i="18"/>
  <c r="P336" i="13"/>
  <c r="P884" i="13" s="1"/>
  <c r="U310" i="14"/>
  <c r="U349" i="18"/>
  <c r="U350" i="14"/>
  <c r="U348" i="18"/>
  <c r="U330" i="14"/>
  <c r="U349" i="14"/>
  <c r="U329" i="18"/>
  <c r="U863" i="18" s="1"/>
  <c r="U336" i="13"/>
  <c r="U884" i="13" s="1"/>
  <c r="U313" i="18"/>
  <c r="U847" i="18" s="1"/>
  <c r="O317" i="14"/>
  <c r="O329" i="18"/>
  <c r="O863" i="18" s="1"/>
  <c r="O349" i="14"/>
  <c r="O330" i="14"/>
  <c r="O348" i="18"/>
  <c r="O350" i="14"/>
  <c r="O336" i="13"/>
  <c r="O884" i="13" s="1"/>
  <c r="O349" i="18"/>
  <c r="J337" i="13"/>
  <c r="J330" i="14"/>
  <c r="J336" i="13"/>
  <c r="J884" i="13" s="1"/>
  <c r="J349" i="18"/>
  <c r="J350" i="14"/>
  <c r="J329" i="18"/>
  <c r="J863" i="18" s="1"/>
  <c r="J348" i="18"/>
  <c r="J349" i="14"/>
  <c r="U233" i="17"/>
  <c r="U561" i="17" s="1"/>
  <c r="M329" i="18"/>
  <c r="M863" i="18" s="1"/>
  <c r="M349" i="18"/>
  <c r="M349" i="14"/>
  <c r="M348" i="18"/>
  <c r="M330" i="14"/>
  <c r="M350" i="14"/>
  <c r="M336" i="13"/>
  <c r="M884" i="13" s="1"/>
  <c r="S316" i="14"/>
  <c r="S349" i="18"/>
  <c r="S329" i="18"/>
  <c r="S863" i="18" s="1"/>
  <c r="S350" i="14"/>
  <c r="S336" i="13"/>
  <c r="S884" i="13" s="1"/>
  <c r="S330" i="14"/>
  <c r="S349" i="14"/>
  <c r="S348" i="18"/>
  <c r="N234" i="17"/>
  <c r="Q220" i="17"/>
  <c r="R311" i="18"/>
  <c r="R319" i="13"/>
  <c r="R867" i="13" s="1"/>
  <c r="K319" i="13"/>
  <c r="K867" i="13" s="1"/>
  <c r="K349" i="18"/>
  <c r="K329" i="18"/>
  <c r="K863" i="18" s="1"/>
  <c r="K350" i="14"/>
  <c r="K336" i="13"/>
  <c r="K884" i="13" s="1"/>
  <c r="K348" i="18"/>
  <c r="K349" i="14"/>
  <c r="K330" i="14"/>
  <c r="Y617" i="14"/>
  <c r="Y615" i="18"/>
  <c r="Y616" i="18"/>
  <c r="Y629" i="13"/>
  <c r="Y630" i="13"/>
  <c r="Y618" i="14"/>
  <c r="P355" i="18"/>
  <c r="P889" i="18" s="1"/>
  <c r="V355" i="18"/>
  <c r="V889" i="18" s="1"/>
  <c r="K355" i="18"/>
  <c r="K889" i="18" s="1"/>
  <c r="T355" i="18"/>
  <c r="T889" i="18" s="1"/>
  <c r="X355" i="18"/>
  <c r="X889" i="18" s="1"/>
  <c r="N355" i="18"/>
  <c r="N889" i="18" s="1"/>
  <c r="O355" i="18"/>
  <c r="O889" i="18" s="1"/>
  <c r="W355" i="18"/>
  <c r="W889" i="18" s="1"/>
  <c r="J355" i="18"/>
  <c r="J889" i="18" s="1"/>
  <c r="M355" i="18"/>
  <c r="M889" i="18" s="1"/>
  <c r="Q355" i="18"/>
  <c r="Q889" i="18" s="1"/>
  <c r="R355" i="18"/>
  <c r="R889" i="18" s="1"/>
  <c r="S355" i="18"/>
  <c r="S889" i="18" s="1"/>
  <c r="L355" i="18"/>
  <c r="L889" i="18" s="1"/>
  <c r="A352" i="18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Y62" i="18"/>
  <c r="Q61" i="14"/>
  <c r="Y475" i="17"/>
  <c r="W305" i="18"/>
  <c r="X305" i="18"/>
  <c r="U476" i="17"/>
  <c r="K35" i="17"/>
  <c r="J433" i="17"/>
  <c r="U305" i="18"/>
  <c r="L315" i="18"/>
  <c r="L849" i="18" s="1"/>
  <c r="N305" i="18"/>
  <c r="M315" i="18"/>
  <c r="M849" i="18" s="1"/>
  <c r="Q305" i="18"/>
  <c r="P305" i="18"/>
  <c r="U892" i="18"/>
  <c r="Y892" i="18" s="1"/>
  <c r="X839" i="14"/>
  <c r="A354" i="14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S61" i="14"/>
  <c r="R61" i="14"/>
  <c r="K61" i="14"/>
  <c r="X61" i="14"/>
  <c r="N61" i="14"/>
  <c r="W61" i="14"/>
  <c r="V61" i="14"/>
  <c r="U61" i="14"/>
  <c r="L61" i="14"/>
  <c r="O61" i="14"/>
  <c r="M61" i="14"/>
  <c r="P61" i="14"/>
  <c r="J61" i="14"/>
  <c r="S81" i="14"/>
  <c r="K81" i="14"/>
  <c r="Q81" i="14"/>
  <c r="P81" i="14"/>
  <c r="W81" i="14"/>
  <c r="W885" i="14" s="1"/>
  <c r="O81" i="14"/>
  <c r="V81" i="14"/>
  <c r="N81" i="14"/>
  <c r="R81" i="14"/>
  <c r="J81" i="14"/>
  <c r="X81" i="14"/>
  <c r="X885" i="14" s="1"/>
  <c r="U81" i="14"/>
  <c r="M81" i="14"/>
  <c r="T81" i="14"/>
  <c r="T885" i="14" s="1"/>
  <c r="L81" i="14"/>
  <c r="Q82" i="14"/>
  <c r="W82" i="14"/>
  <c r="W886" i="14" s="1"/>
  <c r="O82" i="14"/>
  <c r="X82" i="14"/>
  <c r="X886" i="14" s="1"/>
  <c r="P82" i="14"/>
  <c r="U82" i="14"/>
  <c r="M82" i="14"/>
  <c r="T82" i="14"/>
  <c r="T886" i="14" s="1"/>
  <c r="L82" i="14"/>
  <c r="V82" i="14"/>
  <c r="N82" i="14"/>
  <c r="S82" i="14"/>
  <c r="K82" i="14"/>
  <c r="R82" i="14"/>
  <c r="R886" i="14" s="1"/>
  <c r="J82" i="14"/>
  <c r="X62" i="14"/>
  <c r="X866" i="14" s="1"/>
  <c r="P62" i="14"/>
  <c r="U62" i="14"/>
  <c r="M62" i="14"/>
  <c r="W62" i="14"/>
  <c r="W866" i="14" s="1"/>
  <c r="O62" i="14"/>
  <c r="T62" i="14"/>
  <c r="T866" i="14" s="1"/>
  <c r="L62" i="14"/>
  <c r="K62" i="14"/>
  <c r="J62" i="14"/>
  <c r="Q62" i="14"/>
  <c r="S62" i="14"/>
  <c r="R62" i="14"/>
  <c r="V62" i="14"/>
  <c r="N62" i="14"/>
  <c r="A361" i="13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I354" i="13"/>
  <c r="M354" i="13" s="1"/>
  <c r="L144" i="21"/>
  <c r="L623" i="17"/>
  <c r="Y623" i="17" s="1"/>
  <c r="N144" i="21"/>
  <c r="W576" i="17"/>
  <c r="Q144" i="21"/>
  <c r="J144" i="21"/>
  <c r="K144" i="21"/>
  <c r="L573" i="14"/>
  <c r="H144" i="21"/>
  <c r="O144" i="21"/>
  <c r="N574" i="18"/>
  <c r="N304" i="18"/>
  <c r="N838" i="18" s="1"/>
  <c r="W574" i="18"/>
  <c r="R144" i="21"/>
  <c r="Y622" i="14"/>
  <c r="I144" i="21"/>
  <c r="G144" i="21"/>
  <c r="P144" i="21"/>
  <c r="J61" i="18"/>
  <c r="F144" i="21"/>
  <c r="Y355" i="14"/>
  <c r="Y89" i="17"/>
  <c r="Y624" i="14"/>
  <c r="Y82" i="17"/>
  <c r="M61" i="18"/>
  <c r="L61" i="18"/>
  <c r="K61" i="18"/>
  <c r="S61" i="18"/>
  <c r="W61" i="18"/>
  <c r="W862" i="18" s="1"/>
  <c r="R61" i="18"/>
  <c r="V61" i="18"/>
  <c r="V862" i="18" s="1"/>
  <c r="P61" i="18"/>
  <c r="U61" i="18"/>
  <c r="U862" i="18" s="1"/>
  <c r="N61" i="18"/>
  <c r="N862" i="18" s="1"/>
  <c r="X573" i="17"/>
  <c r="X61" i="18"/>
  <c r="X862" i="18" s="1"/>
  <c r="Q61" i="18"/>
  <c r="T61" i="18"/>
  <c r="T862" i="18" s="1"/>
  <c r="Y79" i="17"/>
  <c r="M38" i="10"/>
  <c r="S35" i="17"/>
  <c r="X35" i="17"/>
  <c r="M70" i="8"/>
  <c r="U587" i="17"/>
  <c r="P35" i="17"/>
  <c r="J35" i="17"/>
  <c r="Y639" i="13"/>
  <c r="Y81" i="17"/>
  <c r="R40" i="17"/>
  <c r="M308" i="18"/>
  <c r="M314" i="14"/>
  <c r="L577" i="18"/>
  <c r="M42" i="10"/>
  <c r="X859" i="18"/>
  <c r="M46" i="6"/>
  <c r="Y625" i="14"/>
  <c r="M304" i="18"/>
  <c r="X322" i="13"/>
  <c r="X574" i="18"/>
  <c r="J574" i="18"/>
  <c r="M49" i="8"/>
  <c r="K574" i="18"/>
  <c r="M48" i="5"/>
  <c r="U322" i="13"/>
  <c r="L574" i="18"/>
  <c r="X377" i="17"/>
  <c r="X541" i="17" s="1"/>
  <c r="M58" i="8"/>
  <c r="M37" i="10"/>
  <c r="Q304" i="18"/>
  <c r="Q838" i="18" s="1"/>
  <c r="V304" i="18"/>
  <c r="V838" i="18" s="1"/>
  <c r="W304" i="18"/>
  <c r="W838" i="18" s="1"/>
  <c r="T304" i="18"/>
  <c r="T838" i="18" s="1"/>
  <c r="J304" i="18"/>
  <c r="J838" i="18" s="1"/>
  <c r="T322" i="13"/>
  <c r="V574" i="18"/>
  <c r="S574" i="18"/>
  <c r="Q574" i="18"/>
  <c r="W322" i="13"/>
  <c r="U304" i="18"/>
  <c r="U838" i="18" s="1"/>
  <c r="X304" i="18"/>
  <c r="X838" i="18" s="1"/>
  <c r="P322" i="13"/>
  <c r="U574" i="18"/>
  <c r="W615" i="17"/>
  <c r="T574" i="18"/>
  <c r="N587" i="17"/>
  <c r="M377" i="17"/>
  <c r="M541" i="17" s="1"/>
  <c r="R574" i="18"/>
  <c r="P574" i="18"/>
  <c r="O574" i="18"/>
  <c r="N48" i="17"/>
  <c r="T48" i="17"/>
  <c r="P48" i="17"/>
  <c r="K52" i="6"/>
  <c r="I320" i="14" s="1"/>
  <c r="L48" i="17"/>
  <c r="N584" i="18"/>
  <c r="M65" i="8"/>
  <c r="W867" i="13"/>
  <c r="U314" i="14"/>
  <c r="N568" i="18"/>
  <c r="T41" i="17"/>
  <c r="N222" i="17"/>
  <c r="N550" i="17" s="1"/>
  <c r="Q653" i="17"/>
  <c r="V41" i="17"/>
  <c r="X220" i="17"/>
  <c r="X548" i="17" s="1"/>
  <c r="X75" i="15"/>
  <c r="T220" i="17"/>
  <c r="S370" i="17"/>
  <c r="K41" i="17"/>
  <c r="K52" i="5"/>
  <c r="I326" i="13" s="1"/>
  <c r="M44" i="5"/>
  <c r="N231" i="17"/>
  <c r="N318" i="13"/>
  <c r="N866" i="13" s="1"/>
  <c r="Y41" i="13"/>
  <c r="W220" i="17"/>
  <c r="O41" i="17"/>
  <c r="J41" i="17"/>
  <c r="L568" i="18"/>
  <c r="U231" i="17"/>
  <c r="U220" i="17"/>
  <c r="S41" i="17"/>
  <c r="W41" i="17"/>
  <c r="M220" i="17"/>
  <c r="N41" i="17"/>
  <c r="L41" i="17"/>
  <c r="U318" i="13"/>
  <c r="U866" i="13" s="1"/>
  <c r="N220" i="17"/>
  <c r="U41" i="17"/>
  <c r="Q41" i="17"/>
  <c r="M67" i="8"/>
  <c r="X41" i="17"/>
  <c r="M41" i="17"/>
  <c r="M533" i="17" s="1"/>
  <c r="P220" i="17"/>
  <c r="P41" i="17"/>
  <c r="Q235" i="17"/>
  <c r="P314" i="18"/>
  <c r="P848" i="18" s="1"/>
  <c r="S653" i="17"/>
  <c r="Q372" i="17"/>
  <c r="R308" i="18"/>
  <c r="M36" i="10"/>
  <c r="N308" i="18"/>
  <c r="N842" i="18" s="1"/>
  <c r="J354" i="14"/>
  <c r="F141" i="21" s="1"/>
  <c r="O363" i="17"/>
  <c r="W308" i="18"/>
  <c r="U363" i="17"/>
  <c r="M40" i="17"/>
  <c r="M532" i="17" s="1"/>
  <c r="U308" i="18"/>
  <c r="M40" i="8"/>
  <c r="V40" i="17"/>
  <c r="T308" i="18"/>
  <c r="X40" i="17"/>
  <c r="X532" i="17" s="1"/>
  <c r="J40" i="17"/>
  <c r="L40" i="17"/>
  <c r="M46" i="10"/>
  <c r="M37" i="6"/>
  <c r="P40" i="17"/>
  <c r="T40" i="17"/>
  <c r="T532" i="17" s="1"/>
  <c r="M64" i="8"/>
  <c r="O40" i="17"/>
  <c r="N40" i="17"/>
  <c r="N532" i="17" s="1"/>
  <c r="N228" i="17"/>
  <c r="N556" i="17" s="1"/>
  <c r="W40" i="17"/>
  <c r="M41" i="10"/>
  <c r="L52" i="6"/>
  <c r="I588" i="14" s="1"/>
  <c r="K40" i="17"/>
  <c r="Q40" i="17"/>
  <c r="U40" i="17"/>
  <c r="W859" i="18"/>
  <c r="O35" i="17"/>
  <c r="W35" i="17"/>
  <c r="U315" i="18"/>
  <c r="U849" i="18" s="1"/>
  <c r="T35" i="17"/>
  <c r="L35" i="17"/>
  <c r="M48" i="10"/>
  <c r="V35" i="17"/>
  <c r="U35" i="17"/>
  <c r="M48" i="17"/>
  <c r="M540" i="17" s="1"/>
  <c r="R48" i="17"/>
  <c r="U312" i="14"/>
  <c r="Q48" i="17"/>
  <c r="W48" i="17"/>
  <c r="W540" i="17" s="1"/>
  <c r="S48" i="17"/>
  <c r="M584" i="18"/>
  <c r="M44" i="6"/>
  <c r="V48" i="17"/>
  <c r="U48" i="17"/>
  <c r="K48" i="17"/>
  <c r="M39" i="10"/>
  <c r="T587" i="17"/>
  <c r="P631" i="17"/>
  <c r="J48" i="17"/>
  <c r="X48" i="17"/>
  <c r="X540" i="17" s="1"/>
  <c r="M229" i="17"/>
  <c r="M557" i="17" s="1"/>
  <c r="M48" i="8"/>
  <c r="N557" i="17"/>
  <c r="Y84" i="17"/>
  <c r="R38" i="13"/>
  <c r="X38" i="13"/>
  <c r="X860" i="13" s="1"/>
  <c r="M45" i="10"/>
  <c r="S46" i="17"/>
  <c r="L52" i="10"/>
  <c r="I586" i="18" s="1"/>
  <c r="O646" i="17"/>
  <c r="K75" i="8"/>
  <c r="I239" i="17" s="1"/>
  <c r="P46" i="17"/>
  <c r="X46" i="17"/>
  <c r="X538" i="17" s="1"/>
  <c r="Q312" i="18"/>
  <c r="M63" i="8"/>
  <c r="T46" i="17"/>
  <c r="V46" i="17"/>
  <c r="T312" i="18"/>
  <c r="T313" i="18"/>
  <c r="T847" i="18" s="1"/>
  <c r="K46" i="17"/>
  <c r="O46" i="17"/>
  <c r="N312" i="18"/>
  <c r="U46" i="17"/>
  <c r="W46" i="17"/>
  <c r="W538" i="17" s="1"/>
  <c r="U312" i="18"/>
  <c r="M61" i="8"/>
  <c r="Y94" i="17"/>
  <c r="M312" i="18"/>
  <c r="Y58" i="18"/>
  <c r="Y95" i="17"/>
  <c r="N586" i="17"/>
  <c r="T849" i="18"/>
  <c r="L46" i="17"/>
  <c r="Q46" i="17"/>
  <c r="X312" i="18"/>
  <c r="T840" i="18"/>
  <c r="M46" i="17"/>
  <c r="M538" i="17" s="1"/>
  <c r="R46" i="17"/>
  <c r="N46" i="17"/>
  <c r="T297" i="17"/>
  <c r="T625" i="17" s="1"/>
  <c r="M46" i="8"/>
  <c r="T314" i="18"/>
  <c r="T848" i="18" s="1"/>
  <c r="R235" i="17"/>
  <c r="T233" i="17"/>
  <c r="T561" i="17" s="1"/>
  <c r="U314" i="18"/>
  <c r="U848" i="18" s="1"/>
  <c r="P235" i="17"/>
  <c r="V314" i="18"/>
  <c r="V848" i="18" s="1"/>
  <c r="N235" i="17"/>
  <c r="Q314" i="18"/>
  <c r="Q848" i="18" s="1"/>
  <c r="U235" i="17"/>
  <c r="K52" i="10"/>
  <c r="I319" i="18" s="1"/>
  <c r="M69" i="8"/>
  <c r="N226" i="17"/>
  <c r="N554" i="17" s="1"/>
  <c r="N314" i="18"/>
  <c r="N848" i="18" s="1"/>
  <c r="W235" i="17"/>
  <c r="X848" i="18"/>
  <c r="T235" i="17"/>
  <c r="M71" i="8"/>
  <c r="M47" i="10"/>
  <c r="W314" i="18"/>
  <c r="W848" i="18" s="1"/>
  <c r="M62" i="8"/>
  <c r="Q315" i="14"/>
  <c r="X573" i="14"/>
  <c r="W573" i="14"/>
  <c r="R573" i="14"/>
  <c r="P573" i="14"/>
  <c r="S573" i="14"/>
  <c r="Q573" i="14"/>
  <c r="T573" i="14"/>
  <c r="V573" i="14"/>
  <c r="J573" i="14"/>
  <c r="O573" i="14"/>
  <c r="K573" i="14"/>
  <c r="U573" i="14"/>
  <c r="M573" i="14"/>
  <c r="W229" i="17"/>
  <c r="W557" i="17" s="1"/>
  <c r="X229" i="17"/>
  <c r="X557" i="17" s="1"/>
  <c r="X306" i="18"/>
  <c r="X840" i="18" s="1"/>
  <c r="W306" i="18"/>
  <c r="W840" i="18" s="1"/>
  <c r="X312" i="14"/>
  <c r="W312" i="14"/>
  <c r="U226" i="17"/>
  <c r="U243" i="17"/>
  <c r="N257" i="17"/>
  <c r="U227" i="17"/>
  <c r="U311" i="14"/>
  <c r="U847" i="14" s="1"/>
  <c r="U302" i="14"/>
  <c r="N325" i="18"/>
  <c r="N859" i="18" s="1"/>
  <c r="U306" i="18"/>
  <c r="U840" i="18" s="1"/>
  <c r="U309" i="18"/>
  <c r="T312" i="14"/>
  <c r="M56" i="8"/>
  <c r="W222" i="17"/>
  <c r="X222" i="17"/>
  <c r="N233" i="17"/>
  <c r="N561" i="17" s="1"/>
  <c r="U234" i="17"/>
  <c r="U562" i="17" s="1"/>
  <c r="U331" i="13"/>
  <c r="U879" i="13" s="1"/>
  <c r="U335" i="13"/>
  <c r="N326" i="14"/>
  <c r="N313" i="18"/>
  <c r="N847" i="18" s="1"/>
  <c r="T229" i="17"/>
  <c r="T557" i="17" s="1"/>
  <c r="X313" i="18"/>
  <c r="X847" i="18" s="1"/>
  <c r="W313" i="18"/>
  <c r="W847" i="18" s="1"/>
  <c r="X228" i="17"/>
  <c r="X556" i="17" s="1"/>
  <c r="W228" i="17"/>
  <c r="W556" i="17" s="1"/>
  <c r="X303" i="18"/>
  <c r="W303" i="18"/>
  <c r="U261" i="17"/>
  <c r="U253" i="17"/>
  <c r="N335" i="13"/>
  <c r="U309" i="13"/>
  <c r="U222" i="17"/>
  <c r="N243" i="17"/>
  <c r="M50" i="10"/>
  <c r="I317" i="18"/>
  <c r="K317" i="18" s="1"/>
  <c r="I307" i="18"/>
  <c r="L307" i="18" s="1"/>
  <c r="M40" i="10"/>
  <c r="W314" i="14"/>
  <c r="X314" i="14"/>
  <c r="X309" i="18"/>
  <c r="W309" i="18"/>
  <c r="T568" i="18"/>
  <c r="K568" i="18"/>
  <c r="Q568" i="18"/>
  <c r="P568" i="18"/>
  <c r="S568" i="18"/>
  <c r="R568" i="18"/>
  <c r="W568" i="18"/>
  <c r="U568" i="18"/>
  <c r="V568" i="18"/>
  <c r="X568" i="18"/>
  <c r="J568" i="18"/>
  <c r="O568" i="18"/>
  <c r="X233" i="17"/>
  <c r="X561" i="17" s="1"/>
  <c r="W233" i="17"/>
  <c r="W561" i="17" s="1"/>
  <c r="W226" i="17"/>
  <c r="X226" i="17"/>
  <c r="K577" i="18"/>
  <c r="W577" i="18"/>
  <c r="M577" i="18"/>
  <c r="X577" i="18"/>
  <c r="U577" i="18"/>
  <c r="V577" i="18"/>
  <c r="T577" i="18"/>
  <c r="R577" i="18"/>
  <c r="S577" i="18"/>
  <c r="Q577" i="18"/>
  <c r="J577" i="18"/>
  <c r="P577" i="18"/>
  <c r="O577" i="18"/>
  <c r="W234" i="17"/>
  <c r="W562" i="17" s="1"/>
  <c r="X234" i="17"/>
  <c r="X562" i="17" s="1"/>
  <c r="I301" i="18"/>
  <c r="R301" i="18" s="1"/>
  <c r="M34" i="10"/>
  <c r="W315" i="18"/>
  <c r="W849" i="18" s="1"/>
  <c r="X315" i="18"/>
  <c r="X849" i="18" s="1"/>
  <c r="M35" i="17"/>
  <c r="Q35" i="17"/>
  <c r="N35" i="17"/>
  <c r="Q584" i="18"/>
  <c r="X584" i="18"/>
  <c r="T584" i="18"/>
  <c r="K584" i="18"/>
  <c r="W584" i="18"/>
  <c r="U584" i="18"/>
  <c r="R584" i="18"/>
  <c r="O584" i="18"/>
  <c r="S584" i="18"/>
  <c r="P584" i="18"/>
  <c r="V584" i="18"/>
  <c r="J584" i="18"/>
  <c r="W231" i="17"/>
  <c r="X231" i="17"/>
  <c r="I310" i="18"/>
  <c r="L310" i="18" s="1"/>
  <c r="M43" i="10"/>
  <c r="W318" i="13"/>
  <c r="W866" i="13" s="1"/>
  <c r="X318" i="13"/>
  <c r="X866" i="13" s="1"/>
  <c r="U229" i="17"/>
  <c r="U557" i="17" s="1"/>
  <c r="U257" i="17"/>
  <c r="T234" i="17"/>
  <c r="T562" i="17" s="1"/>
  <c r="M59" i="8"/>
  <c r="I223" i="17"/>
  <c r="S223" i="17" s="1"/>
  <c r="S551" i="17" s="1"/>
  <c r="W225" i="17"/>
  <c r="X225" i="17"/>
  <c r="X227" i="17"/>
  <c r="W227" i="17"/>
  <c r="Y45" i="13"/>
  <c r="K238" i="17"/>
  <c r="K566" i="17" s="1"/>
  <c r="U208" i="17"/>
  <c r="K322" i="13"/>
  <c r="I79" i="19"/>
  <c r="S247" i="17"/>
  <c r="T863" i="13"/>
  <c r="Y636" i="13"/>
  <c r="Y472" i="17"/>
  <c r="L613" i="18"/>
  <c r="S226" i="17"/>
  <c r="K326" i="18"/>
  <c r="K860" i="18" s="1"/>
  <c r="S208" i="17"/>
  <c r="S318" i="13"/>
  <c r="S866" i="13" s="1"/>
  <c r="M41" i="8"/>
  <c r="K262" i="17"/>
  <c r="K590" i="17" s="1"/>
  <c r="S231" i="17"/>
  <c r="S326" i="18"/>
  <c r="S860" i="18" s="1"/>
  <c r="S246" i="17"/>
  <c r="S574" i="17" s="1"/>
  <c r="K306" i="14"/>
  <c r="S305" i="14"/>
  <c r="K321" i="13"/>
  <c r="W201" i="17"/>
  <c r="J201" i="17"/>
  <c r="K201" i="17"/>
  <c r="L201" i="17"/>
  <c r="R201" i="17"/>
  <c r="S311" i="18"/>
  <c r="S315" i="14"/>
  <c r="S252" i="17"/>
  <c r="S580" i="17" s="1"/>
  <c r="S312" i="13"/>
  <c r="S306" i="18"/>
  <c r="S840" i="18" s="1"/>
  <c r="S260" i="17"/>
  <c r="S232" i="17"/>
  <c r="S306" i="14"/>
  <c r="S254" i="17"/>
  <c r="S582" i="17" s="1"/>
  <c r="S316" i="18"/>
  <c r="S225" i="17"/>
  <c r="S221" i="17"/>
  <c r="S549" i="17" s="1"/>
  <c r="S220" i="17"/>
  <c r="S315" i="13"/>
  <c r="S863" i="13" s="1"/>
  <c r="S314" i="18"/>
  <c r="S848" i="18" s="1"/>
  <c r="S304" i="18"/>
  <c r="S838" i="18" s="1"/>
  <c r="S317" i="13"/>
  <c r="S302" i="14"/>
  <c r="S228" i="17"/>
  <c r="S556" i="17" s="1"/>
  <c r="S312" i="18"/>
  <c r="O208" i="17"/>
  <c r="S256" i="17"/>
  <c r="S327" i="18"/>
  <c r="S861" i="18" s="1"/>
  <c r="Y363" i="13"/>
  <c r="S258" i="17"/>
  <c r="S586" i="17" s="1"/>
  <c r="S201" i="17"/>
  <c r="K323" i="13"/>
  <c r="K302" i="18"/>
  <c r="R337" i="13"/>
  <c r="R253" i="17"/>
  <c r="R324" i="14"/>
  <c r="R312" i="13"/>
  <c r="R305" i="14"/>
  <c r="R309" i="14"/>
  <c r="R314" i="18"/>
  <c r="R848" i="18" s="1"/>
  <c r="R245" i="17"/>
  <c r="R573" i="17" s="1"/>
  <c r="R322" i="13"/>
  <c r="R220" i="17"/>
  <c r="R258" i="17"/>
  <c r="R586" i="17" s="1"/>
  <c r="R252" i="17"/>
  <c r="R580" i="17" s="1"/>
  <c r="R232" i="17"/>
  <c r="R306" i="14"/>
  <c r="R305" i="18"/>
  <c r="R246" i="17"/>
  <c r="R574" i="17" s="1"/>
  <c r="R318" i="14"/>
  <c r="R303" i="14"/>
  <c r="R839" i="14" s="1"/>
  <c r="R328" i="14"/>
  <c r="R311" i="13"/>
  <c r="R859" i="13" s="1"/>
  <c r="R316" i="14"/>
  <c r="R315" i="14"/>
  <c r="M233" i="17"/>
  <c r="M561" i="17" s="1"/>
  <c r="L87" i="15"/>
  <c r="M320" i="13"/>
  <c r="M311" i="18"/>
  <c r="M318" i="13"/>
  <c r="M866" i="13" s="1"/>
  <c r="M303" i="18"/>
  <c r="M238" i="17"/>
  <c r="M305" i="18"/>
  <c r="M288" i="18"/>
  <c r="M822" i="18" s="1"/>
  <c r="M225" i="17"/>
  <c r="M321" i="13"/>
  <c r="M231" i="17"/>
  <c r="M247" i="17"/>
  <c r="M260" i="17"/>
  <c r="M306" i="14"/>
  <c r="M328" i="14"/>
  <c r="M235" i="17"/>
  <c r="M311" i="13"/>
  <c r="M859" i="13" s="1"/>
  <c r="M245" i="17"/>
  <c r="M573" i="17" s="1"/>
  <c r="M307" i="14"/>
  <c r="M337" i="13"/>
  <c r="M317" i="13"/>
  <c r="M256" i="17"/>
  <c r="M331" i="18"/>
  <c r="M865" i="18" s="1"/>
  <c r="M251" i="17"/>
  <c r="M248" i="17"/>
  <c r="M576" i="17" s="1"/>
  <c r="M311" i="14"/>
  <c r="M847" i="14" s="1"/>
  <c r="M325" i="14"/>
  <c r="M323" i="13"/>
  <c r="M246" i="17"/>
  <c r="M574" i="17" s="1"/>
  <c r="M254" i="17"/>
  <c r="M582" i="17" s="1"/>
  <c r="L227" i="17"/>
  <c r="L315" i="13"/>
  <c r="L863" i="13" s="1"/>
  <c r="L330" i="18"/>
  <c r="L864" i="18" s="1"/>
  <c r="L306" i="14"/>
  <c r="L221" i="17"/>
  <c r="L261" i="17"/>
  <c r="V253" i="17"/>
  <c r="V304" i="14"/>
  <c r="V321" i="13"/>
  <c r="V236" i="17"/>
  <c r="V238" i="17"/>
  <c r="V305" i="18"/>
  <c r="V315" i="14"/>
  <c r="V316" i="14"/>
  <c r="V326" i="18"/>
  <c r="V860" i="18" s="1"/>
  <c r="V229" i="17"/>
  <c r="V557" i="17" s="1"/>
  <c r="V323" i="13"/>
  <c r="V311" i="13"/>
  <c r="V859" i="13" s="1"/>
  <c r="V307" i="14"/>
  <c r="V322" i="13"/>
  <c r="V252" i="17"/>
  <c r="V580" i="17" s="1"/>
  <c r="V235" i="17"/>
  <c r="Y48" i="14"/>
  <c r="M324" i="18"/>
  <c r="R324" i="18"/>
  <c r="R304" i="18"/>
  <c r="R838" i="18" s="1"/>
  <c r="K246" i="17"/>
  <c r="K574" i="17" s="1"/>
  <c r="Q201" i="17"/>
  <c r="M322" i="13"/>
  <c r="R328" i="18"/>
  <c r="K311" i="13"/>
  <c r="K859" i="13" s="1"/>
  <c r="M314" i="18"/>
  <c r="M848" i="18" s="1"/>
  <c r="S334" i="13"/>
  <c r="S236" i="17"/>
  <c r="K354" i="14"/>
  <c r="G141" i="21" s="1"/>
  <c r="K235" i="17"/>
  <c r="R312" i="18"/>
  <c r="V315" i="13"/>
  <c r="V863" i="13" s="1"/>
  <c r="M262" i="17"/>
  <c r="M590" i="17" s="1"/>
  <c r="M222" i="17"/>
  <c r="M312" i="13"/>
  <c r="S234" i="17"/>
  <c r="S562" i="17" s="1"/>
  <c r="M319" i="13"/>
  <c r="M867" i="13" s="1"/>
  <c r="M234" i="17"/>
  <c r="M562" i="17" s="1"/>
  <c r="S294" i="14"/>
  <c r="S290" i="18"/>
  <c r="M339" i="14"/>
  <c r="M344" i="18"/>
  <c r="S344" i="14"/>
  <c r="M342" i="14"/>
  <c r="K254" i="17"/>
  <c r="K582" i="17" s="1"/>
  <c r="R320" i="13"/>
  <c r="R868" i="13" s="1"/>
  <c r="V309" i="14"/>
  <c r="K337" i="13"/>
  <c r="R313" i="13"/>
  <c r="R302" i="18"/>
  <c r="Q337" i="13"/>
  <c r="Q315" i="13"/>
  <c r="Q863" i="13" s="1"/>
  <c r="Q307" i="14"/>
  <c r="Q318" i="14"/>
  <c r="Q319" i="13"/>
  <c r="Q867" i="13" s="1"/>
  <c r="Q326" i="18"/>
  <c r="Q860" i="18" s="1"/>
  <c r="Q316" i="18"/>
  <c r="Q253" i="17"/>
  <c r="Q312" i="13"/>
  <c r="Q334" i="13"/>
  <c r="Q245" i="17"/>
  <c r="Q573" i="17" s="1"/>
  <c r="Q308" i="18"/>
  <c r="Q246" i="17"/>
  <c r="Q574" i="17" s="1"/>
  <c r="Q323" i="13"/>
  <c r="Q236" i="17"/>
  <c r="Q328" i="18"/>
  <c r="Q322" i="13"/>
  <c r="Q311" i="18"/>
  <c r="Q309" i="14"/>
  <c r="Q845" i="14" s="1"/>
  <c r="Q304" i="14"/>
  <c r="Q316" i="14"/>
  <c r="Q317" i="14"/>
  <c r="Q250" i="17"/>
  <c r="Q578" i="17" s="1"/>
  <c r="Q262" i="17"/>
  <c r="Q590" i="17" s="1"/>
  <c r="L208" i="17"/>
  <c r="P208" i="17"/>
  <c r="M208" i="17"/>
  <c r="X201" i="17"/>
  <c r="K312" i="13"/>
  <c r="K311" i="18"/>
  <c r="K252" i="17"/>
  <c r="K580" i="17" s="1"/>
  <c r="K316" i="18"/>
  <c r="K324" i="14"/>
  <c r="K318" i="14"/>
  <c r="K332" i="13"/>
  <c r="K237" i="17"/>
  <c r="K565" i="17" s="1"/>
  <c r="K334" i="13"/>
  <c r="K328" i="14"/>
  <c r="K315" i="13"/>
  <c r="K863" i="13" s="1"/>
  <c r="K236" i="17"/>
  <c r="K221" i="17"/>
  <c r="K549" i="17" s="1"/>
  <c r="K303" i="14"/>
  <c r="K839" i="14" s="1"/>
  <c r="K250" i="17"/>
  <c r="K578" i="17" s="1"/>
  <c r="K304" i="14"/>
  <c r="K309" i="14"/>
  <c r="K317" i="13"/>
  <c r="K325" i="14"/>
  <c r="K307" i="14"/>
  <c r="K220" i="17"/>
  <c r="K258" i="17"/>
  <c r="K586" i="17" s="1"/>
  <c r="K232" i="17"/>
  <c r="K560" i="17" s="1"/>
  <c r="K317" i="14"/>
  <c r="K320" i="13"/>
  <c r="J87" i="15"/>
  <c r="K305" i="14"/>
  <c r="K304" i="18"/>
  <c r="K838" i="18" s="1"/>
  <c r="M38" i="8"/>
  <c r="S335" i="13"/>
  <c r="K245" i="17"/>
  <c r="K573" i="17" s="1"/>
  <c r="V354" i="14"/>
  <c r="R141" i="21" s="1"/>
  <c r="V237" i="17"/>
  <c r="V565" i="17" s="1"/>
  <c r="M237" i="17"/>
  <c r="M565" i="17" s="1"/>
  <c r="M325" i="18"/>
  <c r="M859" i="18" s="1"/>
  <c r="M326" i="18"/>
  <c r="M860" i="18" s="1"/>
  <c r="S319" i="13"/>
  <c r="S867" i="13" s="1"/>
  <c r="M305" i="14"/>
  <c r="M317" i="14"/>
  <c r="M347" i="14"/>
  <c r="M351" i="13"/>
  <c r="R317" i="13"/>
  <c r="M331" i="14"/>
  <c r="M867" i="14" s="1"/>
  <c r="V317" i="13"/>
  <c r="M250" i="17"/>
  <c r="M578" i="17" s="1"/>
  <c r="M232" i="17"/>
  <c r="I199" i="17"/>
  <c r="M35" i="8"/>
  <c r="P328" i="18"/>
  <c r="P332" i="13"/>
  <c r="P312" i="18"/>
  <c r="P304" i="18"/>
  <c r="P838" i="18" s="1"/>
  <c r="P324" i="18"/>
  <c r="P308" i="18"/>
  <c r="P262" i="17"/>
  <c r="P590" i="17" s="1"/>
  <c r="P325" i="14"/>
  <c r="P313" i="13"/>
  <c r="O201" i="17"/>
  <c r="N208" i="17"/>
  <c r="V201" i="17"/>
  <c r="S324" i="18"/>
  <c r="R208" i="17"/>
  <c r="K314" i="18"/>
  <c r="K848" i="18" s="1"/>
  <c r="K305" i="18"/>
  <c r="M201" i="17"/>
  <c r="W208" i="17"/>
  <c r="K308" i="18"/>
  <c r="M328" i="18"/>
  <c r="S311" i="13"/>
  <c r="S859" i="13" s="1"/>
  <c r="V312" i="18"/>
  <c r="V258" i="17"/>
  <c r="V586" i="17" s="1"/>
  <c r="V246" i="17"/>
  <c r="V574" i="17" s="1"/>
  <c r="V220" i="17"/>
  <c r="U201" i="17"/>
  <c r="V221" i="17"/>
  <c r="V549" i="17" s="1"/>
  <c r="Q208" i="17"/>
  <c r="V308" i="18"/>
  <c r="L354" i="14"/>
  <c r="L890" i="14" s="1"/>
  <c r="S235" i="17"/>
  <c r="K312" i="18"/>
  <c r="S328" i="14"/>
  <c r="R325" i="14"/>
  <c r="V262" i="17"/>
  <c r="V590" i="17" s="1"/>
  <c r="M329" i="14"/>
  <c r="M261" i="17"/>
  <c r="M315" i="14"/>
  <c r="K301" i="13"/>
  <c r="M343" i="18"/>
  <c r="M351" i="14"/>
  <c r="V250" i="17"/>
  <c r="V578" i="17" s="1"/>
  <c r="V332" i="13"/>
  <c r="V312" i="13"/>
  <c r="K316" i="14"/>
  <c r="R304" i="14"/>
  <c r="Q339" i="18"/>
  <c r="K359" i="13"/>
  <c r="M349" i="13"/>
  <c r="M343" i="14"/>
  <c r="M308" i="14"/>
  <c r="M844" i="14" s="1"/>
  <c r="U576" i="17"/>
  <c r="Y362" i="13"/>
  <c r="M295" i="14"/>
  <c r="S299" i="13"/>
  <c r="S340" i="14"/>
  <c r="S348" i="14"/>
  <c r="V347" i="18"/>
  <c r="R348" i="13"/>
  <c r="O316" i="18"/>
  <c r="M224" i="17"/>
  <c r="M552" i="17" s="1"/>
  <c r="R369" i="17"/>
  <c r="R533" i="17" s="1"/>
  <c r="N562" i="17"/>
  <c r="S293" i="14"/>
  <c r="S296" i="14"/>
  <c r="M302" i="13"/>
  <c r="S298" i="13"/>
  <c r="V350" i="18"/>
  <c r="M353" i="13"/>
  <c r="S351" i="18"/>
  <c r="M352" i="14"/>
  <c r="K346" i="14"/>
  <c r="L18" i="7"/>
  <c r="U859" i="18"/>
  <c r="J220" i="17"/>
  <c r="V86" i="13"/>
  <c r="V908" i="13" s="1"/>
  <c r="T859" i="18"/>
  <c r="T864" i="18"/>
  <c r="J304" i="14"/>
  <c r="V302" i="18"/>
  <c r="J328" i="18"/>
  <c r="M119" i="8"/>
  <c r="V310" i="14"/>
  <c r="V331" i="13"/>
  <c r="V879" i="13" s="1"/>
  <c r="J258" i="17"/>
  <c r="J586" i="17" s="1"/>
  <c r="K52" i="8"/>
  <c r="I216" i="17" s="1"/>
  <c r="U288" i="18"/>
  <c r="U822" i="18" s="1"/>
  <c r="U256" i="17"/>
  <c r="U303" i="18"/>
  <c r="U228" i="17"/>
  <c r="U556" i="17" s="1"/>
  <c r="U225" i="17"/>
  <c r="U251" i="17"/>
  <c r="U329" i="14"/>
  <c r="J307" i="14"/>
  <c r="J308" i="18"/>
  <c r="J232" i="17"/>
  <c r="Y40" i="13"/>
  <c r="W86" i="13"/>
  <c r="W908" i="13" s="1"/>
  <c r="Y37" i="13"/>
  <c r="N288" i="18"/>
  <c r="N822" i="18" s="1"/>
  <c r="N248" i="17"/>
  <c r="N576" i="17" s="1"/>
  <c r="N331" i="18"/>
  <c r="N865" i="18" s="1"/>
  <c r="N309" i="13"/>
  <c r="N251" i="17"/>
  <c r="N303" i="18"/>
  <c r="N837" i="18" s="1"/>
  <c r="N306" i="18"/>
  <c r="N840" i="18" s="1"/>
  <c r="N225" i="17"/>
  <c r="N315" i="18"/>
  <c r="N849" i="18" s="1"/>
  <c r="N309" i="18"/>
  <c r="N329" i="14"/>
  <c r="N227" i="17"/>
  <c r="N555" i="17" s="1"/>
  <c r="R433" i="17"/>
  <c r="U433" i="17"/>
  <c r="X433" i="17"/>
  <c r="V433" i="17"/>
  <c r="Q433" i="17"/>
  <c r="T433" i="17"/>
  <c r="X373" i="17"/>
  <c r="M373" i="17"/>
  <c r="J305" i="18"/>
  <c r="O220" i="17"/>
  <c r="L307" i="14"/>
  <c r="L433" i="17"/>
  <c r="O621" i="17"/>
  <c r="O334" i="13"/>
  <c r="W354" i="14"/>
  <c r="W890" i="14" s="1"/>
  <c r="L235" i="17"/>
  <c r="L563" i="17" s="1"/>
  <c r="O250" i="17"/>
  <c r="O578" i="17" s="1"/>
  <c r="O337" i="13"/>
  <c r="L315" i="14"/>
  <c r="L231" i="17"/>
  <c r="L559" i="17" s="1"/>
  <c r="O302" i="18"/>
  <c r="O316" i="14"/>
  <c r="O313" i="13"/>
  <c r="N87" i="15"/>
  <c r="O321" i="13"/>
  <c r="O235" i="17"/>
  <c r="O328" i="14"/>
  <c r="O319" i="13"/>
  <c r="O867" i="13" s="1"/>
  <c r="O326" i="18"/>
  <c r="O860" i="18" s="1"/>
  <c r="O232" i="17"/>
  <c r="O312" i="13"/>
  <c r="O309" i="14"/>
  <c r="O306" i="14"/>
  <c r="O303" i="14"/>
  <c r="O839" i="14" s="1"/>
  <c r="O311" i="18"/>
  <c r="O253" i="17"/>
  <c r="O318" i="14"/>
  <c r="O332" i="13"/>
  <c r="O317" i="13"/>
  <c r="O325" i="14"/>
  <c r="O314" i="18"/>
  <c r="O848" i="18" s="1"/>
  <c r="O308" i="18"/>
  <c r="O307" i="14"/>
  <c r="O221" i="17"/>
  <c r="O549" i="17" s="1"/>
  <c r="O304" i="14"/>
  <c r="O315" i="14"/>
  <c r="O851" i="14" s="1"/>
  <c r="O305" i="18"/>
  <c r="V371" i="17"/>
  <c r="S433" i="17"/>
  <c r="J245" i="17"/>
  <c r="J573" i="17" s="1"/>
  <c r="L334" i="13"/>
  <c r="J236" i="17"/>
  <c r="L312" i="18"/>
  <c r="L846" i="18" s="1"/>
  <c r="L325" i="14"/>
  <c r="O262" i="17"/>
  <c r="O590" i="17" s="1"/>
  <c r="L237" i="17"/>
  <c r="L565" i="17" s="1"/>
  <c r="J309" i="14"/>
  <c r="J332" i="13"/>
  <c r="L337" i="13"/>
  <c r="O305" i="14"/>
  <c r="L318" i="14"/>
  <c r="I215" i="17"/>
  <c r="M51" i="8"/>
  <c r="Y634" i="13"/>
  <c r="J262" i="17"/>
  <c r="J590" i="17" s="1"/>
  <c r="J302" i="18"/>
  <c r="J326" i="18"/>
  <c r="J860" i="18" s="1"/>
  <c r="J328" i="14"/>
  <c r="J315" i="13"/>
  <c r="J863" i="13" s="1"/>
  <c r="J312" i="18"/>
  <c r="J314" i="18"/>
  <c r="J322" i="13"/>
  <c r="J317" i="13"/>
  <c r="J324" i="14"/>
  <c r="J315" i="14"/>
  <c r="J250" i="17"/>
  <c r="J578" i="17" s="1"/>
  <c r="J325" i="14"/>
  <c r="J305" i="14"/>
  <c r="J313" i="13"/>
  <c r="J319" i="13"/>
  <c r="J318" i="14"/>
  <c r="J252" i="17"/>
  <c r="J580" i="17" s="1"/>
  <c r="J321" i="13"/>
  <c r="J237" i="17"/>
  <c r="J565" i="17" s="1"/>
  <c r="J316" i="14"/>
  <c r="J311" i="18"/>
  <c r="J303" i="14"/>
  <c r="J839" i="14" s="1"/>
  <c r="J312" i="13"/>
  <c r="J320" i="13"/>
  <c r="J254" i="17"/>
  <c r="J582" i="17" s="1"/>
  <c r="E28" i="21"/>
  <c r="J323" i="13"/>
  <c r="J235" i="17"/>
  <c r="J246" i="17"/>
  <c r="J574" i="17" s="1"/>
  <c r="O324" i="14"/>
  <c r="L288" i="18"/>
  <c r="L822" i="18" s="1"/>
  <c r="L317" i="13"/>
  <c r="L312" i="14"/>
  <c r="L314" i="14"/>
  <c r="L228" i="17"/>
  <c r="L556" i="17" s="1"/>
  <c r="L302" i="14"/>
  <c r="L313" i="18"/>
  <c r="L847" i="18" s="1"/>
  <c r="L257" i="17"/>
  <c r="L251" i="17"/>
  <c r="L303" i="18"/>
  <c r="L309" i="18"/>
  <c r="L843" i="18" s="1"/>
  <c r="L303" i="14"/>
  <c r="L839" i="14" s="1"/>
  <c r="L331" i="13"/>
  <c r="L879" i="13" s="1"/>
  <c r="L248" i="17"/>
  <c r="L576" i="17" s="1"/>
  <c r="L309" i="13"/>
  <c r="L234" i="17"/>
  <c r="L562" i="17" s="1"/>
  <c r="L226" i="17"/>
  <c r="L229" i="17"/>
  <c r="L557" i="17" s="1"/>
  <c r="L233" i="17"/>
  <c r="L561" i="17" s="1"/>
  <c r="L311" i="14"/>
  <c r="L847" i="14" s="1"/>
  <c r="L318" i="13"/>
  <c r="L866" i="13" s="1"/>
  <c r="L331" i="18"/>
  <c r="L865" i="18" s="1"/>
  <c r="L330" i="13"/>
  <c r="L259" i="17"/>
  <c r="L587" i="17" s="1"/>
  <c r="L326" i="14"/>
  <c r="L256" i="17"/>
  <c r="L335" i="13"/>
  <c r="L304" i="14"/>
  <c r="L320" i="13"/>
  <c r="L325" i="18"/>
  <c r="L859" i="18" s="1"/>
  <c r="L328" i="14"/>
  <c r="L236" i="17"/>
  <c r="L564" i="17" s="1"/>
  <c r="L314" i="18"/>
  <c r="L848" i="18" s="1"/>
  <c r="L316" i="18"/>
  <c r="L324" i="14"/>
  <c r="L253" i="17"/>
  <c r="L305" i="14"/>
  <c r="L310" i="14"/>
  <c r="L260" i="17"/>
  <c r="L225" i="17"/>
  <c r="L317" i="14"/>
  <c r="L222" i="17"/>
  <c r="L247" i="17"/>
  <c r="L312" i="13"/>
  <c r="L860" i="13" s="1"/>
  <c r="L252" i="17"/>
  <c r="L232" i="17"/>
  <c r="L306" i="18"/>
  <c r="L840" i="18" s="1"/>
  <c r="L262" i="17"/>
  <c r="L311" i="18"/>
  <c r="L313" i="13"/>
  <c r="L250" i="17"/>
  <c r="L578" i="17" s="1"/>
  <c r="L309" i="14"/>
  <c r="K87" i="15"/>
  <c r="L321" i="13"/>
  <c r="L243" i="17"/>
  <c r="L311" i="13"/>
  <c r="L328" i="18"/>
  <c r="L238" i="17"/>
  <c r="L220" i="17"/>
  <c r="M354" i="14"/>
  <c r="I141" i="21" s="1"/>
  <c r="P354" i="14"/>
  <c r="L141" i="21" s="1"/>
  <c r="R354" i="14"/>
  <c r="N141" i="21" s="1"/>
  <c r="T354" i="14"/>
  <c r="T890" i="14" s="1"/>
  <c r="O354" i="14"/>
  <c r="O890" i="14" s="1"/>
  <c r="X354" i="14"/>
  <c r="X890" i="14" s="1"/>
  <c r="L324" i="18"/>
  <c r="O258" i="17"/>
  <c r="O586" i="17" s="1"/>
  <c r="O246" i="17"/>
  <c r="O574" i="17" s="1"/>
  <c r="L322" i="13"/>
  <c r="O328" i="18"/>
  <c r="O862" i="18" s="1"/>
  <c r="O433" i="17"/>
  <c r="N354" i="14"/>
  <c r="J141" i="21" s="1"/>
  <c r="J306" i="14"/>
  <c r="L52" i="8"/>
  <c r="I380" i="17" s="1"/>
  <c r="L254" i="17"/>
  <c r="L582" i="17" s="1"/>
  <c r="T201" i="17"/>
  <c r="P201" i="17"/>
  <c r="L329" i="14"/>
  <c r="J238" i="17"/>
  <c r="M433" i="17"/>
  <c r="J324" i="18"/>
  <c r="O236" i="17"/>
  <c r="Q354" i="14"/>
  <c r="Q890" i="14" s="1"/>
  <c r="M47" i="8"/>
  <c r="L332" i="13"/>
  <c r="O254" i="17"/>
  <c r="O582" i="17" s="1"/>
  <c r="Y474" i="17"/>
  <c r="M476" i="17"/>
  <c r="T208" i="17"/>
  <c r="X208" i="17"/>
  <c r="K208" i="17"/>
  <c r="V208" i="17"/>
  <c r="S288" i="18"/>
  <c r="S822" i="18" s="1"/>
  <c r="S309" i="13"/>
  <c r="S325" i="18"/>
  <c r="S859" i="18" s="1"/>
  <c r="S331" i="18"/>
  <c r="S865" i="18" s="1"/>
  <c r="S227" i="17"/>
  <c r="S330" i="13"/>
  <c r="S303" i="14"/>
  <c r="S839" i="14" s="1"/>
  <c r="S248" i="17"/>
  <c r="S576" i="17" s="1"/>
  <c r="S302" i="18"/>
  <c r="S326" i="14"/>
  <c r="S320" i="13"/>
  <c r="S259" i="17"/>
  <c r="S587" i="17" s="1"/>
  <c r="S314" i="14"/>
  <c r="S222" i="17"/>
  <c r="S325" i="14"/>
  <c r="S245" i="17"/>
  <c r="S573" i="17" s="1"/>
  <c r="S328" i="18"/>
  <c r="S324" i="14"/>
  <c r="S313" i="18"/>
  <c r="S847" i="18" s="1"/>
  <c r="S337" i="13"/>
  <c r="S233" i="17"/>
  <c r="S561" i="17" s="1"/>
  <c r="S309" i="18"/>
  <c r="S311" i="14"/>
  <c r="S847" i="14" s="1"/>
  <c r="S330" i="18"/>
  <c r="S864" i="18" s="1"/>
  <c r="S331" i="13"/>
  <c r="S879" i="13" s="1"/>
  <c r="S317" i="14"/>
  <c r="S323" i="13"/>
  <c r="S322" i="13"/>
  <c r="S329" i="14"/>
  <c r="S304" i="14"/>
  <c r="S318" i="14"/>
  <c r="S310" i="14"/>
  <c r="S229" i="17"/>
  <c r="S557" i="17" s="1"/>
  <c r="R87" i="15"/>
  <c r="S237" i="17"/>
  <c r="S321" i="13"/>
  <c r="S332" i="13"/>
  <c r="S224" i="17"/>
  <c r="S552" i="17" s="1"/>
  <c r="S312" i="14"/>
  <c r="S257" i="17"/>
  <c r="S313" i="13"/>
  <c r="S309" i="14"/>
  <c r="S243" i="17"/>
  <c r="S250" i="17"/>
  <c r="S578" i="17" s="1"/>
  <c r="S251" i="17"/>
  <c r="S315" i="18"/>
  <c r="S849" i="18" s="1"/>
  <c r="S303" i="18"/>
  <c r="S262" i="17"/>
  <c r="S590" i="17" s="1"/>
  <c r="S308" i="18"/>
  <c r="S307" i="14"/>
  <c r="S238" i="17"/>
  <c r="S305" i="18"/>
  <c r="O238" i="17"/>
  <c r="O245" i="17"/>
  <c r="O573" i="17" s="1"/>
  <c r="J432" i="17"/>
  <c r="O432" i="17"/>
  <c r="O324" i="18"/>
  <c r="O237" i="17"/>
  <c r="O565" i="17" s="1"/>
  <c r="O320" i="13"/>
  <c r="M37" i="8"/>
  <c r="J317" i="14"/>
  <c r="W433" i="17"/>
  <c r="L245" i="17"/>
  <c r="L573" i="17" s="1"/>
  <c r="J311" i="13"/>
  <c r="J859" i="13" s="1"/>
  <c r="O323" i="13"/>
  <c r="O312" i="18"/>
  <c r="T556" i="17"/>
  <c r="L304" i="18"/>
  <c r="L838" i="18" s="1"/>
  <c r="L258" i="17"/>
  <c r="L586" i="17" s="1"/>
  <c r="L305" i="18"/>
  <c r="J221" i="17"/>
  <c r="J549" i="17" s="1"/>
  <c r="O322" i="13"/>
  <c r="L308" i="18"/>
  <c r="P433" i="17"/>
  <c r="N433" i="17"/>
  <c r="O311" i="13"/>
  <c r="O859" i="13" s="1"/>
  <c r="J334" i="13"/>
  <c r="U354" i="14"/>
  <c r="U890" i="14" s="1"/>
  <c r="L323" i="13"/>
  <c r="I87" i="15"/>
  <c r="J253" i="17"/>
  <c r="J316" i="18"/>
  <c r="L316" i="14"/>
  <c r="L852" i="14" s="1"/>
  <c r="L302" i="18"/>
  <c r="I36" i="17"/>
  <c r="J52" i="8"/>
  <c r="I52" i="17" s="1"/>
  <c r="M36" i="8"/>
  <c r="P315" i="14"/>
  <c r="P319" i="13"/>
  <c r="P867" i="13" s="1"/>
  <c r="P254" i="17"/>
  <c r="P582" i="17" s="1"/>
  <c r="P309" i="14"/>
  <c r="P334" i="13"/>
  <c r="P321" i="13"/>
  <c r="P337" i="13"/>
  <c r="P311" i="18"/>
  <c r="P317" i="14"/>
  <c r="P312" i="13"/>
  <c r="P305" i="14"/>
  <c r="P250" i="17"/>
  <c r="P578" i="17" s="1"/>
  <c r="O87" i="15"/>
  <c r="P318" i="14"/>
  <c r="P306" i="14"/>
  <c r="P232" i="17"/>
  <c r="P245" i="17"/>
  <c r="P573" i="17" s="1"/>
  <c r="P258" i="17"/>
  <c r="P586" i="17" s="1"/>
  <c r="L326" i="18"/>
  <c r="L860" i="18" s="1"/>
  <c r="S294" i="18"/>
  <c r="S300" i="13"/>
  <c r="L342" i="18"/>
  <c r="S357" i="13"/>
  <c r="S308" i="13"/>
  <c r="S856" i="13" s="1"/>
  <c r="T576" i="17"/>
  <c r="V324" i="14"/>
  <c r="M228" i="17"/>
  <c r="M556" i="17" s="1"/>
  <c r="V306" i="14"/>
  <c r="S338" i="18"/>
  <c r="S333" i="13"/>
  <c r="S881" i="13" s="1"/>
  <c r="S310" i="13"/>
  <c r="M257" i="17"/>
  <c r="M227" i="17"/>
  <c r="M312" i="14"/>
  <c r="M309" i="18"/>
  <c r="M309" i="13"/>
  <c r="M306" i="18"/>
  <c r="M840" i="18" s="1"/>
  <c r="V288" i="18"/>
  <c r="V822" i="18" s="1"/>
  <c r="V318" i="13"/>
  <c r="V866" i="13" s="1"/>
  <c r="V234" i="17"/>
  <c r="V562" i="17" s="1"/>
  <c r="V331" i="18"/>
  <c r="V865" i="18" s="1"/>
  <c r="V243" i="17"/>
  <c r="V228" i="17"/>
  <c r="V556" i="17" s="1"/>
  <c r="V260" i="17"/>
  <c r="V261" i="17"/>
  <c r="V315" i="18"/>
  <c r="V849" i="18" s="1"/>
  <c r="V311" i="14"/>
  <c r="V847" i="14" s="1"/>
  <c r="V319" i="13"/>
  <c r="V867" i="13" s="1"/>
  <c r="V312" i="14"/>
  <c r="V226" i="17"/>
  <c r="V306" i="18"/>
  <c r="V840" i="18" s="1"/>
  <c r="V330" i="18"/>
  <c r="V864" i="18" s="1"/>
  <c r="V257" i="17"/>
  <c r="V259" i="17"/>
  <c r="V587" i="17" s="1"/>
  <c r="V248" i="17"/>
  <c r="V576" i="17" s="1"/>
  <c r="V314" i="14"/>
  <c r="V256" i="17"/>
  <c r="V222" i="17"/>
  <c r="V325" i="18"/>
  <c r="V859" i="18" s="1"/>
  <c r="V231" i="17"/>
  <c r="V302" i="14"/>
  <c r="V326" i="14"/>
  <c r="V309" i="13"/>
  <c r="V251" i="17"/>
  <c r="V227" i="17"/>
  <c r="V225" i="17"/>
  <c r="V330" i="13"/>
  <c r="V247" i="17"/>
  <c r="V303" i="18"/>
  <c r="V313" i="18"/>
  <c r="V847" i="18" s="1"/>
  <c r="V233" i="17"/>
  <c r="V561" i="17" s="1"/>
  <c r="V329" i="14"/>
  <c r="V309" i="18"/>
  <c r="J332" i="14"/>
  <c r="J868" i="14" s="1"/>
  <c r="M335" i="13"/>
  <c r="V316" i="18"/>
  <c r="M252" i="17"/>
  <c r="M580" i="17" s="1"/>
  <c r="M313" i="18"/>
  <c r="M847" i="18" s="1"/>
  <c r="M259" i="17"/>
  <c r="M587" i="17" s="1"/>
  <c r="P292" i="14"/>
  <c r="S327" i="14"/>
  <c r="S863" i="14" s="1"/>
  <c r="V303" i="14"/>
  <c r="V839" i="14" s="1"/>
  <c r="M330" i="18"/>
  <c r="M864" i="18" s="1"/>
  <c r="M226" i="17"/>
  <c r="V335" i="13"/>
  <c r="N37" i="17"/>
  <c r="T37" i="17"/>
  <c r="U37" i="17"/>
  <c r="R37" i="17"/>
  <c r="J37" i="17"/>
  <c r="M37" i="17"/>
  <c r="X37" i="17"/>
  <c r="V37" i="17"/>
  <c r="S37" i="17"/>
  <c r="O37" i="17"/>
  <c r="W37" i="17"/>
  <c r="L37" i="17"/>
  <c r="K37" i="17"/>
  <c r="Q37" i="17"/>
  <c r="P37" i="17"/>
  <c r="N207" i="17"/>
  <c r="J207" i="17"/>
  <c r="X207" i="17"/>
  <c r="W207" i="17"/>
  <c r="K207" i="17"/>
  <c r="T207" i="17"/>
  <c r="M207" i="17"/>
  <c r="Q207" i="17"/>
  <c r="S207" i="17"/>
  <c r="L207" i="17"/>
  <c r="O207" i="17"/>
  <c r="P207" i="17"/>
  <c r="V207" i="17"/>
  <c r="U207" i="17"/>
  <c r="R207" i="17"/>
  <c r="R268" i="17"/>
  <c r="X268" i="17"/>
  <c r="U268" i="17"/>
  <c r="K268" i="17"/>
  <c r="V268" i="17"/>
  <c r="M268" i="17"/>
  <c r="S268" i="17"/>
  <c r="W268" i="17"/>
  <c r="J268" i="17"/>
  <c r="T268" i="17"/>
  <c r="P268" i="17"/>
  <c r="L268" i="17"/>
  <c r="Q268" i="17"/>
  <c r="N268" i="17"/>
  <c r="O268" i="17"/>
  <c r="K147" i="17"/>
  <c r="K639" i="17" s="1"/>
  <c r="K133" i="17"/>
  <c r="K86" i="14"/>
  <c r="K154" i="17"/>
  <c r="K646" i="17" s="1"/>
  <c r="K161" i="17"/>
  <c r="K653" i="17" s="1"/>
  <c r="K160" i="17"/>
  <c r="K652" i="17" s="1"/>
  <c r="K144" i="17"/>
  <c r="K129" i="17"/>
  <c r="K621" i="17" s="1"/>
  <c r="K288" i="18"/>
  <c r="K822" i="18" s="1"/>
  <c r="K226" i="17"/>
  <c r="K310" i="14"/>
  <c r="K260" i="17"/>
  <c r="K588" i="17" s="1"/>
  <c r="K330" i="18"/>
  <c r="K864" i="18" s="1"/>
  <c r="K243" i="17"/>
  <c r="K253" i="17"/>
  <c r="K259" i="17"/>
  <c r="K587" i="17" s="1"/>
  <c r="K302" i="14"/>
  <c r="K314" i="14"/>
  <c r="K234" i="17"/>
  <c r="K562" i="17" s="1"/>
  <c r="K309" i="18"/>
  <c r="K326" i="14"/>
  <c r="K229" i="17"/>
  <c r="K557" i="17" s="1"/>
  <c r="K248" i="17"/>
  <c r="K576" i="17" s="1"/>
  <c r="K227" i="17"/>
  <c r="K311" i="14"/>
  <c r="K847" i="14" s="1"/>
  <c r="K315" i="18"/>
  <c r="K849" i="18" s="1"/>
  <c r="K231" i="17"/>
  <c r="K251" i="17"/>
  <c r="K306" i="18"/>
  <c r="K840" i="18" s="1"/>
  <c r="K331" i="13"/>
  <c r="K879" i="13" s="1"/>
  <c r="K325" i="18"/>
  <c r="K859" i="18" s="1"/>
  <c r="K233" i="17"/>
  <c r="K561" i="17" s="1"/>
  <c r="K318" i="13"/>
  <c r="K866" i="13" s="1"/>
  <c r="K313" i="13"/>
  <c r="K330" i="13"/>
  <c r="K313" i="18"/>
  <c r="K847" i="18" s="1"/>
  <c r="K225" i="17"/>
  <c r="K329" i="14"/>
  <c r="K335" i="13"/>
  <c r="K261" i="17"/>
  <c r="K228" i="17"/>
  <c r="K556" i="17" s="1"/>
  <c r="K331" i="18"/>
  <c r="K865" i="18" s="1"/>
  <c r="K312" i="14"/>
  <c r="K309" i="13"/>
  <c r="K303" i="18"/>
  <c r="K222" i="17"/>
  <c r="K257" i="17"/>
  <c r="K256" i="17"/>
  <c r="K247" i="17"/>
  <c r="X375" i="17"/>
  <c r="W375" i="17"/>
  <c r="P39" i="17"/>
  <c r="W39" i="17"/>
  <c r="N39" i="17"/>
  <c r="O39" i="17"/>
  <c r="M39" i="17"/>
  <c r="K39" i="17"/>
  <c r="L39" i="17"/>
  <c r="T39" i="17"/>
  <c r="U39" i="17"/>
  <c r="R39" i="17"/>
  <c r="S39" i="17"/>
  <c r="J39" i="17"/>
  <c r="X39" i="17"/>
  <c r="V39" i="17"/>
  <c r="Q39" i="17"/>
  <c r="I104" i="17"/>
  <c r="M104" i="8"/>
  <c r="W59" i="15"/>
  <c r="S59" i="15"/>
  <c r="V59" i="15"/>
  <c r="L59" i="15"/>
  <c r="R59" i="15"/>
  <c r="O59" i="15"/>
  <c r="U59" i="15"/>
  <c r="I59" i="15"/>
  <c r="K59" i="15"/>
  <c r="Q59" i="15"/>
  <c r="M59" i="15"/>
  <c r="J59" i="15"/>
  <c r="N59" i="15"/>
  <c r="T59" i="15"/>
  <c r="P59" i="15"/>
  <c r="L211" i="17"/>
  <c r="R211" i="17"/>
  <c r="P211" i="17"/>
  <c r="O211" i="17"/>
  <c r="X211" i="17"/>
  <c r="M211" i="17"/>
  <c r="T211" i="17"/>
  <c r="S211" i="17"/>
  <c r="K211" i="17"/>
  <c r="J211" i="17"/>
  <c r="N211" i="17"/>
  <c r="U211" i="17"/>
  <c r="Q211" i="17"/>
  <c r="W211" i="17"/>
  <c r="V211" i="17"/>
  <c r="J147" i="17"/>
  <c r="J86" i="14"/>
  <c r="J154" i="17"/>
  <c r="J133" i="17"/>
  <c r="J144" i="17"/>
  <c r="J129" i="17"/>
  <c r="J621" i="17" s="1"/>
  <c r="J161" i="17"/>
  <c r="J653" i="17" s="1"/>
  <c r="J160" i="17"/>
  <c r="J652" i="17" s="1"/>
  <c r="R288" i="18"/>
  <c r="R822" i="18" s="1"/>
  <c r="R303" i="18"/>
  <c r="R261" i="17"/>
  <c r="R251" i="17"/>
  <c r="R326" i="14"/>
  <c r="R302" i="14"/>
  <c r="R227" i="17"/>
  <c r="R330" i="13"/>
  <c r="R309" i="18"/>
  <c r="R231" i="17"/>
  <c r="R331" i="18"/>
  <c r="R865" i="18" s="1"/>
  <c r="R318" i="13"/>
  <c r="R866" i="13" s="1"/>
  <c r="R256" i="17"/>
  <c r="R234" i="17"/>
  <c r="R562" i="17" s="1"/>
  <c r="R228" i="17"/>
  <c r="R556" i="17" s="1"/>
  <c r="R222" i="17"/>
  <c r="R225" i="17"/>
  <c r="R243" i="17"/>
  <c r="R314" i="14"/>
  <c r="R309" i="13"/>
  <c r="R233" i="17"/>
  <c r="R561" i="17" s="1"/>
  <c r="R248" i="17"/>
  <c r="R576" i="17" s="1"/>
  <c r="R335" i="13"/>
  <c r="R306" i="18"/>
  <c r="R840" i="18" s="1"/>
  <c r="R331" i="13"/>
  <c r="R879" i="13" s="1"/>
  <c r="R247" i="17"/>
  <c r="R260" i="17"/>
  <c r="R313" i="18"/>
  <c r="R847" i="18" s="1"/>
  <c r="R329" i="14"/>
  <c r="R257" i="17"/>
  <c r="R310" i="14"/>
  <c r="R330" i="18"/>
  <c r="R864" i="18" s="1"/>
  <c r="R325" i="18"/>
  <c r="R859" i="18" s="1"/>
  <c r="R315" i="18"/>
  <c r="R849" i="18" s="1"/>
  <c r="R226" i="17"/>
  <c r="R259" i="17"/>
  <c r="R587" i="17" s="1"/>
  <c r="R229" i="17"/>
  <c r="R557" i="17" s="1"/>
  <c r="R311" i="14"/>
  <c r="R847" i="14" s="1"/>
  <c r="R312" i="14"/>
  <c r="W372" i="17"/>
  <c r="X372" i="17"/>
  <c r="W363" i="17"/>
  <c r="X363" i="17"/>
  <c r="K119" i="17"/>
  <c r="U119" i="17"/>
  <c r="L119" i="17"/>
  <c r="W119" i="17"/>
  <c r="S119" i="17"/>
  <c r="V119" i="17"/>
  <c r="N119" i="17"/>
  <c r="P119" i="17"/>
  <c r="X119" i="17"/>
  <c r="Q119" i="17"/>
  <c r="O119" i="17"/>
  <c r="J119" i="17"/>
  <c r="R119" i="17"/>
  <c r="T119" i="17"/>
  <c r="M119" i="17"/>
  <c r="I45" i="17"/>
  <c r="M45" i="8"/>
  <c r="O203" i="17"/>
  <c r="N203" i="17"/>
  <c r="K203" i="17"/>
  <c r="W203" i="17"/>
  <c r="J203" i="17"/>
  <c r="X203" i="17"/>
  <c r="S203" i="17"/>
  <c r="Q203" i="17"/>
  <c r="P203" i="17"/>
  <c r="R203" i="17"/>
  <c r="V203" i="17"/>
  <c r="M203" i="17"/>
  <c r="T203" i="17"/>
  <c r="L203" i="17"/>
  <c r="U203" i="17"/>
  <c r="U283" i="17"/>
  <c r="K283" i="17"/>
  <c r="M283" i="17"/>
  <c r="L283" i="17"/>
  <c r="J283" i="17"/>
  <c r="N283" i="17"/>
  <c r="Q283" i="17"/>
  <c r="P283" i="17"/>
  <c r="S283" i="17"/>
  <c r="R283" i="17"/>
  <c r="X283" i="17"/>
  <c r="W283" i="17"/>
  <c r="T283" i="17"/>
  <c r="O283" i="17"/>
  <c r="V283" i="17"/>
  <c r="V133" i="17"/>
  <c r="V129" i="17"/>
  <c r="V621" i="17" s="1"/>
  <c r="V147" i="17"/>
  <c r="V639" i="17" s="1"/>
  <c r="V86" i="14"/>
  <c r="V160" i="17"/>
  <c r="V652" i="17" s="1"/>
  <c r="V144" i="17"/>
  <c r="V154" i="17"/>
  <c r="V646" i="17" s="1"/>
  <c r="V161" i="17"/>
  <c r="V653" i="17" s="1"/>
  <c r="Q288" i="18"/>
  <c r="Q822" i="18" s="1"/>
  <c r="Q325" i="18"/>
  <c r="Q859" i="18" s="1"/>
  <c r="Q330" i="18"/>
  <c r="Q864" i="18" s="1"/>
  <c r="Q314" i="14"/>
  <c r="Q309" i="18"/>
  <c r="Q256" i="17"/>
  <c r="Q303" i="18"/>
  <c r="Q331" i="18"/>
  <c r="Q865" i="18" s="1"/>
  <c r="Q303" i="14"/>
  <c r="Q839" i="14" s="1"/>
  <c r="Q233" i="17"/>
  <c r="Q561" i="17" s="1"/>
  <c r="Q329" i="14"/>
  <c r="Q311" i="14"/>
  <c r="Q847" i="14" s="1"/>
  <c r="Q234" i="17"/>
  <c r="Q562" i="17" s="1"/>
  <c r="Q261" i="17"/>
  <c r="Q315" i="18"/>
  <c r="Q849" i="18" s="1"/>
  <c r="Q228" i="17"/>
  <c r="Q556" i="17" s="1"/>
  <c r="Q251" i="17"/>
  <c r="Q335" i="13"/>
  <c r="Q330" i="13"/>
  <c r="Q317" i="13"/>
  <c r="Q225" i="17"/>
  <c r="Q248" i="17"/>
  <c r="Q576" i="17" s="1"/>
  <c r="Q326" i="14"/>
  <c r="Q227" i="17"/>
  <c r="Q243" i="17"/>
  <c r="Q313" i="18"/>
  <c r="Q847" i="18" s="1"/>
  <c r="Q309" i="13"/>
  <c r="Q247" i="17"/>
  <c r="Q318" i="13"/>
  <c r="Q866" i="13" s="1"/>
  <c r="Q229" i="17"/>
  <c r="Q557" i="17" s="1"/>
  <c r="Q302" i="14"/>
  <c r="Q838" i="14" s="1"/>
  <c r="Q226" i="17"/>
  <c r="Q260" i="17"/>
  <c r="Q259" i="17"/>
  <c r="Q587" i="17" s="1"/>
  <c r="Q222" i="17"/>
  <c r="Q231" i="17"/>
  <c r="Q257" i="17"/>
  <c r="Q306" i="18"/>
  <c r="Q840" i="18" s="1"/>
  <c r="Q312" i="14"/>
  <c r="Q310" i="14"/>
  <c r="Q331" i="13"/>
  <c r="Q879" i="13" s="1"/>
  <c r="W434" i="17"/>
  <c r="N434" i="17"/>
  <c r="Q434" i="17"/>
  <c r="M434" i="17"/>
  <c r="R434" i="17"/>
  <c r="X434" i="17"/>
  <c r="O434" i="17"/>
  <c r="T434" i="17"/>
  <c r="L434" i="17"/>
  <c r="U434" i="17"/>
  <c r="J434" i="17"/>
  <c r="P434" i="17"/>
  <c r="V434" i="17"/>
  <c r="S434" i="17"/>
  <c r="K434" i="17"/>
  <c r="I100" i="15"/>
  <c r="V100" i="15"/>
  <c r="N100" i="15"/>
  <c r="M100" i="15"/>
  <c r="Q100" i="15"/>
  <c r="O100" i="15"/>
  <c r="U100" i="15"/>
  <c r="K100" i="15"/>
  <c r="P100" i="15"/>
  <c r="L100" i="15"/>
  <c r="S100" i="15"/>
  <c r="T100" i="15"/>
  <c r="W100" i="15"/>
  <c r="J100" i="15"/>
  <c r="M43" i="8"/>
  <c r="I43" i="17"/>
  <c r="H23" i="19"/>
  <c r="L24" i="11"/>
  <c r="P202" i="17"/>
  <c r="Q202" i="17"/>
  <c r="O202" i="17"/>
  <c r="N202" i="17"/>
  <c r="U202" i="17"/>
  <c r="X202" i="17"/>
  <c r="R202" i="17"/>
  <c r="L202" i="17"/>
  <c r="K202" i="17"/>
  <c r="V202" i="17"/>
  <c r="S202" i="17"/>
  <c r="T202" i="17"/>
  <c r="M202" i="17"/>
  <c r="J202" i="17"/>
  <c r="W202" i="17"/>
  <c r="V269" i="17"/>
  <c r="W269" i="17"/>
  <c r="N269" i="17"/>
  <c r="S269" i="17"/>
  <c r="L269" i="17"/>
  <c r="U269" i="17"/>
  <c r="X269" i="17"/>
  <c r="K269" i="17"/>
  <c r="R269" i="17"/>
  <c r="O269" i="17"/>
  <c r="T269" i="17"/>
  <c r="J269" i="17"/>
  <c r="Q269" i="17"/>
  <c r="M269" i="17"/>
  <c r="P269" i="17"/>
  <c r="N160" i="17"/>
  <c r="N652" i="17" s="1"/>
  <c r="N129" i="17"/>
  <c r="N621" i="17" s="1"/>
  <c r="N147" i="17"/>
  <c r="N639" i="17" s="1"/>
  <c r="N86" i="14"/>
  <c r="N144" i="17"/>
  <c r="N154" i="17"/>
  <c r="N646" i="17" s="1"/>
  <c r="N133" i="17"/>
  <c r="N161" i="17"/>
  <c r="N653" i="17" s="1"/>
  <c r="P288" i="18"/>
  <c r="P822" i="18" s="1"/>
  <c r="P325" i="18"/>
  <c r="P859" i="18" s="1"/>
  <c r="P247" i="17"/>
  <c r="P253" i="17"/>
  <c r="P248" i="17"/>
  <c r="P576" i="17" s="1"/>
  <c r="P329" i="14"/>
  <c r="P306" i="18"/>
  <c r="P840" i="18" s="1"/>
  <c r="P318" i="13"/>
  <c r="P866" i="13" s="1"/>
  <c r="P315" i="18"/>
  <c r="P849" i="18" s="1"/>
  <c r="P256" i="17"/>
  <c r="P229" i="17"/>
  <c r="P557" i="17" s="1"/>
  <c r="P228" i="17"/>
  <c r="P556" i="17" s="1"/>
  <c r="P326" i="14"/>
  <c r="P303" i="18"/>
  <c r="P233" i="17"/>
  <c r="P561" i="17" s="1"/>
  <c r="P311" i="14"/>
  <c r="P847" i="14" s="1"/>
  <c r="P310" i="14"/>
  <c r="P331" i="18"/>
  <c r="P865" i="18" s="1"/>
  <c r="P320" i="13"/>
  <c r="P260" i="17"/>
  <c r="P302" i="14"/>
  <c r="P335" i="13"/>
  <c r="P312" i="14"/>
  <c r="P309" i="13"/>
  <c r="P257" i="17"/>
  <c r="P330" i="13"/>
  <c r="P234" i="17"/>
  <c r="P562" i="17" s="1"/>
  <c r="P243" i="17"/>
  <c r="P571" i="17" s="1"/>
  <c r="P225" i="17"/>
  <c r="P231" i="17"/>
  <c r="P331" i="13"/>
  <c r="P879" i="13" s="1"/>
  <c r="P313" i="18"/>
  <c r="P847" i="18" s="1"/>
  <c r="P259" i="17"/>
  <c r="P587" i="17" s="1"/>
  <c r="P226" i="17"/>
  <c r="P251" i="17"/>
  <c r="P314" i="14"/>
  <c r="P222" i="17"/>
  <c r="P330" i="18"/>
  <c r="P864" i="18" s="1"/>
  <c r="P261" i="17"/>
  <c r="P227" i="17"/>
  <c r="P309" i="18"/>
  <c r="P304" i="14"/>
  <c r="W369" i="17"/>
  <c r="X369" i="17"/>
  <c r="Y555" i="18"/>
  <c r="R38" i="17"/>
  <c r="Q38" i="17"/>
  <c r="J38" i="17"/>
  <c r="W38" i="17"/>
  <c r="N38" i="17"/>
  <c r="X38" i="17"/>
  <c r="T38" i="17"/>
  <c r="P38" i="17"/>
  <c r="L38" i="17"/>
  <c r="S38" i="17"/>
  <c r="U38" i="17"/>
  <c r="V38" i="17"/>
  <c r="O38" i="17"/>
  <c r="M38" i="17"/>
  <c r="K38" i="17"/>
  <c r="I106" i="17"/>
  <c r="M106" i="8"/>
  <c r="I51" i="19"/>
  <c r="Q51" i="19"/>
  <c r="V51" i="19"/>
  <c r="O51" i="19"/>
  <c r="U51" i="19"/>
  <c r="L51" i="19"/>
  <c r="K51" i="19"/>
  <c r="R51" i="19"/>
  <c r="S51" i="19"/>
  <c r="N51" i="19"/>
  <c r="W51" i="19"/>
  <c r="P51" i="19"/>
  <c r="T51" i="19"/>
  <c r="J51" i="19"/>
  <c r="M51" i="19"/>
  <c r="Q200" i="17"/>
  <c r="L200" i="17"/>
  <c r="O200" i="17"/>
  <c r="V200" i="17"/>
  <c r="J200" i="17"/>
  <c r="P200" i="17"/>
  <c r="N200" i="17"/>
  <c r="T200" i="17"/>
  <c r="X200" i="17"/>
  <c r="W200" i="17"/>
  <c r="S200" i="17"/>
  <c r="M200" i="17"/>
  <c r="R200" i="17"/>
  <c r="K200" i="17"/>
  <c r="U200" i="17"/>
  <c r="R321" i="13"/>
  <c r="Q332" i="13"/>
  <c r="R154" i="17"/>
  <c r="R646" i="17" s="1"/>
  <c r="R161" i="17"/>
  <c r="R653" i="17" s="1"/>
  <c r="R160" i="17"/>
  <c r="R652" i="17" s="1"/>
  <c r="R86" i="14"/>
  <c r="R144" i="17"/>
  <c r="R129" i="17"/>
  <c r="R621" i="17" s="1"/>
  <c r="R147" i="17"/>
  <c r="R639" i="17" s="1"/>
  <c r="R133" i="17"/>
  <c r="O288" i="18"/>
  <c r="O822" i="18" s="1"/>
  <c r="O330" i="18"/>
  <c r="O864" i="18" s="1"/>
  <c r="O315" i="18"/>
  <c r="O849" i="18" s="1"/>
  <c r="O303" i="18"/>
  <c r="O331" i="13"/>
  <c r="O879" i="13" s="1"/>
  <c r="O325" i="18"/>
  <c r="O859" i="18" s="1"/>
  <c r="O247" i="17"/>
  <c r="O229" i="17"/>
  <c r="O557" i="17" s="1"/>
  <c r="O248" i="17"/>
  <c r="O576" i="17" s="1"/>
  <c r="O311" i="14"/>
  <c r="O847" i="14" s="1"/>
  <c r="O227" i="17"/>
  <c r="O313" i="18"/>
  <c r="O847" i="18" s="1"/>
  <c r="O243" i="17"/>
  <c r="O234" i="17"/>
  <c r="O562" i="17" s="1"/>
  <c r="O309" i="13"/>
  <c r="O309" i="18"/>
  <c r="O225" i="17"/>
  <c r="O222" i="17"/>
  <c r="O259" i="17"/>
  <c r="O587" i="17" s="1"/>
  <c r="O257" i="17"/>
  <c r="O326" i="14"/>
  <c r="O260" i="17"/>
  <c r="O231" i="17"/>
  <c r="O226" i="17"/>
  <c r="O251" i="17"/>
  <c r="O310" i="14"/>
  <c r="O314" i="14"/>
  <c r="O312" i="14"/>
  <c r="O335" i="13"/>
  <c r="O330" i="13"/>
  <c r="O331" i="18"/>
  <c r="O865" i="18" s="1"/>
  <c r="O306" i="18"/>
  <c r="O840" i="18" s="1"/>
  <c r="O228" i="17"/>
  <c r="O556" i="17" s="1"/>
  <c r="O233" i="17"/>
  <c r="O561" i="17" s="1"/>
  <c r="O329" i="14"/>
  <c r="O318" i="13"/>
  <c r="O866" i="13" s="1"/>
  <c r="O256" i="17"/>
  <c r="O261" i="17"/>
  <c r="O589" i="17" s="1"/>
  <c r="O302" i="14"/>
  <c r="P79" i="19"/>
  <c r="O79" i="19"/>
  <c r="T79" i="19"/>
  <c r="K79" i="19"/>
  <c r="Q79" i="19"/>
  <c r="R79" i="19"/>
  <c r="S79" i="19"/>
  <c r="W79" i="19"/>
  <c r="U79" i="19"/>
  <c r="M79" i="19"/>
  <c r="J79" i="19"/>
  <c r="L79" i="19"/>
  <c r="V79" i="19"/>
  <c r="I105" i="17"/>
  <c r="M105" i="8"/>
  <c r="I44" i="17"/>
  <c r="M44" i="8"/>
  <c r="T209" i="17"/>
  <c r="K209" i="17"/>
  <c r="U209" i="17"/>
  <c r="P209" i="17"/>
  <c r="W209" i="17"/>
  <c r="Q209" i="17"/>
  <c r="S209" i="17"/>
  <c r="V209" i="17"/>
  <c r="O209" i="17"/>
  <c r="R209" i="17"/>
  <c r="J209" i="17"/>
  <c r="M209" i="17"/>
  <c r="L209" i="17"/>
  <c r="N209" i="17"/>
  <c r="X209" i="17"/>
  <c r="J259" i="17"/>
  <c r="J587" i="17" s="1"/>
  <c r="J302" i="14"/>
  <c r="J325" i="18"/>
  <c r="J859" i="18" s="1"/>
  <c r="J226" i="17"/>
  <c r="J311" i="14"/>
  <c r="J847" i="14" s="1"/>
  <c r="J288" i="18"/>
  <c r="J822" i="18" s="1"/>
  <c r="J229" i="17"/>
  <c r="J557" i="17" s="1"/>
  <c r="J326" i="14"/>
  <c r="J331" i="13"/>
  <c r="J234" i="17"/>
  <c r="J562" i="17" s="1"/>
  <c r="J315" i="18"/>
  <c r="J849" i="18" s="1"/>
  <c r="J261" i="17"/>
  <c r="J303" i="18"/>
  <c r="J228" i="17"/>
  <c r="J556" i="17" s="1"/>
  <c r="J257" i="17"/>
  <c r="J306" i="18"/>
  <c r="J840" i="18" s="1"/>
  <c r="J225" i="17"/>
  <c r="J312" i="14"/>
  <c r="J329" i="14"/>
  <c r="J335" i="13"/>
  <c r="J318" i="13"/>
  <c r="J866" i="13" s="1"/>
  <c r="J309" i="18"/>
  <c r="J260" i="17"/>
  <c r="J309" i="13"/>
  <c r="J251" i="17"/>
  <c r="J222" i="17"/>
  <c r="J231" i="17"/>
  <c r="J331" i="18"/>
  <c r="J865" i="18" s="1"/>
  <c r="J248" i="17"/>
  <c r="J576" i="17" s="1"/>
  <c r="J233" i="17"/>
  <c r="J256" i="17"/>
  <c r="J314" i="14"/>
  <c r="J247" i="17"/>
  <c r="J243" i="17"/>
  <c r="J313" i="18"/>
  <c r="J847" i="18" s="1"/>
  <c r="J330" i="18"/>
  <c r="J310" i="14"/>
  <c r="J330" i="13"/>
  <c r="J227" i="17"/>
  <c r="R316" i="18"/>
  <c r="X370" i="17"/>
  <c r="W370" i="17"/>
  <c r="Y21" i="18"/>
  <c r="M42" i="8"/>
  <c r="I42" i="17"/>
  <c r="W270" i="17"/>
  <c r="X270" i="17"/>
  <c r="R237" i="17"/>
  <c r="R565" i="17" s="1"/>
  <c r="M39" i="8"/>
  <c r="X371" i="17"/>
  <c r="W371" i="17"/>
  <c r="V206" i="17"/>
  <c r="X206" i="17"/>
  <c r="P206" i="17"/>
  <c r="R206" i="17"/>
  <c r="K206" i="17"/>
  <c r="S206" i="17"/>
  <c r="U206" i="17"/>
  <c r="N206" i="17"/>
  <c r="M206" i="17"/>
  <c r="O206" i="17"/>
  <c r="L206" i="17"/>
  <c r="J206" i="17"/>
  <c r="W206" i="17"/>
  <c r="T206" i="17"/>
  <c r="Q206" i="17"/>
  <c r="P432" i="17"/>
  <c r="W432" i="17"/>
  <c r="V432" i="17"/>
  <c r="K432" i="17"/>
  <c r="Q432" i="17"/>
  <c r="T432" i="17"/>
  <c r="M432" i="17"/>
  <c r="R432" i="17"/>
  <c r="X432" i="17"/>
  <c r="U432" i="17"/>
  <c r="N432" i="17"/>
  <c r="L432" i="17"/>
  <c r="O155" i="15"/>
  <c r="N297" i="17"/>
  <c r="N298" i="17" s="1"/>
  <c r="S332" i="14"/>
  <c r="S868" i="14" s="1"/>
  <c r="O297" i="17"/>
  <c r="O625" i="17" s="1"/>
  <c r="U332" i="14"/>
  <c r="U868" i="14" s="1"/>
  <c r="S888" i="18"/>
  <c r="R613" i="17"/>
  <c r="X586" i="17"/>
  <c r="S367" i="17"/>
  <c r="S377" i="17"/>
  <c r="S541" i="17" s="1"/>
  <c r="S369" i="17"/>
  <c r="O364" i="17"/>
  <c r="R376" i="17"/>
  <c r="J619" i="18"/>
  <c r="P332" i="14"/>
  <c r="P868" i="14" s="1"/>
  <c r="T41" i="14"/>
  <c r="T845" i="14" s="1"/>
  <c r="S372" i="17"/>
  <c r="S363" i="17"/>
  <c r="J38" i="13"/>
  <c r="Q90" i="13"/>
  <c r="Q912" i="13" s="1"/>
  <c r="W297" i="17"/>
  <c r="W625" i="17" s="1"/>
  <c r="N610" i="18"/>
  <c r="Q297" i="17"/>
  <c r="Q625" i="17" s="1"/>
  <c r="T909" i="13"/>
  <c r="U297" i="17"/>
  <c r="U625" i="17" s="1"/>
  <c r="V297" i="17"/>
  <c r="X610" i="18"/>
  <c r="R572" i="18"/>
  <c r="U86" i="13"/>
  <c r="Q138" i="21" s="1"/>
  <c r="U839" i="14"/>
  <c r="J90" i="13"/>
  <c r="J912" i="13" s="1"/>
  <c r="P297" i="17"/>
  <c r="P625" i="17" s="1"/>
  <c r="M297" i="17"/>
  <c r="M625" i="17" s="1"/>
  <c r="U90" i="18"/>
  <c r="U891" i="18" s="1"/>
  <c r="Q549" i="17"/>
  <c r="U90" i="13"/>
  <c r="U912" i="13" s="1"/>
  <c r="K297" i="17"/>
  <c r="R332" i="14"/>
  <c r="R868" i="14" s="1"/>
  <c r="M619" i="18"/>
  <c r="V41" i="14"/>
  <c r="R90" i="13"/>
  <c r="R912" i="13" s="1"/>
  <c r="O90" i="13"/>
  <c r="O912" i="13" s="1"/>
  <c r="R297" i="17"/>
  <c r="T610" i="18"/>
  <c r="L297" i="17"/>
  <c r="L625" i="17" s="1"/>
  <c r="J41" i="14"/>
  <c r="M586" i="17"/>
  <c r="W38" i="13"/>
  <c r="W860" i="13" s="1"/>
  <c r="J297" i="17"/>
  <c r="N613" i="18"/>
  <c r="J621" i="14"/>
  <c r="M148" i="8"/>
  <c r="Q38" i="13"/>
  <c r="S297" i="17"/>
  <c r="S625" i="17" s="1"/>
  <c r="O863" i="13"/>
  <c r="S613" i="18"/>
  <c r="X332" i="14"/>
  <c r="X868" i="14" s="1"/>
  <c r="O613" i="17"/>
  <c r="J613" i="14"/>
  <c r="S613" i="14"/>
  <c r="N576" i="18"/>
  <c r="N572" i="18"/>
  <c r="T549" i="17"/>
  <c r="N90" i="18"/>
  <c r="N891" i="18" s="1"/>
  <c r="N38" i="13"/>
  <c r="N860" i="13" s="1"/>
  <c r="S610" i="18"/>
  <c r="W332" i="14"/>
  <c r="W868" i="14" s="1"/>
  <c r="T613" i="18"/>
  <c r="O332" i="14"/>
  <c r="O868" i="14" s="1"/>
  <c r="X90" i="18"/>
  <c r="X891" i="18" s="1"/>
  <c r="V384" i="17"/>
  <c r="K332" i="14"/>
  <c r="K868" i="14" s="1"/>
  <c r="S41" i="14"/>
  <c r="Q888" i="18"/>
  <c r="W90" i="18"/>
  <c r="W891" i="18" s="1"/>
  <c r="T384" i="17"/>
  <c r="U605" i="18"/>
  <c r="P613" i="18"/>
  <c r="L332" i="14"/>
  <c r="L868" i="14" s="1"/>
  <c r="M890" i="18"/>
  <c r="U909" i="13"/>
  <c r="S605" i="18"/>
  <c r="V605" i="18"/>
  <c r="K613" i="18"/>
  <c r="T332" i="14"/>
  <c r="T868" i="14" s="1"/>
  <c r="V332" i="14"/>
  <c r="V868" i="14" s="1"/>
  <c r="P41" i="14"/>
  <c r="O610" i="18"/>
  <c r="N400" i="17"/>
  <c r="N564" i="17" s="1"/>
  <c r="N888" i="18"/>
  <c r="P129" i="21"/>
  <c r="M909" i="13"/>
  <c r="U619" i="18"/>
  <c r="M332" i="14"/>
  <c r="M868" i="14" s="1"/>
  <c r="Q332" i="14"/>
  <c r="Q868" i="14" s="1"/>
  <c r="N332" i="14"/>
  <c r="N868" i="14" s="1"/>
  <c r="K610" i="18"/>
  <c r="L578" i="18"/>
  <c r="T586" i="17"/>
  <c r="R129" i="21"/>
  <c r="R888" i="18"/>
  <c r="V909" i="13"/>
  <c r="W574" i="17"/>
  <c r="O384" i="17"/>
  <c r="P839" i="14"/>
  <c r="L867" i="13"/>
  <c r="O888" i="18"/>
  <c r="Y607" i="13"/>
  <c r="Q580" i="17"/>
  <c r="Q384" i="17"/>
  <c r="Q548" i="17" s="1"/>
  <c r="M364" i="17"/>
  <c r="T867" i="13"/>
  <c r="K613" i="17"/>
  <c r="Q586" i="17"/>
  <c r="T580" i="17"/>
  <c r="N384" i="17"/>
  <c r="S384" i="17"/>
  <c r="M894" i="14"/>
  <c r="S612" i="18"/>
  <c r="U888" i="18"/>
  <c r="N867" i="13"/>
  <c r="W580" i="17"/>
  <c r="K384" i="17"/>
  <c r="P613" i="17"/>
  <c r="N613" i="17"/>
  <c r="L575" i="18"/>
  <c r="X909" i="13"/>
  <c r="W586" i="17"/>
  <c r="X574" i="17"/>
  <c r="R384" i="17"/>
  <c r="U384" i="17"/>
  <c r="L606" i="18"/>
  <c r="O580" i="17"/>
  <c r="L384" i="17"/>
  <c r="M384" i="17"/>
  <c r="X624" i="13"/>
  <c r="R290" i="13"/>
  <c r="Q613" i="17"/>
  <c r="M888" i="18"/>
  <c r="Q909" i="13"/>
  <c r="Q862" i="13"/>
  <c r="P384" i="17"/>
  <c r="J384" i="17"/>
  <c r="L364" i="17"/>
  <c r="M346" i="14"/>
  <c r="T839" i="14"/>
  <c r="S155" i="15"/>
  <c r="V613" i="17"/>
  <c r="Y358" i="14"/>
  <c r="Y595" i="18"/>
  <c r="Y64" i="13"/>
  <c r="T578" i="17"/>
  <c r="N580" i="17"/>
  <c r="W384" i="17"/>
  <c r="U46" i="13"/>
  <c r="U868" i="13" s="1"/>
  <c r="X888" i="18"/>
  <c r="Y361" i="13"/>
  <c r="W879" i="13"/>
  <c r="Y593" i="18"/>
  <c r="Y89" i="18"/>
  <c r="Y354" i="18"/>
  <c r="Y416" i="17"/>
  <c r="Y46" i="14"/>
  <c r="Y414" i="17"/>
  <c r="Y408" i="17"/>
  <c r="R909" i="13"/>
  <c r="Y412" i="17"/>
  <c r="X867" i="13"/>
  <c r="U96" i="17"/>
  <c r="U588" i="17" s="1"/>
  <c r="W839" i="14"/>
  <c r="V146" i="17"/>
  <c r="V638" i="17" s="1"/>
  <c r="K909" i="13"/>
  <c r="Y612" i="13"/>
  <c r="Y63" i="13"/>
  <c r="Y34" i="13"/>
  <c r="Y162" i="17"/>
  <c r="Y422" i="17"/>
  <c r="N839" i="14"/>
  <c r="S623" i="13"/>
  <c r="N845" i="18"/>
  <c r="Y604" i="13"/>
  <c r="Y600" i="14"/>
  <c r="Y638" i="13"/>
  <c r="P580" i="17"/>
  <c r="Y581" i="18"/>
  <c r="W860" i="18"/>
  <c r="U586" i="17"/>
  <c r="W613" i="17"/>
  <c r="L888" i="18"/>
  <c r="L909" i="13"/>
  <c r="Y410" i="17"/>
  <c r="Q282" i="18"/>
  <c r="W282" i="18"/>
  <c r="Y40" i="14"/>
  <c r="L140" i="17"/>
  <c r="L632" i="17" s="1"/>
  <c r="S140" i="17"/>
  <c r="S632" i="17" s="1"/>
  <c r="J140" i="17"/>
  <c r="X140" i="17"/>
  <c r="X632" i="17" s="1"/>
  <c r="Q140" i="17"/>
  <c r="Q632" i="17" s="1"/>
  <c r="O140" i="17"/>
  <c r="O632" i="17" s="1"/>
  <c r="M140" i="17"/>
  <c r="M632" i="17" s="1"/>
  <c r="U140" i="17"/>
  <c r="U632" i="17" s="1"/>
  <c r="R140" i="17"/>
  <c r="R632" i="17" s="1"/>
  <c r="P140" i="17"/>
  <c r="P632" i="17" s="1"/>
  <c r="W140" i="17"/>
  <c r="W632" i="17" s="1"/>
  <c r="V140" i="17"/>
  <c r="V632" i="17" s="1"/>
  <c r="N140" i="17"/>
  <c r="N632" i="17" s="1"/>
  <c r="K140" i="17"/>
  <c r="K632" i="17" s="1"/>
  <c r="T140" i="17"/>
  <c r="T141" i="17" s="1"/>
  <c r="U38" i="14"/>
  <c r="U842" i="14" s="1"/>
  <c r="O38" i="14"/>
  <c r="P38" i="14"/>
  <c r="R38" i="14"/>
  <c r="S38" i="14"/>
  <c r="J38" i="14"/>
  <c r="K38" i="14"/>
  <c r="T38" i="14"/>
  <c r="T842" i="14" s="1"/>
  <c r="W38" i="14"/>
  <c r="W842" i="14" s="1"/>
  <c r="V38" i="14"/>
  <c r="Q38" i="14"/>
  <c r="Q842" i="14" s="1"/>
  <c r="X38" i="14"/>
  <c r="X842" i="14" s="1"/>
  <c r="M38" i="14"/>
  <c r="N38" i="14"/>
  <c r="N842" i="14" s="1"/>
  <c r="L38" i="14"/>
  <c r="O376" i="17"/>
  <c r="O540" i="17" s="1"/>
  <c r="J33" i="15"/>
  <c r="J156" i="15" s="1"/>
  <c r="T33" i="15"/>
  <c r="T156" i="15" s="1"/>
  <c r="P33" i="15"/>
  <c r="P156" i="15" s="1"/>
  <c r="L33" i="15"/>
  <c r="L156" i="15" s="1"/>
  <c r="V33" i="15"/>
  <c r="V156" i="15" s="1"/>
  <c r="Q33" i="15"/>
  <c r="Q156" i="15" s="1"/>
  <c r="S33" i="15"/>
  <c r="S156" i="15" s="1"/>
  <c r="W33" i="15"/>
  <c r="W156" i="15" s="1"/>
  <c r="O33" i="15"/>
  <c r="O156" i="15" s="1"/>
  <c r="R33" i="15"/>
  <c r="R156" i="15" s="1"/>
  <c r="U33" i="15"/>
  <c r="U156" i="15" s="1"/>
  <c r="N33" i="15"/>
  <c r="N156" i="15" s="1"/>
  <c r="K33" i="15"/>
  <c r="K156" i="15" s="1"/>
  <c r="I33" i="15"/>
  <c r="M33" i="15"/>
  <c r="M156" i="15" s="1"/>
  <c r="N341" i="18"/>
  <c r="O374" i="17"/>
  <c r="O372" i="17"/>
  <c r="P343" i="17"/>
  <c r="Y138" i="17"/>
  <c r="U276" i="17"/>
  <c r="U604" i="17" s="1"/>
  <c r="L276" i="17"/>
  <c r="L604" i="17" s="1"/>
  <c r="S276" i="17"/>
  <c r="S604" i="17" s="1"/>
  <c r="O276" i="17"/>
  <c r="O604" i="17" s="1"/>
  <c r="K276" i="17"/>
  <c r="K604" i="17" s="1"/>
  <c r="M276" i="17"/>
  <c r="M604" i="17" s="1"/>
  <c r="Q276" i="17"/>
  <c r="Q604" i="17" s="1"/>
  <c r="V276" i="17"/>
  <c r="V604" i="17" s="1"/>
  <c r="N276" i="17"/>
  <c r="N604" i="17" s="1"/>
  <c r="P276" i="17"/>
  <c r="P604" i="17" s="1"/>
  <c r="R276" i="17"/>
  <c r="R604" i="17" s="1"/>
  <c r="J276" i="17"/>
  <c r="W276" i="17"/>
  <c r="W604" i="17" s="1"/>
  <c r="X276" i="17"/>
  <c r="X604" i="17" s="1"/>
  <c r="T276" i="17"/>
  <c r="T604" i="17" s="1"/>
  <c r="R146" i="17"/>
  <c r="R638" i="17" s="1"/>
  <c r="O375" i="17"/>
  <c r="V888" i="18"/>
  <c r="W364" i="17"/>
  <c r="X364" i="17"/>
  <c r="X580" i="17"/>
  <c r="O370" i="17"/>
  <c r="O377" i="17"/>
  <c r="O541" i="17" s="1"/>
  <c r="K364" i="17"/>
  <c r="N864" i="18"/>
  <c r="R343" i="17"/>
  <c r="M597" i="14"/>
  <c r="O129" i="21"/>
  <c r="K888" i="18"/>
  <c r="O373" i="17"/>
  <c r="P888" i="18"/>
  <c r="X860" i="18"/>
  <c r="O371" i="17"/>
  <c r="O369" i="17"/>
  <c r="S364" i="17"/>
  <c r="P597" i="14"/>
  <c r="S909" i="13"/>
  <c r="L129" i="21"/>
  <c r="P575" i="18"/>
  <c r="Q575" i="18"/>
  <c r="K575" i="18"/>
  <c r="S575" i="18"/>
  <c r="R575" i="18"/>
  <c r="U575" i="18"/>
  <c r="M575" i="18"/>
  <c r="X575" i="18"/>
  <c r="X842" i="18" s="1"/>
  <c r="W575" i="18"/>
  <c r="O575" i="18"/>
  <c r="T575" i="18"/>
  <c r="V575" i="18"/>
  <c r="J575" i="18"/>
  <c r="O366" i="17"/>
  <c r="O368" i="17"/>
  <c r="Y586" i="14"/>
  <c r="Y588" i="13"/>
  <c r="P909" i="13"/>
  <c r="X308" i="17"/>
  <c r="X636" i="17" s="1"/>
  <c r="O308" i="17"/>
  <c r="O636" i="17" s="1"/>
  <c r="U308" i="17"/>
  <c r="U636" i="17" s="1"/>
  <c r="Q308" i="17"/>
  <c r="Q636" i="17" s="1"/>
  <c r="N308" i="17"/>
  <c r="J308" i="17"/>
  <c r="T308" i="17"/>
  <c r="T636" i="17" s="1"/>
  <c r="M308" i="17"/>
  <c r="M636" i="17" s="1"/>
  <c r="P308" i="17"/>
  <c r="P636" i="17" s="1"/>
  <c r="S308" i="17"/>
  <c r="S636" i="17" s="1"/>
  <c r="L308" i="17"/>
  <c r="L636" i="17" s="1"/>
  <c r="R308" i="17"/>
  <c r="K308" i="17"/>
  <c r="V308" i="17"/>
  <c r="W308" i="17"/>
  <c r="W636" i="17" s="1"/>
  <c r="U580" i="17"/>
  <c r="Y578" i="14"/>
  <c r="J888" i="18"/>
  <c r="J909" i="13"/>
  <c r="N909" i="13"/>
  <c r="W338" i="13"/>
  <c r="W886" i="13" s="1"/>
  <c r="N338" i="13"/>
  <c r="N886" i="13" s="1"/>
  <c r="Q338" i="13"/>
  <c r="Q886" i="13" s="1"/>
  <c r="P338" i="13"/>
  <c r="P886" i="13" s="1"/>
  <c r="S338" i="13"/>
  <c r="S886" i="13" s="1"/>
  <c r="X338" i="13"/>
  <c r="X886" i="13" s="1"/>
  <c r="L338" i="13"/>
  <c r="L886" i="13" s="1"/>
  <c r="T338" i="13"/>
  <c r="T886" i="13" s="1"/>
  <c r="R338" i="13"/>
  <c r="R886" i="13" s="1"/>
  <c r="K338" i="13"/>
  <c r="K886" i="13" s="1"/>
  <c r="V338" i="13"/>
  <c r="V886" i="13" s="1"/>
  <c r="J338" i="13"/>
  <c r="J886" i="13" s="1"/>
  <c r="O338" i="13"/>
  <c r="O886" i="13" s="1"/>
  <c r="U338" i="13"/>
  <c r="U886" i="13" s="1"/>
  <c r="N129" i="21"/>
  <c r="Y605" i="13"/>
  <c r="X341" i="18"/>
  <c r="Y592" i="18"/>
  <c r="T34" i="15"/>
  <c r="T157" i="15" s="1"/>
  <c r="N282" i="18"/>
  <c r="R597" i="14"/>
  <c r="Q155" i="15"/>
  <c r="X597" i="14"/>
  <c r="X865" i="14" s="1"/>
  <c r="N597" i="14"/>
  <c r="S597" i="14"/>
  <c r="K862" i="18"/>
  <c r="O341" i="14"/>
  <c r="L340" i="18"/>
  <c r="W597" i="14"/>
  <c r="K597" i="14"/>
  <c r="P584" i="13"/>
  <c r="P600" i="13" s="1"/>
  <c r="O584" i="13"/>
  <c r="O600" i="13" s="1"/>
  <c r="Q341" i="14"/>
  <c r="Q597" i="14"/>
  <c r="V597" i="14"/>
  <c r="T597" i="14"/>
  <c r="T865" i="14" s="1"/>
  <c r="M308" i="13"/>
  <c r="M856" i="13" s="1"/>
  <c r="M863" i="13"/>
  <c r="J597" i="14"/>
  <c r="L597" i="14"/>
  <c r="O597" i="14"/>
  <c r="W909" i="13"/>
  <c r="Y64" i="14"/>
  <c r="M96" i="17"/>
  <c r="V96" i="17"/>
  <c r="R47" i="17"/>
  <c r="Q47" i="17"/>
  <c r="P96" i="17"/>
  <c r="L47" i="17"/>
  <c r="V342" i="18"/>
  <c r="Q129" i="21"/>
  <c r="T96" i="17"/>
  <c r="T588" i="17" s="1"/>
  <c r="U342" i="18"/>
  <c r="W96" i="17"/>
  <c r="W588" i="17" s="1"/>
  <c r="T407" i="17"/>
  <c r="T571" i="17" s="1"/>
  <c r="T859" i="13"/>
  <c r="O909" i="13"/>
  <c r="Y38" i="18"/>
  <c r="K366" i="13"/>
  <c r="T188" i="17"/>
  <c r="P367" i="17"/>
  <c r="L366" i="13"/>
  <c r="M47" i="17"/>
  <c r="R188" i="17"/>
  <c r="X908" i="13"/>
  <c r="V188" i="17"/>
  <c r="L282" i="18"/>
  <c r="V294" i="14"/>
  <c r="T549" i="18"/>
  <c r="R578" i="17"/>
  <c r="Q96" i="17"/>
  <c r="J366" i="13"/>
  <c r="X879" i="13"/>
  <c r="O342" i="18"/>
  <c r="U864" i="18"/>
  <c r="J188" i="17"/>
  <c r="V356" i="18"/>
  <c r="V890" i="18" s="1"/>
  <c r="S613" i="17"/>
  <c r="L294" i="14"/>
  <c r="J402" i="17"/>
  <c r="S282" i="18"/>
  <c r="X96" i="17"/>
  <c r="X588" i="17" s="1"/>
  <c r="O96" i="17"/>
  <c r="S96" i="17"/>
  <c r="R96" i="17"/>
  <c r="S570" i="14"/>
  <c r="R342" i="18"/>
  <c r="J294" i="14"/>
  <c r="O294" i="14"/>
  <c r="S912" i="13"/>
  <c r="Y57" i="14"/>
  <c r="Y415" i="17"/>
  <c r="V407" i="17"/>
  <c r="J96" i="17"/>
  <c r="N96" i="17"/>
  <c r="N588" i="17" s="1"/>
  <c r="P356" i="18"/>
  <c r="P890" i="18" s="1"/>
  <c r="M570" i="14"/>
  <c r="M838" i="14" s="1"/>
  <c r="T342" i="18"/>
  <c r="Q294" i="14"/>
  <c r="T624" i="13"/>
  <c r="Q366" i="13"/>
  <c r="M407" i="17"/>
  <c r="M571" i="17" s="1"/>
  <c r="L96" i="17"/>
  <c r="X301" i="13"/>
  <c r="W50" i="19"/>
  <c r="J342" i="18"/>
  <c r="J613" i="17"/>
  <c r="O563" i="14"/>
  <c r="P341" i="18"/>
  <c r="K341" i="14"/>
  <c r="T609" i="14"/>
  <c r="T619" i="18"/>
  <c r="S345" i="18"/>
  <c r="U41" i="14"/>
  <c r="U845" i="14" s="1"/>
  <c r="J605" i="18"/>
  <c r="R50" i="19"/>
  <c r="K90" i="13"/>
  <c r="K912" i="13" s="1"/>
  <c r="X341" i="14"/>
  <c r="M625" i="13"/>
  <c r="R609" i="14"/>
  <c r="X613" i="18"/>
  <c r="U613" i="18"/>
  <c r="S619" i="18"/>
  <c r="L155" i="15"/>
  <c r="J340" i="18"/>
  <c r="V619" i="18"/>
  <c r="P340" i="18"/>
  <c r="Q345" i="18"/>
  <c r="R345" i="18"/>
  <c r="V625" i="13"/>
  <c r="Q610" i="18"/>
  <c r="L610" i="18"/>
  <c r="O41" i="14"/>
  <c r="O273" i="17"/>
  <c r="O601" i="17" s="1"/>
  <c r="G129" i="21"/>
  <c r="Y42" i="13"/>
  <c r="Q625" i="13"/>
  <c r="R41" i="14"/>
  <c r="L894" i="14"/>
  <c r="S97" i="17"/>
  <c r="S589" i="17" s="1"/>
  <c r="M341" i="18"/>
  <c r="M605" i="18"/>
  <c r="N605" i="18"/>
  <c r="N97" i="17"/>
  <c r="N589" i="17" s="1"/>
  <c r="N50" i="19"/>
  <c r="P90" i="13"/>
  <c r="P912" i="13" s="1"/>
  <c r="V341" i="14"/>
  <c r="M38" i="13"/>
  <c r="O38" i="13"/>
  <c r="W90" i="13"/>
  <c r="W912" i="13" s="1"/>
  <c r="Q46" i="13"/>
  <c r="Q868" i="13" s="1"/>
  <c r="J610" i="18"/>
  <c r="U625" i="13"/>
  <c r="Q609" i="14"/>
  <c r="O613" i="18"/>
  <c r="V613" i="18"/>
  <c r="O619" i="18"/>
  <c r="J155" i="15"/>
  <c r="O340" i="18"/>
  <c r="U291" i="14"/>
  <c r="R863" i="13"/>
  <c r="X74" i="15"/>
  <c r="N90" i="13"/>
  <c r="N912" i="13" s="1"/>
  <c r="L41" i="14"/>
  <c r="O621" i="14"/>
  <c r="S316" i="13"/>
  <c r="S864" i="13" s="1"/>
  <c r="P273" i="17"/>
  <c r="P601" i="17" s="1"/>
  <c r="M129" i="21"/>
  <c r="F129" i="21"/>
  <c r="U867" i="13"/>
  <c r="Y285" i="17"/>
  <c r="V606" i="18"/>
  <c r="W301" i="13"/>
  <c r="L46" i="13"/>
  <c r="X609" i="14"/>
  <c r="T97" i="17"/>
  <c r="T589" i="17" s="1"/>
  <c r="K46" i="13"/>
  <c r="W340" i="18"/>
  <c r="J628" i="13"/>
  <c r="J90" i="18"/>
  <c r="J891" i="18" s="1"/>
  <c r="V46" i="13"/>
  <c r="V868" i="13" s="1"/>
  <c r="W610" i="18"/>
  <c r="K90" i="18"/>
  <c r="K891" i="18" s="1"/>
  <c r="U606" i="18"/>
  <c r="K341" i="18"/>
  <c r="R90" i="18"/>
  <c r="R891" i="18" s="1"/>
  <c r="S90" i="18"/>
  <c r="S891" i="18" s="1"/>
  <c r="S606" i="18"/>
  <c r="O341" i="18"/>
  <c r="U341" i="18"/>
  <c r="J379" i="17"/>
  <c r="T605" i="18"/>
  <c r="X605" i="18"/>
  <c r="R894" i="14"/>
  <c r="L97" i="17"/>
  <c r="Q50" i="19"/>
  <c r="U341" i="14"/>
  <c r="W859" i="13"/>
  <c r="P859" i="13"/>
  <c r="K38" i="13"/>
  <c r="V38" i="13"/>
  <c r="X90" i="13"/>
  <c r="X912" i="13" s="1"/>
  <c r="P46" i="13"/>
  <c r="R610" i="18"/>
  <c r="M609" i="14"/>
  <c r="M613" i="18"/>
  <c r="N619" i="18"/>
  <c r="T155" i="15"/>
  <c r="U340" i="18"/>
  <c r="R619" i="18"/>
  <c r="L90" i="13"/>
  <c r="L912" i="13" s="1"/>
  <c r="Q291" i="14"/>
  <c r="T613" i="17"/>
  <c r="N41" i="14"/>
  <c r="N845" i="14" s="1"/>
  <c r="P610" i="18"/>
  <c r="M41" i="14"/>
  <c r="M845" i="14" s="1"/>
  <c r="M345" i="18"/>
  <c r="Q613" i="18"/>
  <c r="W619" i="18"/>
  <c r="S611" i="18"/>
  <c r="J608" i="18"/>
  <c r="N584" i="14"/>
  <c r="N852" i="14" s="1"/>
  <c r="S323" i="18"/>
  <c r="K273" i="17"/>
  <c r="K601" i="17" s="1"/>
  <c r="S308" i="14"/>
  <c r="S844" i="14" s="1"/>
  <c r="V90" i="18"/>
  <c r="V891" i="18" s="1"/>
  <c r="R301" i="13"/>
  <c r="T865" i="18"/>
  <c r="L301" i="13"/>
  <c r="S38" i="13"/>
  <c r="P38" i="13"/>
  <c r="O90" i="18"/>
  <c r="O891" i="18" s="1"/>
  <c r="Q90" i="18"/>
  <c r="Q891" i="18" s="1"/>
  <c r="T90" i="18"/>
  <c r="T891" i="18" s="1"/>
  <c r="N606" i="18"/>
  <c r="S341" i="18"/>
  <c r="T341" i="18"/>
  <c r="S379" i="17"/>
  <c r="O379" i="17"/>
  <c r="P605" i="18"/>
  <c r="K605" i="18"/>
  <c r="M97" i="17"/>
  <c r="O50" i="19"/>
  <c r="R341" i="14"/>
  <c r="U38" i="13"/>
  <c r="U860" i="13" s="1"/>
  <c r="T38" i="13"/>
  <c r="T860" i="13" s="1"/>
  <c r="T90" i="13"/>
  <c r="T912" i="13" s="1"/>
  <c r="N609" i="14"/>
  <c r="J613" i="18"/>
  <c r="X619" i="18"/>
  <c r="W155" i="15"/>
  <c r="M340" i="18"/>
  <c r="Q619" i="18"/>
  <c r="S563" i="14"/>
  <c r="P291" i="14"/>
  <c r="I50" i="19"/>
  <c r="W41" i="14"/>
  <c r="W845" i="14" s="1"/>
  <c r="U610" i="18"/>
  <c r="M610" i="18"/>
  <c r="P345" i="18"/>
  <c r="M291" i="14"/>
  <c r="K129" i="21"/>
  <c r="K606" i="18"/>
  <c r="R605" i="18"/>
  <c r="L605" i="18"/>
  <c r="L90" i="18"/>
  <c r="L891" i="18" s="1"/>
  <c r="Q606" i="18"/>
  <c r="R341" i="18"/>
  <c r="W341" i="18"/>
  <c r="O605" i="18"/>
  <c r="M90" i="18"/>
  <c r="M891" i="18" s="1"/>
  <c r="M606" i="18"/>
  <c r="W605" i="18"/>
  <c r="R97" i="17"/>
  <c r="M90" i="13"/>
  <c r="M912" i="13" s="1"/>
  <c r="V90" i="13"/>
  <c r="V912" i="13" s="1"/>
  <c r="W864" i="18"/>
  <c r="W613" i="18"/>
  <c r="P619" i="18"/>
  <c r="V155" i="15"/>
  <c r="K619" i="18"/>
  <c r="X41" i="14"/>
  <c r="X845" i="14" s="1"/>
  <c r="K41" i="14"/>
  <c r="R625" i="13"/>
  <c r="Q563" i="14"/>
  <c r="L580" i="14"/>
  <c r="H129" i="21"/>
  <c r="R570" i="14"/>
  <c r="Q356" i="18"/>
  <c r="Q890" i="18" s="1"/>
  <c r="O570" i="14"/>
  <c r="N570" i="14"/>
  <c r="N838" i="14" s="1"/>
  <c r="Q859" i="13"/>
  <c r="N624" i="13"/>
  <c r="M624" i="13"/>
  <c r="P155" i="15"/>
  <c r="J563" i="14"/>
  <c r="N563" i="14"/>
  <c r="X367" i="17"/>
  <c r="S608" i="18"/>
  <c r="L391" i="17"/>
  <c r="O356" i="18"/>
  <c r="O890" i="18" s="1"/>
  <c r="J617" i="18"/>
  <c r="L583" i="18"/>
  <c r="Y301" i="17"/>
  <c r="P549" i="17"/>
  <c r="K356" i="18"/>
  <c r="K890" i="18" s="1"/>
  <c r="K570" i="14"/>
  <c r="J570" i="14"/>
  <c r="W624" i="13"/>
  <c r="S624" i="13"/>
  <c r="Y87" i="13"/>
  <c r="P348" i="13"/>
  <c r="R356" i="18"/>
  <c r="R890" i="18" s="1"/>
  <c r="W290" i="13"/>
  <c r="U582" i="17"/>
  <c r="T563" i="14"/>
  <c r="U563" i="14"/>
  <c r="Y597" i="18"/>
  <c r="T356" i="18"/>
  <c r="T890" i="18" s="1"/>
  <c r="U570" i="14"/>
  <c r="Q624" i="13"/>
  <c r="S356" i="18"/>
  <c r="S890" i="18" s="1"/>
  <c r="W563" i="14"/>
  <c r="N356" i="18"/>
  <c r="N890" i="18" s="1"/>
  <c r="L570" i="14"/>
  <c r="O624" i="13"/>
  <c r="R624" i="13"/>
  <c r="V348" i="13"/>
  <c r="U356" i="18"/>
  <c r="U890" i="18" s="1"/>
  <c r="V563" i="14"/>
  <c r="U613" i="17"/>
  <c r="S351" i="13"/>
  <c r="M66" i="5"/>
  <c r="O367" i="17"/>
  <c r="K563" i="14"/>
  <c r="M367" i="17"/>
  <c r="J356" i="18"/>
  <c r="J890" i="18" s="1"/>
  <c r="U894" i="14"/>
  <c r="W570" i="14"/>
  <c r="W838" i="14" s="1"/>
  <c r="P570" i="14"/>
  <c r="M314" i="13"/>
  <c r="M862" i="13" s="1"/>
  <c r="K624" i="13"/>
  <c r="P624" i="13"/>
  <c r="K348" i="13"/>
  <c r="U348" i="13"/>
  <c r="L563" i="14"/>
  <c r="O617" i="18"/>
  <c r="T347" i="14"/>
  <c r="M327" i="14"/>
  <c r="M863" i="14" s="1"/>
  <c r="X578" i="17"/>
  <c r="X570" i="14"/>
  <c r="X838" i="14" s="1"/>
  <c r="T570" i="14"/>
  <c r="T838" i="14" s="1"/>
  <c r="J314" i="13"/>
  <c r="J862" i="13" s="1"/>
  <c r="V624" i="13"/>
  <c r="J624" i="13"/>
  <c r="T350" i="18"/>
  <c r="M348" i="13"/>
  <c r="X563" i="14"/>
  <c r="M563" i="14"/>
  <c r="X356" i="18"/>
  <c r="X890" i="18" s="1"/>
  <c r="M294" i="18"/>
  <c r="S295" i="14"/>
  <c r="L624" i="13"/>
  <c r="N402" i="17"/>
  <c r="N566" i="17" s="1"/>
  <c r="L356" i="18"/>
  <c r="L890" i="18" s="1"/>
  <c r="Q346" i="14"/>
  <c r="V570" i="14"/>
  <c r="N350" i="18"/>
  <c r="M155" i="15"/>
  <c r="J348" i="13"/>
  <c r="W356" i="18"/>
  <c r="W890" i="18" s="1"/>
  <c r="R563" i="14"/>
  <c r="Y597" i="13"/>
  <c r="Y91" i="13"/>
  <c r="S347" i="18"/>
  <c r="L346" i="14"/>
  <c r="P346" i="14"/>
  <c r="L350" i="18"/>
  <c r="J350" i="18"/>
  <c r="T294" i="14"/>
  <c r="Y357" i="14"/>
  <c r="Y609" i="13"/>
  <c r="N407" i="17"/>
  <c r="R407" i="17"/>
  <c r="V549" i="18"/>
  <c r="V346" i="14"/>
  <c r="V894" i="14"/>
  <c r="U366" i="13"/>
  <c r="P366" i="13"/>
  <c r="X314" i="13"/>
  <c r="X862" i="13" s="1"/>
  <c r="K314" i="13"/>
  <c r="K862" i="13" s="1"/>
  <c r="P47" i="17"/>
  <c r="U47" i="17"/>
  <c r="P342" i="18"/>
  <c r="K342" i="18"/>
  <c r="M350" i="18"/>
  <c r="K350" i="18"/>
  <c r="K188" i="17"/>
  <c r="V290" i="13"/>
  <c r="U290" i="13"/>
  <c r="W582" i="17"/>
  <c r="X294" i="14"/>
  <c r="V282" i="18"/>
  <c r="T282" i="18"/>
  <c r="O616" i="14"/>
  <c r="O612" i="14"/>
  <c r="N344" i="18"/>
  <c r="Y606" i="13"/>
  <c r="Y592" i="14"/>
  <c r="Y93" i="17"/>
  <c r="Y57" i="18"/>
  <c r="U346" i="14"/>
  <c r="U314" i="13"/>
  <c r="U862" i="13" s="1"/>
  <c r="X549" i="18"/>
  <c r="V366" i="13"/>
  <c r="J47" i="17"/>
  <c r="Y45" i="14"/>
  <c r="Y596" i="14"/>
  <c r="K407" i="17"/>
  <c r="J407" i="17"/>
  <c r="R549" i="18"/>
  <c r="X346" i="14"/>
  <c r="R346" i="14"/>
  <c r="W366" i="13"/>
  <c r="T366" i="13"/>
  <c r="P314" i="13"/>
  <c r="P862" i="13" s="1"/>
  <c r="S314" i="13"/>
  <c r="S862" i="13" s="1"/>
  <c r="W47" i="17"/>
  <c r="V47" i="17"/>
  <c r="W342" i="18"/>
  <c r="S342" i="18"/>
  <c r="Q350" i="18"/>
  <c r="X350" i="18"/>
  <c r="U188" i="17"/>
  <c r="S290" i="13"/>
  <c r="X290" i="13"/>
  <c r="K294" i="14"/>
  <c r="U294" i="14"/>
  <c r="P282" i="18"/>
  <c r="O282" i="18"/>
  <c r="T616" i="14"/>
  <c r="M290" i="18"/>
  <c r="S342" i="14"/>
  <c r="M344" i="14"/>
  <c r="S302" i="13"/>
  <c r="I129" i="21"/>
  <c r="N892" i="14"/>
  <c r="Y91" i="14"/>
  <c r="S407" i="17"/>
  <c r="L407" i="17"/>
  <c r="J346" i="14"/>
  <c r="T314" i="13"/>
  <c r="T862" i="13" s="1"/>
  <c r="Y59" i="14"/>
  <c r="Y424" i="17"/>
  <c r="W346" i="14"/>
  <c r="S346" i="14"/>
  <c r="T894" i="14"/>
  <c r="X366" i="13"/>
  <c r="M366" i="13"/>
  <c r="V314" i="13"/>
  <c r="V862" i="13" s="1"/>
  <c r="R314" i="13"/>
  <c r="R862" i="13" s="1"/>
  <c r="T47" i="17"/>
  <c r="X47" i="17"/>
  <c r="P350" i="18"/>
  <c r="N342" i="18"/>
  <c r="Q342" i="18"/>
  <c r="S350" i="18"/>
  <c r="O137" i="17"/>
  <c r="O629" i="17" s="1"/>
  <c r="M188" i="17"/>
  <c r="X863" i="13"/>
  <c r="N290" i="13"/>
  <c r="L290" i="13"/>
  <c r="X188" i="17"/>
  <c r="R294" i="14"/>
  <c r="M282" i="18"/>
  <c r="L188" i="17"/>
  <c r="X282" i="18"/>
  <c r="S352" i="14"/>
  <c r="M345" i="13"/>
  <c r="W314" i="13"/>
  <c r="W862" i="13" s="1"/>
  <c r="N47" i="17"/>
  <c r="M290" i="13"/>
  <c r="S353" i="13"/>
  <c r="Y413" i="17"/>
  <c r="Y364" i="13"/>
  <c r="Y39" i="14"/>
  <c r="X407" i="17"/>
  <c r="X571" i="17" s="1"/>
  <c r="Q407" i="17"/>
  <c r="O407" i="17"/>
  <c r="W407" i="17"/>
  <c r="W571" i="17" s="1"/>
  <c r="W578" i="17"/>
  <c r="S569" i="18"/>
  <c r="O346" i="14"/>
  <c r="N346" i="14"/>
  <c r="S366" i="13"/>
  <c r="N366" i="13"/>
  <c r="N314" i="13"/>
  <c r="N862" i="13" s="1"/>
  <c r="O314" i="13"/>
  <c r="O862" i="13" s="1"/>
  <c r="O47" i="17"/>
  <c r="W560" i="18"/>
  <c r="M342" i="18"/>
  <c r="O350" i="18"/>
  <c r="M137" i="17"/>
  <c r="N188" i="17"/>
  <c r="P863" i="13"/>
  <c r="U282" i="18"/>
  <c r="J290" i="13"/>
  <c r="Q290" i="13"/>
  <c r="P188" i="17"/>
  <c r="P294" i="14"/>
  <c r="S345" i="13"/>
  <c r="U350" i="18"/>
  <c r="R350" i="18"/>
  <c r="T290" i="13"/>
  <c r="Y50" i="13"/>
  <c r="U407" i="17"/>
  <c r="M549" i="17"/>
  <c r="T346" i="14"/>
  <c r="R366" i="13"/>
  <c r="L314" i="13"/>
  <c r="L862" i="13" s="1"/>
  <c r="S47" i="17"/>
  <c r="X342" i="18"/>
  <c r="W350" i="18"/>
  <c r="O188" i="17"/>
  <c r="S188" i="17"/>
  <c r="R282" i="18"/>
  <c r="K290" i="13"/>
  <c r="O290" i="13"/>
  <c r="Q188" i="17"/>
  <c r="M294" i="14"/>
  <c r="W294" i="14"/>
  <c r="N294" i="14"/>
  <c r="J282" i="18"/>
  <c r="J129" i="21"/>
  <c r="V584" i="13"/>
  <c r="L34" i="15"/>
  <c r="L157" i="15" s="1"/>
  <c r="P34" i="15"/>
  <c r="P157" i="15" s="1"/>
  <c r="R179" i="17"/>
  <c r="R569" i="18"/>
  <c r="M584" i="13"/>
  <c r="O606" i="18"/>
  <c r="W606" i="18"/>
  <c r="Y635" i="13"/>
  <c r="K146" i="17"/>
  <c r="K638" i="17" s="1"/>
  <c r="L569" i="18"/>
  <c r="S34" i="15"/>
  <c r="S157" i="15" s="1"/>
  <c r="Q97" i="17"/>
  <c r="U97" i="17"/>
  <c r="X46" i="13"/>
  <c r="X868" i="13" s="1"/>
  <c r="M46" i="13"/>
  <c r="K365" i="13"/>
  <c r="K913" i="13" s="1"/>
  <c r="S625" i="13"/>
  <c r="O348" i="13"/>
  <c r="W609" i="14"/>
  <c r="V609" i="14"/>
  <c r="L348" i="13"/>
  <c r="I52" i="14"/>
  <c r="U552" i="14"/>
  <c r="P625" i="13"/>
  <c r="T625" i="13"/>
  <c r="O614" i="18"/>
  <c r="K88" i="14"/>
  <c r="K892" i="14" s="1"/>
  <c r="Y608" i="13"/>
  <c r="X73" i="15"/>
  <c r="M66" i="10"/>
  <c r="Q34" i="15"/>
  <c r="Q157" i="15" s="1"/>
  <c r="U34" i="15"/>
  <c r="U157" i="15" s="1"/>
  <c r="K564" i="14"/>
  <c r="M343" i="17"/>
  <c r="T292" i="14"/>
  <c r="O619" i="13"/>
  <c r="Y34" i="14"/>
  <c r="X606" i="18"/>
  <c r="I66" i="13"/>
  <c r="J34" i="15"/>
  <c r="J157" i="15" s="1"/>
  <c r="O34" i="15"/>
  <c r="O157" i="15" s="1"/>
  <c r="X97" i="17"/>
  <c r="X589" i="17" s="1"/>
  <c r="J97" i="17"/>
  <c r="W864" i="13"/>
  <c r="T46" i="13"/>
  <c r="T868" i="13" s="1"/>
  <c r="O46" i="13"/>
  <c r="K625" i="13"/>
  <c r="W863" i="13"/>
  <c r="Q348" i="13"/>
  <c r="U609" i="14"/>
  <c r="L609" i="14"/>
  <c r="W348" i="13"/>
  <c r="X359" i="13"/>
  <c r="N339" i="18"/>
  <c r="M552" i="14"/>
  <c r="X400" i="17"/>
  <c r="X564" i="17" s="1"/>
  <c r="T400" i="17"/>
  <c r="T564" i="17" s="1"/>
  <c r="J400" i="17"/>
  <c r="O400" i="17"/>
  <c r="S400" i="17"/>
  <c r="V400" i="17"/>
  <c r="R400" i="17"/>
  <c r="R564" i="17" s="1"/>
  <c r="U400" i="17"/>
  <c r="U564" i="17" s="1"/>
  <c r="P400" i="17"/>
  <c r="M400" i="17"/>
  <c r="M564" i="17" s="1"/>
  <c r="K400" i="17"/>
  <c r="Q400" i="17"/>
  <c r="W400" i="17"/>
  <c r="W564" i="17" s="1"/>
  <c r="N273" i="17"/>
  <c r="N601" i="17" s="1"/>
  <c r="T273" i="17"/>
  <c r="T601" i="17" s="1"/>
  <c r="V273" i="17"/>
  <c r="V601" i="17" s="1"/>
  <c r="Q273" i="17"/>
  <c r="Q601" i="17" s="1"/>
  <c r="M273" i="17"/>
  <c r="M601" i="17" s="1"/>
  <c r="R273" i="17"/>
  <c r="R601" i="17" s="1"/>
  <c r="X273" i="17"/>
  <c r="X601" i="17" s="1"/>
  <c r="S273" i="17"/>
  <c r="S601" i="17" s="1"/>
  <c r="W273" i="17"/>
  <c r="W601" i="17" s="1"/>
  <c r="L273" i="17"/>
  <c r="L601" i="17" s="1"/>
  <c r="J273" i="17"/>
  <c r="J601" i="17" s="1"/>
  <c r="V579" i="18"/>
  <c r="U579" i="18"/>
  <c r="R579" i="18"/>
  <c r="W579" i="18"/>
  <c r="W846" i="18" s="1"/>
  <c r="M579" i="18"/>
  <c r="J579" i="18"/>
  <c r="S579" i="18"/>
  <c r="K579" i="18"/>
  <c r="X579" i="18"/>
  <c r="Q579" i="18"/>
  <c r="O579" i="18"/>
  <c r="P579" i="18"/>
  <c r="T579" i="18"/>
  <c r="T569" i="18"/>
  <c r="T836" i="18" s="1"/>
  <c r="Y599" i="14"/>
  <c r="O359" i="13"/>
  <c r="N564" i="14"/>
  <c r="W339" i="18"/>
  <c r="Y579" i="14"/>
  <c r="L584" i="13"/>
  <c r="L600" i="13" s="1"/>
  <c r="O569" i="18"/>
  <c r="U549" i="17"/>
  <c r="U584" i="13"/>
  <c r="U600" i="13" s="1"/>
  <c r="T606" i="18"/>
  <c r="J606" i="18"/>
  <c r="X146" i="17"/>
  <c r="X638" i="17" s="1"/>
  <c r="I34" i="15"/>
  <c r="I157" i="15" s="1"/>
  <c r="R34" i="15"/>
  <c r="R157" i="15" s="1"/>
  <c r="P97" i="17"/>
  <c r="S365" i="13"/>
  <c r="S913" i="13" s="1"/>
  <c r="J46" i="13"/>
  <c r="N46" i="13"/>
  <c r="N868" i="13" s="1"/>
  <c r="X625" i="13"/>
  <c r="J625" i="13"/>
  <c r="T348" i="13"/>
  <c r="N348" i="13"/>
  <c r="P609" i="14"/>
  <c r="K609" i="14"/>
  <c r="U863" i="13"/>
  <c r="L339" i="18"/>
  <c r="N625" i="13"/>
  <c r="Y589" i="13"/>
  <c r="M298" i="13"/>
  <c r="V572" i="18"/>
  <c r="O572" i="18"/>
  <c r="U572" i="18"/>
  <c r="W572" i="18"/>
  <c r="J572" i="18"/>
  <c r="T572" i="18"/>
  <c r="T839" i="18" s="1"/>
  <c r="Q572" i="18"/>
  <c r="Q839" i="18" s="1"/>
  <c r="S572" i="18"/>
  <c r="K572" i="18"/>
  <c r="M572" i="18"/>
  <c r="X572" i="18"/>
  <c r="X839" i="18" s="1"/>
  <c r="P572" i="18"/>
  <c r="P39" i="13"/>
  <c r="N39" i="13"/>
  <c r="N861" i="13" s="1"/>
  <c r="U39" i="13"/>
  <c r="U861" i="13" s="1"/>
  <c r="J39" i="13"/>
  <c r="X39" i="13"/>
  <c r="X861" i="13" s="1"/>
  <c r="V39" i="13"/>
  <c r="V861" i="13" s="1"/>
  <c r="M39" i="13"/>
  <c r="M861" i="13" s="1"/>
  <c r="L39" i="13"/>
  <c r="S39" i="13"/>
  <c r="T39" i="13"/>
  <c r="T861" i="13" s="1"/>
  <c r="W39" i="13"/>
  <c r="W861" i="13" s="1"/>
  <c r="K39" i="13"/>
  <c r="O39" i="13"/>
  <c r="Q39" i="13"/>
  <c r="Q861" i="13" s="1"/>
  <c r="R39" i="13"/>
  <c r="P86" i="13"/>
  <c r="L138" i="21" s="1"/>
  <c r="J86" i="13"/>
  <c r="R86" i="13"/>
  <c r="M86" i="13"/>
  <c r="I138" i="21" s="1"/>
  <c r="N86" i="13"/>
  <c r="S86" i="13"/>
  <c r="O138" i="21" s="1"/>
  <c r="Q86" i="13"/>
  <c r="O86" i="13"/>
  <c r="K138" i="21" s="1"/>
  <c r="K86" i="13"/>
  <c r="L86" i="13"/>
  <c r="H138" i="21" s="1"/>
  <c r="T86" i="13"/>
  <c r="P138" i="21" s="1"/>
  <c r="T146" i="17"/>
  <c r="T638" i="17" s="1"/>
  <c r="X864" i="18"/>
  <c r="K395" i="17"/>
  <c r="S395" i="17"/>
  <c r="O395" i="17"/>
  <c r="T395" i="17"/>
  <c r="T559" i="17" s="1"/>
  <c r="W395" i="17"/>
  <c r="R395" i="17"/>
  <c r="V395" i="17"/>
  <c r="M395" i="17"/>
  <c r="P395" i="17"/>
  <c r="U395" i="17"/>
  <c r="Q395" i="17"/>
  <c r="J395" i="17"/>
  <c r="X395" i="17"/>
  <c r="Q88" i="14"/>
  <c r="Q892" i="14" s="1"/>
  <c r="S88" i="14"/>
  <c r="S892" i="14" s="1"/>
  <c r="R88" i="14"/>
  <c r="R892" i="14" s="1"/>
  <c r="V88" i="14"/>
  <c r="V892" i="14" s="1"/>
  <c r="X88" i="14"/>
  <c r="X892" i="14" s="1"/>
  <c r="L88" i="14"/>
  <c r="L892" i="14" s="1"/>
  <c r="O88" i="14"/>
  <c r="O892" i="14" s="1"/>
  <c r="M88" i="14"/>
  <c r="M892" i="14" s="1"/>
  <c r="W88" i="14"/>
  <c r="W892" i="14" s="1"/>
  <c r="J88" i="14"/>
  <c r="J892" i="14" s="1"/>
  <c r="U88" i="14"/>
  <c r="U892" i="14" s="1"/>
  <c r="N316" i="13"/>
  <c r="N864" i="13" s="1"/>
  <c r="K316" i="13"/>
  <c r="K864" i="13" s="1"/>
  <c r="V316" i="13"/>
  <c r="V864" i="13" s="1"/>
  <c r="T316" i="13"/>
  <c r="T864" i="13" s="1"/>
  <c r="Q316" i="13"/>
  <c r="Q864" i="13" s="1"/>
  <c r="J316" i="13"/>
  <c r="J864" i="13" s="1"/>
  <c r="R316" i="13"/>
  <c r="R864" i="13" s="1"/>
  <c r="L316" i="13"/>
  <c r="L864" i="13" s="1"/>
  <c r="P316" i="13"/>
  <c r="P864" i="13" s="1"/>
  <c r="U316" i="13"/>
  <c r="U864" i="13" s="1"/>
  <c r="O316" i="13"/>
  <c r="R606" i="18"/>
  <c r="J146" i="17"/>
  <c r="J638" i="17" s="1"/>
  <c r="N584" i="13"/>
  <c r="N600" i="13" s="1"/>
  <c r="S894" i="14"/>
  <c r="M34" i="15"/>
  <c r="M157" i="15" s="1"/>
  <c r="W34" i="15"/>
  <c r="W157" i="15" s="1"/>
  <c r="K97" i="17"/>
  <c r="V97" i="17"/>
  <c r="W365" i="13"/>
  <c r="W913" i="13" s="1"/>
  <c r="S46" i="13"/>
  <c r="W625" i="13"/>
  <c r="S348" i="13"/>
  <c r="X348" i="13"/>
  <c r="O609" i="14"/>
  <c r="J609" i="14"/>
  <c r="K34" i="15"/>
  <c r="K157" i="15" s="1"/>
  <c r="Y573" i="18"/>
  <c r="Y393" i="17"/>
  <c r="P88" i="14"/>
  <c r="P892" i="14" s="1"/>
  <c r="X316" i="13"/>
  <c r="X864" i="13" s="1"/>
  <c r="X402" i="17"/>
  <c r="X566" i="17" s="1"/>
  <c r="S402" i="17"/>
  <c r="L402" i="17"/>
  <c r="M402" i="17"/>
  <c r="T402" i="17"/>
  <c r="T566" i="17" s="1"/>
  <c r="V402" i="17"/>
  <c r="Q402" i="17"/>
  <c r="Q566" i="17" s="1"/>
  <c r="P402" i="17"/>
  <c r="P566" i="17" s="1"/>
  <c r="W402" i="17"/>
  <c r="W566" i="17" s="1"/>
  <c r="U402" i="17"/>
  <c r="U566" i="17" s="1"/>
  <c r="R402" i="17"/>
  <c r="R566" i="17" s="1"/>
  <c r="O402" i="17"/>
  <c r="K584" i="13"/>
  <c r="K600" i="13" s="1"/>
  <c r="O347" i="17"/>
  <c r="N34" i="15"/>
  <c r="N157" i="15" s="1"/>
  <c r="W97" i="17"/>
  <c r="W589" i="17" s="1"/>
  <c r="R365" i="13"/>
  <c r="R913" i="13" s="1"/>
  <c r="W46" i="13"/>
  <c r="W868" i="13" s="1"/>
  <c r="O625" i="13"/>
  <c r="N579" i="18"/>
  <c r="N395" i="17"/>
  <c r="M316" i="13"/>
  <c r="M864" i="13" s="1"/>
  <c r="T88" i="14"/>
  <c r="T892" i="14" s="1"/>
  <c r="Y44" i="13"/>
  <c r="Y594" i="18"/>
  <c r="K390" i="17"/>
  <c r="V390" i="17"/>
  <c r="Q390" i="17"/>
  <c r="X390" i="17"/>
  <c r="U390" i="17"/>
  <c r="J390" i="17"/>
  <c r="L390" i="17"/>
  <c r="P390" i="17"/>
  <c r="T390" i="17"/>
  <c r="T554" i="17" s="1"/>
  <c r="M390" i="17"/>
  <c r="R390" i="17"/>
  <c r="S390" i="17"/>
  <c r="W390" i="17"/>
  <c r="O390" i="17"/>
  <c r="O187" i="17"/>
  <c r="T187" i="17"/>
  <c r="R187" i="17"/>
  <c r="K187" i="17"/>
  <c r="Q187" i="17"/>
  <c r="J187" i="17"/>
  <c r="P187" i="17"/>
  <c r="X187" i="17"/>
  <c r="N187" i="17"/>
  <c r="M187" i="17"/>
  <c r="W187" i="17"/>
  <c r="U187" i="17"/>
  <c r="V187" i="17"/>
  <c r="S187" i="17"/>
  <c r="L187" i="17"/>
  <c r="I76" i="14"/>
  <c r="M76" i="6"/>
  <c r="X614" i="14"/>
  <c r="K614" i="14"/>
  <c r="W614" i="14"/>
  <c r="R614" i="14"/>
  <c r="T614" i="14"/>
  <c r="Q614" i="14"/>
  <c r="U614" i="14"/>
  <c r="S614" i="14"/>
  <c r="M614" i="14"/>
  <c r="L614" i="14"/>
  <c r="V614" i="14"/>
  <c r="N614" i="14"/>
  <c r="P614" i="14"/>
  <c r="O614" i="14"/>
  <c r="X632" i="13"/>
  <c r="W632" i="13"/>
  <c r="S632" i="13"/>
  <c r="R632" i="13"/>
  <c r="U632" i="13"/>
  <c r="V632" i="13"/>
  <c r="N632" i="13"/>
  <c r="T632" i="13"/>
  <c r="L632" i="13"/>
  <c r="Q632" i="13"/>
  <c r="K632" i="13"/>
  <c r="M632" i="13"/>
  <c r="P632" i="13"/>
  <c r="O632" i="13"/>
  <c r="J249" i="17"/>
  <c r="P249" i="17"/>
  <c r="P577" i="17" s="1"/>
  <c r="Q249" i="17"/>
  <c r="U249" i="17"/>
  <c r="U577" i="17" s="1"/>
  <c r="O249" i="17"/>
  <c r="O577" i="17" s="1"/>
  <c r="S249" i="17"/>
  <c r="S577" i="17" s="1"/>
  <c r="R249" i="17"/>
  <c r="K249" i="17"/>
  <c r="K577" i="17" s="1"/>
  <c r="T249" i="17"/>
  <c r="T577" i="17" s="1"/>
  <c r="N249" i="17"/>
  <c r="N577" i="17" s="1"/>
  <c r="W249" i="17"/>
  <c r="W577" i="17" s="1"/>
  <c r="V249" i="17"/>
  <c r="V577" i="17" s="1"/>
  <c r="X249" i="17"/>
  <c r="X577" i="17" s="1"/>
  <c r="M249" i="17"/>
  <c r="M577" i="17" s="1"/>
  <c r="L249" i="17"/>
  <c r="L577" i="17" s="1"/>
  <c r="I20" i="17"/>
  <c r="M20" i="8"/>
  <c r="I28" i="14"/>
  <c r="M28" i="6"/>
  <c r="J352" i="17"/>
  <c r="M352" i="17"/>
  <c r="T352" i="17"/>
  <c r="K352" i="17"/>
  <c r="V352" i="17"/>
  <c r="L352" i="17"/>
  <c r="S352" i="17"/>
  <c r="R352" i="17"/>
  <c r="W352" i="17"/>
  <c r="O352" i="17"/>
  <c r="P352" i="17"/>
  <c r="U352" i="17"/>
  <c r="N352" i="17"/>
  <c r="Q352" i="17"/>
  <c r="X352" i="17"/>
  <c r="T50" i="14"/>
  <c r="T854" i="14" s="1"/>
  <c r="W50" i="14"/>
  <c r="W854" i="14" s="1"/>
  <c r="U50" i="14"/>
  <c r="U854" i="14" s="1"/>
  <c r="S50" i="14"/>
  <c r="R50" i="14"/>
  <c r="X50" i="14"/>
  <c r="X854" i="14" s="1"/>
  <c r="O50" i="14"/>
  <c r="Q50" i="14"/>
  <c r="L50" i="14"/>
  <c r="K50" i="14"/>
  <c r="J50" i="14"/>
  <c r="M50" i="14"/>
  <c r="M854" i="14" s="1"/>
  <c r="N50" i="14"/>
  <c r="N854" i="14" s="1"/>
  <c r="V50" i="14"/>
  <c r="V854" i="14" s="1"/>
  <c r="P50" i="14"/>
  <c r="X616" i="14"/>
  <c r="O611" i="14"/>
  <c r="W190" i="17"/>
  <c r="T190" i="17"/>
  <c r="O190" i="17"/>
  <c r="S190" i="17"/>
  <c r="L190" i="17"/>
  <c r="N190" i="17"/>
  <c r="M190" i="17"/>
  <c r="Q190" i="17"/>
  <c r="X190" i="17"/>
  <c r="U190" i="17"/>
  <c r="P190" i="17"/>
  <c r="R190" i="17"/>
  <c r="J190" i="17"/>
  <c r="K190" i="17"/>
  <c r="V190" i="17"/>
  <c r="I76" i="13"/>
  <c r="M76" i="5"/>
  <c r="I71" i="14"/>
  <c r="M71" i="6"/>
  <c r="V331" i="14"/>
  <c r="Q331" i="14"/>
  <c r="Q867" i="14" s="1"/>
  <c r="N331" i="14"/>
  <c r="N867" i="14" s="1"/>
  <c r="X331" i="14"/>
  <c r="X867" i="14" s="1"/>
  <c r="P331" i="14"/>
  <c r="P867" i="14" s="1"/>
  <c r="W331" i="14"/>
  <c r="W867" i="14" s="1"/>
  <c r="O331" i="14"/>
  <c r="O867" i="14" s="1"/>
  <c r="J331" i="14"/>
  <c r="K331" i="14"/>
  <c r="U331" i="14"/>
  <c r="U867" i="14" s="1"/>
  <c r="S331" i="14"/>
  <c r="L331" i="14"/>
  <c r="L867" i="14" s="1"/>
  <c r="T331" i="14"/>
  <c r="T867" i="14" s="1"/>
  <c r="R331" i="14"/>
  <c r="R867" i="14" s="1"/>
  <c r="N637" i="13"/>
  <c r="N911" i="13" s="1"/>
  <c r="K637" i="13"/>
  <c r="K911" i="13" s="1"/>
  <c r="S637" i="13"/>
  <c r="U637" i="13"/>
  <c r="Q637" i="13"/>
  <c r="M637" i="13"/>
  <c r="M911" i="13" s="1"/>
  <c r="L637" i="13"/>
  <c r="L911" i="13" s="1"/>
  <c r="O637" i="13"/>
  <c r="O911" i="13" s="1"/>
  <c r="V637" i="13"/>
  <c r="V911" i="13" s="1"/>
  <c r="T637" i="13"/>
  <c r="T911" i="13" s="1"/>
  <c r="P637" i="13"/>
  <c r="R637" i="13"/>
  <c r="J637" i="13"/>
  <c r="J911" i="13" s="1"/>
  <c r="W637" i="13"/>
  <c r="W911" i="13" s="1"/>
  <c r="X637" i="13"/>
  <c r="X911" i="13" s="1"/>
  <c r="R583" i="14"/>
  <c r="V583" i="14"/>
  <c r="J583" i="14"/>
  <c r="T583" i="14"/>
  <c r="T851" i="14" s="1"/>
  <c r="S583" i="14"/>
  <c r="M583" i="14"/>
  <c r="W583" i="14"/>
  <c r="W851" i="14" s="1"/>
  <c r="L583" i="14"/>
  <c r="J313" i="14"/>
  <c r="J849" i="14" s="1"/>
  <c r="R313" i="14"/>
  <c r="R849" i="14" s="1"/>
  <c r="P313" i="14"/>
  <c r="P849" i="14" s="1"/>
  <c r="V313" i="14"/>
  <c r="V849" i="14" s="1"/>
  <c r="O313" i="14"/>
  <c r="L313" i="14"/>
  <c r="S313" i="14"/>
  <c r="S849" i="14" s="1"/>
  <c r="U313" i="14"/>
  <c r="U849" i="14" s="1"/>
  <c r="K313" i="14"/>
  <c r="K849" i="14" s="1"/>
  <c r="X313" i="14"/>
  <c r="X849" i="14" s="1"/>
  <c r="M313" i="14"/>
  <c r="M849" i="14" s="1"/>
  <c r="P49" i="13"/>
  <c r="P871" i="13" s="1"/>
  <c r="W49" i="13"/>
  <c r="W871" i="13" s="1"/>
  <c r="X49" i="13"/>
  <c r="X871" i="13" s="1"/>
  <c r="N49" i="13"/>
  <c r="N871" i="13" s="1"/>
  <c r="M49" i="13"/>
  <c r="K49" i="13"/>
  <c r="U49" i="13"/>
  <c r="U871" i="13" s="1"/>
  <c r="L49" i="13"/>
  <c r="S49" i="13"/>
  <c r="J49" i="13"/>
  <c r="O49" i="13"/>
  <c r="V49" i="13"/>
  <c r="Q49" i="13"/>
  <c r="T49" i="13"/>
  <c r="T871" i="13" s="1"/>
  <c r="R49" i="13"/>
  <c r="R871" i="13" s="1"/>
  <c r="X585" i="14"/>
  <c r="X853" i="14" s="1"/>
  <c r="W585" i="14"/>
  <c r="W853" i="14" s="1"/>
  <c r="U585" i="14"/>
  <c r="U853" i="14" s="1"/>
  <c r="O585" i="14"/>
  <c r="V585" i="14"/>
  <c r="V853" i="14" s="1"/>
  <c r="M585" i="14"/>
  <c r="S585" i="14"/>
  <c r="J585" i="14"/>
  <c r="Q585" i="14"/>
  <c r="L585" i="14"/>
  <c r="T585" i="14"/>
  <c r="T853" i="14" s="1"/>
  <c r="P585" i="14"/>
  <c r="K585" i="14"/>
  <c r="R585" i="14"/>
  <c r="R853" i="14" s="1"/>
  <c r="I27" i="18"/>
  <c r="M27" i="10"/>
  <c r="I23" i="14"/>
  <c r="M23" i="6"/>
  <c r="M626" i="18"/>
  <c r="L626" i="18"/>
  <c r="X626" i="18"/>
  <c r="W626" i="18"/>
  <c r="T626" i="18"/>
  <c r="O626" i="18"/>
  <c r="K626" i="18"/>
  <c r="V626" i="18"/>
  <c r="Q626" i="18"/>
  <c r="P626" i="18"/>
  <c r="S626" i="18"/>
  <c r="N626" i="18"/>
  <c r="R626" i="18"/>
  <c r="U626" i="18"/>
  <c r="J626" i="18"/>
  <c r="J560" i="18"/>
  <c r="X560" i="18"/>
  <c r="T560" i="18"/>
  <c r="P560" i="18"/>
  <c r="Q560" i="18"/>
  <c r="K560" i="18"/>
  <c r="U560" i="18"/>
  <c r="T349" i="17"/>
  <c r="O349" i="17"/>
  <c r="L349" i="17"/>
  <c r="J349" i="17"/>
  <c r="K349" i="17"/>
  <c r="Q349" i="17"/>
  <c r="W349" i="17"/>
  <c r="U349" i="17"/>
  <c r="N349" i="17"/>
  <c r="S349" i="17"/>
  <c r="V349" i="17"/>
  <c r="M349" i="17"/>
  <c r="X349" i="17"/>
  <c r="R349" i="17"/>
  <c r="P349" i="17"/>
  <c r="T447" i="17"/>
  <c r="N447" i="17"/>
  <c r="Q447" i="17"/>
  <c r="P447" i="17"/>
  <c r="M447" i="17"/>
  <c r="U447" i="17"/>
  <c r="L447" i="17"/>
  <c r="K447" i="17"/>
  <c r="X447" i="17"/>
  <c r="R447" i="17"/>
  <c r="W447" i="17"/>
  <c r="V447" i="17"/>
  <c r="S447" i="17"/>
  <c r="J447" i="17"/>
  <c r="T48" i="13"/>
  <c r="V48" i="13"/>
  <c r="X48" i="13"/>
  <c r="W48" i="13"/>
  <c r="J48" i="13"/>
  <c r="M48" i="13"/>
  <c r="R48" i="13"/>
  <c r="O48" i="13"/>
  <c r="Q48" i="13"/>
  <c r="S48" i="13"/>
  <c r="K48" i="13"/>
  <c r="U48" i="13"/>
  <c r="L48" i="13"/>
  <c r="P48" i="13"/>
  <c r="N48" i="13"/>
  <c r="S292" i="14"/>
  <c r="J359" i="13"/>
  <c r="S339" i="18"/>
  <c r="X89" i="14"/>
  <c r="X893" i="14" s="1"/>
  <c r="M89" i="14"/>
  <c r="M893" i="14" s="1"/>
  <c r="V89" i="14"/>
  <c r="V893" i="14" s="1"/>
  <c r="W89" i="14"/>
  <c r="W893" i="14" s="1"/>
  <c r="J89" i="14"/>
  <c r="O89" i="14"/>
  <c r="S89" i="14"/>
  <c r="S893" i="14" s="1"/>
  <c r="R89" i="14"/>
  <c r="R893" i="14" s="1"/>
  <c r="L89" i="14"/>
  <c r="L893" i="14" s="1"/>
  <c r="U89" i="14"/>
  <c r="U893" i="14" s="1"/>
  <c r="Q89" i="14"/>
  <c r="Q893" i="14" s="1"/>
  <c r="N89" i="14"/>
  <c r="N893" i="14" s="1"/>
  <c r="T89" i="14"/>
  <c r="T893" i="14" s="1"/>
  <c r="P89" i="14"/>
  <c r="K89" i="14"/>
  <c r="K893" i="14" s="1"/>
  <c r="Y598" i="18"/>
  <c r="X615" i="14"/>
  <c r="W615" i="14"/>
  <c r="Q615" i="14"/>
  <c r="U615" i="14"/>
  <c r="T615" i="14"/>
  <c r="P615" i="14"/>
  <c r="M615" i="14"/>
  <c r="N615" i="14"/>
  <c r="R615" i="14"/>
  <c r="L615" i="14"/>
  <c r="V615" i="14"/>
  <c r="K615" i="14"/>
  <c r="J615" i="14"/>
  <c r="O615" i="14"/>
  <c r="P631" i="13"/>
  <c r="X631" i="13"/>
  <c r="W631" i="13"/>
  <c r="S631" i="13"/>
  <c r="U631" i="13"/>
  <c r="N631" i="13"/>
  <c r="L631" i="13"/>
  <c r="V631" i="13"/>
  <c r="Q631" i="13"/>
  <c r="T631" i="13"/>
  <c r="K631" i="13"/>
  <c r="R631" i="13"/>
  <c r="J631" i="13"/>
  <c r="M631" i="13"/>
  <c r="O631" i="13"/>
  <c r="P365" i="13"/>
  <c r="P913" i="13" s="1"/>
  <c r="O365" i="13"/>
  <c r="O913" i="13" s="1"/>
  <c r="V365" i="13"/>
  <c r="V913" i="13" s="1"/>
  <c r="Q365" i="13"/>
  <c r="Q913" i="13" s="1"/>
  <c r="X365" i="13"/>
  <c r="X913" i="13" s="1"/>
  <c r="J365" i="13"/>
  <c r="J913" i="13" s="1"/>
  <c r="T365" i="13"/>
  <c r="T913" i="13" s="1"/>
  <c r="U365" i="13"/>
  <c r="U913" i="13" s="1"/>
  <c r="V569" i="18"/>
  <c r="K569" i="18"/>
  <c r="P569" i="18"/>
  <c r="P836" i="18" s="1"/>
  <c r="N569" i="18"/>
  <c r="N836" i="18" s="1"/>
  <c r="I28" i="13"/>
  <c r="M28" i="5"/>
  <c r="I29" i="17"/>
  <c r="M29" i="8"/>
  <c r="T560" i="14"/>
  <c r="S560" i="14"/>
  <c r="X560" i="14"/>
  <c r="W560" i="14"/>
  <c r="P560" i="14"/>
  <c r="O560" i="14"/>
  <c r="N560" i="14"/>
  <c r="R560" i="14"/>
  <c r="V560" i="14"/>
  <c r="K560" i="14"/>
  <c r="U560" i="14"/>
  <c r="L560" i="14"/>
  <c r="M560" i="14"/>
  <c r="Q560" i="14"/>
  <c r="J560" i="14"/>
  <c r="S559" i="18"/>
  <c r="Q559" i="18"/>
  <c r="T559" i="18"/>
  <c r="X559" i="18"/>
  <c r="M559" i="18"/>
  <c r="J559" i="18"/>
  <c r="L559" i="18"/>
  <c r="P559" i="18"/>
  <c r="N559" i="18"/>
  <c r="O559" i="18"/>
  <c r="U559" i="18"/>
  <c r="V559" i="18"/>
  <c r="W559" i="18"/>
  <c r="R559" i="18"/>
  <c r="K559" i="18"/>
  <c r="J292" i="14"/>
  <c r="U583" i="14"/>
  <c r="U851" i="14" s="1"/>
  <c r="I626" i="13"/>
  <c r="H27" i="23"/>
  <c r="Q619" i="14"/>
  <c r="L619" i="14"/>
  <c r="W619" i="14"/>
  <c r="M619" i="14"/>
  <c r="N619" i="14"/>
  <c r="U619" i="14"/>
  <c r="P619" i="14"/>
  <c r="R619" i="14"/>
  <c r="X619" i="14"/>
  <c r="T619" i="14"/>
  <c r="K619" i="14"/>
  <c r="V619" i="14"/>
  <c r="J619" i="14"/>
  <c r="S619" i="14"/>
  <c r="I27" i="17"/>
  <c r="M27" i="8"/>
  <c r="R593" i="14"/>
  <c r="V593" i="14"/>
  <c r="J593" i="14"/>
  <c r="U593" i="14"/>
  <c r="U861" i="14" s="1"/>
  <c r="Q593" i="14"/>
  <c r="Q861" i="14" s="1"/>
  <c r="W593" i="14"/>
  <c r="P593" i="14"/>
  <c r="N593" i="14"/>
  <c r="X593" i="14"/>
  <c r="X861" i="14" s="1"/>
  <c r="S593" i="14"/>
  <c r="O593" i="14"/>
  <c r="K593" i="14"/>
  <c r="L593" i="14"/>
  <c r="T593" i="14"/>
  <c r="T861" i="14" s="1"/>
  <c r="M593" i="14"/>
  <c r="S552" i="14"/>
  <c r="O552" i="14"/>
  <c r="L552" i="14"/>
  <c r="R552" i="14"/>
  <c r="J552" i="14"/>
  <c r="X552" i="14"/>
  <c r="V552" i="14"/>
  <c r="Q552" i="14"/>
  <c r="N552" i="14"/>
  <c r="Q353" i="17"/>
  <c r="M353" i="17"/>
  <c r="N353" i="17"/>
  <c r="X353" i="17"/>
  <c r="T353" i="17"/>
  <c r="P353" i="17"/>
  <c r="L353" i="17"/>
  <c r="R353" i="17"/>
  <c r="O353" i="17"/>
  <c r="U353" i="17"/>
  <c r="S353" i="17"/>
  <c r="W353" i="17"/>
  <c r="J353" i="17"/>
  <c r="V353" i="17"/>
  <c r="K353" i="17"/>
  <c r="T866" i="13"/>
  <c r="X56" i="13"/>
  <c r="X878" i="13" s="1"/>
  <c r="S560" i="18"/>
  <c r="L365" i="13"/>
  <c r="L913" i="13" s="1"/>
  <c r="N343" i="17"/>
  <c r="N313" i="14"/>
  <c r="N849" i="14" s="1"/>
  <c r="R292" i="14"/>
  <c r="K292" i="14"/>
  <c r="K583" i="14"/>
  <c r="K851" i="14" s="1"/>
  <c r="J56" i="13"/>
  <c r="K348" i="17"/>
  <c r="T552" i="14"/>
  <c r="S633" i="13"/>
  <c r="O619" i="14"/>
  <c r="S343" i="14"/>
  <c r="Y87" i="18"/>
  <c r="T181" i="17"/>
  <c r="L181" i="17"/>
  <c r="M181" i="17"/>
  <c r="U181" i="17"/>
  <c r="R181" i="17"/>
  <c r="P181" i="17"/>
  <c r="S181" i="17"/>
  <c r="O181" i="17"/>
  <c r="J181" i="17"/>
  <c r="N181" i="17"/>
  <c r="Q181" i="17"/>
  <c r="K181" i="17"/>
  <c r="V181" i="17"/>
  <c r="W181" i="17"/>
  <c r="X181" i="17"/>
  <c r="U192" i="17"/>
  <c r="X192" i="17"/>
  <c r="T192" i="17"/>
  <c r="N192" i="17"/>
  <c r="V192" i="17"/>
  <c r="M192" i="17"/>
  <c r="L192" i="17"/>
  <c r="I74" i="14"/>
  <c r="M74" i="6"/>
  <c r="W88" i="13"/>
  <c r="W910" i="13" s="1"/>
  <c r="X88" i="13"/>
  <c r="X910" i="13" s="1"/>
  <c r="U88" i="13"/>
  <c r="U910" i="13" s="1"/>
  <c r="J88" i="13"/>
  <c r="M88" i="13"/>
  <c r="M910" i="13" s="1"/>
  <c r="S88" i="13"/>
  <c r="S910" i="13" s="1"/>
  <c r="R88" i="13"/>
  <c r="T88" i="13"/>
  <c r="N88" i="13"/>
  <c r="K88" i="13"/>
  <c r="K910" i="13" s="1"/>
  <c r="L88" i="13"/>
  <c r="L910" i="13" s="1"/>
  <c r="P88" i="13"/>
  <c r="P910" i="13" s="1"/>
  <c r="O88" i="13"/>
  <c r="O910" i="13" s="1"/>
  <c r="V88" i="13"/>
  <c r="V910" i="13" s="1"/>
  <c r="Q88" i="13"/>
  <c r="Q910" i="13" s="1"/>
  <c r="W411" i="17"/>
  <c r="W575" i="17" s="1"/>
  <c r="T411" i="17"/>
  <c r="T575" i="17" s="1"/>
  <c r="J411" i="17"/>
  <c r="N411" i="17"/>
  <c r="N575" i="17" s="1"/>
  <c r="O411" i="17"/>
  <c r="M411" i="17"/>
  <c r="P411" i="17"/>
  <c r="S411" i="17"/>
  <c r="Q411" i="17"/>
  <c r="K411" i="17"/>
  <c r="V411" i="17"/>
  <c r="U411" i="17"/>
  <c r="U575" i="17" s="1"/>
  <c r="X411" i="17"/>
  <c r="X575" i="17" s="1"/>
  <c r="L411" i="17"/>
  <c r="R411" i="17"/>
  <c r="M28" i="10"/>
  <c r="I28" i="18"/>
  <c r="I24" i="17"/>
  <c r="M24" i="8"/>
  <c r="I548" i="18"/>
  <c r="L18" i="10"/>
  <c r="K573" i="13"/>
  <c r="X573" i="13"/>
  <c r="L573" i="13"/>
  <c r="O573" i="13"/>
  <c r="M573" i="13"/>
  <c r="N573" i="13"/>
  <c r="T573" i="13"/>
  <c r="W573" i="13"/>
  <c r="J573" i="13"/>
  <c r="U573" i="13"/>
  <c r="S573" i="13"/>
  <c r="R573" i="13"/>
  <c r="Q573" i="13"/>
  <c r="P573" i="13"/>
  <c r="V573" i="13"/>
  <c r="W572" i="13"/>
  <c r="X572" i="13"/>
  <c r="O572" i="13"/>
  <c r="U572" i="13"/>
  <c r="M572" i="13"/>
  <c r="V572" i="13"/>
  <c r="Q572" i="13"/>
  <c r="S572" i="13"/>
  <c r="L572" i="13"/>
  <c r="K572" i="13"/>
  <c r="T572" i="13"/>
  <c r="J572" i="13"/>
  <c r="R572" i="13"/>
  <c r="N572" i="13"/>
  <c r="P572" i="13"/>
  <c r="N179" i="17"/>
  <c r="R192" i="17"/>
  <c r="S192" i="17"/>
  <c r="W297" i="13"/>
  <c r="U297" i="13"/>
  <c r="X297" i="13"/>
  <c r="P297" i="13"/>
  <c r="S297" i="13"/>
  <c r="N297" i="13"/>
  <c r="V297" i="13"/>
  <c r="J297" i="13"/>
  <c r="Q297" i="13"/>
  <c r="L297" i="13"/>
  <c r="T297" i="13"/>
  <c r="O297" i="13"/>
  <c r="R297" i="13"/>
  <c r="K297" i="13"/>
  <c r="O292" i="14"/>
  <c r="W292" i="14"/>
  <c r="X292" i="14"/>
  <c r="M292" i="14"/>
  <c r="Q292" i="14"/>
  <c r="U292" i="14"/>
  <c r="V292" i="14"/>
  <c r="I83" i="13"/>
  <c r="M83" i="5"/>
  <c r="T359" i="13"/>
  <c r="U359" i="13"/>
  <c r="M359" i="13"/>
  <c r="N359" i="13"/>
  <c r="L359" i="13"/>
  <c r="R359" i="13"/>
  <c r="V343" i="14"/>
  <c r="R343" i="14"/>
  <c r="K343" i="14"/>
  <c r="W343" i="14"/>
  <c r="T343" i="14"/>
  <c r="X343" i="14"/>
  <c r="J343" i="14"/>
  <c r="U343" i="14"/>
  <c r="P343" i="14"/>
  <c r="O343" i="14"/>
  <c r="L343" i="14"/>
  <c r="Q343" i="14"/>
  <c r="N343" i="14"/>
  <c r="X365" i="17"/>
  <c r="W365" i="17"/>
  <c r="M365" i="17"/>
  <c r="O365" i="17"/>
  <c r="K137" i="17"/>
  <c r="K629" i="17" s="1"/>
  <c r="V137" i="17"/>
  <c r="P137" i="17"/>
  <c r="P629" i="17" s="1"/>
  <c r="X137" i="17"/>
  <c r="X629" i="17" s="1"/>
  <c r="L137" i="17"/>
  <c r="N137" i="17"/>
  <c r="S137" i="17"/>
  <c r="S629" i="17" s="1"/>
  <c r="I30" i="17"/>
  <c r="M30" i="8"/>
  <c r="K894" i="14"/>
  <c r="J137" i="17"/>
  <c r="T179" i="17"/>
  <c r="W359" i="13"/>
  <c r="X621" i="13"/>
  <c r="W621" i="13"/>
  <c r="P621" i="13"/>
  <c r="J621" i="13"/>
  <c r="V621" i="13"/>
  <c r="N621" i="13"/>
  <c r="L621" i="13"/>
  <c r="R621" i="13"/>
  <c r="T621" i="13"/>
  <c r="U621" i="13"/>
  <c r="M621" i="13"/>
  <c r="Q621" i="13"/>
  <c r="K621" i="13"/>
  <c r="J610" i="14"/>
  <c r="W610" i="14"/>
  <c r="U610" i="14"/>
  <c r="Q610" i="14"/>
  <c r="X610" i="14"/>
  <c r="P610" i="14"/>
  <c r="V610" i="14"/>
  <c r="L610" i="14"/>
  <c r="T610" i="14"/>
  <c r="R610" i="14"/>
  <c r="N610" i="14"/>
  <c r="S610" i="14"/>
  <c r="M610" i="14"/>
  <c r="O610" i="14"/>
  <c r="K610" i="14"/>
  <c r="P627" i="13"/>
  <c r="X627" i="13"/>
  <c r="V627" i="13"/>
  <c r="T627" i="13"/>
  <c r="R627" i="13"/>
  <c r="W627" i="13"/>
  <c r="L627" i="13"/>
  <c r="N627" i="13"/>
  <c r="Q627" i="13"/>
  <c r="U627" i="13"/>
  <c r="M627" i="13"/>
  <c r="K627" i="13"/>
  <c r="S627" i="13"/>
  <c r="M25" i="8"/>
  <c r="I25" i="17"/>
  <c r="I14" i="17"/>
  <c r="M14" i="8"/>
  <c r="J31" i="8"/>
  <c r="X60" i="13"/>
  <c r="X882" i="13" s="1"/>
  <c r="T60" i="13"/>
  <c r="T882" i="13" s="1"/>
  <c r="W60" i="13"/>
  <c r="W882" i="13" s="1"/>
  <c r="V60" i="13"/>
  <c r="V882" i="13" s="1"/>
  <c r="Q60" i="13"/>
  <c r="S60" i="13"/>
  <c r="U60" i="13"/>
  <c r="U882" i="13" s="1"/>
  <c r="J60" i="13"/>
  <c r="O60" i="13"/>
  <c r="L60" i="13"/>
  <c r="M60" i="13"/>
  <c r="M882" i="13" s="1"/>
  <c r="N60" i="13"/>
  <c r="N882" i="13" s="1"/>
  <c r="R60" i="13"/>
  <c r="R882" i="13" s="1"/>
  <c r="K60" i="13"/>
  <c r="P60" i="13"/>
  <c r="I342" i="17"/>
  <c r="L31" i="8"/>
  <c r="I359" i="17" s="1"/>
  <c r="U357" i="17"/>
  <c r="O357" i="17"/>
  <c r="R357" i="17"/>
  <c r="M357" i="17"/>
  <c r="Q357" i="17"/>
  <c r="L357" i="17"/>
  <c r="P357" i="17"/>
  <c r="W357" i="17"/>
  <c r="S357" i="17"/>
  <c r="T357" i="17"/>
  <c r="N357" i="17"/>
  <c r="J357" i="17"/>
  <c r="V357" i="17"/>
  <c r="X357" i="17"/>
  <c r="K357" i="17"/>
  <c r="J564" i="14"/>
  <c r="U564" i="14"/>
  <c r="P564" i="14"/>
  <c r="X564" i="14"/>
  <c r="R564" i="14"/>
  <c r="L244" i="17"/>
  <c r="U244" i="17"/>
  <c r="U572" i="17" s="1"/>
  <c r="M244" i="17"/>
  <c r="O244" i="17"/>
  <c r="R244" i="17"/>
  <c r="R572" i="17" s="1"/>
  <c r="Q244" i="17"/>
  <c r="Q572" i="17" s="1"/>
  <c r="K244" i="17"/>
  <c r="K572" i="17" s="1"/>
  <c r="T244" i="17"/>
  <c r="P244" i="17"/>
  <c r="P572" i="17" s="1"/>
  <c r="X244" i="17"/>
  <c r="V244" i="17"/>
  <c r="V572" i="17" s="1"/>
  <c r="J244" i="17"/>
  <c r="J572" i="17" s="1"/>
  <c r="W244" i="17"/>
  <c r="W572" i="17" s="1"/>
  <c r="N244" i="17"/>
  <c r="N572" i="17" s="1"/>
  <c r="W288" i="17"/>
  <c r="W616" i="17" s="1"/>
  <c r="X288" i="17"/>
  <c r="X616" i="17" s="1"/>
  <c r="J569" i="18"/>
  <c r="S365" i="17"/>
  <c r="N365" i="13"/>
  <c r="N913" i="13" s="1"/>
  <c r="W192" i="17"/>
  <c r="J632" i="13"/>
  <c r="M297" i="13"/>
  <c r="U417" i="17"/>
  <c r="S417" i="17"/>
  <c r="S581" i="17" s="1"/>
  <c r="T417" i="17"/>
  <c r="T581" i="17" s="1"/>
  <c r="M417" i="17"/>
  <c r="M581" i="17" s="1"/>
  <c r="K417" i="17"/>
  <c r="L417" i="17"/>
  <c r="Q417" i="17"/>
  <c r="W417" i="17"/>
  <c r="W581" i="17" s="1"/>
  <c r="J417" i="17"/>
  <c r="R417" i="17"/>
  <c r="X417" i="17"/>
  <c r="X581" i="17" s="1"/>
  <c r="O417" i="17"/>
  <c r="P417" i="17"/>
  <c r="N417" i="17"/>
  <c r="N581" i="17" s="1"/>
  <c r="V417" i="17"/>
  <c r="X61" i="13"/>
  <c r="X883" i="13" s="1"/>
  <c r="W61" i="13"/>
  <c r="R61" i="13"/>
  <c r="O61" i="13"/>
  <c r="S61" i="13"/>
  <c r="V61" i="13"/>
  <c r="P61" i="13"/>
  <c r="K61" i="13"/>
  <c r="Q61" i="13"/>
  <c r="L61" i="13"/>
  <c r="J61" i="13"/>
  <c r="T61" i="13"/>
  <c r="T883" i="13" s="1"/>
  <c r="M61" i="13"/>
  <c r="N61" i="13"/>
  <c r="U61" i="13"/>
  <c r="K56" i="18"/>
  <c r="R56" i="18"/>
  <c r="Q56" i="18"/>
  <c r="L56" i="18"/>
  <c r="O56" i="18"/>
  <c r="O66" i="18" s="1"/>
  <c r="N56" i="18"/>
  <c r="T56" i="18"/>
  <c r="M56" i="18"/>
  <c r="V56" i="18"/>
  <c r="P56" i="18"/>
  <c r="J56" i="18"/>
  <c r="X56" i="18"/>
  <c r="U56" i="18"/>
  <c r="W56" i="18"/>
  <c r="S56" i="18"/>
  <c r="P386" i="17"/>
  <c r="X386" i="17"/>
  <c r="J386" i="17"/>
  <c r="O386" i="17"/>
  <c r="Q386" i="17"/>
  <c r="W386" i="17"/>
  <c r="M386" i="17"/>
  <c r="U386" i="17"/>
  <c r="V386" i="17"/>
  <c r="R386" i="17"/>
  <c r="K386" i="17"/>
  <c r="S386" i="17"/>
  <c r="L386" i="17"/>
  <c r="T386" i="17"/>
  <c r="T550" i="17" s="1"/>
  <c r="M16" i="10"/>
  <c r="I16" i="18"/>
  <c r="I16" i="14"/>
  <c r="M16" i="6"/>
  <c r="X574" i="13"/>
  <c r="U574" i="13"/>
  <c r="W574" i="13"/>
  <c r="S574" i="13"/>
  <c r="Q574" i="13"/>
  <c r="M574" i="13"/>
  <c r="R574" i="13"/>
  <c r="T574" i="13"/>
  <c r="V574" i="13"/>
  <c r="K574" i="13"/>
  <c r="P574" i="13"/>
  <c r="J574" i="13"/>
  <c r="L574" i="13"/>
  <c r="O574" i="13"/>
  <c r="N574" i="13"/>
  <c r="T584" i="13"/>
  <c r="T600" i="13" s="1"/>
  <c r="O549" i="18"/>
  <c r="N578" i="17"/>
  <c r="Q146" i="17"/>
  <c r="Q638" i="17" s="1"/>
  <c r="W146" i="17"/>
  <c r="W638" i="17" s="1"/>
  <c r="S584" i="13"/>
  <c r="S600" i="13" s="1"/>
  <c r="S549" i="18"/>
  <c r="I66" i="18"/>
  <c r="Q569" i="18"/>
  <c r="Q836" i="18" s="1"/>
  <c r="M560" i="18"/>
  <c r="Q137" i="17"/>
  <c r="O192" i="17"/>
  <c r="W313" i="14"/>
  <c r="W849" i="14" s="1"/>
  <c r="W552" i="14"/>
  <c r="N583" i="14"/>
  <c r="N851" i="14" s="1"/>
  <c r="L564" i="14"/>
  <c r="S564" i="14"/>
  <c r="K192" i="17"/>
  <c r="S621" i="13"/>
  <c r="I289" i="18"/>
  <c r="K30" i="10"/>
  <c r="I297" i="18" s="1"/>
  <c r="I72" i="13"/>
  <c r="M72" i="5"/>
  <c r="I79" i="14"/>
  <c r="M79" i="6"/>
  <c r="X352" i="18"/>
  <c r="J352" i="18"/>
  <c r="R352" i="18"/>
  <c r="W352" i="18"/>
  <c r="Q352" i="18"/>
  <c r="U352" i="18"/>
  <c r="T352" i="18"/>
  <c r="O352" i="18"/>
  <c r="N352" i="18"/>
  <c r="K352" i="18"/>
  <c r="V352" i="18"/>
  <c r="L352" i="18"/>
  <c r="P352" i="18"/>
  <c r="S352" i="18"/>
  <c r="M352" i="18"/>
  <c r="I337" i="18"/>
  <c r="K94" i="10"/>
  <c r="I361" i="18" s="1"/>
  <c r="W346" i="13"/>
  <c r="X346" i="13"/>
  <c r="J346" i="13"/>
  <c r="R346" i="13"/>
  <c r="P346" i="13"/>
  <c r="K346" i="13"/>
  <c r="T346" i="13"/>
  <c r="S346" i="13"/>
  <c r="O346" i="13"/>
  <c r="N346" i="13"/>
  <c r="U346" i="13"/>
  <c r="Q346" i="13"/>
  <c r="L346" i="13"/>
  <c r="V346" i="13"/>
  <c r="M346" i="13"/>
  <c r="W622" i="13"/>
  <c r="X622" i="13"/>
  <c r="V622" i="13"/>
  <c r="P622" i="13"/>
  <c r="R622" i="13"/>
  <c r="K622" i="13"/>
  <c r="M622" i="13"/>
  <c r="N622" i="13"/>
  <c r="Q622" i="13"/>
  <c r="T622" i="13"/>
  <c r="S622" i="13"/>
  <c r="U622" i="13"/>
  <c r="L622" i="13"/>
  <c r="J622" i="13"/>
  <c r="W611" i="14"/>
  <c r="M611" i="14"/>
  <c r="X611" i="14"/>
  <c r="V611" i="14"/>
  <c r="Q611" i="14"/>
  <c r="T611" i="14"/>
  <c r="U611" i="14"/>
  <c r="L611" i="14"/>
  <c r="P611" i="14"/>
  <c r="R611" i="14"/>
  <c r="N611" i="14"/>
  <c r="K611" i="14"/>
  <c r="S611" i="14"/>
  <c r="M616" i="14"/>
  <c r="L616" i="14"/>
  <c r="Q616" i="14"/>
  <c r="W616" i="14"/>
  <c r="V616" i="14"/>
  <c r="K616" i="14"/>
  <c r="S616" i="14"/>
  <c r="J616" i="14"/>
  <c r="W633" i="13"/>
  <c r="X633" i="13"/>
  <c r="P633" i="13"/>
  <c r="L633" i="13"/>
  <c r="T633" i="13"/>
  <c r="M633" i="13"/>
  <c r="K633" i="13"/>
  <c r="Q633" i="13"/>
  <c r="N633" i="13"/>
  <c r="R633" i="13"/>
  <c r="V633" i="13"/>
  <c r="U633" i="13"/>
  <c r="O633" i="13"/>
  <c r="I26" i="18"/>
  <c r="M26" i="10"/>
  <c r="I16" i="13"/>
  <c r="M16" i="5"/>
  <c r="O327" i="18"/>
  <c r="O861" i="18" s="1"/>
  <c r="Q327" i="18"/>
  <c r="Q861" i="18" s="1"/>
  <c r="N327" i="18"/>
  <c r="N861" i="18" s="1"/>
  <c r="R327" i="18"/>
  <c r="P327" i="18"/>
  <c r="K327" i="18"/>
  <c r="K861" i="18" s="1"/>
  <c r="L327" i="18"/>
  <c r="L861" i="18" s="1"/>
  <c r="U327" i="18"/>
  <c r="U861" i="18" s="1"/>
  <c r="T327" i="18"/>
  <c r="T861" i="18" s="1"/>
  <c r="X327" i="18"/>
  <c r="X861" i="18" s="1"/>
  <c r="W327" i="18"/>
  <c r="W861" i="18" s="1"/>
  <c r="J327" i="18"/>
  <c r="V327" i="18"/>
  <c r="V861" i="18" s="1"/>
  <c r="W582" i="14"/>
  <c r="M582" i="14"/>
  <c r="X582" i="14"/>
  <c r="T582" i="14"/>
  <c r="T850" i="14" s="1"/>
  <c r="K582" i="14"/>
  <c r="U582" i="14"/>
  <c r="J582" i="14"/>
  <c r="O582" i="14"/>
  <c r="P582" i="14"/>
  <c r="R582" i="14"/>
  <c r="S582" i="14"/>
  <c r="Q582" i="14"/>
  <c r="V582" i="14"/>
  <c r="N582" i="14"/>
  <c r="M348" i="17"/>
  <c r="Q348" i="17"/>
  <c r="R348" i="17"/>
  <c r="S348" i="17"/>
  <c r="X348" i="17"/>
  <c r="V348" i="17"/>
  <c r="J348" i="17"/>
  <c r="P348" i="17"/>
  <c r="O348" i="17"/>
  <c r="O358" i="17"/>
  <c r="M358" i="17"/>
  <c r="N358" i="17"/>
  <c r="Q358" i="17"/>
  <c r="S358" i="17"/>
  <c r="J358" i="17"/>
  <c r="U358" i="17"/>
  <c r="T358" i="17"/>
  <c r="P358" i="17"/>
  <c r="K358" i="17"/>
  <c r="R358" i="17"/>
  <c r="V358" i="17"/>
  <c r="L358" i="17"/>
  <c r="W358" i="17"/>
  <c r="X358" i="17"/>
  <c r="V87" i="17"/>
  <c r="T87" i="17"/>
  <c r="M87" i="17"/>
  <c r="U87" i="17"/>
  <c r="S87" i="17"/>
  <c r="Q87" i="17"/>
  <c r="P87" i="17"/>
  <c r="K87" i="17"/>
  <c r="W87" i="17"/>
  <c r="W579" i="17" s="1"/>
  <c r="X87" i="17"/>
  <c r="X579" i="17" s="1"/>
  <c r="O87" i="17"/>
  <c r="R87" i="17"/>
  <c r="J87" i="17"/>
  <c r="N87" i="17"/>
  <c r="L87" i="17"/>
  <c r="M327" i="18"/>
  <c r="M861" i="18" s="1"/>
  <c r="Q180" i="17"/>
  <c r="W180" i="17"/>
  <c r="V180" i="17"/>
  <c r="X180" i="17"/>
  <c r="S180" i="17"/>
  <c r="R180" i="17"/>
  <c r="T180" i="17"/>
  <c r="U180" i="17"/>
  <c r="P180" i="17"/>
  <c r="M180" i="17"/>
  <c r="J180" i="17"/>
  <c r="K180" i="17"/>
  <c r="O180" i="17"/>
  <c r="L180" i="17"/>
  <c r="N180" i="17"/>
  <c r="T182" i="17"/>
  <c r="J182" i="17"/>
  <c r="W182" i="17"/>
  <c r="R182" i="17"/>
  <c r="M182" i="17"/>
  <c r="X182" i="17"/>
  <c r="N182" i="17"/>
  <c r="S182" i="17"/>
  <c r="O182" i="17"/>
  <c r="K182" i="17"/>
  <c r="L182" i="17"/>
  <c r="Q182" i="17"/>
  <c r="P182" i="17"/>
  <c r="V182" i="17"/>
  <c r="U182" i="17"/>
  <c r="I85" i="14"/>
  <c r="M85" i="6"/>
  <c r="P339" i="18"/>
  <c r="M339" i="18"/>
  <c r="U339" i="18"/>
  <c r="T339" i="18"/>
  <c r="R339" i="18"/>
  <c r="O339" i="18"/>
  <c r="X339" i="18"/>
  <c r="X349" i="13"/>
  <c r="W349" i="13"/>
  <c r="N349" i="13"/>
  <c r="Q349" i="13"/>
  <c r="U349" i="13"/>
  <c r="S349" i="13"/>
  <c r="V349" i="13"/>
  <c r="L349" i="13"/>
  <c r="R349" i="13"/>
  <c r="T349" i="13"/>
  <c r="O349" i="13"/>
  <c r="J349" i="13"/>
  <c r="P349" i="13"/>
  <c r="K349" i="13"/>
  <c r="W358" i="13"/>
  <c r="Q358" i="13"/>
  <c r="L358" i="13"/>
  <c r="P358" i="13"/>
  <c r="U358" i="13"/>
  <c r="R358" i="13"/>
  <c r="V358" i="13"/>
  <c r="N358" i="13"/>
  <c r="X358" i="13"/>
  <c r="J358" i="13"/>
  <c r="K358" i="13"/>
  <c r="O358" i="13"/>
  <c r="T358" i="13"/>
  <c r="S358" i="13"/>
  <c r="M358" i="13"/>
  <c r="M612" i="14"/>
  <c r="X612" i="14"/>
  <c r="V612" i="14"/>
  <c r="J612" i="14"/>
  <c r="W612" i="14"/>
  <c r="L612" i="14"/>
  <c r="P612" i="14"/>
  <c r="N612" i="14"/>
  <c r="R612" i="14"/>
  <c r="K612" i="14"/>
  <c r="U612" i="14"/>
  <c r="Q612" i="14"/>
  <c r="T612" i="14"/>
  <c r="I618" i="13"/>
  <c r="H42" i="23"/>
  <c r="L94" i="5"/>
  <c r="I642" i="13" s="1"/>
  <c r="X608" i="14"/>
  <c r="W608" i="14"/>
  <c r="T608" i="14"/>
  <c r="Q608" i="14"/>
  <c r="U608" i="14"/>
  <c r="N608" i="14"/>
  <c r="S608" i="14"/>
  <c r="M608" i="14"/>
  <c r="R608" i="14"/>
  <c r="K608" i="14"/>
  <c r="V608" i="14"/>
  <c r="L608" i="14"/>
  <c r="P608" i="14"/>
  <c r="J608" i="14"/>
  <c r="R56" i="13"/>
  <c r="Q56" i="13"/>
  <c r="P56" i="13"/>
  <c r="O56" i="13"/>
  <c r="V56" i="13"/>
  <c r="T56" i="13"/>
  <c r="T878" i="13" s="1"/>
  <c r="M56" i="13"/>
  <c r="M878" i="13" s="1"/>
  <c r="N56" i="13"/>
  <c r="N878" i="13" s="1"/>
  <c r="L56" i="13"/>
  <c r="S56" i="13"/>
  <c r="I19" i="17"/>
  <c r="M19" i="8"/>
  <c r="P549" i="18"/>
  <c r="U616" i="14"/>
  <c r="N292" i="14"/>
  <c r="O92" i="17"/>
  <c r="U92" i="17"/>
  <c r="M92" i="17"/>
  <c r="K92" i="17"/>
  <c r="J92" i="17"/>
  <c r="N92" i="17"/>
  <c r="V92" i="17"/>
  <c r="W92" i="17"/>
  <c r="W584" i="17" s="1"/>
  <c r="X92" i="17"/>
  <c r="X584" i="17" s="1"/>
  <c r="L92" i="17"/>
  <c r="S92" i="17"/>
  <c r="T92" i="17"/>
  <c r="T584" i="17" s="1"/>
  <c r="P92" i="17"/>
  <c r="R92" i="17"/>
  <c r="Q92" i="17"/>
  <c r="U549" i="18"/>
  <c r="M347" i="17"/>
  <c r="N560" i="18"/>
  <c r="V359" i="13"/>
  <c r="N616" i="14"/>
  <c r="W347" i="17"/>
  <c r="X308" i="13"/>
  <c r="X856" i="13" s="1"/>
  <c r="P308" i="13"/>
  <c r="P856" i="13" s="1"/>
  <c r="Q308" i="13"/>
  <c r="Q856" i="13" s="1"/>
  <c r="W308" i="13"/>
  <c r="W856" i="13" s="1"/>
  <c r="U308" i="13"/>
  <c r="J308" i="13"/>
  <c r="J856" i="13" s="1"/>
  <c r="V308" i="13"/>
  <c r="V856" i="13" s="1"/>
  <c r="K308" i="13"/>
  <c r="K856" i="13" s="1"/>
  <c r="L308" i="13"/>
  <c r="L856" i="13" s="1"/>
  <c r="T308" i="13"/>
  <c r="T856" i="13" s="1"/>
  <c r="O308" i="13"/>
  <c r="O856" i="13" s="1"/>
  <c r="R308" i="13"/>
  <c r="R856" i="13" s="1"/>
  <c r="N308" i="13"/>
  <c r="X623" i="14"/>
  <c r="X891" i="14" s="1"/>
  <c r="W623" i="14"/>
  <c r="W891" i="14" s="1"/>
  <c r="T623" i="14"/>
  <c r="T891" i="14" s="1"/>
  <c r="P623" i="14"/>
  <c r="P891" i="14" s="1"/>
  <c r="S623" i="14"/>
  <c r="S891" i="14" s="1"/>
  <c r="O623" i="14"/>
  <c r="O891" i="14" s="1"/>
  <c r="M623" i="14"/>
  <c r="M891" i="14" s="1"/>
  <c r="K623" i="14"/>
  <c r="K891" i="14" s="1"/>
  <c r="R623" i="14"/>
  <c r="R891" i="14" s="1"/>
  <c r="V623" i="14"/>
  <c r="V891" i="14" s="1"/>
  <c r="N623" i="14"/>
  <c r="N891" i="14" s="1"/>
  <c r="J623" i="14"/>
  <c r="L623" i="14"/>
  <c r="L891" i="14" s="1"/>
  <c r="Q623" i="14"/>
  <c r="Q891" i="14" s="1"/>
  <c r="U623" i="14"/>
  <c r="U891" i="14" s="1"/>
  <c r="M18" i="8"/>
  <c r="I18" i="17"/>
  <c r="M23" i="5"/>
  <c r="I23" i="13"/>
  <c r="U628" i="14"/>
  <c r="O628" i="14"/>
  <c r="X628" i="14"/>
  <c r="R628" i="14"/>
  <c r="W628" i="14"/>
  <c r="V628" i="14"/>
  <c r="T628" i="14"/>
  <c r="N628" i="14"/>
  <c r="Q628" i="14"/>
  <c r="P628" i="14"/>
  <c r="S628" i="14"/>
  <c r="K628" i="14"/>
  <c r="J628" i="14"/>
  <c r="L628" i="14"/>
  <c r="M628" i="14"/>
  <c r="Q343" i="17"/>
  <c r="U343" i="17"/>
  <c r="S343" i="17"/>
  <c r="L343" i="17"/>
  <c r="W343" i="17"/>
  <c r="O343" i="17"/>
  <c r="K343" i="17"/>
  <c r="J343" i="17"/>
  <c r="S559" i="14"/>
  <c r="W559" i="14"/>
  <c r="X559" i="14"/>
  <c r="M559" i="14"/>
  <c r="Q559" i="14"/>
  <c r="J559" i="14"/>
  <c r="T559" i="14"/>
  <c r="V559" i="14"/>
  <c r="K559" i="14"/>
  <c r="P559" i="14"/>
  <c r="O559" i="14"/>
  <c r="U559" i="14"/>
  <c r="R559" i="14"/>
  <c r="L559" i="14"/>
  <c r="N559" i="14"/>
  <c r="S146" i="17"/>
  <c r="O146" i="17"/>
  <c r="O638" i="17" s="1"/>
  <c r="L146" i="17"/>
  <c r="L638" i="17" s="1"/>
  <c r="U146" i="17"/>
  <c r="U638" i="17" s="1"/>
  <c r="J584" i="13"/>
  <c r="J600" i="13" s="1"/>
  <c r="X865" i="18"/>
  <c r="U578" i="17"/>
  <c r="W569" i="18"/>
  <c r="W836" i="18" s="1"/>
  <c r="X584" i="13"/>
  <c r="X600" i="13" s="1"/>
  <c r="R584" i="13"/>
  <c r="R600" i="13" s="1"/>
  <c r="P146" i="17"/>
  <c r="P638" i="17" s="1"/>
  <c r="X569" i="18"/>
  <c r="X836" i="18" s="1"/>
  <c r="X549" i="17"/>
  <c r="U56" i="13"/>
  <c r="U878" i="13" s="1"/>
  <c r="R560" i="18"/>
  <c r="X343" i="17"/>
  <c r="U137" i="17"/>
  <c r="U629" i="17" s="1"/>
  <c r="J192" i="17"/>
  <c r="T348" i="17"/>
  <c r="Y356" i="14"/>
  <c r="W564" i="14"/>
  <c r="S359" i="13"/>
  <c r="T313" i="14"/>
  <c r="T849" i="14" s="1"/>
  <c r="X583" i="14"/>
  <c r="X851" i="14" s="1"/>
  <c r="J339" i="18"/>
  <c r="M564" i="14"/>
  <c r="V564" i="14"/>
  <c r="K56" i="13"/>
  <c r="K552" i="14"/>
  <c r="P616" i="14"/>
  <c r="O622" i="13"/>
  <c r="O447" i="17"/>
  <c r="J627" i="13"/>
  <c r="S244" i="17"/>
  <c r="S572" i="17" s="1"/>
  <c r="X359" i="18"/>
  <c r="T359" i="18"/>
  <c r="O359" i="18"/>
  <c r="S359" i="18"/>
  <c r="K359" i="18"/>
  <c r="P359" i="18"/>
  <c r="N359" i="18"/>
  <c r="Q359" i="18"/>
  <c r="M359" i="18"/>
  <c r="V359" i="18"/>
  <c r="L359" i="18"/>
  <c r="U359" i="18"/>
  <c r="J359" i="18"/>
  <c r="W359" i="18"/>
  <c r="R359" i="18"/>
  <c r="U301" i="13"/>
  <c r="M301" i="13"/>
  <c r="O301" i="13"/>
  <c r="P301" i="13"/>
  <c r="T301" i="13"/>
  <c r="J301" i="13"/>
  <c r="Q301" i="13"/>
  <c r="S301" i="13"/>
  <c r="N301" i="13"/>
  <c r="V301" i="13"/>
  <c r="P191" i="17"/>
  <c r="L191" i="17"/>
  <c r="T191" i="17"/>
  <c r="K191" i="17"/>
  <c r="Q191" i="17"/>
  <c r="O191" i="17"/>
  <c r="S191" i="17"/>
  <c r="N191" i="17"/>
  <c r="M191" i="17"/>
  <c r="U191" i="17"/>
  <c r="X191" i="17"/>
  <c r="R191" i="17"/>
  <c r="W191" i="17"/>
  <c r="J191" i="17"/>
  <c r="V191" i="17"/>
  <c r="U50" i="19"/>
  <c r="M50" i="19"/>
  <c r="J50" i="19"/>
  <c r="K50" i="19"/>
  <c r="T50" i="19"/>
  <c r="L50" i="19"/>
  <c r="P50" i="19"/>
  <c r="V50" i="19"/>
  <c r="H49" i="19"/>
  <c r="J25" i="11"/>
  <c r="H52" i="19" s="1"/>
  <c r="S291" i="18"/>
  <c r="M291" i="18"/>
  <c r="O291" i="18"/>
  <c r="N291" i="18"/>
  <c r="W291" i="18"/>
  <c r="X291" i="18"/>
  <c r="K291" i="18"/>
  <c r="V291" i="18"/>
  <c r="U291" i="18"/>
  <c r="T291" i="18"/>
  <c r="Q291" i="18"/>
  <c r="J291" i="18"/>
  <c r="P291" i="18"/>
  <c r="R291" i="18"/>
  <c r="L291" i="18"/>
  <c r="I75" i="13"/>
  <c r="M75" i="5"/>
  <c r="M70" i="10"/>
  <c r="I70" i="18"/>
  <c r="J94" i="10"/>
  <c r="I79" i="18"/>
  <c r="M79" i="10"/>
  <c r="I74" i="18"/>
  <c r="M74" i="10"/>
  <c r="I77" i="13"/>
  <c r="M77" i="5"/>
  <c r="R343" i="18"/>
  <c r="U343" i="18"/>
  <c r="S343" i="18"/>
  <c r="N343" i="18"/>
  <c r="J343" i="18"/>
  <c r="Q343" i="18"/>
  <c r="K343" i="18"/>
  <c r="V343" i="18"/>
  <c r="L343" i="18"/>
  <c r="P343" i="18"/>
  <c r="T343" i="18"/>
  <c r="O343" i="18"/>
  <c r="X343" i="18"/>
  <c r="W343" i="18"/>
  <c r="I352" i="13"/>
  <c r="G27" i="23"/>
  <c r="O338" i="18"/>
  <c r="Q338" i="18"/>
  <c r="V338" i="18"/>
  <c r="X338" i="18"/>
  <c r="W338" i="18"/>
  <c r="U338" i="18"/>
  <c r="P338" i="18"/>
  <c r="N338" i="18"/>
  <c r="T338" i="18"/>
  <c r="J338" i="18"/>
  <c r="R338" i="18"/>
  <c r="K338" i="18"/>
  <c r="L338" i="18"/>
  <c r="M338" i="18"/>
  <c r="Q351" i="14"/>
  <c r="R351" i="14"/>
  <c r="W351" i="14"/>
  <c r="U351" i="14"/>
  <c r="O351" i="14"/>
  <c r="T351" i="14"/>
  <c r="N351" i="14"/>
  <c r="L351" i="14"/>
  <c r="X351" i="14"/>
  <c r="P351" i="14"/>
  <c r="S351" i="14"/>
  <c r="K351" i="14"/>
  <c r="J351" i="14"/>
  <c r="V351" i="14"/>
  <c r="W347" i="13"/>
  <c r="T347" i="13"/>
  <c r="X347" i="13"/>
  <c r="O347" i="13"/>
  <c r="V347" i="13"/>
  <c r="N347" i="13"/>
  <c r="R347" i="13"/>
  <c r="J347" i="13"/>
  <c r="U347" i="13"/>
  <c r="P347" i="13"/>
  <c r="K347" i="13"/>
  <c r="Q347" i="13"/>
  <c r="L347" i="13"/>
  <c r="M347" i="13"/>
  <c r="S347" i="13"/>
  <c r="K293" i="18"/>
  <c r="U293" i="18"/>
  <c r="V293" i="18"/>
  <c r="L293" i="18"/>
  <c r="O293" i="18"/>
  <c r="R293" i="18"/>
  <c r="N293" i="18"/>
  <c r="T293" i="18"/>
  <c r="J293" i="18"/>
  <c r="X293" i="18"/>
  <c r="Q293" i="18"/>
  <c r="P293" i="18"/>
  <c r="W293" i="18"/>
  <c r="S293" i="18"/>
  <c r="M293" i="18"/>
  <c r="O179" i="17"/>
  <c r="S179" i="17"/>
  <c r="P179" i="17"/>
  <c r="M179" i="17"/>
  <c r="X179" i="17"/>
  <c r="U179" i="17"/>
  <c r="J179" i="17"/>
  <c r="K179" i="17"/>
  <c r="V179" i="17"/>
  <c r="W179" i="17"/>
  <c r="I80" i="13"/>
  <c r="M80" i="5"/>
  <c r="W353" i="14"/>
  <c r="X353" i="14"/>
  <c r="T353" i="14"/>
  <c r="P353" i="14"/>
  <c r="O353" i="14"/>
  <c r="U353" i="14"/>
  <c r="Q353" i="14"/>
  <c r="K353" i="14"/>
  <c r="J353" i="14"/>
  <c r="L353" i="14"/>
  <c r="R353" i="14"/>
  <c r="V353" i="14"/>
  <c r="N353" i="14"/>
  <c r="S353" i="14"/>
  <c r="M353" i="14"/>
  <c r="X345" i="14"/>
  <c r="N345" i="14"/>
  <c r="S345" i="14"/>
  <c r="T345" i="14"/>
  <c r="P345" i="14"/>
  <c r="J345" i="14"/>
  <c r="K345" i="14"/>
  <c r="L345" i="14"/>
  <c r="M345" i="14"/>
  <c r="R345" i="14"/>
  <c r="W345" i="14"/>
  <c r="O345" i="14"/>
  <c r="Q345" i="14"/>
  <c r="U345" i="14"/>
  <c r="V345" i="14"/>
  <c r="P350" i="13"/>
  <c r="K350" i="13"/>
  <c r="V350" i="13"/>
  <c r="X350" i="13"/>
  <c r="J350" i="13"/>
  <c r="W350" i="13"/>
  <c r="R350" i="13"/>
  <c r="S350" i="13"/>
  <c r="U350" i="13"/>
  <c r="Q350" i="13"/>
  <c r="L350" i="13"/>
  <c r="T350" i="13"/>
  <c r="N350" i="13"/>
  <c r="O350" i="13"/>
  <c r="R47" i="13"/>
  <c r="T47" i="13"/>
  <c r="T869" i="13" s="1"/>
  <c r="N47" i="13"/>
  <c r="N869" i="13" s="1"/>
  <c r="V47" i="13"/>
  <c r="J47" i="13"/>
  <c r="W47" i="13"/>
  <c r="W869" i="13" s="1"/>
  <c r="L47" i="13"/>
  <c r="P47" i="13"/>
  <c r="X47" i="13"/>
  <c r="X869" i="13" s="1"/>
  <c r="M47" i="13"/>
  <c r="O47" i="13"/>
  <c r="Q47" i="13"/>
  <c r="Q869" i="13" s="1"/>
  <c r="S47" i="13"/>
  <c r="U47" i="13"/>
  <c r="U869" i="13" s="1"/>
  <c r="K47" i="13"/>
  <c r="X575" i="14"/>
  <c r="P575" i="14"/>
  <c r="P843" i="14" s="1"/>
  <c r="U575" i="14"/>
  <c r="U843" i="14" s="1"/>
  <c r="S575" i="14"/>
  <c r="O575" i="14"/>
  <c r="J575" i="14"/>
  <c r="Q575" i="14"/>
  <c r="T575" i="14"/>
  <c r="K575" i="14"/>
  <c r="M575" i="14"/>
  <c r="R575" i="14"/>
  <c r="R843" i="14" s="1"/>
  <c r="V575" i="14"/>
  <c r="W575" i="14"/>
  <c r="W843" i="14" s="1"/>
  <c r="L575" i="14"/>
  <c r="L582" i="14"/>
  <c r="X193" i="17"/>
  <c r="J193" i="17"/>
  <c r="V193" i="17"/>
  <c r="T193" i="17"/>
  <c r="P193" i="17"/>
  <c r="U193" i="17"/>
  <c r="K193" i="17"/>
  <c r="W193" i="17"/>
  <c r="S193" i="17"/>
  <c r="N193" i="17"/>
  <c r="M193" i="17"/>
  <c r="R193" i="17"/>
  <c r="L193" i="17"/>
  <c r="O193" i="17"/>
  <c r="Q193" i="17"/>
  <c r="M78" i="10"/>
  <c r="I78" i="18"/>
  <c r="W609" i="18"/>
  <c r="L609" i="18"/>
  <c r="U609" i="18"/>
  <c r="V609" i="18"/>
  <c r="Q609" i="18"/>
  <c r="X609" i="18"/>
  <c r="N609" i="18"/>
  <c r="K609" i="18"/>
  <c r="M609" i="18"/>
  <c r="P609" i="18"/>
  <c r="J609" i="18"/>
  <c r="T609" i="18"/>
  <c r="R609" i="18"/>
  <c r="S609" i="18"/>
  <c r="X620" i="14"/>
  <c r="U620" i="14"/>
  <c r="V620" i="14"/>
  <c r="N620" i="14"/>
  <c r="P620" i="14"/>
  <c r="L620" i="14"/>
  <c r="M620" i="14"/>
  <c r="R620" i="14"/>
  <c r="Q620" i="14"/>
  <c r="T620" i="14"/>
  <c r="W620" i="14"/>
  <c r="K620" i="14"/>
  <c r="O620" i="14"/>
  <c r="J620" i="14"/>
  <c r="S620" i="14"/>
  <c r="X623" i="13"/>
  <c r="N623" i="13"/>
  <c r="V623" i="13"/>
  <c r="K623" i="13"/>
  <c r="R623" i="13"/>
  <c r="T623" i="13"/>
  <c r="U623" i="13"/>
  <c r="P623" i="13"/>
  <c r="W623" i="13"/>
  <c r="M623" i="13"/>
  <c r="Q623" i="13"/>
  <c r="L623" i="13"/>
  <c r="J623" i="13"/>
  <c r="I15" i="17"/>
  <c r="M15" i="8"/>
  <c r="I92" i="14"/>
  <c r="M92" i="6"/>
  <c r="I602" i="14"/>
  <c r="M66" i="6"/>
  <c r="L549" i="18"/>
  <c r="M549" i="18"/>
  <c r="K549" i="18"/>
  <c r="N549" i="18"/>
  <c r="K557" i="18"/>
  <c r="S557" i="18"/>
  <c r="P557" i="18"/>
  <c r="W557" i="18"/>
  <c r="O557" i="18"/>
  <c r="Q557" i="18"/>
  <c r="U557" i="18"/>
  <c r="N557" i="18"/>
  <c r="J557" i="18"/>
  <c r="R557" i="18"/>
  <c r="T557" i="18"/>
  <c r="X557" i="18"/>
  <c r="V557" i="18"/>
  <c r="L557" i="18"/>
  <c r="M557" i="18"/>
  <c r="N550" i="18"/>
  <c r="O550" i="18"/>
  <c r="Q550" i="18"/>
  <c r="L550" i="18"/>
  <c r="J550" i="18"/>
  <c r="X550" i="18"/>
  <c r="R550" i="18"/>
  <c r="W550" i="18"/>
  <c r="M550" i="18"/>
  <c r="T550" i="18"/>
  <c r="K550" i="18"/>
  <c r="P550" i="18"/>
  <c r="S550" i="18"/>
  <c r="U550" i="18"/>
  <c r="V550" i="18"/>
  <c r="O560" i="18"/>
  <c r="N585" i="14"/>
  <c r="N853" i="14" s="1"/>
  <c r="M350" i="13"/>
  <c r="Y51" i="17"/>
  <c r="R18" i="15"/>
  <c r="J18" i="15"/>
  <c r="M18" i="15"/>
  <c r="T18" i="15"/>
  <c r="S18" i="15"/>
  <c r="K18" i="15"/>
  <c r="L18" i="15"/>
  <c r="P18" i="15"/>
  <c r="U18" i="15"/>
  <c r="N18" i="15"/>
  <c r="V18" i="15"/>
  <c r="O18" i="15"/>
  <c r="I18" i="15"/>
  <c r="Q18" i="15"/>
  <c r="W18" i="15"/>
  <c r="I16" i="17"/>
  <c r="M16" i="8"/>
  <c r="I25" i="13"/>
  <c r="M25" i="5"/>
  <c r="P42" i="14"/>
  <c r="R42" i="14"/>
  <c r="W42" i="14"/>
  <c r="W846" i="14" s="1"/>
  <c r="X42" i="14"/>
  <c r="X846" i="14" s="1"/>
  <c r="V42" i="14"/>
  <c r="L42" i="14"/>
  <c r="J42" i="14"/>
  <c r="S42" i="14"/>
  <c r="K42" i="14"/>
  <c r="O42" i="14"/>
  <c r="U42" i="14"/>
  <c r="U846" i="14" s="1"/>
  <c r="N42" i="14"/>
  <c r="N846" i="14" s="1"/>
  <c r="T42" i="14"/>
  <c r="T846" i="14" s="1"/>
  <c r="Q42" i="14"/>
  <c r="M42" i="14"/>
  <c r="M846" i="14" s="1"/>
  <c r="R137" i="17"/>
  <c r="L292" i="14"/>
  <c r="Q583" i="14"/>
  <c r="V618" i="18"/>
  <c r="J618" i="18"/>
  <c r="L618" i="18"/>
  <c r="M618" i="18"/>
  <c r="K618" i="18"/>
  <c r="N618" i="18"/>
  <c r="P618" i="18"/>
  <c r="W618" i="18"/>
  <c r="S618" i="18"/>
  <c r="Q618" i="18"/>
  <c r="U618" i="18"/>
  <c r="R618" i="18"/>
  <c r="X618" i="18"/>
  <c r="T618" i="18"/>
  <c r="Q614" i="18"/>
  <c r="T614" i="18"/>
  <c r="R614" i="18"/>
  <c r="L614" i="18"/>
  <c r="U614" i="18"/>
  <c r="K614" i="18"/>
  <c r="M614" i="18"/>
  <c r="X614" i="18"/>
  <c r="N614" i="18"/>
  <c r="P614" i="18"/>
  <c r="W614" i="18"/>
  <c r="S614" i="18"/>
  <c r="J614" i="18"/>
  <c r="X619" i="13"/>
  <c r="W619" i="13"/>
  <c r="M619" i="13"/>
  <c r="J619" i="13"/>
  <c r="T619" i="13"/>
  <c r="P619" i="13"/>
  <c r="U619" i="13"/>
  <c r="R619" i="13"/>
  <c r="V619" i="13"/>
  <c r="L619" i="13"/>
  <c r="N619" i="13"/>
  <c r="Q619" i="13"/>
  <c r="K619" i="13"/>
  <c r="X324" i="13"/>
  <c r="W324" i="13"/>
  <c r="W872" i="13" s="1"/>
  <c r="V324" i="13"/>
  <c r="V872" i="13" s="1"/>
  <c r="P324" i="13"/>
  <c r="U324" i="13"/>
  <c r="U872" i="13" s="1"/>
  <c r="K324" i="13"/>
  <c r="K872" i="13" s="1"/>
  <c r="L324" i="13"/>
  <c r="L872" i="13" s="1"/>
  <c r="N324" i="13"/>
  <c r="N872" i="13" s="1"/>
  <c r="T324" i="13"/>
  <c r="T872" i="13" s="1"/>
  <c r="O324" i="13"/>
  <c r="O872" i="13" s="1"/>
  <c r="R324" i="13"/>
  <c r="R872" i="13" s="1"/>
  <c r="J324" i="13"/>
  <c r="J872" i="13" s="1"/>
  <c r="Q324" i="13"/>
  <c r="Q872" i="13" s="1"/>
  <c r="S324" i="13"/>
  <c r="I23" i="18"/>
  <c r="M23" i="10"/>
  <c r="W584" i="13"/>
  <c r="J549" i="18"/>
  <c r="W549" i="18"/>
  <c r="N146" i="17"/>
  <c r="N638" i="17" s="1"/>
  <c r="M569" i="18"/>
  <c r="W549" i="17"/>
  <c r="L560" i="18"/>
  <c r="V343" i="17"/>
  <c r="W137" i="17"/>
  <c r="P192" i="17"/>
  <c r="K155" i="15"/>
  <c r="N348" i="17"/>
  <c r="L179" i="17"/>
  <c r="O564" i="14"/>
  <c r="P359" i="13"/>
  <c r="Q359" i="13"/>
  <c r="Q313" i="14"/>
  <c r="Q849" i="14" s="1"/>
  <c r="P583" i="14"/>
  <c r="K339" i="18"/>
  <c r="V339" i="18"/>
  <c r="W348" i="17"/>
  <c r="Q564" i="14"/>
  <c r="L348" i="17"/>
  <c r="O621" i="13"/>
  <c r="S615" i="14"/>
  <c r="M324" i="13"/>
  <c r="M872" i="13" s="1"/>
  <c r="R185" i="17"/>
  <c r="V185" i="17"/>
  <c r="S185" i="17"/>
  <c r="T185" i="17"/>
  <c r="K185" i="17"/>
  <c r="O185" i="17"/>
  <c r="L185" i="17"/>
  <c r="J185" i="17"/>
  <c r="P185" i="17"/>
  <c r="N185" i="17"/>
  <c r="U185" i="17"/>
  <c r="M185" i="17"/>
  <c r="W185" i="17"/>
  <c r="Q185" i="17"/>
  <c r="X185" i="17"/>
  <c r="U295" i="18"/>
  <c r="O295" i="18"/>
  <c r="K295" i="18"/>
  <c r="L295" i="18"/>
  <c r="T295" i="18"/>
  <c r="Q295" i="18"/>
  <c r="V295" i="18"/>
  <c r="J295" i="18"/>
  <c r="R295" i="18"/>
  <c r="X295" i="18"/>
  <c r="P295" i="18"/>
  <c r="N295" i="18"/>
  <c r="W295" i="18"/>
  <c r="S295" i="18"/>
  <c r="L291" i="14"/>
  <c r="V291" i="14"/>
  <c r="W291" i="14"/>
  <c r="J291" i="14"/>
  <c r="R291" i="14"/>
  <c r="O291" i="14"/>
  <c r="N291" i="14"/>
  <c r="X291" i="14"/>
  <c r="K291" i="14"/>
  <c r="S291" i="14"/>
  <c r="K292" i="18"/>
  <c r="N292" i="18"/>
  <c r="P292" i="18"/>
  <c r="U292" i="18"/>
  <c r="R292" i="18"/>
  <c r="T292" i="18"/>
  <c r="V292" i="18"/>
  <c r="M292" i="18"/>
  <c r="L292" i="18"/>
  <c r="O292" i="18"/>
  <c r="Q292" i="18"/>
  <c r="J292" i="18"/>
  <c r="X292" i="18"/>
  <c r="W292" i="18"/>
  <c r="S292" i="18"/>
  <c r="O283" i="18"/>
  <c r="X283" i="18"/>
  <c r="M283" i="18"/>
  <c r="W283" i="18"/>
  <c r="R283" i="18"/>
  <c r="U283" i="18"/>
  <c r="K283" i="18"/>
  <c r="S283" i="18"/>
  <c r="V283" i="18"/>
  <c r="P283" i="18"/>
  <c r="T283" i="18"/>
  <c r="L283" i="18"/>
  <c r="N283" i="18"/>
  <c r="Q283" i="18"/>
  <c r="J283" i="18"/>
  <c r="Q189" i="17"/>
  <c r="V189" i="17"/>
  <c r="P189" i="17"/>
  <c r="U189" i="17"/>
  <c r="K189" i="17"/>
  <c r="L189" i="17"/>
  <c r="N189" i="17"/>
  <c r="X189" i="17"/>
  <c r="M189" i="17"/>
  <c r="O189" i="17"/>
  <c r="W189" i="17"/>
  <c r="T189" i="17"/>
  <c r="S189" i="17"/>
  <c r="R189" i="17"/>
  <c r="J189" i="17"/>
  <c r="I85" i="18"/>
  <c r="M85" i="10"/>
  <c r="I77" i="14"/>
  <c r="M77" i="6"/>
  <c r="I83" i="18"/>
  <c r="M83" i="10"/>
  <c r="I84" i="14"/>
  <c r="M84" i="6"/>
  <c r="I84" i="18"/>
  <c r="M84" i="10"/>
  <c r="V346" i="18"/>
  <c r="S346" i="18"/>
  <c r="N346" i="18"/>
  <c r="L346" i="18"/>
  <c r="T346" i="18"/>
  <c r="O346" i="18"/>
  <c r="U346" i="18"/>
  <c r="R346" i="18"/>
  <c r="K346" i="18"/>
  <c r="Q346" i="18"/>
  <c r="W346" i="18"/>
  <c r="J346" i="18"/>
  <c r="P346" i="18"/>
  <c r="X346" i="18"/>
  <c r="M346" i="18"/>
  <c r="X345" i="18"/>
  <c r="K345" i="18"/>
  <c r="J345" i="18"/>
  <c r="W345" i="18"/>
  <c r="O345" i="18"/>
  <c r="L345" i="18"/>
  <c r="N345" i="18"/>
  <c r="T345" i="18"/>
  <c r="U345" i="18"/>
  <c r="X340" i="18"/>
  <c r="Q340" i="18"/>
  <c r="S340" i="18"/>
  <c r="R340" i="18"/>
  <c r="N340" i="18"/>
  <c r="K340" i="18"/>
  <c r="V340" i="18"/>
  <c r="J341" i="18"/>
  <c r="L341" i="18"/>
  <c r="Q341" i="18"/>
  <c r="P341" i="14"/>
  <c r="W341" i="14"/>
  <c r="L341" i="14"/>
  <c r="M341" i="14"/>
  <c r="N341" i="14"/>
  <c r="J341" i="14"/>
  <c r="S341" i="14"/>
  <c r="O354" i="13"/>
  <c r="U354" i="13"/>
  <c r="L354" i="13"/>
  <c r="X894" i="14"/>
  <c r="W284" i="14"/>
  <c r="Q284" i="14"/>
  <c r="T284" i="14"/>
  <c r="X284" i="14"/>
  <c r="K284" i="14"/>
  <c r="V284" i="14"/>
  <c r="R284" i="14"/>
  <c r="N284" i="14"/>
  <c r="M284" i="14"/>
  <c r="S284" i="14"/>
  <c r="J284" i="14"/>
  <c r="L284" i="14"/>
  <c r="P284" i="14"/>
  <c r="U284" i="14"/>
  <c r="O284" i="14"/>
  <c r="K31" i="8"/>
  <c r="I195" i="17" s="1"/>
  <c r="I178" i="17"/>
  <c r="I290" i="14"/>
  <c r="K30" i="6"/>
  <c r="I298" i="14" s="1"/>
  <c r="R184" i="17"/>
  <c r="Q184" i="17"/>
  <c r="V184" i="17"/>
  <c r="O184" i="17"/>
  <c r="T184" i="17"/>
  <c r="X184" i="17"/>
  <c r="U184" i="17"/>
  <c r="N184" i="17"/>
  <c r="S184" i="17"/>
  <c r="L184" i="17"/>
  <c r="W184" i="17"/>
  <c r="K184" i="17"/>
  <c r="J184" i="17"/>
  <c r="M184" i="17"/>
  <c r="P184" i="17"/>
  <c r="W295" i="14"/>
  <c r="U295" i="14"/>
  <c r="X295" i="14"/>
  <c r="R295" i="14"/>
  <c r="O295" i="14"/>
  <c r="V295" i="14"/>
  <c r="N295" i="14"/>
  <c r="P295" i="14"/>
  <c r="T295" i="14"/>
  <c r="J295" i="14"/>
  <c r="Q295" i="14"/>
  <c r="K295" i="14"/>
  <c r="W299" i="13"/>
  <c r="V299" i="13"/>
  <c r="K299" i="13"/>
  <c r="R299" i="13"/>
  <c r="L299" i="13"/>
  <c r="T299" i="13"/>
  <c r="U299" i="13"/>
  <c r="J299" i="13"/>
  <c r="X299" i="13"/>
  <c r="O299" i="13"/>
  <c r="N299" i="13"/>
  <c r="Q299" i="13"/>
  <c r="M299" i="13"/>
  <c r="P299" i="13"/>
  <c r="I75" i="18"/>
  <c r="M75" i="10"/>
  <c r="I73" i="14"/>
  <c r="M73" i="6"/>
  <c r="I75" i="14"/>
  <c r="M75" i="6"/>
  <c r="I73" i="13"/>
  <c r="M73" i="5"/>
  <c r="I78" i="13"/>
  <c r="M78" i="5"/>
  <c r="F27" i="23"/>
  <c r="X340" i="14"/>
  <c r="P340" i="14"/>
  <c r="J340" i="14"/>
  <c r="W340" i="14"/>
  <c r="V340" i="14"/>
  <c r="Q340" i="14"/>
  <c r="R340" i="14"/>
  <c r="L340" i="14"/>
  <c r="O340" i="14"/>
  <c r="N340" i="14"/>
  <c r="K340" i="14"/>
  <c r="T340" i="14"/>
  <c r="U340" i="14"/>
  <c r="V348" i="14"/>
  <c r="X348" i="14"/>
  <c r="W348" i="14"/>
  <c r="K348" i="14"/>
  <c r="R348" i="14"/>
  <c r="N348" i="14"/>
  <c r="O348" i="14"/>
  <c r="P348" i="14"/>
  <c r="U348" i="14"/>
  <c r="T348" i="14"/>
  <c r="Q348" i="14"/>
  <c r="L348" i="14"/>
  <c r="J348" i="14"/>
  <c r="O347" i="18"/>
  <c r="R347" i="18"/>
  <c r="L347" i="18"/>
  <c r="T347" i="18"/>
  <c r="J347" i="18"/>
  <c r="U347" i="18"/>
  <c r="Q347" i="18"/>
  <c r="X347" i="18"/>
  <c r="P347" i="18"/>
  <c r="K347" i="18"/>
  <c r="N347" i="18"/>
  <c r="W347" i="18"/>
  <c r="I344" i="13"/>
  <c r="G42" i="23"/>
  <c r="K94" i="5"/>
  <c r="I368" i="13" s="1"/>
  <c r="L607" i="18"/>
  <c r="U607" i="18"/>
  <c r="N607" i="18"/>
  <c r="S607" i="18"/>
  <c r="O607" i="18"/>
  <c r="Q607" i="18"/>
  <c r="X607" i="18"/>
  <c r="P607" i="18"/>
  <c r="W607" i="18"/>
  <c r="J607" i="18"/>
  <c r="R607" i="18"/>
  <c r="T607" i="18"/>
  <c r="V607" i="18"/>
  <c r="K607" i="18"/>
  <c r="M607" i="18"/>
  <c r="O607" i="14"/>
  <c r="W607" i="14"/>
  <c r="K607" i="14"/>
  <c r="Q607" i="14"/>
  <c r="L607" i="14"/>
  <c r="T607" i="14"/>
  <c r="J607" i="14"/>
  <c r="R607" i="14"/>
  <c r="V607" i="14"/>
  <c r="P607" i="14"/>
  <c r="U607" i="14"/>
  <c r="M607" i="14"/>
  <c r="X607" i="14"/>
  <c r="N607" i="14"/>
  <c r="S607" i="14"/>
  <c r="T46" i="15"/>
  <c r="T169" i="15" s="1"/>
  <c r="U46" i="15"/>
  <c r="U169" i="15" s="1"/>
  <c r="K46" i="15"/>
  <c r="I46" i="15"/>
  <c r="P46" i="15"/>
  <c r="P169" i="15" s="1"/>
  <c r="L46" i="15"/>
  <c r="V46" i="15"/>
  <c r="V169" i="15" s="1"/>
  <c r="W46" i="15"/>
  <c r="W169" i="15" s="1"/>
  <c r="J46" i="15"/>
  <c r="N46" i="15"/>
  <c r="O46" i="15"/>
  <c r="M46" i="15"/>
  <c r="M169" i="15" s="1"/>
  <c r="S46" i="15"/>
  <c r="S169" i="15" s="1"/>
  <c r="Q46" i="15"/>
  <c r="Q169" i="15" s="1"/>
  <c r="R46" i="15"/>
  <c r="X590" i="18"/>
  <c r="P590" i="18"/>
  <c r="R590" i="18"/>
  <c r="J590" i="18"/>
  <c r="L590" i="18"/>
  <c r="S590" i="18"/>
  <c r="Q590" i="18"/>
  <c r="V590" i="18"/>
  <c r="T590" i="18"/>
  <c r="W590" i="18"/>
  <c r="M590" i="18"/>
  <c r="U590" i="18"/>
  <c r="K590" i="18"/>
  <c r="N590" i="18"/>
  <c r="O590" i="18"/>
  <c r="H22" i="19"/>
  <c r="L23" i="11"/>
  <c r="M17" i="8"/>
  <c r="I17" i="17"/>
  <c r="I26" i="14"/>
  <c r="M26" i="6"/>
  <c r="I92" i="13"/>
  <c r="M92" i="5"/>
  <c r="I23" i="17"/>
  <c r="M23" i="8"/>
  <c r="X333" i="13"/>
  <c r="L333" i="13"/>
  <c r="O333" i="13"/>
  <c r="R333" i="13"/>
  <c r="T333" i="13"/>
  <c r="T881" i="13" s="1"/>
  <c r="W333" i="13"/>
  <c r="W881" i="13" s="1"/>
  <c r="V333" i="13"/>
  <c r="V881" i="13" s="1"/>
  <c r="M333" i="13"/>
  <c r="M881" i="13" s="1"/>
  <c r="U333" i="13"/>
  <c r="P333" i="13"/>
  <c r="P881" i="13" s="1"/>
  <c r="Q333" i="13"/>
  <c r="Q881" i="13" s="1"/>
  <c r="K333" i="13"/>
  <c r="K881" i="13" s="1"/>
  <c r="N333" i="13"/>
  <c r="J333" i="13"/>
  <c r="T310" i="13"/>
  <c r="X310" i="13"/>
  <c r="W310" i="13"/>
  <c r="V310" i="13"/>
  <c r="U310" i="13"/>
  <c r="Q310" i="13"/>
  <c r="Q858" i="13" s="1"/>
  <c r="O310" i="13"/>
  <c r="M310" i="13"/>
  <c r="R310" i="13"/>
  <c r="J310" i="13"/>
  <c r="N310" i="13"/>
  <c r="L310" i="13"/>
  <c r="K310" i="13"/>
  <c r="P310" i="13"/>
  <c r="T356" i="17"/>
  <c r="O356" i="17"/>
  <c r="M356" i="17"/>
  <c r="P356" i="17"/>
  <c r="R356" i="17"/>
  <c r="U356" i="17"/>
  <c r="X356" i="17"/>
  <c r="K356" i="17"/>
  <c r="J356" i="17"/>
  <c r="Q356" i="17"/>
  <c r="S356" i="17"/>
  <c r="L356" i="17"/>
  <c r="V356" i="17"/>
  <c r="W356" i="17"/>
  <c r="N356" i="17"/>
  <c r="W640" i="13"/>
  <c r="X640" i="13"/>
  <c r="S640" i="13"/>
  <c r="V640" i="13"/>
  <c r="U640" i="13"/>
  <c r="L640" i="13"/>
  <c r="R640" i="13"/>
  <c r="J640" i="13"/>
  <c r="Q640" i="13"/>
  <c r="T640" i="13"/>
  <c r="P640" i="13"/>
  <c r="N640" i="13"/>
  <c r="O640" i="13"/>
  <c r="K640" i="13"/>
  <c r="M640" i="13"/>
  <c r="O351" i="17"/>
  <c r="Q351" i="17"/>
  <c r="T351" i="17"/>
  <c r="J351" i="17"/>
  <c r="M351" i="17"/>
  <c r="K351" i="17"/>
  <c r="V351" i="17"/>
  <c r="U351" i="17"/>
  <c r="P351" i="17"/>
  <c r="N351" i="17"/>
  <c r="X351" i="17"/>
  <c r="S351" i="17"/>
  <c r="R351" i="17"/>
  <c r="L351" i="17"/>
  <c r="W351" i="17"/>
  <c r="L561" i="14"/>
  <c r="V561" i="14"/>
  <c r="W561" i="14"/>
  <c r="T561" i="14"/>
  <c r="X561" i="14"/>
  <c r="Q561" i="14"/>
  <c r="S561" i="14"/>
  <c r="N561" i="14"/>
  <c r="M561" i="14"/>
  <c r="J561" i="14"/>
  <c r="P561" i="14"/>
  <c r="O561" i="14"/>
  <c r="U561" i="14"/>
  <c r="K561" i="14"/>
  <c r="R561" i="14"/>
  <c r="S344" i="17"/>
  <c r="L344" i="17"/>
  <c r="P344" i="17"/>
  <c r="Q344" i="17"/>
  <c r="R344" i="17"/>
  <c r="W344" i="17"/>
  <c r="J344" i="17"/>
  <c r="M344" i="17"/>
  <c r="N344" i="17"/>
  <c r="O344" i="17"/>
  <c r="T344" i="17"/>
  <c r="U344" i="17"/>
  <c r="X344" i="17"/>
  <c r="V344" i="17"/>
  <c r="K344" i="17"/>
  <c r="S564" i="13"/>
  <c r="W564" i="13"/>
  <c r="T564" i="13"/>
  <c r="X564" i="13"/>
  <c r="Q564" i="13"/>
  <c r="P564" i="13"/>
  <c r="V564" i="13"/>
  <c r="U564" i="13"/>
  <c r="O564" i="13"/>
  <c r="R564" i="13"/>
  <c r="N564" i="13"/>
  <c r="L564" i="13"/>
  <c r="M564" i="13"/>
  <c r="K564" i="13"/>
  <c r="J564" i="13"/>
  <c r="W308" i="14"/>
  <c r="X308" i="14"/>
  <c r="X844" i="14" s="1"/>
  <c r="K308" i="14"/>
  <c r="K844" i="14" s="1"/>
  <c r="Q308" i="14"/>
  <c r="Q844" i="14" s="1"/>
  <c r="L308" i="14"/>
  <c r="L844" i="14" s="1"/>
  <c r="V308" i="14"/>
  <c r="V844" i="14" s="1"/>
  <c r="P308" i="14"/>
  <c r="R308" i="14"/>
  <c r="J308" i="14"/>
  <c r="U308" i="14"/>
  <c r="U844" i="14" s="1"/>
  <c r="O308" i="14"/>
  <c r="O844" i="14" s="1"/>
  <c r="T308" i="14"/>
  <c r="T844" i="14" s="1"/>
  <c r="N308" i="14"/>
  <c r="N844" i="14" s="1"/>
  <c r="R549" i="17"/>
  <c r="M348" i="14"/>
  <c r="Q293" i="14"/>
  <c r="T293" i="14"/>
  <c r="L293" i="14"/>
  <c r="M293" i="14"/>
  <c r="X293" i="14"/>
  <c r="N293" i="14"/>
  <c r="V293" i="14"/>
  <c r="P293" i="14"/>
  <c r="O293" i="14"/>
  <c r="W293" i="14"/>
  <c r="J293" i="14"/>
  <c r="R293" i="14"/>
  <c r="K293" i="14"/>
  <c r="U293" i="14"/>
  <c r="T194" i="17"/>
  <c r="U194" i="17"/>
  <c r="O194" i="17"/>
  <c r="J194" i="17"/>
  <c r="W194" i="17"/>
  <c r="N194" i="17"/>
  <c r="R194" i="17"/>
  <c r="S194" i="17"/>
  <c r="L194" i="17"/>
  <c r="V194" i="17"/>
  <c r="M194" i="17"/>
  <c r="Q194" i="17"/>
  <c r="P194" i="17"/>
  <c r="K194" i="17"/>
  <c r="X194" i="17"/>
  <c r="V296" i="14"/>
  <c r="U296" i="14"/>
  <c r="T296" i="14"/>
  <c r="W296" i="14"/>
  <c r="X296" i="14"/>
  <c r="L296" i="14"/>
  <c r="R296" i="14"/>
  <c r="O296" i="14"/>
  <c r="Q296" i="14"/>
  <c r="K296" i="14"/>
  <c r="M296" i="14"/>
  <c r="J296" i="14"/>
  <c r="N296" i="14"/>
  <c r="P296" i="14"/>
  <c r="W302" i="13"/>
  <c r="X302" i="13"/>
  <c r="T302" i="13"/>
  <c r="O302" i="13"/>
  <c r="L302" i="13"/>
  <c r="N302" i="13"/>
  <c r="P302" i="13"/>
  <c r="R302" i="13"/>
  <c r="Q302" i="13"/>
  <c r="K302" i="13"/>
  <c r="J302" i="13"/>
  <c r="U302" i="13"/>
  <c r="V302" i="13"/>
  <c r="X298" i="13"/>
  <c r="U298" i="13"/>
  <c r="W298" i="13"/>
  <c r="K298" i="13"/>
  <c r="R298" i="13"/>
  <c r="Q298" i="13"/>
  <c r="V298" i="13"/>
  <c r="P298" i="13"/>
  <c r="T298" i="13"/>
  <c r="J298" i="13"/>
  <c r="O298" i="13"/>
  <c r="L298" i="13"/>
  <c r="N298" i="13"/>
  <c r="M83" i="6"/>
  <c r="I83" i="14"/>
  <c r="I80" i="18"/>
  <c r="M80" i="10"/>
  <c r="I84" i="13"/>
  <c r="M84" i="5"/>
  <c r="M72" i="6"/>
  <c r="I72" i="14"/>
  <c r="M70" i="5"/>
  <c r="F42" i="23"/>
  <c r="J94" i="5"/>
  <c r="I70" i="13"/>
  <c r="W353" i="13"/>
  <c r="U353" i="13"/>
  <c r="X353" i="13"/>
  <c r="P353" i="13"/>
  <c r="T353" i="13"/>
  <c r="V353" i="13"/>
  <c r="L353" i="13"/>
  <c r="O353" i="13"/>
  <c r="J353" i="13"/>
  <c r="K353" i="13"/>
  <c r="Q353" i="13"/>
  <c r="N353" i="13"/>
  <c r="R353" i="13"/>
  <c r="N351" i="18"/>
  <c r="P351" i="18"/>
  <c r="K351" i="18"/>
  <c r="L351" i="18"/>
  <c r="U351" i="18"/>
  <c r="V351" i="18"/>
  <c r="R351" i="18"/>
  <c r="X351" i="18"/>
  <c r="J351" i="18"/>
  <c r="T351" i="18"/>
  <c r="Q351" i="18"/>
  <c r="M351" i="18"/>
  <c r="W351" i="18"/>
  <c r="O351" i="18"/>
  <c r="X352" i="14"/>
  <c r="N352" i="14"/>
  <c r="W352" i="14"/>
  <c r="L352" i="14"/>
  <c r="O352" i="14"/>
  <c r="Q352" i="14"/>
  <c r="U352" i="14"/>
  <c r="K352" i="14"/>
  <c r="R352" i="14"/>
  <c r="P352" i="14"/>
  <c r="J352" i="14"/>
  <c r="V352" i="14"/>
  <c r="T352" i="14"/>
  <c r="T60" i="14"/>
  <c r="T864" i="14" s="1"/>
  <c r="Q60" i="14"/>
  <c r="Q864" i="14" s="1"/>
  <c r="O60" i="14"/>
  <c r="X60" i="14"/>
  <c r="X864" i="14" s="1"/>
  <c r="M60" i="14"/>
  <c r="S60" i="14"/>
  <c r="U60" i="14"/>
  <c r="U864" i="14" s="1"/>
  <c r="V60" i="14"/>
  <c r="V864" i="14" s="1"/>
  <c r="N60" i="14"/>
  <c r="N864" i="14" s="1"/>
  <c r="P60" i="14"/>
  <c r="P864" i="14" s="1"/>
  <c r="R60" i="14"/>
  <c r="J60" i="14"/>
  <c r="L60" i="14"/>
  <c r="W60" i="14"/>
  <c r="W864" i="14" s="1"/>
  <c r="K60" i="14"/>
  <c r="Q145" i="17"/>
  <c r="Q637" i="17" s="1"/>
  <c r="L145" i="17"/>
  <c r="L637" i="17" s="1"/>
  <c r="P145" i="17"/>
  <c r="P637" i="17" s="1"/>
  <c r="N145" i="17"/>
  <c r="N637" i="17" s="1"/>
  <c r="R145" i="17"/>
  <c r="R637" i="17" s="1"/>
  <c r="T145" i="17"/>
  <c r="T637" i="17" s="1"/>
  <c r="M145" i="17"/>
  <c r="M637" i="17" s="1"/>
  <c r="K145" i="17"/>
  <c r="K637" i="17" s="1"/>
  <c r="O145" i="17"/>
  <c r="O637" i="17" s="1"/>
  <c r="V145" i="17"/>
  <c r="V637" i="17" s="1"/>
  <c r="W145" i="17"/>
  <c r="W637" i="17" s="1"/>
  <c r="S145" i="17"/>
  <c r="S637" i="17" s="1"/>
  <c r="J145" i="17"/>
  <c r="U145" i="17"/>
  <c r="U637" i="17" s="1"/>
  <c r="X145" i="17"/>
  <c r="R399" i="17"/>
  <c r="U399" i="17"/>
  <c r="Q399" i="17"/>
  <c r="O399" i="17"/>
  <c r="P399" i="17"/>
  <c r="K399" i="17"/>
  <c r="M399" i="17"/>
  <c r="J399" i="17"/>
  <c r="S399" i="17"/>
  <c r="X399" i="17"/>
  <c r="X563" i="17" s="1"/>
  <c r="N399" i="17"/>
  <c r="W399" i="17"/>
  <c r="T399" i="17"/>
  <c r="V399" i="17"/>
  <c r="W611" i="18"/>
  <c r="Q611" i="18"/>
  <c r="T611" i="18"/>
  <c r="U611" i="18"/>
  <c r="K611" i="18"/>
  <c r="L611" i="18"/>
  <c r="M611" i="18"/>
  <c r="R611" i="18"/>
  <c r="P611" i="18"/>
  <c r="X611" i="18"/>
  <c r="V611" i="18"/>
  <c r="N611" i="18"/>
  <c r="J611" i="18"/>
  <c r="M612" i="18"/>
  <c r="T612" i="18"/>
  <c r="K612" i="18"/>
  <c r="J612" i="18"/>
  <c r="Q612" i="18"/>
  <c r="V612" i="18"/>
  <c r="X612" i="18"/>
  <c r="W612" i="18"/>
  <c r="R612" i="18"/>
  <c r="P612" i="18"/>
  <c r="N612" i="18"/>
  <c r="U612" i="18"/>
  <c r="L612" i="18"/>
  <c r="W628" i="13"/>
  <c r="V628" i="13"/>
  <c r="X628" i="13"/>
  <c r="S628" i="13"/>
  <c r="R628" i="13"/>
  <c r="Q628" i="13"/>
  <c r="K628" i="13"/>
  <c r="P628" i="13"/>
  <c r="U628" i="13"/>
  <c r="T628" i="13"/>
  <c r="M628" i="13"/>
  <c r="L628" i="13"/>
  <c r="N628" i="13"/>
  <c r="W379" i="17"/>
  <c r="X379" i="17"/>
  <c r="O36" i="14"/>
  <c r="W36" i="14"/>
  <c r="Q36" i="14"/>
  <c r="P36" i="14"/>
  <c r="T36" i="14"/>
  <c r="T840" i="14" s="1"/>
  <c r="S36" i="14"/>
  <c r="K36" i="14"/>
  <c r="N36" i="14"/>
  <c r="N840" i="14" s="1"/>
  <c r="M36" i="14"/>
  <c r="M840" i="14" s="1"/>
  <c r="U36" i="14"/>
  <c r="U840" i="14" s="1"/>
  <c r="X36" i="14"/>
  <c r="X840" i="14" s="1"/>
  <c r="V36" i="14"/>
  <c r="R36" i="14"/>
  <c r="J36" i="14"/>
  <c r="L36" i="14"/>
  <c r="P326" i="17"/>
  <c r="P654" i="17" s="1"/>
  <c r="N326" i="17"/>
  <c r="N654" i="17" s="1"/>
  <c r="T326" i="17"/>
  <c r="T654" i="17" s="1"/>
  <c r="V326" i="17"/>
  <c r="V654" i="17" s="1"/>
  <c r="S326" i="17"/>
  <c r="S654" i="17" s="1"/>
  <c r="Q326" i="17"/>
  <c r="Q654" i="17" s="1"/>
  <c r="W326" i="17"/>
  <c r="W654" i="17" s="1"/>
  <c r="J326" i="17"/>
  <c r="J654" i="17" s="1"/>
  <c r="R326" i="17"/>
  <c r="R654" i="17" s="1"/>
  <c r="O326" i="17"/>
  <c r="O654" i="17" s="1"/>
  <c r="X326" i="17"/>
  <c r="X654" i="17" s="1"/>
  <c r="K326" i="17"/>
  <c r="K654" i="17" s="1"/>
  <c r="M326" i="17"/>
  <c r="M654" i="17" s="1"/>
  <c r="L326" i="17"/>
  <c r="L654" i="17" s="1"/>
  <c r="U326" i="17"/>
  <c r="U654" i="17" s="1"/>
  <c r="J591" i="18"/>
  <c r="O591" i="18"/>
  <c r="S591" i="18"/>
  <c r="M591" i="18"/>
  <c r="W591" i="18"/>
  <c r="W858" i="18" s="1"/>
  <c r="L591" i="18"/>
  <c r="K591" i="18"/>
  <c r="K858" i="18" s="1"/>
  <c r="P591" i="18"/>
  <c r="U591" i="18"/>
  <c r="U858" i="18" s="1"/>
  <c r="N591" i="18"/>
  <c r="N858" i="18" s="1"/>
  <c r="R591" i="18"/>
  <c r="V591" i="18"/>
  <c r="V858" i="18" s="1"/>
  <c r="Q591" i="18"/>
  <c r="Q858" i="18" s="1"/>
  <c r="T591" i="18"/>
  <c r="T858" i="18" s="1"/>
  <c r="X591" i="18"/>
  <c r="X858" i="18" s="1"/>
  <c r="X580" i="14"/>
  <c r="W580" i="14"/>
  <c r="T580" i="14"/>
  <c r="Q580" i="14"/>
  <c r="U580" i="14"/>
  <c r="M580" i="14"/>
  <c r="O580" i="14"/>
  <c r="S580" i="14"/>
  <c r="P580" i="14"/>
  <c r="R580" i="14"/>
  <c r="V580" i="14"/>
  <c r="J580" i="14"/>
  <c r="K580" i="14"/>
  <c r="X35" i="13"/>
  <c r="X857" i="13" s="1"/>
  <c r="W35" i="13"/>
  <c r="W857" i="13" s="1"/>
  <c r="O35" i="13"/>
  <c r="S35" i="13"/>
  <c r="K35" i="13"/>
  <c r="M35" i="13"/>
  <c r="R35" i="13"/>
  <c r="T35" i="13"/>
  <c r="V35" i="13"/>
  <c r="J35" i="13"/>
  <c r="L35" i="13"/>
  <c r="U35" i="13"/>
  <c r="Q35" i="13"/>
  <c r="N35" i="13"/>
  <c r="P35" i="13"/>
  <c r="W584" i="14"/>
  <c r="W852" i="14" s="1"/>
  <c r="X584" i="14"/>
  <c r="X852" i="14" s="1"/>
  <c r="Q584" i="14"/>
  <c r="U584" i="14"/>
  <c r="U852" i="14" s="1"/>
  <c r="V584" i="14"/>
  <c r="K584" i="14"/>
  <c r="T584" i="14"/>
  <c r="T852" i="14" s="1"/>
  <c r="O584" i="14"/>
  <c r="J584" i="14"/>
  <c r="P584" i="14"/>
  <c r="P852" i="14" s="1"/>
  <c r="M584" i="14"/>
  <c r="M852" i="14" s="1"/>
  <c r="R584" i="14"/>
  <c r="S584" i="14"/>
  <c r="S852" i="14" s="1"/>
  <c r="I92" i="18"/>
  <c r="M92" i="10"/>
  <c r="I22" i="14"/>
  <c r="M22" i="6"/>
  <c r="J30" i="6"/>
  <c r="I27" i="14"/>
  <c r="M27" i="6"/>
  <c r="I24" i="13"/>
  <c r="M24" i="5"/>
  <c r="I26" i="13"/>
  <c r="M26" i="5"/>
  <c r="I25" i="14"/>
  <c r="M25" i="6"/>
  <c r="Q570" i="18"/>
  <c r="W570" i="18"/>
  <c r="M570" i="18"/>
  <c r="K570" i="18"/>
  <c r="T570" i="18"/>
  <c r="T837" i="18" s="1"/>
  <c r="P570" i="18"/>
  <c r="L570" i="18"/>
  <c r="O570" i="18"/>
  <c r="U570" i="18"/>
  <c r="S570" i="18"/>
  <c r="R570" i="18"/>
  <c r="J570" i="18"/>
  <c r="V570" i="18"/>
  <c r="X570" i="18"/>
  <c r="L30" i="6"/>
  <c r="I566" i="14" s="1"/>
  <c r="I558" i="14"/>
  <c r="H77" i="19"/>
  <c r="K25" i="11"/>
  <c r="H80" i="19" s="1"/>
  <c r="O78" i="19"/>
  <c r="K78" i="19"/>
  <c r="T78" i="19"/>
  <c r="S78" i="19"/>
  <c r="V78" i="19"/>
  <c r="W78" i="19"/>
  <c r="M78" i="19"/>
  <c r="L78" i="19"/>
  <c r="R78" i="19"/>
  <c r="J78" i="19"/>
  <c r="N78" i="19"/>
  <c r="Q78" i="19"/>
  <c r="U78" i="19"/>
  <c r="P78" i="19"/>
  <c r="I78" i="19"/>
  <c r="I570" i="13"/>
  <c r="L30" i="5"/>
  <c r="W562" i="14"/>
  <c r="P562" i="14"/>
  <c r="R562" i="14"/>
  <c r="U562" i="14"/>
  <c r="S562" i="14"/>
  <c r="T562" i="14"/>
  <c r="O562" i="14"/>
  <c r="K562" i="14"/>
  <c r="L562" i="14"/>
  <c r="V562" i="14"/>
  <c r="M562" i="14"/>
  <c r="X562" i="14"/>
  <c r="N562" i="14"/>
  <c r="J562" i="14"/>
  <c r="X576" i="13"/>
  <c r="M576" i="13"/>
  <c r="N576" i="13"/>
  <c r="J576" i="13"/>
  <c r="K576" i="13"/>
  <c r="S576" i="13"/>
  <c r="T576" i="13"/>
  <c r="O576" i="13"/>
  <c r="R576" i="13"/>
  <c r="U576" i="13"/>
  <c r="W576" i="13"/>
  <c r="P576" i="13"/>
  <c r="L576" i="13"/>
  <c r="V576" i="13"/>
  <c r="Q576" i="13"/>
  <c r="U859" i="13"/>
  <c r="N155" i="15"/>
  <c r="M340" i="14"/>
  <c r="L295" i="14"/>
  <c r="I296" i="13"/>
  <c r="K30" i="5"/>
  <c r="P290" i="18"/>
  <c r="J290" i="18"/>
  <c r="Q290" i="18"/>
  <c r="V290" i="18"/>
  <c r="L290" i="18"/>
  <c r="R290" i="18"/>
  <c r="N290" i="18"/>
  <c r="U290" i="18"/>
  <c r="T290" i="18"/>
  <c r="K290" i="18"/>
  <c r="O290" i="18"/>
  <c r="W290" i="18"/>
  <c r="X290" i="18"/>
  <c r="T360" i="14"/>
  <c r="O360" i="14"/>
  <c r="W360" i="14"/>
  <c r="Q360" i="14"/>
  <c r="L360" i="14"/>
  <c r="V360" i="14"/>
  <c r="M360" i="14"/>
  <c r="U360" i="14"/>
  <c r="R360" i="14"/>
  <c r="J360" i="14"/>
  <c r="K360" i="14"/>
  <c r="S360" i="14"/>
  <c r="N360" i="14"/>
  <c r="P360" i="14"/>
  <c r="X360" i="14"/>
  <c r="I73" i="18"/>
  <c r="M73" i="10"/>
  <c r="I72" i="18"/>
  <c r="M72" i="10"/>
  <c r="I85" i="13"/>
  <c r="M85" i="5"/>
  <c r="I74" i="13"/>
  <c r="M74" i="5"/>
  <c r="I79" i="13"/>
  <c r="M79" i="5"/>
  <c r="I78" i="14"/>
  <c r="M78" i="6"/>
  <c r="W339" i="14"/>
  <c r="X339" i="14"/>
  <c r="P339" i="14"/>
  <c r="R339" i="14"/>
  <c r="U339" i="14"/>
  <c r="O339" i="14"/>
  <c r="J339" i="14"/>
  <c r="Q339" i="14"/>
  <c r="V339" i="14"/>
  <c r="L339" i="14"/>
  <c r="N339" i="14"/>
  <c r="T339" i="14"/>
  <c r="K339" i="14"/>
  <c r="S339" i="14"/>
  <c r="K344" i="18"/>
  <c r="V344" i="18"/>
  <c r="L344" i="18"/>
  <c r="O344" i="18"/>
  <c r="T344" i="18"/>
  <c r="R344" i="18"/>
  <c r="Q344" i="18"/>
  <c r="J344" i="18"/>
  <c r="P344" i="18"/>
  <c r="U344" i="18"/>
  <c r="W344" i="18"/>
  <c r="X344" i="18"/>
  <c r="S344" i="18"/>
  <c r="X344" i="14"/>
  <c r="N344" i="14"/>
  <c r="T344" i="14"/>
  <c r="P344" i="14"/>
  <c r="U344" i="14"/>
  <c r="O344" i="14"/>
  <c r="Q344" i="14"/>
  <c r="R344" i="14"/>
  <c r="W344" i="14"/>
  <c r="J344" i="14"/>
  <c r="K344" i="14"/>
  <c r="L344" i="14"/>
  <c r="V344" i="14"/>
  <c r="X342" i="14"/>
  <c r="W342" i="14"/>
  <c r="L342" i="14"/>
  <c r="Q342" i="14"/>
  <c r="P342" i="14"/>
  <c r="U342" i="14"/>
  <c r="V342" i="14"/>
  <c r="R342" i="14"/>
  <c r="T342" i="14"/>
  <c r="O342" i="14"/>
  <c r="J342" i="14"/>
  <c r="N342" i="14"/>
  <c r="K342" i="14"/>
  <c r="I338" i="14"/>
  <c r="K94" i="6"/>
  <c r="I362" i="14" s="1"/>
  <c r="X621" i="14"/>
  <c r="U621" i="14"/>
  <c r="M621" i="14"/>
  <c r="N621" i="14"/>
  <c r="P621" i="14"/>
  <c r="W621" i="14"/>
  <c r="R621" i="14"/>
  <c r="T621" i="14"/>
  <c r="Q621" i="14"/>
  <c r="V621" i="14"/>
  <c r="L621" i="14"/>
  <c r="K621" i="14"/>
  <c r="W620" i="13"/>
  <c r="X620" i="13"/>
  <c r="M620" i="13"/>
  <c r="V620" i="13"/>
  <c r="L620" i="13"/>
  <c r="U620" i="13"/>
  <c r="P620" i="13"/>
  <c r="N620" i="13"/>
  <c r="K620" i="13"/>
  <c r="J620" i="13"/>
  <c r="R620" i="13"/>
  <c r="T620" i="13"/>
  <c r="O620" i="13"/>
  <c r="Q620" i="13"/>
  <c r="U613" i="14"/>
  <c r="X613" i="14"/>
  <c r="W613" i="14"/>
  <c r="M613" i="14"/>
  <c r="K613" i="14"/>
  <c r="V613" i="14"/>
  <c r="R613" i="14"/>
  <c r="P613" i="14"/>
  <c r="L613" i="14"/>
  <c r="T613" i="14"/>
  <c r="Q613" i="14"/>
  <c r="N613" i="14"/>
  <c r="Q37" i="14"/>
  <c r="O37" i="14"/>
  <c r="T37" i="14"/>
  <c r="V37" i="14"/>
  <c r="W37" i="14"/>
  <c r="P37" i="14"/>
  <c r="U37" i="14"/>
  <c r="J37" i="14"/>
  <c r="L37" i="14"/>
  <c r="M37" i="14"/>
  <c r="R37" i="14"/>
  <c r="K37" i="14"/>
  <c r="N37" i="14"/>
  <c r="N841" i="14" s="1"/>
  <c r="S37" i="14"/>
  <c r="X37" i="14"/>
  <c r="R578" i="18"/>
  <c r="R845" i="18" s="1"/>
  <c r="K578" i="18"/>
  <c r="S578" i="18"/>
  <c r="P578" i="18"/>
  <c r="T578" i="18"/>
  <c r="T845" i="18" s="1"/>
  <c r="Q578" i="18"/>
  <c r="U578" i="18"/>
  <c r="U845" i="18" s="1"/>
  <c r="J578" i="18"/>
  <c r="X578" i="18"/>
  <c r="X845" i="18" s="1"/>
  <c r="M578" i="18"/>
  <c r="V578" i="18"/>
  <c r="V845" i="18" s="1"/>
  <c r="W578" i="18"/>
  <c r="W845" i="18" s="1"/>
  <c r="O578" i="18"/>
  <c r="W611" i="13"/>
  <c r="W885" i="13" s="1"/>
  <c r="X611" i="13"/>
  <c r="R611" i="13"/>
  <c r="V611" i="13"/>
  <c r="T611" i="13"/>
  <c r="L611" i="13"/>
  <c r="N611" i="13"/>
  <c r="P611" i="13"/>
  <c r="K611" i="13"/>
  <c r="M611" i="13"/>
  <c r="O611" i="13"/>
  <c r="Q611" i="13"/>
  <c r="J611" i="13"/>
  <c r="S611" i="13"/>
  <c r="S614" i="13" s="1"/>
  <c r="U611" i="13"/>
  <c r="O56" i="14"/>
  <c r="V56" i="14"/>
  <c r="W56" i="14"/>
  <c r="W860" i="14" s="1"/>
  <c r="M56" i="14"/>
  <c r="M860" i="14" s="1"/>
  <c r="T56" i="14"/>
  <c r="T860" i="14" s="1"/>
  <c r="P56" i="14"/>
  <c r="P860" i="14" s="1"/>
  <c r="U56" i="14"/>
  <c r="U860" i="14" s="1"/>
  <c r="Q56" i="14"/>
  <c r="L56" i="14"/>
  <c r="N56" i="14"/>
  <c r="N860" i="14" s="1"/>
  <c r="S56" i="14"/>
  <c r="K56" i="14"/>
  <c r="J56" i="14"/>
  <c r="R56" i="14"/>
  <c r="X56" i="14"/>
  <c r="X860" i="14" s="1"/>
  <c r="K224" i="17"/>
  <c r="K552" i="17" s="1"/>
  <c r="L224" i="17"/>
  <c r="L552" i="17" s="1"/>
  <c r="N224" i="17"/>
  <c r="P224" i="17"/>
  <c r="O224" i="17"/>
  <c r="O552" i="17" s="1"/>
  <c r="J224" i="17"/>
  <c r="U224" i="17"/>
  <c r="Q224" i="17"/>
  <c r="T224" i="17"/>
  <c r="T552" i="17" s="1"/>
  <c r="R224" i="17"/>
  <c r="R552" i="17" s="1"/>
  <c r="X224" i="17"/>
  <c r="X552" i="17" s="1"/>
  <c r="W224" i="17"/>
  <c r="W552" i="17" s="1"/>
  <c r="V224" i="17"/>
  <c r="J323" i="18"/>
  <c r="N323" i="18"/>
  <c r="R323" i="18"/>
  <c r="K323" i="18"/>
  <c r="U323" i="18"/>
  <c r="O323" i="18"/>
  <c r="T323" i="18"/>
  <c r="L323" i="18"/>
  <c r="Q323" i="18"/>
  <c r="V323" i="18"/>
  <c r="P323" i="18"/>
  <c r="X323" i="18"/>
  <c r="W323" i="18"/>
  <c r="I25" i="11"/>
  <c r="H21" i="19"/>
  <c r="L22" i="11"/>
  <c r="I21" i="17"/>
  <c r="M21" i="8"/>
  <c r="I27" i="13"/>
  <c r="M27" i="5"/>
  <c r="I15" i="18"/>
  <c r="M15" i="10"/>
  <c r="I22" i="18"/>
  <c r="M22" i="10"/>
  <c r="J30" i="10"/>
  <c r="I22" i="13"/>
  <c r="M22" i="5"/>
  <c r="J30" i="5"/>
  <c r="W576" i="18"/>
  <c r="T576" i="18"/>
  <c r="T843" i="18" s="1"/>
  <c r="M576" i="18"/>
  <c r="K576" i="18"/>
  <c r="S576" i="18"/>
  <c r="V576" i="18"/>
  <c r="Q576" i="18"/>
  <c r="X576" i="18"/>
  <c r="O576" i="18"/>
  <c r="U576" i="18"/>
  <c r="J576" i="18"/>
  <c r="R576" i="18"/>
  <c r="P576" i="18"/>
  <c r="U561" i="18"/>
  <c r="T561" i="18"/>
  <c r="J561" i="18"/>
  <c r="P561" i="18"/>
  <c r="O561" i="18"/>
  <c r="K561" i="18"/>
  <c r="S561" i="18"/>
  <c r="N561" i="18"/>
  <c r="X561" i="18"/>
  <c r="R561" i="18"/>
  <c r="M561" i="18"/>
  <c r="W561" i="18"/>
  <c r="V561" i="18"/>
  <c r="L561" i="18"/>
  <c r="Q561" i="18"/>
  <c r="I556" i="18"/>
  <c r="L30" i="10"/>
  <c r="I564" i="18" s="1"/>
  <c r="V558" i="18"/>
  <c r="O558" i="18"/>
  <c r="U558" i="18"/>
  <c r="Q558" i="18"/>
  <c r="X558" i="18"/>
  <c r="M558" i="18"/>
  <c r="S558" i="18"/>
  <c r="T558" i="18"/>
  <c r="K558" i="18"/>
  <c r="L558" i="18"/>
  <c r="R558" i="18"/>
  <c r="J558" i="18"/>
  <c r="W558" i="18"/>
  <c r="N558" i="18"/>
  <c r="P558" i="18"/>
  <c r="V354" i="17"/>
  <c r="J354" i="17"/>
  <c r="T354" i="17"/>
  <c r="S354" i="17"/>
  <c r="L354" i="17"/>
  <c r="M354" i="17"/>
  <c r="U354" i="17"/>
  <c r="P354" i="17"/>
  <c r="R354" i="17"/>
  <c r="Q354" i="17"/>
  <c r="X354" i="17"/>
  <c r="N354" i="17"/>
  <c r="K354" i="17"/>
  <c r="W354" i="17"/>
  <c r="O354" i="17"/>
  <c r="W571" i="13"/>
  <c r="R571" i="13"/>
  <c r="N571" i="13"/>
  <c r="P571" i="13"/>
  <c r="T571" i="13"/>
  <c r="X571" i="13"/>
  <c r="J571" i="13"/>
  <c r="U571" i="13"/>
  <c r="L571" i="13"/>
  <c r="M571" i="13"/>
  <c r="S571" i="13"/>
  <c r="K571" i="13"/>
  <c r="V571" i="13"/>
  <c r="O571" i="13"/>
  <c r="Q571" i="13"/>
  <c r="X575" i="13"/>
  <c r="W575" i="13"/>
  <c r="S575" i="13"/>
  <c r="U575" i="13"/>
  <c r="O575" i="13"/>
  <c r="M575" i="13"/>
  <c r="Q575" i="13"/>
  <c r="V575" i="13"/>
  <c r="K575" i="13"/>
  <c r="T575" i="13"/>
  <c r="L575" i="13"/>
  <c r="J575" i="13"/>
  <c r="R575" i="13"/>
  <c r="P575" i="13"/>
  <c r="N575" i="13"/>
  <c r="W43" i="13"/>
  <c r="W865" i="13" s="1"/>
  <c r="X43" i="13"/>
  <c r="U43" i="13"/>
  <c r="T43" i="13"/>
  <c r="T865" i="13" s="1"/>
  <c r="O43" i="13"/>
  <c r="V43" i="13"/>
  <c r="S43" i="13"/>
  <c r="Q43" i="13"/>
  <c r="K43" i="13"/>
  <c r="J43" i="13"/>
  <c r="M43" i="13"/>
  <c r="R43" i="13"/>
  <c r="L43" i="13"/>
  <c r="P43" i="13"/>
  <c r="P865" i="13" s="1"/>
  <c r="N43" i="13"/>
  <c r="N865" i="13" s="1"/>
  <c r="W865" i="18"/>
  <c r="U865" i="18"/>
  <c r="R155" i="15"/>
  <c r="Y585" i="13"/>
  <c r="M347" i="18"/>
  <c r="R294" i="18"/>
  <c r="V294" i="18"/>
  <c r="K294" i="18"/>
  <c r="P294" i="18"/>
  <c r="U294" i="18"/>
  <c r="O294" i="18"/>
  <c r="L294" i="18"/>
  <c r="T294" i="18"/>
  <c r="J294" i="18"/>
  <c r="N294" i="18"/>
  <c r="Q294" i="18"/>
  <c r="W294" i="18"/>
  <c r="X294" i="18"/>
  <c r="W183" i="17"/>
  <c r="X183" i="17"/>
  <c r="V183" i="17"/>
  <c r="N183" i="17"/>
  <c r="J183" i="17"/>
  <c r="O183" i="17"/>
  <c r="M183" i="17"/>
  <c r="K183" i="17"/>
  <c r="L183" i="17"/>
  <c r="P183" i="17"/>
  <c r="T183" i="17"/>
  <c r="S183" i="17"/>
  <c r="U183" i="17"/>
  <c r="R183" i="17"/>
  <c r="Q183" i="17"/>
  <c r="K18" i="10"/>
  <c r="I285" i="18" s="1"/>
  <c r="I281" i="18"/>
  <c r="X300" i="13"/>
  <c r="W300" i="13"/>
  <c r="U300" i="13"/>
  <c r="T300" i="13"/>
  <c r="M300" i="13"/>
  <c r="J300" i="13"/>
  <c r="P300" i="13"/>
  <c r="K300" i="13"/>
  <c r="N300" i="13"/>
  <c r="V300" i="13"/>
  <c r="R300" i="13"/>
  <c r="Q300" i="13"/>
  <c r="L300" i="13"/>
  <c r="O300" i="13"/>
  <c r="I80" i="14"/>
  <c r="M80" i="6"/>
  <c r="I77" i="18"/>
  <c r="M77" i="10"/>
  <c r="I76" i="18"/>
  <c r="M76" i="10"/>
  <c r="I71" i="18"/>
  <c r="M71" i="10"/>
  <c r="M71" i="5"/>
  <c r="I71" i="13"/>
  <c r="I70" i="14"/>
  <c r="M70" i="6"/>
  <c r="J94" i="6"/>
  <c r="L347" i="14"/>
  <c r="J347" i="14"/>
  <c r="Q347" i="14"/>
  <c r="K347" i="14"/>
  <c r="U347" i="14"/>
  <c r="P347" i="14"/>
  <c r="O347" i="14"/>
  <c r="N347" i="14"/>
  <c r="X347" i="14"/>
  <c r="S347" i="14"/>
  <c r="V347" i="14"/>
  <c r="W347" i="14"/>
  <c r="R347" i="14"/>
  <c r="U345" i="13"/>
  <c r="X345" i="13"/>
  <c r="J345" i="13"/>
  <c r="W345" i="13"/>
  <c r="Q345" i="13"/>
  <c r="P345" i="13"/>
  <c r="V345" i="13"/>
  <c r="L345" i="13"/>
  <c r="O345" i="13"/>
  <c r="T345" i="13"/>
  <c r="K345" i="13"/>
  <c r="R345" i="13"/>
  <c r="W351" i="13"/>
  <c r="X351" i="13"/>
  <c r="N351" i="13"/>
  <c r="K351" i="13"/>
  <c r="V351" i="13"/>
  <c r="J351" i="13"/>
  <c r="Q351" i="13"/>
  <c r="U351" i="13"/>
  <c r="L351" i="13"/>
  <c r="R351" i="13"/>
  <c r="O351" i="13"/>
  <c r="P351" i="13"/>
  <c r="T351" i="13"/>
  <c r="W357" i="13"/>
  <c r="J357" i="13"/>
  <c r="N357" i="13"/>
  <c r="T357" i="13"/>
  <c r="X357" i="13"/>
  <c r="R357" i="13"/>
  <c r="L357" i="13"/>
  <c r="M357" i="13"/>
  <c r="U357" i="13"/>
  <c r="V357" i="13"/>
  <c r="Q357" i="13"/>
  <c r="P357" i="13"/>
  <c r="K357" i="13"/>
  <c r="O357" i="13"/>
  <c r="M391" i="17"/>
  <c r="O391" i="17"/>
  <c r="W391" i="17"/>
  <c r="Q391" i="17"/>
  <c r="P391" i="17"/>
  <c r="U391" i="17"/>
  <c r="T391" i="17"/>
  <c r="T555" i="17" s="1"/>
  <c r="K391" i="17"/>
  <c r="J391" i="17"/>
  <c r="R391" i="17"/>
  <c r="V391" i="17"/>
  <c r="S391" i="17"/>
  <c r="X391" i="17"/>
  <c r="I604" i="18"/>
  <c r="L94" i="10"/>
  <c r="I628" i="18" s="1"/>
  <c r="V608" i="18"/>
  <c r="M608" i="18"/>
  <c r="T608" i="18"/>
  <c r="L608" i="18"/>
  <c r="N608" i="18"/>
  <c r="X608" i="18"/>
  <c r="U608" i="18"/>
  <c r="R608" i="18"/>
  <c r="Q608" i="18"/>
  <c r="K608" i="18"/>
  <c r="P608" i="18"/>
  <c r="W608" i="18"/>
  <c r="I606" i="14"/>
  <c r="L94" i="6"/>
  <c r="I630" i="14" s="1"/>
  <c r="L617" i="18"/>
  <c r="K617" i="18"/>
  <c r="X617" i="18"/>
  <c r="T617" i="18"/>
  <c r="N617" i="18"/>
  <c r="M617" i="18"/>
  <c r="U617" i="18"/>
  <c r="Q617" i="18"/>
  <c r="V617" i="18"/>
  <c r="W617" i="18"/>
  <c r="R617" i="18"/>
  <c r="P617" i="18"/>
  <c r="R359" i="14"/>
  <c r="R895" i="14" s="1"/>
  <c r="W359" i="14"/>
  <c r="W895" i="14" s="1"/>
  <c r="V359" i="14"/>
  <c r="V895" i="14" s="1"/>
  <c r="L359" i="14"/>
  <c r="L895" i="14" s="1"/>
  <c r="U359" i="14"/>
  <c r="U895" i="14" s="1"/>
  <c r="O359" i="14"/>
  <c r="O895" i="14" s="1"/>
  <c r="X359" i="14"/>
  <c r="X895" i="14" s="1"/>
  <c r="K359" i="14"/>
  <c r="K895" i="14" s="1"/>
  <c r="Q359" i="14"/>
  <c r="Q895" i="14" s="1"/>
  <c r="T359" i="14"/>
  <c r="T895" i="14" s="1"/>
  <c r="N359" i="14"/>
  <c r="N895" i="14" s="1"/>
  <c r="J359" i="14"/>
  <c r="J895" i="14" s="1"/>
  <c r="P359" i="14"/>
  <c r="P895" i="14" s="1"/>
  <c r="M359" i="14"/>
  <c r="M895" i="14" s="1"/>
  <c r="S359" i="14"/>
  <c r="S895" i="14" s="1"/>
  <c r="M31" i="15"/>
  <c r="M154" i="15" s="1"/>
  <c r="R31" i="15"/>
  <c r="R154" i="15" s="1"/>
  <c r="N31" i="15"/>
  <c r="N154" i="15" s="1"/>
  <c r="S31" i="15"/>
  <c r="S154" i="15" s="1"/>
  <c r="T31" i="15"/>
  <c r="T154" i="15" s="1"/>
  <c r="K31" i="15"/>
  <c r="K154" i="15" s="1"/>
  <c r="I31" i="15"/>
  <c r="I154" i="15" s="1"/>
  <c r="U31" i="15"/>
  <c r="U154" i="15" s="1"/>
  <c r="P31" i="15"/>
  <c r="P154" i="15" s="1"/>
  <c r="O31" i="15"/>
  <c r="O154" i="15" s="1"/>
  <c r="L31" i="15"/>
  <c r="L154" i="15" s="1"/>
  <c r="J31" i="15"/>
  <c r="J154" i="15" s="1"/>
  <c r="Q31" i="15"/>
  <c r="Q154" i="15" s="1"/>
  <c r="V31" i="15"/>
  <c r="V154" i="15" s="1"/>
  <c r="W31" i="15"/>
  <c r="W154" i="15" s="1"/>
  <c r="O61" i="17"/>
  <c r="J61" i="17"/>
  <c r="X61" i="17"/>
  <c r="T61" i="17"/>
  <c r="T553" i="17" s="1"/>
  <c r="W61" i="17"/>
  <c r="S61" i="17"/>
  <c r="P61" i="17"/>
  <c r="N61" i="17"/>
  <c r="R61" i="17"/>
  <c r="Q61" i="17"/>
  <c r="M61" i="17"/>
  <c r="L61" i="17"/>
  <c r="V61" i="17"/>
  <c r="K61" i="17"/>
  <c r="U61" i="17"/>
  <c r="X594" i="14"/>
  <c r="X862" i="14" s="1"/>
  <c r="V594" i="14"/>
  <c r="W594" i="14"/>
  <c r="W862" i="14" s="1"/>
  <c r="P594" i="14"/>
  <c r="R594" i="14"/>
  <c r="Q594" i="14"/>
  <c r="S594" i="14"/>
  <c r="N594" i="14"/>
  <c r="L594" i="14"/>
  <c r="U594" i="14"/>
  <c r="O594" i="14"/>
  <c r="J594" i="14"/>
  <c r="T594" i="14"/>
  <c r="T862" i="14" s="1"/>
  <c r="M594" i="14"/>
  <c r="K594" i="14"/>
  <c r="K327" i="14"/>
  <c r="K863" i="14" s="1"/>
  <c r="W327" i="14"/>
  <c r="W863" i="14" s="1"/>
  <c r="X327" i="14"/>
  <c r="R327" i="14"/>
  <c r="R863" i="14" s="1"/>
  <c r="Q327" i="14"/>
  <c r="P327" i="14"/>
  <c r="P863" i="14" s="1"/>
  <c r="N327" i="14"/>
  <c r="N863" i="14" s="1"/>
  <c r="T327" i="14"/>
  <c r="T863" i="14" s="1"/>
  <c r="V327" i="14"/>
  <c r="V863" i="14" s="1"/>
  <c r="O327" i="14"/>
  <c r="O863" i="14" s="1"/>
  <c r="U327" i="14"/>
  <c r="U863" i="14" s="1"/>
  <c r="J327" i="14"/>
  <c r="J863" i="14" s="1"/>
  <c r="L327" i="14"/>
  <c r="R58" i="13"/>
  <c r="R880" i="13" s="1"/>
  <c r="O58" i="13"/>
  <c r="P58" i="13"/>
  <c r="Q58" i="13"/>
  <c r="L58" i="13"/>
  <c r="M58" i="13"/>
  <c r="M880" i="13" s="1"/>
  <c r="X58" i="13"/>
  <c r="X880" i="13" s="1"/>
  <c r="N58" i="13"/>
  <c r="U58" i="13"/>
  <c r="U880" i="13" s="1"/>
  <c r="V58" i="13"/>
  <c r="S58" i="13"/>
  <c r="T58" i="13"/>
  <c r="T880" i="13" s="1"/>
  <c r="W58" i="13"/>
  <c r="W880" i="13" s="1"/>
  <c r="J58" i="13"/>
  <c r="K58" i="13"/>
  <c r="P583" i="18"/>
  <c r="P850" i="18" s="1"/>
  <c r="R583" i="18"/>
  <c r="V583" i="18"/>
  <c r="T583" i="18"/>
  <c r="T850" i="18" s="1"/>
  <c r="K583" i="18"/>
  <c r="O583" i="18"/>
  <c r="S583" i="18"/>
  <c r="X583" i="18"/>
  <c r="X850" i="18" s="1"/>
  <c r="U583" i="18"/>
  <c r="U850" i="18" s="1"/>
  <c r="J583" i="18"/>
  <c r="W583" i="18"/>
  <c r="W850" i="18" s="1"/>
  <c r="Q583" i="18"/>
  <c r="M583" i="18"/>
  <c r="M850" i="18" s="1"/>
  <c r="M14" i="10"/>
  <c r="J18" i="10"/>
  <c r="I14" i="18"/>
  <c r="I25" i="18"/>
  <c r="M25" i="10"/>
  <c r="I26" i="17"/>
  <c r="M26" i="8"/>
  <c r="I24" i="18"/>
  <c r="M24" i="10"/>
  <c r="I28" i="17"/>
  <c r="M28" i="8"/>
  <c r="I24" i="14"/>
  <c r="M24" i="6"/>
  <c r="K421" i="17"/>
  <c r="X421" i="17"/>
  <c r="X585" i="17" s="1"/>
  <c r="N421" i="17"/>
  <c r="P421" i="17"/>
  <c r="S421" i="17"/>
  <c r="V421" i="17"/>
  <c r="Q421" i="17"/>
  <c r="J421" i="17"/>
  <c r="O421" i="17"/>
  <c r="T421" i="17"/>
  <c r="T585" i="17" s="1"/>
  <c r="W421" i="17"/>
  <c r="W585" i="17" s="1"/>
  <c r="L421" i="17"/>
  <c r="R421" i="17"/>
  <c r="M421" i="17"/>
  <c r="U421" i="17"/>
  <c r="M355" i="17"/>
  <c r="S355" i="17"/>
  <c r="T355" i="17"/>
  <c r="K355" i="17"/>
  <c r="N355" i="17"/>
  <c r="X355" i="17"/>
  <c r="O355" i="17"/>
  <c r="W355" i="17"/>
  <c r="Q355" i="17"/>
  <c r="P355" i="17"/>
  <c r="R355" i="17"/>
  <c r="V355" i="17"/>
  <c r="J355" i="17"/>
  <c r="L355" i="17"/>
  <c r="U355" i="17"/>
  <c r="Q346" i="17"/>
  <c r="T346" i="17"/>
  <c r="N346" i="17"/>
  <c r="P346" i="17"/>
  <c r="K346" i="17"/>
  <c r="M346" i="17"/>
  <c r="U346" i="17"/>
  <c r="S346" i="17"/>
  <c r="V346" i="17"/>
  <c r="J346" i="17"/>
  <c r="O346" i="17"/>
  <c r="R346" i="17"/>
  <c r="X346" i="17"/>
  <c r="W346" i="17"/>
  <c r="L346" i="17"/>
  <c r="M345" i="17"/>
  <c r="T345" i="17"/>
  <c r="N345" i="17"/>
  <c r="V345" i="17"/>
  <c r="O345" i="17"/>
  <c r="U345" i="17"/>
  <c r="L345" i="17"/>
  <c r="S345" i="17"/>
  <c r="K345" i="17"/>
  <c r="R345" i="17"/>
  <c r="P345" i="17"/>
  <c r="Q345" i="17"/>
  <c r="J345" i="17"/>
  <c r="X345" i="17"/>
  <c r="W345" i="17"/>
  <c r="X562" i="18"/>
  <c r="O562" i="18"/>
  <c r="K562" i="18"/>
  <c r="T562" i="18"/>
  <c r="M562" i="18"/>
  <c r="V562" i="18"/>
  <c r="P562" i="18"/>
  <c r="L562" i="18"/>
  <c r="N562" i="18"/>
  <c r="S562" i="18"/>
  <c r="U562" i="18"/>
  <c r="R562" i="18"/>
  <c r="J562" i="18"/>
  <c r="Q562" i="18"/>
  <c r="W562" i="18"/>
  <c r="J130" i="17"/>
  <c r="J622" i="17" s="1"/>
  <c r="N130" i="17"/>
  <c r="N622" i="17" s="1"/>
  <c r="O130" i="17"/>
  <c r="O622" i="17" s="1"/>
  <c r="X130" i="17"/>
  <c r="X622" i="17" s="1"/>
  <c r="U130" i="17"/>
  <c r="W130" i="17"/>
  <c r="W622" i="17" s="1"/>
  <c r="V130" i="17"/>
  <c r="V622" i="17" s="1"/>
  <c r="L130" i="17"/>
  <c r="L622" i="17" s="1"/>
  <c r="Q130" i="17"/>
  <c r="Q622" i="17" s="1"/>
  <c r="M130" i="17"/>
  <c r="M622" i="17" s="1"/>
  <c r="S130" i="17"/>
  <c r="S134" i="17" s="1"/>
  <c r="K130" i="17"/>
  <c r="R130" i="17"/>
  <c r="R622" i="17" s="1"/>
  <c r="P130" i="17"/>
  <c r="T130" i="17"/>
  <c r="T622" i="17" s="1"/>
  <c r="O25" i="20"/>
  <c r="R26" i="20"/>
  <c r="V26" i="20"/>
  <c r="K25" i="20"/>
  <c r="R379" i="17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586" i="13"/>
  <c r="R25" i="20"/>
  <c r="S373" i="17"/>
  <c r="S368" i="17"/>
  <c r="S532" i="17" s="1"/>
  <c r="R363" i="17"/>
  <c r="S371" i="17"/>
  <c r="Y587" i="13"/>
  <c r="T374" i="17"/>
  <c r="L28" i="20"/>
  <c r="S28" i="20"/>
  <c r="N859" i="13"/>
  <c r="Y389" i="17"/>
  <c r="R27" i="20"/>
  <c r="R28" i="20"/>
  <c r="P28" i="20"/>
  <c r="T462" i="17"/>
  <c r="Y581" i="14"/>
  <c r="Y591" i="13"/>
  <c r="R370" i="17"/>
  <c r="S375" i="17"/>
  <c r="Q28" i="20"/>
  <c r="V28" i="20"/>
  <c r="Y576" i="14"/>
  <c r="N370" i="17"/>
  <c r="K26" i="20"/>
  <c r="T27" i="20"/>
  <c r="T28" i="20"/>
  <c r="K27" i="20"/>
  <c r="K28" i="20"/>
  <c r="U28" i="20"/>
  <c r="M28" i="20"/>
  <c r="Y388" i="17"/>
  <c r="N379" i="17"/>
  <c r="S27" i="20"/>
  <c r="N28" i="20"/>
  <c r="O28" i="20"/>
  <c r="N894" i="14"/>
  <c r="S376" i="17"/>
  <c r="S366" i="17"/>
  <c r="P363" i="17"/>
  <c r="S347" i="17"/>
  <c r="P373" i="17"/>
  <c r="S374" i="17"/>
  <c r="P370" i="17"/>
  <c r="P377" i="17"/>
  <c r="P541" i="17" s="1"/>
  <c r="L652" i="17"/>
  <c r="M886" i="13"/>
  <c r="Y398" i="17"/>
  <c r="Y572" i="14"/>
  <c r="Y87" i="14"/>
  <c r="Y571" i="18"/>
  <c r="Y577" i="14"/>
  <c r="G41" i="24"/>
  <c r="W56" i="1"/>
  <c r="N549" i="17"/>
  <c r="N847" i="14"/>
  <c r="M879" i="13"/>
  <c r="Y387" i="17"/>
  <c r="Y594" i="13"/>
  <c r="Y583" i="13"/>
  <c r="N863" i="13"/>
  <c r="Y385" i="17"/>
  <c r="Y595" i="13"/>
  <c r="Y596" i="13"/>
  <c r="Y580" i="18"/>
  <c r="Y90" i="14"/>
  <c r="Y593" i="13"/>
  <c r="N850" i="18"/>
  <c r="Y574" i="14"/>
  <c r="V366" i="17"/>
  <c r="V367" i="17"/>
  <c r="P375" i="17"/>
  <c r="V372" i="17"/>
  <c r="J25" i="20"/>
  <c r="P379" i="17"/>
  <c r="V370" i="17"/>
  <c r="T372" i="17"/>
  <c r="T25" i="20"/>
  <c r="V363" i="17"/>
  <c r="T373" i="17"/>
  <c r="P364" i="17"/>
  <c r="T376" i="17"/>
  <c r="N25" i="20"/>
  <c r="P366" i="17"/>
  <c r="R374" i="17"/>
  <c r="R371" i="17"/>
  <c r="P368" i="17"/>
  <c r="P347" i="17"/>
  <c r="R366" i="17"/>
  <c r="R373" i="17"/>
  <c r="K373" i="17"/>
  <c r="R364" i="17"/>
  <c r="R365" i="17"/>
  <c r="K368" i="17"/>
  <c r="Q373" i="17"/>
  <c r="R347" i="17"/>
  <c r="R368" i="17"/>
  <c r="R532" i="17" s="1"/>
  <c r="K367" i="17"/>
  <c r="U26" i="20"/>
  <c r="R367" i="17"/>
  <c r="R375" i="17"/>
  <c r="K347" i="17"/>
  <c r="U25" i="20"/>
  <c r="P372" i="17"/>
  <c r="Q26" i="20"/>
  <c r="R372" i="17"/>
  <c r="R377" i="17"/>
  <c r="R541" i="17" s="1"/>
  <c r="Q25" i="20"/>
  <c r="N26" i="20"/>
  <c r="O26" i="20"/>
  <c r="V379" i="17"/>
  <c r="J363" i="17"/>
  <c r="Q366" i="17"/>
  <c r="P376" i="17"/>
  <c r="U374" i="17"/>
  <c r="U366" i="17"/>
  <c r="P374" i="17"/>
  <c r="P365" i="17"/>
  <c r="U365" i="17"/>
  <c r="S25" i="20"/>
  <c r="P371" i="17"/>
  <c r="P369" i="17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W462" i="17"/>
  <c r="M141" i="8"/>
  <c r="U631" i="17"/>
  <c r="N573" i="17"/>
  <c r="X582" i="17"/>
  <c r="U469" i="17"/>
  <c r="P565" i="17"/>
  <c r="Y73" i="17"/>
  <c r="X565" i="17"/>
  <c r="M469" i="17"/>
  <c r="R462" i="17"/>
  <c r="N582" i="17"/>
  <c r="O462" i="17"/>
  <c r="J68" i="17"/>
  <c r="P68" i="17"/>
  <c r="W68" i="17"/>
  <c r="W560" i="17" s="1"/>
  <c r="Q68" i="17"/>
  <c r="Q560" i="17" s="1"/>
  <c r="U68" i="17"/>
  <c r="U560" i="17" s="1"/>
  <c r="S68" i="17"/>
  <c r="T68" i="17"/>
  <c r="T560" i="17" s="1"/>
  <c r="L68" i="17"/>
  <c r="N68" i="17"/>
  <c r="N560" i="17" s="1"/>
  <c r="T582" i="17"/>
  <c r="R68" i="17"/>
  <c r="M68" i="17"/>
  <c r="X68" i="17"/>
  <c r="X560" i="17" s="1"/>
  <c r="O68" i="17"/>
  <c r="V68" i="17"/>
  <c r="V560" i="17" s="1"/>
  <c r="Y418" i="17"/>
  <c r="V582" i="17"/>
  <c r="N565" i="17"/>
  <c r="U573" i="17"/>
  <c r="Q565" i="17"/>
  <c r="V573" i="17"/>
  <c r="Q582" i="17"/>
  <c r="R582" i="17"/>
  <c r="W532" i="17"/>
  <c r="R631" i="17"/>
  <c r="K469" i="17"/>
  <c r="W631" i="17"/>
  <c r="R469" i="17"/>
  <c r="N469" i="17"/>
  <c r="W573" i="17"/>
  <c r="R590" i="17"/>
  <c r="K631" i="17"/>
  <c r="W541" i="17"/>
  <c r="X631" i="17"/>
  <c r="W565" i="17"/>
  <c r="T469" i="17"/>
  <c r="T565" i="17"/>
  <c r="Y460" i="17"/>
  <c r="V469" i="17"/>
  <c r="Y409" i="17"/>
  <c r="U565" i="17"/>
  <c r="Y396" i="17"/>
  <c r="Q631" i="17"/>
  <c r="N631" i="17"/>
  <c r="O469" i="17"/>
  <c r="U590" i="17"/>
  <c r="Q469" i="17"/>
  <c r="L631" i="17"/>
  <c r="T573" i="17"/>
  <c r="X469" i="17"/>
  <c r="Y212" i="17"/>
  <c r="Y401" i="17"/>
  <c r="Y204" i="17"/>
  <c r="M631" i="17"/>
  <c r="M134" i="8"/>
  <c r="W469" i="17"/>
  <c r="S631" i="17"/>
  <c r="Y303" i="17"/>
  <c r="Y467" i="17"/>
  <c r="J631" i="17"/>
  <c r="V631" i="17"/>
  <c r="S469" i="17"/>
  <c r="J469" i="17"/>
  <c r="M99" i="8"/>
  <c r="Y213" i="17"/>
  <c r="T631" i="17"/>
  <c r="T590" i="17"/>
  <c r="Y205" i="17"/>
  <c r="Y98" i="17"/>
  <c r="Y210" i="17"/>
  <c r="X590" i="17"/>
  <c r="Y296" i="17"/>
  <c r="W590" i="17"/>
  <c r="N590" i="17"/>
  <c r="F16" i="12"/>
  <c r="I661" i="17"/>
  <c r="G17" i="1" s="1"/>
  <c r="G16" i="24" s="1"/>
  <c r="G273" i="6"/>
  <c r="I1077" i="14" s="1"/>
  <c r="P462" i="17"/>
  <c r="L462" i="17"/>
  <c r="X298" i="17"/>
  <c r="J462" i="17"/>
  <c r="Q462" i="17"/>
  <c r="U462" i="17"/>
  <c r="Y49" i="14"/>
  <c r="Y121" i="17"/>
  <c r="Y80" i="17"/>
  <c r="Y49" i="18"/>
  <c r="V462" i="17"/>
  <c r="Y43" i="14"/>
  <c r="Y139" i="17"/>
  <c r="X847" i="14"/>
  <c r="T847" i="14"/>
  <c r="Y426" i="17"/>
  <c r="Y90" i="17"/>
  <c r="W621" i="17"/>
  <c r="Y49" i="17"/>
  <c r="S462" i="17"/>
  <c r="W847" i="14"/>
  <c r="Y59" i="13"/>
  <c r="O631" i="17"/>
  <c r="Y112" i="17"/>
  <c r="Y42" i="18"/>
  <c r="X462" i="17"/>
  <c r="K462" i="17"/>
  <c r="M913" i="13"/>
  <c r="Y458" i="17"/>
  <c r="Y360" i="13"/>
  <c r="Y36" i="18"/>
  <c r="Y595" i="14"/>
  <c r="Y86" i="18"/>
  <c r="Y131" i="17"/>
  <c r="Y34" i="18"/>
  <c r="I1099" i="13"/>
  <c r="Y63" i="14"/>
  <c r="X32" i="15"/>
  <c r="I155" i="15"/>
  <c r="Y83" i="17"/>
  <c r="Y56" i="17"/>
  <c r="T629" i="17"/>
  <c r="Y85" i="17"/>
  <c r="Y466" i="17"/>
  <c r="Y627" i="14"/>
  <c r="Y626" i="14"/>
  <c r="J894" i="14"/>
  <c r="T879" i="13"/>
  <c r="Y293" i="17"/>
  <c r="Y582" i="13"/>
  <c r="Y57" i="13"/>
  <c r="N843" i="14"/>
  <c r="Y598" i="13"/>
  <c r="L469" i="17"/>
  <c r="P894" i="14"/>
  <c r="Y36" i="13"/>
  <c r="P621" i="17"/>
  <c r="W894" i="14"/>
  <c r="Y420" i="17"/>
  <c r="Y63" i="17"/>
  <c r="M839" i="14"/>
  <c r="Y489" i="17"/>
  <c r="X859" i="13"/>
  <c r="O894" i="14"/>
  <c r="Y571" i="14"/>
  <c r="Y60" i="17"/>
  <c r="S890" i="14"/>
  <c r="O141" i="21"/>
  <c r="Q894" i="14"/>
  <c r="Y89" i="13"/>
  <c r="W878" i="13"/>
  <c r="Y63" i="18"/>
  <c r="J887" i="18"/>
  <c r="Y887" i="18" s="1"/>
  <c r="Y58" i="14"/>
  <c r="Y590" i="13"/>
  <c r="Y397" i="17"/>
  <c r="Q363" i="17"/>
  <c r="U379" i="17"/>
  <c r="Q376" i="17"/>
  <c r="U373" i="17"/>
  <c r="U367" i="17"/>
  <c r="Q368" i="17"/>
  <c r="Q371" i="17"/>
  <c r="Q377" i="17"/>
  <c r="Q541" i="17" s="1"/>
  <c r="U375" i="17"/>
  <c r="U371" i="17"/>
  <c r="Q364" i="17"/>
  <c r="Q369" i="17"/>
  <c r="Q367" i="17"/>
  <c r="U377" i="17"/>
  <c r="U541" i="17" s="1"/>
  <c r="U368" i="17"/>
  <c r="Q374" i="17"/>
  <c r="U376" i="17"/>
  <c r="Q375" i="17"/>
  <c r="Q365" i="17"/>
  <c r="U370" i="17"/>
  <c r="U369" i="17"/>
  <c r="U372" i="17"/>
  <c r="Q370" i="17"/>
  <c r="Q379" i="17"/>
  <c r="U364" i="17"/>
  <c r="T26" i="20"/>
  <c r="Q347" i="17"/>
  <c r="U347" i="17"/>
  <c r="M27" i="20"/>
  <c r="E169" i="21"/>
  <c r="P27" i="20"/>
  <c r="V27" i="20"/>
  <c r="L377" i="17"/>
  <c r="L541" i="17" s="1"/>
  <c r="L363" i="17"/>
  <c r="S26" i="20"/>
  <c r="N366" i="17"/>
  <c r="N374" i="17"/>
  <c r="N367" i="17"/>
  <c r="V376" i="17"/>
  <c r="V365" i="17"/>
  <c r="K379" i="17"/>
  <c r="J365" i="17"/>
  <c r="J369" i="17"/>
  <c r="T369" i="17"/>
  <c r="T375" i="17"/>
  <c r="T371" i="17"/>
  <c r="J374" i="17"/>
  <c r="J538" i="17" s="1"/>
  <c r="N371" i="17"/>
  <c r="N365" i="17"/>
  <c r="V364" i="17"/>
  <c r="V373" i="17"/>
  <c r="K369" i="17"/>
  <c r="K376" i="17"/>
  <c r="J368" i="17"/>
  <c r="J371" i="17"/>
  <c r="T347" i="17"/>
  <c r="T379" i="17"/>
  <c r="E163" i="21"/>
  <c r="N369" i="17"/>
  <c r="J367" i="17"/>
  <c r="N364" i="17"/>
  <c r="N376" i="17"/>
  <c r="V377" i="17"/>
  <c r="V541" i="17" s="1"/>
  <c r="V369" i="17"/>
  <c r="K365" i="17"/>
  <c r="K363" i="17"/>
  <c r="J377" i="17"/>
  <c r="J541" i="17" s="1"/>
  <c r="J373" i="17"/>
  <c r="T370" i="17"/>
  <c r="T363" i="17"/>
  <c r="L27" i="20"/>
  <c r="O27" i="20"/>
  <c r="N377" i="17"/>
  <c r="N541" i="17" s="1"/>
  <c r="N347" i="17"/>
  <c r="V368" i="17"/>
  <c r="V374" i="17"/>
  <c r="K370" i="17"/>
  <c r="K371" i="17"/>
  <c r="K366" i="17"/>
  <c r="J364" i="17"/>
  <c r="J375" i="17"/>
  <c r="T377" i="17"/>
  <c r="T541" i="17" s="1"/>
  <c r="T366" i="17"/>
  <c r="N372" i="17"/>
  <c r="N373" i="17"/>
  <c r="N363" i="17"/>
  <c r="V347" i="17"/>
  <c r="V375" i="17"/>
  <c r="K374" i="17"/>
  <c r="K377" i="17"/>
  <c r="K541" i="17" s="1"/>
  <c r="K375" i="17"/>
  <c r="J370" i="17"/>
  <c r="J347" i="17"/>
  <c r="T364" i="17"/>
  <c r="T367" i="17"/>
  <c r="N375" i="17"/>
  <c r="K372" i="17"/>
  <c r="J376" i="17"/>
  <c r="J372" i="17"/>
  <c r="T365" i="17"/>
  <c r="E166" i="21"/>
  <c r="L372" i="17"/>
  <c r="L371" i="17"/>
  <c r="L373" i="17"/>
  <c r="L374" i="17"/>
  <c r="L365" i="17"/>
  <c r="Q27" i="20"/>
  <c r="P26" i="20"/>
  <c r="L376" i="17"/>
  <c r="L375" i="17"/>
  <c r="L26" i="20"/>
  <c r="L25" i="20"/>
  <c r="P25" i="20"/>
  <c r="L370" i="17"/>
  <c r="L379" i="17"/>
  <c r="N27" i="20"/>
  <c r="U27" i="20"/>
  <c r="L347" i="17"/>
  <c r="L367" i="17"/>
  <c r="V25" i="20"/>
  <c r="L369" i="17"/>
  <c r="L368" i="17"/>
  <c r="L366" i="17"/>
  <c r="I937" i="18"/>
  <c r="G272" i="10"/>
  <c r="X72" i="15"/>
  <c r="Q600" i="13"/>
  <c r="Y132" i="17"/>
  <c r="Y310" i="17"/>
  <c r="Y35" i="18"/>
  <c r="Y46" i="18"/>
  <c r="Y304" i="17"/>
  <c r="Y64" i="18"/>
  <c r="O624" i="17"/>
  <c r="X128" i="15"/>
  <c r="Q52" i="18"/>
  <c r="K52" i="18"/>
  <c r="T574" i="17"/>
  <c r="W630" i="17"/>
  <c r="W305" i="17"/>
  <c r="O630" i="17"/>
  <c r="O305" i="17"/>
  <c r="Y59" i="18"/>
  <c r="U624" i="17"/>
  <c r="K630" i="17"/>
  <c r="K305" i="17"/>
  <c r="M838" i="18"/>
  <c r="N624" i="17"/>
  <c r="Q624" i="17"/>
  <c r="T52" i="18"/>
  <c r="P52" i="18"/>
  <c r="N574" i="17"/>
  <c r="L305" i="17"/>
  <c r="L630" i="17"/>
  <c r="Q305" i="17"/>
  <c r="Q630" i="17"/>
  <c r="R860" i="18"/>
  <c r="Y302" i="17"/>
  <c r="K624" i="17"/>
  <c r="M624" i="17"/>
  <c r="N52" i="18"/>
  <c r="Y490" i="17"/>
  <c r="N630" i="17"/>
  <c r="N305" i="17"/>
  <c r="X305" i="17"/>
  <c r="X630" i="17"/>
  <c r="N860" i="18"/>
  <c r="P860" i="18"/>
  <c r="Y592" i="13"/>
  <c r="V52" i="18"/>
  <c r="R624" i="17"/>
  <c r="T624" i="17"/>
  <c r="Y86" i="17"/>
  <c r="W52" i="18"/>
  <c r="S52" i="18"/>
  <c r="L574" i="17"/>
  <c r="M638" i="17"/>
  <c r="J305" i="17"/>
  <c r="J630" i="17"/>
  <c r="V630" i="17"/>
  <c r="V305" i="17"/>
  <c r="R52" i="18"/>
  <c r="Y392" i="17"/>
  <c r="O838" i="18"/>
  <c r="J624" i="17"/>
  <c r="L624" i="17"/>
  <c r="O52" i="18"/>
  <c r="M52" i="18"/>
  <c r="R630" i="17"/>
  <c r="R305" i="17"/>
  <c r="P305" i="17"/>
  <c r="P630" i="17"/>
  <c r="V624" i="17"/>
  <c r="S624" i="17"/>
  <c r="X624" i="17"/>
  <c r="U52" i="18"/>
  <c r="U836" i="18"/>
  <c r="X52" i="18"/>
  <c r="U574" i="17"/>
  <c r="Y582" i="18"/>
  <c r="T305" i="17"/>
  <c r="T630" i="17"/>
  <c r="S305" i="17"/>
  <c r="S630" i="17"/>
  <c r="T860" i="18"/>
  <c r="Y88" i="17"/>
  <c r="Y318" i="17"/>
  <c r="P624" i="17"/>
  <c r="W624" i="17"/>
  <c r="J52" i="18"/>
  <c r="L52" i="18"/>
  <c r="P574" i="17"/>
  <c r="M305" i="17"/>
  <c r="M630" i="17"/>
  <c r="U305" i="17"/>
  <c r="U630" i="17"/>
  <c r="U860" i="18"/>
  <c r="W839" i="18" l="1"/>
  <c r="N870" i="13"/>
  <c r="Q860" i="14"/>
  <c r="M842" i="18"/>
  <c r="R866" i="14"/>
  <c r="S886" i="14"/>
  <c r="Q885" i="14"/>
  <c r="L885" i="14"/>
  <c r="N886" i="14"/>
  <c r="O886" i="14"/>
  <c r="V886" i="14"/>
  <c r="P885" i="14"/>
  <c r="O853" i="14"/>
  <c r="J885" i="14"/>
  <c r="Q886" i="14"/>
  <c r="N885" i="14"/>
  <c r="V885" i="14"/>
  <c r="O885" i="14"/>
  <c r="J866" i="14"/>
  <c r="P866" i="14"/>
  <c r="L886" i="14"/>
  <c r="V866" i="14"/>
  <c r="O866" i="14"/>
  <c r="K886" i="14"/>
  <c r="N866" i="14"/>
  <c r="L866" i="14"/>
  <c r="J886" i="14"/>
  <c r="M886" i="14"/>
  <c r="U886" i="14"/>
  <c r="S866" i="14"/>
  <c r="M866" i="14"/>
  <c r="K885" i="14"/>
  <c r="M885" i="14"/>
  <c r="Y863" i="18"/>
  <c r="Y884" i="13"/>
  <c r="Q866" i="14"/>
  <c r="U866" i="14"/>
  <c r="R885" i="14"/>
  <c r="S885" i="14"/>
  <c r="Y350" i="14"/>
  <c r="Y349" i="18"/>
  <c r="K866" i="14"/>
  <c r="Y330" i="14"/>
  <c r="P886" i="14"/>
  <c r="U885" i="14"/>
  <c r="Y349" i="14"/>
  <c r="Y348" i="18"/>
  <c r="Y329" i="18"/>
  <c r="Y476" i="17"/>
  <c r="P839" i="18"/>
  <c r="V585" i="17"/>
  <c r="W865" i="14"/>
  <c r="U540" i="17"/>
  <c r="U66" i="18"/>
  <c r="Y889" i="18"/>
  <c r="Y355" i="18"/>
  <c r="A621" i="18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W82" i="18"/>
  <c r="W883" i="18" s="1"/>
  <c r="O82" i="18"/>
  <c r="O883" i="18" s="1"/>
  <c r="V82" i="18"/>
  <c r="V883" i="18" s="1"/>
  <c r="N82" i="18"/>
  <c r="N883" i="18" s="1"/>
  <c r="T82" i="18"/>
  <c r="T883" i="18" s="1"/>
  <c r="U82" i="18"/>
  <c r="U883" i="18" s="1"/>
  <c r="M82" i="18"/>
  <c r="M883" i="18" s="1"/>
  <c r="L82" i="18"/>
  <c r="L883" i="18" s="1"/>
  <c r="Q82" i="18"/>
  <c r="Q883" i="18" s="1"/>
  <c r="X82" i="18"/>
  <c r="X883" i="18" s="1"/>
  <c r="P82" i="18"/>
  <c r="P883" i="18" s="1"/>
  <c r="S82" i="18"/>
  <c r="S883" i="18" s="1"/>
  <c r="K82" i="18"/>
  <c r="K883" i="18" s="1"/>
  <c r="R82" i="18"/>
  <c r="R883" i="18" s="1"/>
  <c r="J82" i="18"/>
  <c r="J883" i="18" s="1"/>
  <c r="Q81" i="18"/>
  <c r="Q882" i="18" s="1"/>
  <c r="X81" i="18"/>
  <c r="X882" i="18" s="1"/>
  <c r="P81" i="18"/>
  <c r="P882" i="18" s="1"/>
  <c r="V81" i="18"/>
  <c r="V882" i="18" s="1"/>
  <c r="N81" i="18"/>
  <c r="N882" i="18" s="1"/>
  <c r="W81" i="18"/>
  <c r="W882" i="18" s="1"/>
  <c r="O81" i="18"/>
  <c r="O882" i="18" s="1"/>
  <c r="R81" i="18"/>
  <c r="R882" i="18" s="1"/>
  <c r="J81" i="18"/>
  <c r="J882" i="18" s="1"/>
  <c r="U81" i="18"/>
  <c r="U882" i="18" s="1"/>
  <c r="M81" i="18"/>
  <c r="M882" i="18" s="1"/>
  <c r="T81" i="18"/>
  <c r="T882" i="18" s="1"/>
  <c r="L81" i="18"/>
  <c r="L882" i="18" s="1"/>
  <c r="S81" i="18"/>
  <c r="S882" i="18" s="1"/>
  <c r="K81" i="18"/>
  <c r="K882" i="18" s="1"/>
  <c r="U839" i="18"/>
  <c r="R555" i="17"/>
  <c r="U865" i="14"/>
  <c r="N839" i="18"/>
  <c r="W66" i="18"/>
  <c r="Y61" i="14"/>
  <c r="J532" i="17"/>
  <c r="Q563" i="17"/>
  <c r="R354" i="13"/>
  <c r="T354" i="13"/>
  <c r="N354" i="13"/>
  <c r="V354" i="13"/>
  <c r="Q354" i="13"/>
  <c r="X354" i="13"/>
  <c r="S354" i="13"/>
  <c r="J354" i="13"/>
  <c r="W354" i="13"/>
  <c r="K354" i="13"/>
  <c r="P354" i="13"/>
  <c r="Y62" i="14"/>
  <c r="Y82" i="14"/>
  <c r="Y81" i="14"/>
  <c r="L533" i="17"/>
  <c r="K532" i="17"/>
  <c r="T848" i="14"/>
  <c r="S66" i="18"/>
  <c r="K533" i="17"/>
  <c r="T533" i="17"/>
  <c r="U585" i="17"/>
  <c r="J533" i="17"/>
  <c r="V532" i="17"/>
  <c r="P540" i="17"/>
  <c r="A636" i="13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V356" i="13"/>
  <c r="N356" i="13"/>
  <c r="U356" i="13"/>
  <c r="M356" i="13"/>
  <c r="W356" i="13"/>
  <c r="O356" i="13"/>
  <c r="T356" i="13"/>
  <c r="L356" i="13"/>
  <c r="S356" i="13"/>
  <c r="K356" i="13"/>
  <c r="R356" i="13"/>
  <c r="J356" i="13"/>
  <c r="Q356" i="13"/>
  <c r="X356" i="13"/>
  <c r="P356" i="13"/>
  <c r="R355" i="13"/>
  <c r="P355" i="13"/>
  <c r="W355" i="13"/>
  <c r="O355" i="13"/>
  <c r="Q355" i="13"/>
  <c r="V355" i="13"/>
  <c r="N355" i="13"/>
  <c r="U355" i="13"/>
  <c r="M355" i="13"/>
  <c r="T355" i="13"/>
  <c r="L355" i="13"/>
  <c r="S355" i="13"/>
  <c r="K355" i="13"/>
  <c r="J355" i="13"/>
  <c r="X355" i="13"/>
  <c r="J862" i="18"/>
  <c r="K540" i="17"/>
  <c r="S880" i="13"/>
  <c r="L66" i="18"/>
  <c r="J853" i="14"/>
  <c r="S81" i="13"/>
  <c r="K81" i="13"/>
  <c r="Q81" i="13"/>
  <c r="W81" i="13"/>
  <c r="O81" i="13"/>
  <c r="X81" i="13"/>
  <c r="P81" i="13"/>
  <c r="U81" i="13"/>
  <c r="M81" i="13"/>
  <c r="T81" i="13"/>
  <c r="L81" i="13"/>
  <c r="R81" i="13"/>
  <c r="J81" i="13"/>
  <c r="V81" i="13"/>
  <c r="N81" i="13"/>
  <c r="Q82" i="13"/>
  <c r="X82" i="13"/>
  <c r="P82" i="13"/>
  <c r="W82" i="13"/>
  <c r="O82" i="13"/>
  <c r="U82" i="13"/>
  <c r="M82" i="13"/>
  <c r="V82" i="13"/>
  <c r="N82" i="13"/>
  <c r="S82" i="13"/>
  <c r="K82" i="13"/>
  <c r="R82" i="13"/>
  <c r="J82" i="13"/>
  <c r="T82" i="13"/>
  <c r="L82" i="13"/>
  <c r="E144" i="21"/>
  <c r="O145" i="21" s="1"/>
  <c r="S451" i="17" s="1"/>
  <c r="R141" i="15"/>
  <c r="J837" i="18"/>
  <c r="O538" i="17"/>
  <c r="S837" i="18"/>
  <c r="S848" i="14"/>
  <c r="S584" i="17"/>
  <c r="X66" i="18"/>
  <c r="R581" i="17"/>
  <c r="S861" i="14"/>
  <c r="R869" i="13"/>
  <c r="O575" i="17"/>
  <c r="O883" i="13"/>
  <c r="S560" i="17"/>
  <c r="K885" i="13"/>
  <c r="O584" i="17"/>
  <c r="N585" i="17"/>
  <c r="P530" i="17"/>
  <c r="V548" i="17"/>
  <c r="P861" i="13"/>
  <c r="S588" i="17"/>
  <c r="S559" i="17"/>
  <c r="U571" i="17"/>
  <c r="S854" i="14"/>
  <c r="P548" i="17"/>
  <c r="S862" i="18"/>
  <c r="J540" i="17"/>
  <c r="R862" i="18"/>
  <c r="X559" i="17"/>
  <c r="O532" i="17"/>
  <c r="U532" i="17"/>
  <c r="U538" i="17"/>
  <c r="T66" i="18"/>
  <c r="N548" i="17"/>
  <c r="U559" i="17"/>
  <c r="L540" i="17"/>
  <c r="W870" i="13"/>
  <c r="Q862" i="18"/>
  <c r="M862" i="18"/>
  <c r="P870" i="13"/>
  <c r="R540" i="17"/>
  <c r="Y61" i="18"/>
  <c r="R842" i="14"/>
  <c r="P883" i="13"/>
  <c r="P862" i="18"/>
  <c r="P559" i="17"/>
  <c r="P538" i="17"/>
  <c r="U841" i="14"/>
  <c r="R850" i="14"/>
  <c r="M850" i="14"/>
  <c r="N533" i="17"/>
  <c r="Q540" i="17"/>
  <c r="L858" i="18"/>
  <c r="U843" i="18"/>
  <c r="T540" i="17"/>
  <c r="P885" i="13"/>
  <c r="P861" i="14"/>
  <c r="U554" i="17"/>
  <c r="X837" i="18"/>
  <c r="P842" i="14"/>
  <c r="P532" i="17"/>
  <c r="N66" i="18"/>
  <c r="O317" i="18"/>
  <c r="O851" i="18" s="1"/>
  <c r="N883" i="13"/>
  <c r="M566" i="17"/>
  <c r="K842" i="14"/>
  <c r="P850" i="14"/>
  <c r="N571" i="17"/>
  <c r="W548" i="17"/>
  <c r="L554" i="17"/>
  <c r="L844" i="18"/>
  <c r="L841" i="18"/>
  <c r="U533" i="17"/>
  <c r="L560" i="17"/>
  <c r="T538" i="17"/>
  <c r="M550" i="17"/>
  <c r="O836" i="18"/>
  <c r="W842" i="18"/>
  <c r="U548" i="17"/>
  <c r="Q310" i="18"/>
  <c r="Q844" i="18" s="1"/>
  <c r="M842" i="14"/>
  <c r="O310" i="18"/>
  <c r="O844" i="18" s="1"/>
  <c r="T298" i="17"/>
  <c r="W563" i="17"/>
  <c r="K843" i="14"/>
  <c r="M584" i="17"/>
  <c r="K870" i="13"/>
  <c r="K564" i="17"/>
  <c r="R836" i="18"/>
  <c r="L865" i="14"/>
  <c r="V840" i="14"/>
  <c r="L869" i="13"/>
  <c r="W850" i="14"/>
  <c r="P310" i="18"/>
  <c r="P844" i="18" s="1"/>
  <c r="V310" i="18"/>
  <c r="V844" i="18" s="1"/>
  <c r="O850" i="18"/>
  <c r="L846" i="14"/>
  <c r="L854" i="14"/>
  <c r="X533" i="17"/>
  <c r="V533" i="17"/>
  <c r="S538" i="17"/>
  <c r="K850" i="18"/>
  <c r="M858" i="18"/>
  <c r="Q581" i="17"/>
  <c r="J310" i="18"/>
  <c r="J844" i="18" s="1"/>
  <c r="V865" i="13"/>
  <c r="O854" i="14"/>
  <c r="N559" i="17"/>
  <c r="R310" i="18"/>
  <c r="R844" i="18" s="1"/>
  <c r="K310" i="18"/>
  <c r="K844" i="18" s="1"/>
  <c r="U563" i="17"/>
  <c r="L169" i="15"/>
  <c r="K836" i="18"/>
  <c r="T870" i="13"/>
  <c r="W843" i="18"/>
  <c r="U848" i="14"/>
  <c r="S563" i="17"/>
  <c r="R563" i="17"/>
  <c r="X846" i="18"/>
  <c r="X555" i="17"/>
  <c r="U850" i="14"/>
  <c r="T548" i="17"/>
  <c r="V843" i="14"/>
  <c r="L579" i="17"/>
  <c r="S846" i="18"/>
  <c r="U842" i="18"/>
  <c r="W848" i="14"/>
  <c r="J858" i="18"/>
  <c r="N169" i="15"/>
  <c r="R842" i="18"/>
  <c r="M553" i="17"/>
  <c r="M548" i="17"/>
  <c r="N540" i="17"/>
  <c r="X870" i="13"/>
  <c r="S548" i="17"/>
  <c r="U883" i="13"/>
  <c r="R870" i="13"/>
  <c r="K846" i="18"/>
  <c r="J571" i="17"/>
  <c r="O869" i="13"/>
  <c r="J559" i="17"/>
  <c r="J868" i="13"/>
  <c r="Y574" i="18"/>
  <c r="M869" i="13"/>
  <c r="N579" i="17"/>
  <c r="R854" i="14"/>
  <c r="V589" i="17"/>
  <c r="M846" i="18"/>
  <c r="O842" i="14"/>
  <c r="K839" i="18"/>
  <c r="J589" i="17"/>
  <c r="V870" i="13"/>
  <c r="K861" i="13"/>
  <c r="M52" i="6"/>
  <c r="O533" i="17"/>
  <c r="U870" i="13"/>
  <c r="U857" i="13"/>
  <c r="P848" i="14"/>
  <c r="X850" i="14"/>
  <c r="Q571" i="17"/>
  <c r="Q533" i="17"/>
  <c r="R579" i="17"/>
  <c r="S841" i="14"/>
  <c r="N563" i="17"/>
  <c r="L878" i="13"/>
  <c r="R851" i="14"/>
  <c r="L532" i="17"/>
  <c r="U846" i="18"/>
  <c r="U838" i="14"/>
  <c r="L538" i="17"/>
  <c r="Q588" i="17"/>
  <c r="W553" i="17"/>
  <c r="S533" i="17"/>
  <c r="O861" i="13"/>
  <c r="L585" i="17"/>
  <c r="M843" i="18"/>
  <c r="M579" i="17"/>
  <c r="J575" i="17"/>
  <c r="K854" i="14"/>
  <c r="Q845" i="18"/>
  <c r="W841" i="14"/>
  <c r="Q883" i="13"/>
  <c r="N890" i="14"/>
  <c r="V553" i="17"/>
  <c r="J317" i="18"/>
  <c r="J851" i="18" s="1"/>
  <c r="S317" i="18"/>
  <c r="S851" i="18" s="1"/>
  <c r="R860" i="13"/>
  <c r="P533" i="17"/>
  <c r="P880" i="13"/>
  <c r="K864" i="14"/>
  <c r="R865" i="14"/>
  <c r="R865" i="13"/>
  <c r="K845" i="18"/>
  <c r="V878" i="13"/>
  <c r="R838" i="14"/>
  <c r="R864" i="14"/>
  <c r="J169" i="15"/>
  <c r="O566" i="17"/>
  <c r="S540" i="17"/>
  <c r="Q532" i="17"/>
  <c r="Y315" i="13"/>
  <c r="R538" i="17"/>
  <c r="M52" i="5"/>
  <c r="K865" i="13"/>
  <c r="Y41" i="17"/>
  <c r="J566" i="17"/>
  <c r="W533" i="17"/>
  <c r="M563" i="17"/>
  <c r="L864" i="14"/>
  <c r="L861" i="14"/>
  <c r="N843" i="18"/>
  <c r="O880" i="13"/>
  <c r="S857" i="13"/>
  <c r="V564" i="17"/>
  <c r="O588" i="17"/>
  <c r="L857" i="13"/>
  <c r="R840" i="14"/>
  <c r="T846" i="18"/>
  <c r="T529" i="17"/>
  <c r="P141" i="21"/>
  <c r="P135" i="21" s="1"/>
  <c r="H141" i="21"/>
  <c r="H135" i="21" s="1"/>
  <c r="M560" i="17"/>
  <c r="S860" i="14"/>
  <c r="Q837" i="18"/>
  <c r="J141" i="15"/>
  <c r="Q882" i="13"/>
  <c r="P584" i="17"/>
  <c r="N846" i="18"/>
  <c r="W559" i="17"/>
  <c r="J307" i="18"/>
  <c r="J841" i="18" s="1"/>
  <c r="O307" i="18"/>
  <c r="O841" i="18" s="1"/>
  <c r="J223" i="17"/>
  <c r="J551" i="17" s="1"/>
  <c r="L223" i="17"/>
  <c r="L551" i="17" s="1"/>
  <c r="Q853" i="14"/>
  <c r="L861" i="13"/>
  <c r="P307" i="18"/>
  <c r="P841" i="18" s="1"/>
  <c r="S307" i="18"/>
  <c r="S841" i="18" s="1"/>
  <c r="L550" i="17"/>
  <c r="T842" i="18"/>
  <c r="L883" i="13"/>
  <c r="L566" i="17"/>
  <c r="U589" i="17"/>
  <c r="R307" i="18"/>
  <c r="R841" i="18" s="1"/>
  <c r="V307" i="18"/>
  <c r="V841" i="18" s="1"/>
  <c r="Q871" i="13"/>
  <c r="S571" i="17"/>
  <c r="J842" i="14"/>
  <c r="L850" i="18"/>
  <c r="Q307" i="18"/>
  <c r="Q841" i="18" s="1"/>
  <c r="Q846" i="18"/>
  <c r="J890" i="14"/>
  <c r="K307" i="18"/>
  <c r="K841" i="18" s="1"/>
  <c r="M75" i="8"/>
  <c r="Y35" i="17"/>
  <c r="Y573" i="14"/>
  <c r="L850" i="14"/>
  <c r="Y40" i="17"/>
  <c r="N529" i="17"/>
  <c r="Q850" i="18"/>
  <c r="K841" i="14"/>
  <c r="K848" i="14"/>
  <c r="U581" i="17"/>
  <c r="Y48" i="17"/>
  <c r="T841" i="14"/>
  <c r="M52" i="10"/>
  <c r="R861" i="13"/>
  <c r="S842" i="14"/>
  <c r="V540" i="17"/>
  <c r="V581" i="17"/>
  <c r="S554" i="17"/>
  <c r="K559" i="17"/>
  <c r="P846" i="18"/>
  <c r="Q564" i="17"/>
  <c r="N538" i="17"/>
  <c r="Q531" i="17"/>
  <c r="P563" i="17"/>
  <c r="V538" i="17"/>
  <c r="K861" i="14"/>
  <c r="L548" i="17"/>
  <c r="L842" i="18"/>
  <c r="P317" i="18"/>
  <c r="P851" i="18" s="1"/>
  <c r="M317" i="18"/>
  <c r="M851" i="18" s="1"/>
  <c r="M310" i="18"/>
  <c r="M844" i="18" s="1"/>
  <c r="Y46" i="17"/>
  <c r="S553" i="17"/>
  <c r="S882" i="13"/>
  <c r="R636" i="17"/>
  <c r="Q555" i="17"/>
  <c r="X843" i="18"/>
  <c r="R858" i="18"/>
  <c r="J531" i="17"/>
  <c r="M864" i="14"/>
  <c r="V869" i="13"/>
  <c r="Q870" i="13"/>
  <c r="K842" i="18"/>
  <c r="Q860" i="13"/>
  <c r="V871" i="13"/>
  <c r="W554" i="17"/>
  <c r="M839" i="18"/>
  <c r="M860" i="13"/>
  <c r="R588" i="17"/>
  <c r="O842" i="18"/>
  <c r="O862" i="14"/>
  <c r="Q885" i="13"/>
  <c r="P858" i="18"/>
  <c r="T563" i="17"/>
  <c r="K555" i="17"/>
  <c r="X848" i="14"/>
  <c r="K538" i="17"/>
  <c r="Q538" i="17"/>
  <c r="U837" i="18"/>
  <c r="O848" i="14"/>
  <c r="Q579" i="17"/>
  <c r="U550" i="17"/>
  <c r="P611" i="17"/>
  <c r="R554" i="17"/>
  <c r="Q554" i="17"/>
  <c r="O571" i="17"/>
  <c r="L555" i="17"/>
  <c r="R839" i="18"/>
  <c r="P223" i="17"/>
  <c r="P551" i="17" s="1"/>
  <c r="K851" i="18"/>
  <c r="R835" i="18"/>
  <c r="R317" i="18"/>
  <c r="R851" i="18" s="1"/>
  <c r="S531" i="17"/>
  <c r="Y577" i="18"/>
  <c r="Y568" i="18"/>
  <c r="J625" i="17"/>
  <c r="Y584" i="18"/>
  <c r="N862" i="14"/>
  <c r="P553" i="17"/>
  <c r="U555" i="17"/>
  <c r="O837" i="18"/>
  <c r="P550" i="17"/>
  <c r="S575" i="17"/>
  <c r="X554" i="17"/>
  <c r="M589" i="17"/>
  <c r="S845" i="14"/>
  <c r="J301" i="18"/>
  <c r="J835" i="18" s="1"/>
  <c r="P301" i="18"/>
  <c r="P835" i="18" s="1"/>
  <c r="N530" i="17"/>
  <c r="K553" i="17"/>
  <c r="V841" i="14"/>
  <c r="K869" i="13"/>
  <c r="K301" i="18"/>
  <c r="K835" i="18" s="1"/>
  <c r="S301" i="18"/>
  <c r="S835" i="18" s="1"/>
  <c r="P845" i="18"/>
  <c r="P837" i="18"/>
  <c r="V842" i="18"/>
  <c r="Q301" i="18"/>
  <c r="Q835" i="18" s="1"/>
  <c r="O858" i="18"/>
  <c r="V846" i="14"/>
  <c r="W550" i="17"/>
  <c r="L871" i="13"/>
  <c r="S868" i="13"/>
  <c r="N138" i="21"/>
  <c r="N135" i="21" s="1"/>
  <c r="V845" i="14"/>
  <c r="P560" i="17"/>
  <c r="X553" i="17"/>
  <c r="K852" i="14"/>
  <c r="V301" i="18"/>
  <c r="V835" i="18" s="1"/>
  <c r="L301" i="18"/>
  <c r="L835" i="18" s="1"/>
  <c r="W837" i="18"/>
  <c r="Q851" i="14"/>
  <c r="O846" i="14"/>
  <c r="P838" i="14"/>
  <c r="O301" i="18"/>
  <c r="O835" i="18" s="1"/>
  <c r="R138" i="21"/>
  <c r="R135" i="21" s="1"/>
  <c r="J865" i="14"/>
  <c r="X301" i="18"/>
  <c r="W301" i="18"/>
  <c r="T301" i="18"/>
  <c r="N301" i="18"/>
  <c r="N835" i="18" s="1"/>
  <c r="U301" i="18"/>
  <c r="M301" i="18"/>
  <c r="M835" i="18" s="1"/>
  <c r="X223" i="17"/>
  <c r="X551" i="17" s="1"/>
  <c r="W223" i="17"/>
  <c r="W551" i="17" s="1"/>
  <c r="N223" i="17"/>
  <c r="N551" i="17" s="1"/>
  <c r="O223" i="17"/>
  <c r="O551" i="17" s="1"/>
  <c r="T223" i="17"/>
  <c r="T551" i="17" s="1"/>
  <c r="Q223" i="17"/>
  <c r="Q551" i="17" s="1"/>
  <c r="V223" i="17"/>
  <c r="V551" i="17" s="1"/>
  <c r="M223" i="17"/>
  <c r="M551" i="17" s="1"/>
  <c r="U223" i="17"/>
  <c r="U551" i="17" s="1"/>
  <c r="X307" i="18"/>
  <c r="X841" i="18" s="1"/>
  <c r="W307" i="18"/>
  <c r="W841" i="18" s="1"/>
  <c r="M307" i="18"/>
  <c r="M841" i="18" s="1"/>
  <c r="U307" i="18"/>
  <c r="U841" i="18" s="1"/>
  <c r="T307" i="18"/>
  <c r="T841" i="18" s="1"/>
  <c r="N307" i="18"/>
  <c r="N841" i="18" s="1"/>
  <c r="W310" i="18"/>
  <c r="W844" i="18" s="1"/>
  <c r="X310" i="18"/>
  <c r="X844" i="18" s="1"/>
  <c r="N310" i="18"/>
  <c r="N844" i="18" s="1"/>
  <c r="U310" i="18"/>
  <c r="U844" i="18" s="1"/>
  <c r="S310" i="18"/>
  <c r="S844" i="18" s="1"/>
  <c r="T310" i="18"/>
  <c r="T844" i="18" s="1"/>
  <c r="L317" i="18"/>
  <c r="L851" i="18" s="1"/>
  <c r="T317" i="18"/>
  <c r="T851" i="18" s="1"/>
  <c r="W317" i="18"/>
  <c r="W851" i="18" s="1"/>
  <c r="U317" i="18"/>
  <c r="U851" i="18" s="1"/>
  <c r="X317" i="18"/>
  <c r="X851" i="18" s="1"/>
  <c r="V317" i="18"/>
  <c r="V851" i="18" s="1"/>
  <c r="N317" i="18"/>
  <c r="N851" i="18" s="1"/>
  <c r="Q317" i="18"/>
  <c r="Q851" i="18" s="1"/>
  <c r="R223" i="17"/>
  <c r="R551" i="17" s="1"/>
  <c r="K223" i="17"/>
  <c r="K551" i="17" s="1"/>
  <c r="Y232" i="17"/>
  <c r="Y309" i="14"/>
  <c r="S579" i="17"/>
  <c r="Q852" i="14"/>
  <c r="O141" i="15"/>
  <c r="T141" i="15"/>
  <c r="V850" i="14"/>
  <c r="R550" i="17"/>
  <c r="O868" i="13"/>
  <c r="S860" i="13"/>
  <c r="K868" i="13"/>
  <c r="M588" i="17"/>
  <c r="J842" i="18"/>
  <c r="M870" i="13"/>
  <c r="Y308" i="18"/>
  <c r="K890" i="14"/>
  <c r="Y221" i="17"/>
  <c r="O852" i="14"/>
  <c r="J560" i="17"/>
  <c r="V837" i="18"/>
  <c r="K169" i="15"/>
  <c r="U584" i="17"/>
  <c r="R878" i="13"/>
  <c r="K882" i="13"/>
  <c r="O846" i="18"/>
  <c r="R846" i="18"/>
  <c r="Y323" i="13"/>
  <c r="Y304" i="14"/>
  <c r="Y318" i="14"/>
  <c r="Y331" i="13"/>
  <c r="M141" i="21"/>
  <c r="M865" i="13"/>
  <c r="S843" i="18"/>
  <c r="V563" i="17"/>
  <c r="K878" i="13"/>
  <c r="Q550" i="17"/>
  <c r="X611" i="17"/>
  <c r="V851" i="14"/>
  <c r="P554" i="17"/>
  <c r="L589" i="17"/>
  <c r="O860" i="13"/>
  <c r="Y328" i="18"/>
  <c r="Y311" i="18"/>
  <c r="Y326" i="18"/>
  <c r="S839" i="18"/>
  <c r="O865" i="13"/>
  <c r="O560" i="17"/>
  <c r="U529" i="17"/>
  <c r="V862" i="14"/>
  <c r="K843" i="18"/>
  <c r="J845" i="18"/>
  <c r="M837" i="18"/>
  <c r="V852" i="14"/>
  <c r="S840" i="14"/>
  <c r="S550" i="17"/>
  <c r="K871" i="13"/>
  <c r="V846" i="18"/>
  <c r="X539" i="17"/>
  <c r="V860" i="13"/>
  <c r="N865" i="14"/>
  <c r="J548" i="17"/>
  <c r="Y311" i="13"/>
  <c r="Y262" i="17"/>
  <c r="Y220" i="17"/>
  <c r="R560" i="17"/>
  <c r="M865" i="14"/>
  <c r="P841" i="14"/>
  <c r="R852" i="14"/>
  <c r="W529" i="17"/>
  <c r="J554" i="17"/>
  <c r="P860" i="13"/>
  <c r="Y302" i="18"/>
  <c r="Y201" i="17"/>
  <c r="T530" i="17"/>
  <c r="L529" i="17"/>
  <c r="P840" i="14"/>
  <c r="N636" i="17"/>
  <c r="P842" i="18"/>
  <c r="L845" i="18"/>
  <c r="Y317" i="13"/>
  <c r="L549" i="17"/>
  <c r="Y549" i="17" s="1"/>
  <c r="R850" i="18"/>
  <c r="L553" i="17"/>
  <c r="V555" i="17"/>
  <c r="R841" i="14"/>
  <c r="Q840" i="14"/>
  <c r="S846" i="14"/>
  <c r="P869" i="13"/>
  <c r="O611" i="17"/>
  <c r="Q850" i="14"/>
  <c r="M861" i="14"/>
  <c r="K853" i="14"/>
  <c r="Q854" i="14"/>
  <c r="L571" i="17"/>
  <c r="R845" i="14"/>
  <c r="K865" i="14"/>
  <c r="R548" i="17"/>
  <c r="Y310" i="14"/>
  <c r="Y254" i="17"/>
  <c r="Y225" i="17"/>
  <c r="U298" i="17"/>
  <c r="S861" i="13"/>
  <c r="J564" i="17"/>
  <c r="S838" i="14"/>
  <c r="V850" i="18"/>
  <c r="S865" i="13"/>
  <c r="M843" i="14"/>
  <c r="P579" i="17"/>
  <c r="J879" i="13"/>
  <c r="Y879" i="13" s="1"/>
  <c r="Y231" i="17"/>
  <c r="S530" i="17"/>
  <c r="P862" i="14"/>
  <c r="L865" i="13"/>
  <c r="Q843" i="18"/>
  <c r="S845" i="18"/>
  <c r="M841" i="14"/>
  <c r="O841" i="14"/>
  <c r="L837" i="18"/>
  <c r="V550" i="17"/>
  <c r="W539" i="17"/>
  <c r="O548" i="17"/>
  <c r="Y325" i="14"/>
  <c r="M853" i="14"/>
  <c r="L862" i="18"/>
  <c r="U530" i="17"/>
  <c r="M845" i="18"/>
  <c r="U141" i="15"/>
  <c r="U579" i="17"/>
  <c r="P581" i="17"/>
  <c r="J871" i="13"/>
  <c r="V839" i="18"/>
  <c r="M868" i="13"/>
  <c r="K571" i="17"/>
  <c r="P845" i="14"/>
  <c r="Y317" i="14"/>
  <c r="Y315" i="14"/>
  <c r="Y321" i="13"/>
  <c r="Y208" i="17"/>
  <c r="Y236" i="17"/>
  <c r="Y320" i="13"/>
  <c r="Y303" i="14"/>
  <c r="Y313" i="13"/>
  <c r="Y314" i="18"/>
  <c r="S853" i="14"/>
  <c r="V588" i="17"/>
  <c r="Q842" i="18"/>
  <c r="T199" i="17"/>
  <c r="T527" i="17" s="1"/>
  <c r="U199" i="17"/>
  <c r="U527" i="17" s="1"/>
  <c r="S199" i="17"/>
  <c r="S527" i="17" s="1"/>
  <c r="R199" i="17"/>
  <c r="R527" i="17" s="1"/>
  <c r="W199" i="17"/>
  <c r="W527" i="17" s="1"/>
  <c r="M199" i="17"/>
  <c r="M527" i="17" s="1"/>
  <c r="Q199" i="17"/>
  <c r="Q527" i="17" s="1"/>
  <c r="P199" i="17"/>
  <c r="P527" i="17" s="1"/>
  <c r="K199" i="17"/>
  <c r="K527" i="17" s="1"/>
  <c r="L199" i="17"/>
  <c r="L527" i="17" s="1"/>
  <c r="V199" i="17"/>
  <c r="V527" i="17" s="1"/>
  <c r="J199" i="17"/>
  <c r="N199" i="17"/>
  <c r="N527" i="17" s="1"/>
  <c r="X199" i="17"/>
  <c r="X527" i="17" s="1"/>
  <c r="O199" i="17"/>
  <c r="O527" i="17" s="1"/>
  <c r="Y304" i="18"/>
  <c r="M871" i="13"/>
  <c r="L851" i="14"/>
  <c r="O554" i="17"/>
  <c r="K636" i="17"/>
  <c r="K880" i="13"/>
  <c r="V843" i="18"/>
  <c r="S858" i="18"/>
  <c r="S864" i="14"/>
  <c r="N531" i="17"/>
  <c r="L590" i="17"/>
  <c r="Y590" i="17" s="1"/>
  <c r="R530" i="17"/>
  <c r="R585" i="17"/>
  <c r="S585" i="17"/>
  <c r="S850" i="18"/>
  <c r="R553" i="17"/>
  <c r="O553" i="17"/>
  <c r="P843" i="18"/>
  <c r="Y306" i="18"/>
  <c r="M857" i="13"/>
  <c r="O169" i="15"/>
  <c r="L843" i="14"/>
  <c r="J843" i="14"/>
  <c r="L584" i="17"/>
  <c r="S883" i="13"/>
  <c r="S529" i="17"/>
  <c r="M575" i="17"/>
  <c r="L853" i="14"/>
  <c r="M559" i="17"/>
  <c r="S836" i="18"/>
  <c r="L859" i="13"/>
  <c r="Y859" i="13" s="1"/>
  <c r="V865" i="14"/>
  <c r="L842" i="14"/>
  <c r="J845" i="14"/>
  <c r="V625" i="17"/>
  <c r="R890" i="14"/>
  <c r="S862" i="14"/>
  <c r="V636" i="17"/>
  <c r="R529" i="17"/>
  <c r="K550" i="17"/>
  <c r="L611" i="17"/>
  <c r="K141" i="21"/>
  <c r="K135" i="21" s="1"/>
  <c r="K531" i="17"/>
  <c r="Y316" i="14"/>
  <c r="J555" i="17"/>
  <c r="U531" i="17"/>
  <c r="L880" i="13"/>
  <c r="L862" i="14"/>
  <c r="N553" i="17"/>
  <c r="R843" i="18"/>
  <c r="K837" i="18"/>
  <c r="Q857" i="13"/>
  <c r="K857" i="13"/>
  <c r="R848" i="14"/>
  <c r="K840" i="14"/>
  <c r="K563" i="17"/>
  <c r="J851" i="14"/>
  <c r="V566" i="17"/>
  <c r="S564" i="17"/>
  <c r="L848" i="14"/>
  <c r="L588" i="17"/>
  <c r="S842" i="18"/>
  <c r="W530" i="17"/>
  <c r="M52" i="8"/>
  <c r="M141" i="15"/>
  <c r="Y245" i="17"/>
  <c r="P851" i="14"/>
  <c r="V611" i="17"/>
  <c r="Y233" i="17"/>
  <c r="Y260" i="17"/>
  <c r="Y326" i="14"/>
  <c r="Y587" i="17"/>
  <c r="X87" i="15"/>
  <c r="Y252" i="17"/>
  <c r="Y305" i="14"/>
  <c r="Y324" i="14"/>
  <c r="Y312" i="13"/>
  <c r="Y319" i="13"/>
  <c r="Y322" i="13"/>
  <c r="V529" i="17"/>
  <c r="Q880" i="13"/>
  <c r="U553" i="17"/>
  <c r="N611" i="17"/>
  <c r="V559" i="17"/>
  <c r="Y261" i="17"/>
  <c r="Y302" i="14"/>
  <c r="Y226" i="17"/>
  <c r="Y133" i="17"/>
  <c r="Y238" i="17"/>
  <c r="Y237" i="17"/>
  <c r="Y324" i="18"/>
  <c r="Y250" i="17"/>
  <c r="Y247" i="17"/>
  <c r="Y311" i="14"/>
  <c r="Y312" i="18"/>
  <c r="S239" i="17"/>
  <c r="L531" i="17"/>
  <c r="Y248" i="17"/>
  <c r="O857" i="13"/>
  <c r="Q141" i="15"/>
  <c r="Y432" i="17"/>
  <c r="Y318" i="13"/>
  <c r="W531" i="17"/>
  <c r="Y335" i="13"/>
  <c r="Y305" i="18"/>
  <c r="Y433" i="17"/>
  <c r="V575" i="17"/>
  <c r="J839" i="18"/>
  <c r="R625" i="17"/>
  <c r="Y303" i="18"/>
  <c r="Y222" i="17"/>
  <c r="Y253" i="17"/>
  <c r="R862" i="14"/>
  <c r="K846" i="14"/>
  <c r="K850" i="14"/>
  <c r="G138" i="21"/>
  <c r="G135" i="21" s="1"/>
  <c r="Y256" i="17"/>
  <c r="Y314" i="14"/>
  <c r="Y306" i="14"/>
  <c r="V141" i="15"/>
  <c r="O870" i="13"/>
  <c r="O559" i="17"/>
  <c r="O531" i="17"/>
  <c r="J848" i="18"/>
  <c r="Y848" i="18" s="1"/>
  <c r="X79" i="19"/>
  <c r="Y251" i="17"/>
  <c r="Y243" i="17"/>
  <c r="Y337" i="13"/>
  <c r="Y334" i="13"/>
  <c r="Y307" i="14"/>
  <c r="Y328" i="14"/>
  <c r="Q848" i="14"/>
  <c r="K584" i="17"/>
  <c r="P853" i="14"/>
  <c r="X531" i="17"/>
  <c r="O845" i="14"/>
  <c r="Y316" i="18"/>
  <c r="Y332" i="13"/>
  <c r="Y235" i="17"/>
  <c r="N141" i="15"/>
  <c r="Y86" i="14"/>
  <c r="X59" i="15"/>
  <c r="Y246" i="17"/>
  <c r="Y822" i="18"/>
  <c r="S566" i="17"/>
  <c r="L580" i="17"/>
  <c r="Y580" i="17" s="1"/>
  <c r="Y330" i="18"/>
  <c r="L530" i="17"/>
  <c r="K539" i="17"/>
  <c r="Q529" i="17"/>
  <c r="J561" i="17"/>
  <c r="Y561" i="17" s="1"/>
  <c r="P890" i="14"/>
  <c r="M890" i="14"/>
  <c r="Y354" i="14"/>
  <c r="S565" i="17"/>
  <c r="Y565" i="17" s="1"/>
  <c r="V531" i="17"/>
  <c r="Y288" i="18"/>
  <c r="Y652" i="17"/>
  <c r="L839" i="18"/>
  <c r="P555" i="17"/>
  <c r="Q865" i="13"/>
  <c r="V860" i="14"/>
  <c r="O563" i="17"/>
  <c r="P141" i="15"/>
  <c r="V883" i="13"/>
  <c r="K581" i="17"/>
  <c r="J882" i="13"/>
  <c r="P575" i="17"/>
  <c r="Q589" i="17"/>
  <c r="L838" i="14"/>
  <c r="O838" i="14"/>
  <c r="L845" i="14"/>
  <c r="Y330" i="13"/>
  <c r="R215" i="17"/>
  <c r="R543" i="17" s="1"/>
  <c r="U215" i="17"/>
  <c r="T215" i="17"/>
  <c r="T543" i="17" s="1"/>
  <c r="X215" i="17"/>
  <c r="X543" i="17" s="1"/>
  <c r="K215" i="17"/>
  <c r="Q215" i="17"/>
  <c r="Q543" i="17" s="1"/>
  <c r="P215" i="17"/>
  <c r="O215" i="17"/>
  <c r="J215" i="17"/>
  <c r="J543" i="17" s="1"/>
  <c r="V215" i="17"/>
  <c r="V543" i="17" s="1"/>
  <c r="M215" i="17"/>
  <c r="M543" i="17" s="1"/>
  <c r="S215" i="17"/>
  <c r="L215" i="17"/>
  <c r="W215" i="17"/>
  <c r="W543" i="17" s="1"/>
  <c r="N215" i="17"/>
  <c r="L882" i="13"/>
  <c r="Y309" i="18"/>
  <c r="Y257" i="17"/>
  <c r="Y325" i="18"/>
  <c r="O864" i="14"/>
  <c r="S850" i="14"/>
  <c r="L581" i="17"/>
  <c r="S611" i="17"/>
  <c r="S333" i="18"/>
  <c r="J529" i="17"/>
  <c r="V890" i="14"/>
  <c r="P529" i="17"/>
  <c r="V530" i="17"/>
  <c r="Y315" i="18"/>
  <c r="Y234" i="17"/>
  <c r="K585" i="17"/>
  <c r="S555" i="17"/>
  <c r="O843" i="18"/>
  <c r="L860" i="14"/>
  <c r="O860" i="14"/>
  <c r="O845" i="18"/>
  <c r="R169" i="15"/>
  <c r="W141" i="15"/>
  <c r="L141" i="15"/>
  <c r="O843" i="14"/>
  <c r="O579" i="17"/>
  <c r="M883" i="13"/>
  <c r="O581" i="17"/>
  <c r="P882" i="13"/>
  <c r="L575" i="17"/>
  <c r="L870" i="13"/>
  <c r="W611" i="17"/>
  <c r="S871" i="13"/>
  <c r="M554" i="17"/>
  <c r="V554" i="17"/>
  <c r="Q559" i="17"/>
  <c r="V838" i="14"/>
  <c r="J588" i="17"/>
  <c r="O865" i="14"/>
  <c r="Y329" i="14"/>
  <c r="J867" i="13"/>
  <c r="Y867" i="13" s="1"/>
  <c r="X529" i="17"/>
  <c r="J611" i="17"/>
  <c r="O564" i="17"/>
  <c r="K838" i="14"/>
  <c r="Y312" i="14"/>
  <c r="J843" i="18"/>
  <c r="R837" i="18"/>
  <c r="O882" i="13"/>
  <c r="X100" i="15"/>
  <c r="Y258" i="17"/>
  <c r="K529" i="17"/>
  <c r="Q141" i="21"/>
  <c r="Q135" i="21" s="1"/>
  <c r="J850" i="18"/>
  <c r="V857" i="13"/>
  <c r="M848" i="14"/>
  <c r="K141" i="15"/>
  <c r="S843" i="14"/>
  <c r="O850" i="14"/>
  <c r="R611" i="17"/>
  <c r="K554" i="17"/>
  <c r="K589" i="17"/>
  <c r="V571" i="17"/>
  <c r="V842" i="14"/>
  <c r="M530" i="17"/>
  <c r="R531" i="17"/>
  <c r="R883" i="13"/>
  <c r="T611" i="17"/>
  <c r="R589" i="17"/>
  <c r="S865" i="14"/>
  <c r="J860" i="13"/>
  <c r="Q530" i="17"/>
  <c r="Y229" i="17"/>
  <c r="Y259" i="17"/>
  <c r="P585" i="17"/>
  <c r="Q585" i="17"/>
  <c r="O555" i="17"/>
  <c r="R846" i="14"/>
  <c r="S141" i="15"/>
  <c r="T531" i="17"/>
  <c r="K530" i="17"/>
  <c r="M585" i="17"/>
  <c r="Q553" i="17"/>
  <c r="L841" i="14"/>
  <c r="P857" i="13"/>
  <c r="P846" i="14"/>
  <c r="V584" i="17"/>
  <c r="J878" i="13"/>
  <c r="S870" i="13"/>
  <c r="J138" i="21"/>
  <c r="J135" i="21" s="1"/>
  <c r="P589" i="17"/>
  <c r="J846" i="18"/>
  <c r="M531" i="17"/>
  <c r="P868" i="13"/>
  <c r="L868" i="13"/>
  <c r="N36" i="17"/>
  <c r="P36" i="17"/>
  <c r="P528" i="17" s="1"/>
  <c r="J36" i="17"/>
  <c r="J528" i="17" s="1"/>
  <c r="X36" i="17"/>
  <c r="X528" i="17" s="1"/>
  <c r="K36" i="17"/>
  <c r="K528" i="17" s="1"/>
  <c r="R36" i="17"/>
  <c r="R528" i="17" s="1"/>
  <c r="O36" i="17"/>
  <c r="O528" i="17" s="1"/>
  <c r="L36" i="17"/>
  <c r="Q36" i="17"/>
  <c r="Q528" i="17" s="1"/>
  <c r="S36" i="17"/>
  <c r="S528" i="17" s="1"/>
  <c r="W36" i="17"/>
  <c r="W528" i="17" s="1"/>
  <c r="V36" i="17"/>
  <c r="V528" i="17" s="1"/>
  <c r="M36" i="17"/>
  <c r="M528" i="17" s="1"/>
  <c r="T36" i="17"/>
  <c r="T528" i="17" s="1"/>
  <c r="U36" i="17"/>
  <c r="U528" i="17" s="1"/>
  <c r="Y653" i="17"/>
  <c r="Q611" i="17"/>
  <c r="R571" i="17"/>
  <c r="N44" i="17"/>
  <c r="N536" i="17" s="1"/>
  <c r="T44" i="17"/>
  <c r="T536" i="17" s="1"/>
  <c r="O44" i="17"/>
  <c r="O536" i="17" s="1"/>
  <c r="P44" i="17"/>
  <c r="P536" i="17" s="1"/>
  <c r="V44" i="17"/>
  <c r="V536" i="17" s="1"/>
  <c r="M44" i="17"/>
  <c r="M536" i="17" s="1"/>
  <c r="X44" i="17"/>
  <c r="X536" i="17" s="1"/>
  <c r="W44" i="17"/>
  <c r="W536" i="17" s="1"/>
  <c r="K44" i="17"/>
  <c r="K536" i="17" s="1"/>
  <c r="U44" i="17"/>
  <c r="U536" i="17" s="1"/>
  <c r="L44" i="17"/>
  <c r="L536" i="17" s="1"/>
  <c r="Q44" i="17"/>
  <c r="Q536" i="17" s="1"/>
  <c r="R44" i="17"/>
  <c r="R536" i="17" s="1"/>
  <c r="S44" i="17"/>
  <c r="S536" i="17" s="1"/>
  <c r="J44" i="17"/>
  <c r="Y200" i="17"/>
  <c r="Y202" i="17"/>
  <c r="Q43" i="17"/>
  <c r="Q535" i="17" s="1"/>
  <c r="K43" i="17"/>
  <c r="K535" i="17" s="1"/>
  <c r="T43" i="17"/>
  <c r="T535" i="17" s="1"/>
  <c r="J43" i="17"/>
  <c r="J535" i="17" s="1"/>
  <c r="X43" i="17"/>
  <c r="X535" i="17" s="1"/>
  <c r="R43" i="17"/>
  <c r="R535" i="17" s="1"/>
  <c r="M43" i="17"/>
  <c r="M535" i="17" s="1"/>
  <c r="O43" i="17"/>
  <c r="O535" i="17" s="1"/>
  <c r="V43" i="17"/>
  <c r="V535" i="17" s="1"/>
  <c r="N43" i="17"/>
  <c r="N535" i="17" s="1"/>
  <c r="L43" i="17"/>
  <c r="L535" i="17" s="1"/>
  <c r="S43" i="17"/>
  <c r="S535" i="17" s="1"/>
  <c r="W43" i="17"/>
  <c r="W535" i="17" s="1"/>
  <c r="P43" i="17"/>
  <c r="P535" i="17" s="1"/>
  <c r="U43" i="17"/>
  <c r="U535" i="17" s="1"/>
  <c r="Y154" i="17"/>
  <c r="Y211" i="17"/>
  <c r="Y268" i="17"/>
  <c r="J864" i="18"/>
  <c r="Y864" i="18" s="1"/>
  <c r="K105" i="17"/>
  <c r="K597" i="17" s="1"/>
  <c r="Q105" i="17"/>
  <c r="Q597" i="17" s="1"/>
  <c r="V105" i="17"/>
  <c r="V597" i="17" s="1"/>
  <c r="U105" i="17"/>
  <c r="U597" i="17" s="1"/>
  <c r="S105" i="17"/>
  <c r="S597" i="17" s="1"/>
  <c r="T105" i="17"/>
  <c r="T597" i="17" s="1"/>
  <c r="N105" i="17"/>
  <c r="N597" i="17" s="1"/>
  <c r="W105" i="17"/>
  <c r="W597" i="17" s="1"/>
  <c r="X105" i="17"/>
  <c r="X597" i="17" s="1"/>
  <c r="J105" i="17"/>
  <c r="J597" i="17" s="1"/>
  <c r="P105" i="17"/>
  <c r="P597" i="17" s="1"/>
  <c r="M105" i="17"/>
  <c r="M597" i="17" s="1"/>
  <c r="O105" i="17"/>
  <c r="O597" i="17" s="1"/>
  <c r="L105" i="17"/>
  <c r="L597" i="17" s="1"/>
  <c r="R105" i="17"/>
  <c r="R597" i="17" s="1"/>
  <c r="Y331" i="18"/>
  <c r="Y38" i="17"/>
  <c r="Y313" i="18"/>
  <c r="J639" i="17"/>
  <c r="Y639" i="17" s="1"/>
  <c r="Y147" i="17"/>
  <c r="W104" i="17"/>
  <c r="W596" i="17" s="1"/>
  <c r="X104" i="17"/>
  <c r="X596" i="17" s="1"/>
  <c r="T104" i="17"/>
  <c r="T596" i="17" s="1"/>
  <c r="S104" i="17"/>
  <c r="S596" i="17" s="1"/>
  <c r="J104" i="17"/>
  <c r="J596" i="17" s="1"/>
  <c r="O104" i="17"/>
  <c r="O596" i="17" s="1"/>
  <c r="M104" i="17"/>
  <c r="M596" i="17" s="1"/>
  <c r="P104" i="17"/>
  <c r="P596" i="17" s="1"/>
  <c r="K104" i="17"/>
  <c r="K596" i="17" s="1"/>
  <c r="R104" i="17"/>
  <c r="R596" i="17" s="1"/>
  <c r="L104" i="17"/>
  <c r="L596" i="17" s="1"/>
  <c r="U104" i="17"/>
  <c r="U596" i="17" s="1"/>
  <c r="V104" i="17"/>
  <c r="V596" i="17" s="1"/>
  <c r="N104" i="17"/>
  <c r="N596" i="17" s="1"/>
  <c r="Q104" i="17"/>
  <c r="Q596" i="17" s="1"/>
  <c r="Y37" i="17"/>
  <c r="O550" i="17"/>
  <c r="M529" i="17"/>
  <c r="K611" i="17"/>
  <c r="Y206" i="17"/>
  <c r="J646" i="17"/>
  <c r="Y646" i="17" s="1"/>
  <c r="X51" i="19"/>
  <c r="Y269" i="17"/>
  <c r="V45" i="17"/>
  <c r="V537" i="17" s="1"/>
  <c r="M45" i="17"/>
  <c r="M537" i="17" s="1"/>
  <c r="J45" i="17"/>
  <c r="J537" i="17" s="1"/>
  <c r="R45" i="17"/>
  <c r="R537" i="17" s="1"/>
  <c r="Q45" i="17"/>
  <c r="Q537" i="17" s="1"/>
  <c r="W45" i="17"/>
  <c r="W537" i="17" s="1"/>
  <c r="K45" i="17"/>
  <c r="K537" i="17" s="1"/>
  <c r="O45" i="17"/>
  <c r="O537" i="17" s="1"/>
  <c r="U45" i="17"/>
  <c r="U537" i="17" s="1"/>
  <c r="P45" i="17"/>
  <c r="T45" i="17"/>
  <c r="T537" i="17" s="1"/>
  <c r="L45" i="17"/>
  <c r="L537" i="17" s="1"/>
  <c r="X45" i="17"/>
  <c r="X537" i="17" s="1"/>
  <c r="S45" i="17"/>
  <c r="S537" i="17" s="1"/>
  <c r="N45" i="17"/>
  <c r="N537" i="17" s="1"/>
  <c r="P531" i="17"/>
  <c r="P588" i="17"/>
  <c r="Y209" i="17"/>
  <c r="J530" i="17"/>
  <c r="Y161" i="17"/>
  <c r="Y556" i="17"/>
  <c r="K883" i="13"/>
  <c r="U611" i="17"/>
  <c r="R559" i="17"/>
  <c r="K625" i="17"/>
  <c r="N625" i="17"/>
  <c r="W106" i="17"/>
  <c r="W598" i="17" s="1"/>
  <c r="X106" i="17"/>
  <c r="X598" i="17" s="1"/>
  <c r="Y434" i="17"/>
  <c r="Y203" i="17"/>
  <c r="Y129" i="17"/>
  <c r="Q846" i="14"/>
  <c r="Q865" i="14"/>
  <c r="O530" i="17"/>
  <c r="P865" i="14"/>
  <c r="Y227" i="17"/>
  <c r="Y309" i="13"/>
  <c r="Y160" i="17"/>
  <c r="Y228" i="17"/>
  <c r="Y283" i="17"/>
  <c r="Y144" i="17"/>
  <c r="Y39" i="17"/>
  <c r="Y207" i="17"/>
  <c r="Y859" i="18"/>
  <c r="X42" i="17"/>
  <c r="X534" i="17" s="1"/>
  <c r="J42" i="17"/>
  <c r="U42" i="17"/>
  <c r="U534" i="17" s="1"/>
  <c r="N42" i="17"/>
  <c r="N534" i="17" s="1"/>
  <c r="R42" i="17"/>
  <c r="T42" i="17"/>
  <c r="T534" i="17" s="1"/>
  <c r="L42" i="17"/>
  <c r="L534" i="17" s="1"/>
  <c r="M42" i="17"/>
  <c r="M534" i="17" s="1"/>
  <c r="Q42" i="17"/>
  <c r="Q534" i="17" s="1"/>
  <c r="K42" i="17"/>
  <c r="V42" i="17"/>
  <c r="V534" i="17" s="1"/>
  <c r="P42" i="17"/>
  <c r="P534" i="17" s="1"/>
  <c r="O42" i="17"/>
  <c r="O534" i="17" s="1"/>
  <c r="S42" i="17"/>
  <c r="S534" i="17" s="1"/>
  <c r="W42" i="17"/>
  <c r="W534" i="17" s="1"/>
  <c r="X530" i="17"/>
  <c r="U23" i="19"/>
  <c r="U107" i="19" s="1"/>
  <c r="Q23" i="19"/>
  <c r="Q107" i="19" s="1"/>
  <c r="L23" i="19"/>
  <c r="L107" i="19" s="1"/>
  <c r="J23" i="19"/>
  <c r="J107" i="19" s="1"/>
  <c r="O23" i="19"/>
  <c r="O107" i="19" s="1"/>
  <c r="P23" i="19"/>
  <c r="P107" i="19" s="1"/>
  <c r="I23" i="19"/>
  <c r="T23" i="19"/>
  <c r="T107" i="19" s="1"/>
  <c r="N23" i="19"/>
  <c r="N107" i="19" s="1"/>
  <c r="W23" i="19"/>
  <c r="W107" i="19" s="1"/>
  <c r="S23" i="19"/>
  <c r="S107" i="19" s="1"/>
  <c r="K23" i="19"/>
  <c r="K107" i="19" s="1"/>
  <c r="R23" i="19"/>
  <c r="R107" i="19" s="1"/>
  <c r="V23" i="19"/>
  <c r="V107" i="19" s="1"/>
  <c r="M23" i="19"/>
  <c r="M107" i="19" s="1"/>
  <c r="Y119" i="17"/>
  <c r="P298" i="17"/>
  <c r="O298" i="17"/>
  <c r="Q298" i="17"/>
  <c r="Y562" i="17"/>
  <c r="Y576" i="17"/>
  <c r="W298" i="17"/>
  <c r="K858" i="13"/>
  <c r="V298" i="17"/>
  <c r="K298" i="17"/>
  <c r="L298" i="17"/>
  <c r="U141" i="17"/>
  <c r="U633" i="17" s="1"/>
  <c r="S298" i="17"/>
  <c r="S626" i="17" s="1"/>
  <c r="U908" i="13"/>
  <c r="Y297" i="17"/>
  <c r="X858" i="13"/>
  <c r="R298" i="17"/>
  <c r="O340" i="13"/>
  <c r="M298" i="17"/>
  <c r="Y332" i="14"/>
  <c r="J298" i="17"/>
  <c r="N552" i="17"/>
  <c r="V539" i="17"/>
  <c r="U539" i="17"/>
  <c r="M539" i="17"/>
  <c r="R141" i="17"/>
  <c r="R633" i="17" s="1"/>
  <c r="L141" i="17"/>
  <c r="L633" i="17" s="1"/>
  <c r="U602" i="14"/>
  <c r="Y384" i="17"/>
  <c r="O858" i="13"/>
  <c r="T632" i="17"/>
  <c r="K548" i="17"/>
  <c r="M141" i="17"/>
  <c r="M633" i="17" s="1"/>
  <c r="Y586" i="17"/>
  <c r="Y888" i="18"/>
  <c r="S340" i="13"/>
  <c r="R340" i="13"/>
  <c r="Q539" i="17"/>
  <c r="O141" i="17"/>
  <c r="O633" i="17" s="1"/>
  <c r="U340" i="13"/>
  <c r="X340" i="13"/>
  <c r="V141" i="17"/>
  <c r="V633" i="17" s="1"/>
  <c r="T312" i="17"/>
  <c r="W312" i="17"/>
  <c r="N539" i="17"/>
  <c r="J340" i="13"/>
  <c r="P312" i="17"/>
  <c r="P858" i="13"/>
  <c r="L340" i="13"/>
  <c r="L312" i="17"/>
  <c r="Q312" i="17"/>
  <c r="Y140" i="17"/>
  <c r="R312" i="17"/>
  <c r="P539" i="17"/>
  <c r="N141" i="17"/>
  <c r="N633" i="17" s="1"/>
  <c r="O312" i="17"/>
  <c r="Y886" i="13"/>
  <c r="J636" i="17"/>
  <c r="Y308" i="17"/>
  <c r="I156" i="15"/>
  <c r="X156" i="15" s="1"/>
  <c r="X33" i="15"/>
  <c r="M312" i="17"/>
  <c r="V312" i="17"/>
  <c r="Y276" i="17"/>
  <c r="J141" i="17"/>
  <c r="J633" i="17" s="1"/>
  <c r="M380" i="17"/>
  <c r="S141" i="17"/>
  <c r="S633" i="17" s="1"/>
  <c r="N312" i="17"/>
  <c r="K312" i="17"/>
  <c r="J312" i="17"/>
  <c r="J632" i="17"/>
  <c r="N340" i="13"/>
  <c r="Y909" i="13"/>
  <c r="J604" i="17"/>
  <c r="Y604" i="17" s="1"/>
  <c r="S312" i="17"/>
  <c r="Y575" i="18"/>
  <c r="U312" i="17"/>
  <c r="Y38" i="14"/>
  <c r="Y338" i="13"/>
  <c r="R539" i="17"/>
  <c r="V333" i="18"/>
  <c r="U858" i="13"/>
  <c r="X312" i="17"/>
  <c r="N333" i="18"/>
  <c r="K602" i="14"/>
  <c r="J333" i="18"/>
  <c r="Y557" i="17"/>
  <c r="N858" i="13"/>
  <c r="Y597" i="14"/>
  <c r="M263" i="17"/>
  <c r="O99" i="17"/>
  <c r="V134" i="17"/>
  <c r="Y96" i="17"/>
  <c r="T134" i="17"/>
  <c r="T334" i="14"/>
  <c r="L539" i="17"/>
  <c r="M629" i="17"/>
  <c r="V340" i="13"/>
  <c r="K862" i="14"/>
  <c r="L858" i="13"/>
  <c r="Y38" i="13"/>
  <c r="U320" i="14"/>
  <c r="K333" i="18"/>
  <c r="Y613" i="18"/>
  <c r="K75" i="17"/>
  <c r="E129" i="21"/>
  <c r="I130" i="21" s="1"/>
  <c r="M275" i="17" s="1"/>
  <c r="Y41" i="14"/>
  <c r="Y891" i="18"/>
  <c r="Y610" i="18"/>
  <c r="Y619" i="18"/>
  <c r="X334" i="14"/>
  <c r="R99" i="17"/>
  <c r="W99" i="17"/>
  <c r="Y613" i="17"/>
  <c r="Y90" i="13"/>
  <c r="T52" i="14"/>
  <c r="M99" i="17"/>
  <c r="Y90" i="18"/>
  <c r="M333" i="18"/>
  <c r="L629" i="17"/>
  <c r="Y605" i="18"/>
  <c r="V66" i="14"/>
  <c r="S858" i="13"/>
  <c r="O539" i="17"/>
  <c r="K845" i="14"/>
  <c r="M148" i="17"/>
  <c r="L135" i="21"/>
  <c r="M334" i="14"/>
  <c r="Y563" i="14"/>
  <c r="Y570" i="14"/>
  <c r="Y890" i="18"/>
  <c r="L134" i="17"/>
  <c r="O380" i="17"/>
  <c r="Y366" i="13"/>
  <c r="Y624" i="13"/>
  <c r="M326" i="13"/>
  <c r="J629" i="17"/>
  <c r="M572" i="17"/>
  <c r="Y625" i="13"/>
  <c r="X141" i="17"/>
  <c r="X633" i="17" s="1"/>
  <c r="Q126" i="21"/>
  <c r="M403" i="17"/>
  <c r="K860" i="13"/>
  <c r="R629" i="17"/>
  <c r="J134" i="17"/>
  <c r="Q333" i="18"/>
  <c r="S326" i="13"/>
  <c r="O263" i="17"/>
  <c r="Y912" i="13"/>
  <c r="Y290" i="13"/>
  <c r="Y188" i="17"/>
  <c r="N66" i="14"/>
  <c r="S602" i="14"/>
  <c r="U52" i="14"/>
  <c r="O881" i="13"/>
  <c r="M858" i="13"/>
  <c r="V858" i="13"/>
  <c r="O588" i="14"/>
  <c r="R134" i="17"/>
  <c r="L148" i="17"/>
  <c r="V148" i="17"/>
  <c r="N403" i="17"/>
  <c r="Y407" i="17"/>
  <c r="J838" i="14"/>
  <c r="T320" i="14"/>
  <c r="L881" i="13"/>
  <c r="L586" i="18"/>
  <c r="I135" i="21"/>
  <c r="O572" i="17"/>
  <c r="X380" i="17"/>
  <c r="W148" i="17"/>
  <c r="N629" i="17"/>
  <c r="X155" i="15"/>
  <c r="L52" i="14"/>
  <c r="N586" i="18"/>
  <c r="O148" i="17"/>
  <c r="G126" i="21"/>
  <c r="Q263" i="17"/>
  <c r="R908" i="13"/>
  <c r="Y356" i="18"/>
  <c r="Y346" i="14"/>
  <c r="Y294" i="14"/>
  <c r="Y342" i="18"/>
  <c r="Y282" i="18"/>
  <c r="Y350" i="18"/>
  <c r="S872" i="13"/>
  <c r="Y47" i="17"/>
  <c r="O126" i="21"/>
  <c r="Y316" i="13"/>
  <c r="K148" i="17"/>
  <c r="L836" i="18"/>
  <c r="P148" i="17"/>
  <c r="O333" i="18"/>
  <c r="S403" i="17"/>
  <c r="V263" i="17"/>
  <c r="Q320" i="14"/>
  <c r="Y314" i="13"/>
  <c r="P66" i="14"/>
  <c r="T340" i="13"/>
  <c r="P334" i="14"/>
  <c r="X588" i="14"/>
  <c r="Y293" i="18"/>
  <c r="F126" i="21"/>
  <c r="J263" i="17"/>
  <c r="X157" i="15"/>
  <c r="T539" i="17"/>
  <c r="Y343" i="14"/>
  <c r="L403" i="17"/>
  <c r="T427" i="17"/>
  <c r="M600" i="13"/>
  <c r="N320" i="14"/>
  <c r="S52" i="14"/>
  <c r="P141" i="17"/>
  <c r="P633" i="17" s="1"/>
  <c r="T333" i="18"/>
  <c r="W326" i="13"/>
  <c r="Q132" i="21"/>
  <c r="Y46" i="13"/>
  <c r="Y348" i="13"/>
  <c r="X427" i="17"/>
  <c r="M427" i="17"/>
  <c r="W263" i="17"/>
  <c r="Q340" i="13"/>
  <c r="Y572" i="18"/>
  <c r="Q577" i="17"/>
  <c r="Y299" i="13"/>
  <c r="M857" i="18"/>
  <c r="L908" i="13"/>
  <c r="Y400" i="17"/>
  <c r="J66" i="13"/>
  <c r="M586" i="18"/>
  <c r="X99" i="17"/>
  <c r="P588" i="14"/>
  <c r="K326" i="13"/>
  <c r="V629" i="17"/>
  <c r="U66" i="13"/>
  <c r="K340" i="13"/>
  <c r="U333" i="18"/>
  <c r="Y621" i="14"/>
  <c r="V600" i="18"/>
  <c r="Y620" i="14"/>
  <c r="S148" i="17"/>
  <c r="Y343" i="17"/>
  <c r="Y609" i="14"/>
  <c r="N908" i="13"/>
  <c r="K403" i="17"/>
  <c r="Y611" i="18"/>
  <c r="Y273" i="17"/>
  <c r="P326" i="13"/>
  <c r="Y564" i="14"/>
  <c r="Q148" i="17"/>
  <c r="J539" i="17"/>
  <c r="Q134" i="17"/>
  <c r="S320" i="14"/>
  <c r="X602" i="14"/>
  <c r="Y88" i="14"/>
  <c r="S539" i="17"/>
  <c r="L334" i="14"/>
  <c r="Y323" i="18"/>
  <c r="Y612" i="18"/>
  <c r="L840" i="14"/>
  <c r="J52" i="14"/>
  <c r="W602" i="14"/>
  <c r="O908" i="13"/>
  <c r="O586" i="18"/>
  <c r="Y606" i="18"/>
  <c r="M908" i="13"/>
  <c r="Y892" i="14"/>
  <c r="Y632" i="13"/>
  <c r="M836" i="18"/>
  <c r="O839" i="18"/>
  <c r="P99" i="17"/>
  <c r="R586" i="18"/>
  <c r="N134" i="17"/>
  <c r="N626" i="17" s="1"/>
  <c r="T403" i="17"/>
  <c r="J577" i="17"/>
  <c r="Y308" i="14"/>
  <c r="T326" i="13"/>
  <c r="Y340" i="14"/>
  <c r="Y295" i="14"/>
  <c r="P872" i="13"/>
  <c r="Y549" i="18"/>
  <c r="Y609" i="18"/>
  <c r="Y560" i="18"/>
  <c r="J861" i="13"/>
  <c r="Y39" i="13"/>
  <c r="O529" i="17"/>
  <c r="X863" i="14"/>
  <c r="X870" i="14" s="1"/>
  <c r="L333" i="18"/>
  <c r="T148" i="17"/>
  <c r="X843" i="14"/>
  <c r="M66" i="13"/>
  <c r="X66" i="14"/>
  <c r="V52" i="13"/>
  <c r="O326" i="13"/>
  <c r="Y579" i="18"/>
  <c r="Y390" i="17"/>
  <c r="Q552" i="17"/>
  <c r="O600" i="18"/>
  <c r="Q600" i="18"/>
  <c r="Y608" i="14"/>
  <c r="Y612" i="14"/>
  <c r="U881" i="13"/>
  <c r="P132" i="21"/>
  <c r="P564" i="17"/>
  <c r="Y187" i="17"/>
  <c r="Q908" i="13"/>
  <c r="M138" i="21"/>
  <c r="U403" i="17"/>
  <c r="O134" i="17"/>
  <c r="K320" i="14"/>
  <c r="Y179" i="17"/>
  <c r="X320" i="14"/>
  <c r="T602" i="14"/>
  <c r="Y402" i="17"/>
  <c r="N148" i="17"/>
  <c r="Q403" i="17"/>
  <c r="S427" i="17"/>
  <c r="V427" i="17"/>
  <c r="Y97" i="17"/>
  <c r="W380" i="17"/>
  <c r="U862" i="14"/>
  <c r="L66" i="14"/>
  <c r="L602" i="14"/>
  <c r="V52" i="14"/>
  <c r="M52" i="13"/>
  <c r="O334" i="14"/>
  <c r="Y578" i="18"/>
  <c r="W861" i="14"/>
  <c r="W870" i="14" s="1"/>
  <c r="P586" i="18"/>
  <c r="S586" i="18"/>
  <c r="J66" i="14"/>
  <c r="Y620" i="13"/>
  <c r="Y344" i="14"/>
  <c r="Y339" i="14"/>
  <c r="N600" i="18"/>
  <c r="Y345" i="18"/>
  <c r="Y292" i="18"/>
  <c r="Y295" i="18"/>
  <c r="S908" i="13"/>
  <c r="T908" i="13"/>
  <c r="P908" i="13"/>
  <c r="Q326" i="13"/>
  <c r="S99" i="17"/>
  <c r="R588" i="14"/>
  <c r="V600" i="13"/>
  <c r="O66" i="14"/>
  <c r="K52" i="14"/>
  <c r="M126" i="21"/>
  <c r="Y395" i="17"/>
  <c r="N334" i="14"/>
  <c r="M602" i="14"/>
  <c r="Y608" i="18"/>
  <c r="Y357" i="13"/>
  <c r="Y345" i="13"/>
  <c r="K600" i="18"/>
  <c r="L600" i="18"/>
  <c r="Y633" i="13"/>
  <c r="Y611" i="14"/>
  <c r="Y346" i="13"/>
  <c r="Y352" i="18"/>
  <c r="V586" i="18"/>
  <c r="F138" i="21"/>
  <c r="Y86" i="13"/>
  <c r="Y293" i="14"/>
  <c r="X881" i="13"/>
  <c r="Y310" i="13"/>
  <c r="S622" i="17"/>
  <c r="O864" i="13"/>
  <c r="Y864" i="13" s="1"/>
  <c r="U148" i="17"/>
  <c r="N263" i="17"/>
  <c r="M340" i="13"/>
  <c r="H126" i="21"/>
  <c r="N427" i="17"/>
  <c r="I126" i="21"/>
  <c r="Q66" i="14"/>
  <c r="W334" i="14"/>
  <c r="J858" i="13"/>
  <c r="U334" i="14"/>
  <c r="V326" i="13"/>
  <c r="T870" i="14"/>
  <c r="Y617" i="18"/>
  <c r="R584" i="17"/>
  <c r="Y342" i="14"/>
  <c r="U66" i="14"/>
  <c r="L326" i="13"/>
  <c r="Y343" i="18"/>
  <c r="X50" i="19"/>
  <c r="Y301" i="13"/>
  <c r="P857" i="18"/>
  <c r="Y297" i="13"/>
  <c r="K614" i="13"/>
  <c r="Y572" i="13"/>
  <c r="R602" i="14"/>
  <c r="Y619" i="14"/>
  <c r="K908" i="13"/>
  <c r="Y298" i="13"/>
  <c r="M66" i="18"/>
  <c r="U99" i="17"/>
  <c r="Q586" i="18"/>
  <c r="M134" i="17"/>
  <c r="T586" i="18"/>
  <c r="O135" i="21"/>
  <c r="U911" i="13"/>
  <c r="X34" i="15"/>
  <c r="T66" i="13"/>
  <c r="S885" i="13"/>
  <c r="Q334" i="14"/>
  <c r="Y300" i="13"/>
  <c r="Y654" i="17"/>
  <c r="M52" i="14"/>
  <c r="Y352" i="14"/>
  <c r="Y351" i="18"/>
  <c r="E42" i="23"/>
  <c r="G43" i="23" s="1"/>
  <c r="Y296" i="14"/>
  <c r="Y348" i="14"/>
  <c r="Y338" i="18"/>
  <c r="K857" i="18"/>
  <c r="R427" i="17"/>
  <c r="P427" i="17"/>
  <c r="N602" i="14"/>
  <c r="J908" i="13"/>
  <c r="Q25" i="18"/>
  <c r="Q826" i="18" s="1"/>
  <c r="N25" i="18"/>
  <c r="N826" i="18" s="1"/>
  <c r="T25" i="18"/>
  <c r="T826" i="18" s="1"/>
  <c r="U25" i="18"/>
  <c r="U826" i="18" s="1"/>
  <c r="K25" i="18"/>
  <c r="K826" i="18" s="1"/>
  <c r="R25" i="18"/>
  <c r="R826" i="18" s="1"/>
  <c r="O25" i="18"/>
  <c r="O826" i="18" s="1"/>
  <c r="V25" i="18"/>
  <c r="V826" i="18" s="1"/>
  <c r="X25" i="18"/>
  <c r="X826" i="18" s="1"/>
  <c r="J25" i="18"/>
  <c r="W25" i="18"/>
  <c r="W826" i="18" s="1"/>
  <c r="P25" i="18"/>
  <c r="P826" i="18" s="1"/>
  <c r="M25" i="18"/>
  <c r="M826" i="18" s="1"/>
  <c r="S25" i="18"/>
  <c r="S826" i="18" s="1"/>
  <c r="L25" i="18"/>
  <c r="L826" i="18" s="1"/>
  <c r="K77" i="18"/>
  <c r="K878" i="18" s="1"/>
  <c r="M77" i="18"/>
  <c r="M878" i="18" s="1"/>
  <c r="Q77" i="18"/>
  <c r="Q878" i="18" s="1"/>
  <c r="N77" i="18"/>
  <c r="N878" i="18" s="1"/>
  <c r="R77" i="18"/>
  <c r="R878" i="18" s="1"/>
  <c r="J77" i="18"/>
  <c r="V77" i="18"/>
  <c r="V878" i="18" s="1"/>
  <c r="O77" i="18"/>
  <c r="O878" i="18" s="1"/>
  <c r="T77" i="18"/>
  <c r="T878" i="18" s="1"/>
  <c r="U77" i="18"/>
  <c r="U878" i="18" s="1"/>
  <c r="S77" i="18"/>
  <c r="S878" i="18" s="1"/>
  <c r="X77" i="18"/>
  <c r="X878" i="18" s="1"/>
  <c r="L77" i="18"/>
  <c r="L878" i="18" s="1"/>
  <c r="W77" i="18"/>
  <c r="W878" i="18" s="1"/>
  <c r="P77" i="18"/>
  <c r="P878" i="18" s="1"/>
  <c r="I49" i="19"/>
  <c r="K49" i="19"/>
  <c r="K52" i="19" s="1"/>
  <c r="N49" i="19"/>
  <c r="N52" i="19" s="1"/>
  <c r="L49" i="19"/>
  <c r="L52" i="19" s="1"/>
  <c r="J49" i="19"/>
  <c r="J52" i="19" s="1"/>
  <c r="P49" i="19"/>
  <c r="P52" i="19" s="1"/>
  <c r="S49" i="19"/>
  <c r="S52" i="19" s="1"/>
  <c r="T49" i="19"/>
  <c r="T52" i="19" s="1"/>
  <c r="Q49" i="19"/>
  <c r="Q52" i="19" s="1"/>
  <c r="R49" i="19"/>
  <c r="R52" i="19" s="1"/>
  <c r="W49" i="19"/>
  <c r="W52" i="19" s="1"/>
  <c r="U49" i="19"/>
  <c r="U52" i="19" s="1"/>
  <c r="V49" i="19"/>
  <c r="V52" i="19" s="1"/>
  <c r="O49" i="19"/>
  <c r="O52" i="19" s="1"/>
  <c r="M49" i="19"/>
  <c r="M52" i="19" s="1"/>
  <c r="M79" i="14"/>
  <c r="M883" i="14" s="1"/>
  <c r="N79" i="14"/>
  <c r="N883" i="14" s="1"/>
  <c r="U79" i="14"/>
  <c r="U883" i="14" s="1"/>
  <c r="K79" i="14"/>
  <c r="K883" i="14" s="1"/>
  <c r="V79" i="14"/>
  <c r="V883" i="14" s="1"/>
  <c r="T79" i="14"/>
  <c r="T883" i="14" s="1"/>
  <c r="W79" i="14"/>
  <c r="W883" i="14" s="1"/>
  <c r="P79" i="14"/>
  <c r="P883" i="14" s="1"/>
  <c r="X79" i="14"/>
  <c r="X883" i="14" s="1"/>
  <c r="J79" i="14"/>
  <c r="O79" i="14"/>
  <c r="O883" i="14" s="1"/>
  <c r="R79" i="14"/>
  <c r="R883" i="14" s="1"/>
  <c r="Q79" i="14"/>
  <c r="Q883" i="14" s="1"/>
  <c r="L79" i="14"/>
  <c r="L883" i="14" s="1"/>
  <c r="S79" i="14"/>
  <c r="S883" i="14" s="1"/>
  <c r="Y56" i="18"/>
  <c r="J857" i="18"/>
  <c r="J66" i="18"/>
  <c r="J581" i="17"/>
  <c r="Y417" i="17"/>
  <c r="O132" i="21"/>
  <c r="S911" i="13"/>
  <c r="V867" i="14"/>
  <c r="V334" i="14"/>
  <c r="P854" i="14"/>
  <c r="P52" i="14"/>
  <c r="V836" i="18"/>
  <c r="Y578" i="17"/>
  <c r="Y327" i="14"/>
  <c r="R326" i="13"/>
  <c r="R858" i="13"/>
  <c r="J550" i="17"/>
  <c r="Y386" i="17"/>
  <c r="J403" i="17"/>
  <c r="Y615" i="14"/>
  <c r="Y351" i="17"/>
  <c r="Y341" i="14"/>
  <c r="Y291" i="14"/>
  <c r="T843" i="14"/>
  <c r="T588" i="14"/>
  <c r="L863" i="14"/>
  <c r="Y559" i="14"/>
  <c r="Y628" i="14"/>
  <c r="N856" i="13"/>
  <c r="N326" i="13"/>
  <c r="Q584" i="17"/>
  <c r="Q99" i="17"/>
  <c r="V857" i="18"/>
  <c r="V66" i="18"/>
  <c r="J586" i="18"/>
  <c r="Y569" i="18"/>
  <c r="R577" i="17"/>
  <c r="R263" i="17"/>
  <c r="X134" i="17"/>
  <c r="X626" i="17" s="1"/>
  <c r="Y356" i="17"/>
  <c r="Y347" i="18"/>
  <c r="V73" i="13"/>
  <c r="V895" i="13" s="1"/>
  <c r="L73" i="13"/>
  <c r="L895" i="13" s="1"/>
  <c r="N73" i="13"/>
  <c r="N895" i="13" s="1"/>
  <c r="T73" i="13"/>
  <c r="T895" i="13" s="1"/>
  <c r="K73" i="13"/>
  <c r="K895" i="13" s="1"/>
  <c r="X73" i="13"/>
  <c r="X895" i="13" s="1"/>
  <c r="J73" i="13"/>
  <c r="R73" i="13"/>
  <c r="R895" i="13" s="1"/>
  <c r="W73" i="13"/>
  <c r="W895" i="13" s="1"/>
  <c r="M73" i="13"/>
  <c r="M895" i="13" s="1"/>
  <c r="U73" i="13"/>
  <c r="U895" i="13" s="1"/>
  <c r="P73" i="13"/>
  <c r="P895" i="13" s="1"/>
  <c r="Q73" i="13"/>
  <c r="Q895" i="13" s="1"/>
  <c r="S73" i="13"/>
  <c r="S895" i="13" s="1"/>
  <c r="O73" i="13"/>
  <c r="O895" i="13" s="1"/>
  <c r="Y346" i="18"/>
  <c r="N84" i="18"/>
  <c r="N885" i="18" s="1"/>
  <c r="J84" i="18"/>
  <c r="V84" i="18"/>
  <c r="V885" i="18" s="1"/>
  <c r="P84" i="18"/>
  <c r="P885" i="18" s="1"/>
  <c r="O84" i="18"/>
  <c r="O885" i="18" s="1"/>
  <c r="X84" i="18"/>
  <c r="X885" i="18" s="1"/>
  <c r="Q84" i="18"/>
  <c r="Q885" i="18" s="1"/>
  <c r="L84" i="18"/>
  <c r="L885" i="18" s="1"/>
  <c r="K84" i="18"/>
  <c r="K885" i="18" s="1"/>
  <c r="S84" i="18"/>
  <c r="S885" i="18" s="1"/>
  <c r="T84" i="18"/>
  <c r="T885" i="18" s="1"/>
  <c r="R84" i="18"/>
  <c r="R885" i="18" s="1"/>
  <c r="M84" i="18"/>
  <c r="M885" i="18" s="1"/>
  <c r="W84" i="18"/>
  <c r="W885" i="18" s="1"/>
  <c r="U84" i="18"/>
  <c r="U885" i="18" s="1"/>
  <c r="T85" i="18"/>
  <c r="T886" i="18" s="1"/>
  <c r="Q85" i="18"/>
  <c r="Q886" i="18" s="1"/>
  <c r="U85" i="18"/>
  <c r="U886" i="18" s="1"/>
  <c r="K85" i="18"/>
  <c r="K886" i="18" s="1"/>
  <c r="V85" i="18"/>
  <c r="V886" i="18" s="1"/>
  <c r="R85" i="18"/>
  <c r="R886" i="18" s="1"/>
  <c r="M85" i="18"/>
  <c r="M886" i="18" s="1"/>
  <c r="N85" i="18"/>
  <c r="N886" i="18" s="1"/>
  <c r="J85" i="18"/>
  <c r="P85" i="18"/>
  <c r="P886" i="18" s="1"/>
  <c r="O85" i="18"/>
  <c r="O886" i="18" s="1"/>
  <c r="W85" i="18"/>
  <c r="W886" i="18" s="1"/>
  <c r="X85" i="18"/>
  <c r="X886" i="18" s="1"/>
  <c r="L85" i="18"/>
  <c r="L886" i="18" s="1"/>
  <c r="S85" i="18"/>
  <c r="S886" i="18" s="1"/>
  <c r="Y283" i="18"/>
  <c r="Y614" i="18"/>
  <c r="Y618" i="18"/>
  <c r="Q588" i="14"/>
  <c r="Q843" i="14"/>
  <c r="N584" i="17"/>
  <c r="N99" i="17"/>
  <c r="R861" i="14"/>
  <c r="O878" i="13"/>
  <c r="Y56" i="13"/>
  <c r="O66" i="13"/>
  <c r="L263" i="17"/>
  <c r="L572" i="17"/>
  <c r="K14" i="17"/>
  <c r="R14" i="17"/>
  <c r="L14" i="17"/>
  <c r="T14" i="17"/>
  <c r="X14" i="17"/>
  <c r="V14" i="17"/>
  <c r="S14" i="17"/>
  <c r="N14" i="17"/>
  <c r="M14" i="17"/>
  <c r="P14" i="17"/>
  <c r="W14" i="17"/>
  <c r="Q14" i="17"/>
  <c r="U14" i="17"/>
  <c r="O14" i="17"/>
  <c r="J14" i="17"/>
  <c r="Y621" i="13"/>
  <c r="Y614" i="14"/>
  <c r="P263" i="17"/>
  <c r="U263" i="17"/>
  <c r="K66" i="18"/>
  <c r="V403" i="17"/>
  <c r="O403" i="17"/>
  <c r="K586" i="18"/>
  <c r="M66" i="14"/>
  <c r="X66" i="13"/>
  <c r="T66" i="14"/>
  <c r="K588" i="14"/>
  <c r="Y583" i="14"/>
  <c r="W600" i="13"/>
  <c r="W858" i="13"/>
  <c r="W874" i="13" s="1"/>
  <c r="X872" i="13"/>
  <c r="X326" i="13"/>
  <c r="L588" i="14"/>
  <c r="J588" i="14"/>
  <c r="S869" i="13"/>
  <c r="S52" i="13"/>
  <c r="Y47" i="13"/>
  <c r="J869" i="13"/>
  <c r="Y353" i="14"/>
  <c r="Y92" i="17"/>
  <c r="J99" i="17"/>
  <c r="J584" i="17"/>
  <c r="Q19" i="17"/>
  <c r="Q511" i="17" s="1"/>
  <c r="X19" i="17"/>
  <c r="X511" i="17" s="1"/>
  <c r="M19" i="17"/>
  <c r="M511" i="17" s="1"/>
  <c r="O19" i="17"/>
  <c r="O511" i="17" s="1"/>
  <c r="T19" i="17"/>
  <c r="T511" i="17" s="1"/>
  <c r="U19" i="17"/>
  <c r="U511" i="17" s="1"/>
  <c r="V19" i="17"/>
  <c r="V511" i="17" s="1"/>
  <c r="P19" i="17"/>
  <c r="P511" i="17" s="1"/>
  <c r="R19" i="17"/>
  <c r="R511" i="17" s="1"/>
  <c r="J19" i="17"/>
  <c r="J511" i="17" s="1"/>
  <c r="S19" i="17"/>
  <c r="S511" i="17" s="1"/>
  <c r="W19" i="17"/>
  <c r="W511" i="17" s="1"/>
  <c r="N19" i="17"/>
  <c r="N511" i="17" s="1"/>
  <c r="L19" i="17"/>
  <c r="L511" i="17" s="1"/>
  <c r="K19" i="17"/>
  <c r="K511" i="17" s="1"/>
  <c r="P878" i="13"/>
  <c r="P66" i="13"/>
  <c r="Q629" i="17"/>
  <c r="Q141" i="17"/>
  <c r="Q633" i="17" s="1"/>
  <c r="T572" i="17"/>
  <c r="T263" i="17"/>
  <c r="Y357" i="17"/>
  <c r="T25" i="17"/>
  <c r="T517" i="17" s="1"/>
  <c r="S25" i="17"/>
  <c r="S517" i="17" s="1"/>
  <c r="Q25" i="17"/>
  <c r="Q517" i="17" s="1"/>
  <c r="W25" i="17"/>
  <c r="W517" i="17" s="1"/>
  <c r="V25" i="17"/>
  <c r="V517" i="17" s="1"/>
  <c r="P25" i="17"/>
  <c r="P517" i="17" s="1"/>
  <c r="L25" i="17"/>
  <c r="L517" i="17" s="1"/>
  <c r="O25" i="17"/>
  <c r="O517" i="17" s="1"/>
  <c r="N25" i="17"/>
  <c r="N517" i="17" s="1"/>
  <c r="J25" i="17"/>
  <c r="K25" i="17"/>
  <c r="K517" i="17" s="1"/>
  <c r="M25" i="17"/>
  <c r="M517" i="17" s="1"/>
  <c r="X25" i="17"/>
  <c r="X517" i="17" s="1"/>
  <c r="U25" i="17"/>
  <c r="U517" i="17" s="1"/>
  <c r="R25" i="17"/>
  <c r="R517" i="17" s="1"/>
  <c r="Y627" i="13"/>
  <c r="Y610" i="14"/>
  <c r="Y359" i="13"/>
  <c r="L24" i="17"/>
  <c r="L516" i="17" s="1"/>
  <c r="N24" i="17"/>
  <c r="N516" i="17" s="1"/>
  <c r="T24" i="17"/>
  <c r="T516" i="17" s="1"/>
  <c r="V24" i="17"/>
  <c r="V516" i="17" s="1"/>
  <c r="M24" i="17"/>
  <c r="M516" i="17" s="1"/>
  <c r="K24" i="17"/>
  <c r="K516" i="17" s="1"/>
  <c r="J24" i="17"/>
  <c r="O24" i="17"/>
  <c r="O516" i="17" s="1"/>
  <c r="S24" i="17"/>
  <c r="S516" i="17" s="1"/>
  <c r="R24" i="17"/>
  <c r="R516" i="17" s="1"/>
  <c r="W24" i="17"/>
  <c r="W516" i="17" s="1"/>
  <c r="U24" i="17"/>
  <c r="U516" i="17" s="1"/>
  <c r="Q24" i="17"/>
  <c r="Q516" i="17" s="1"/>
  <c r="P24" i="17"/>
  <c r="P516" i="17" s="1"/>
  <c r="X24" i="17"/>
  <c r="X516" i="17" s="1"/>
  <c r="K427" i="17"/>
  <c r="K575" i="17"/>
  <c r="N910" i="13"/>
  <c r="J126" i="21"/>
  <c r="Y181" i="17"/>
  <c r="Q614" i="13"/>
  <c r="X24" i="14"/>
  <c r="X828" i="14" s="1"/>
  <c r="W24" i="14"/>
  <c r="W828" i="14" s="1"/>
  <c r="P24" i="14"/>
  <c r="P828" i="14" s="1"/>
  <c r="L24" i="14"/>
  <c r="L828" i="14" s="1"/>
  <c r="R24" i="14"/>
  <c r="R828" i="14" s="1"/>
  <c r="K24" i="14"/>
  <c r="K828" i="14" s="1"/>
  <c r="S24" i="14"/>
  <c r="S828" i="14" s="1"/>
  <c r="Q24" i="14"/>
  <c r="Q828" i="14" s="1"/>
  <c r="N24" i="14"/>
  <c r="N828" i="14" s="1"/>
  <c r="T24" i="14"/>
  <c r="T828" i="14" s="1"/>
  <c r="V24" i="14"/>
  <c r="V828" i="14" s="1"/>
  <c r="O24" i="14"/>
  <c r="O828" i="14" s="1"/>
  <c r="U24" i="14"/>
  <c r="U828" i="14" s="1"/>
  <c r="M24" i="14"/>
  <c r="M828" i="14" s="1"/>
  <c r="J24" i="14"/>
  <c r="W70" i="14"/>
  <c r="X70" i="14"/>
  <c r="K70" i="14"/>
  <c r="L70" i="14"/>
  <c r="O70" i="14"/>
  <c r="M70" i="14"/>
  <c r="Q70" i="14"/>
  <c r="P70" i="14"/>
  <c r="T70" i="14"/>
  <c r="S70" i="14"/>
  <c r="U70" i="14"/>
  <c r="V70" i="14"/>
  <c r="J70" i="14"/>
  <c r="N70" i="14"/>
  <c r="R70" i="14"/>
  <c r="O15" i="17"/>
  <c r="O507" i="17" s="1"/>
  <c r="Q15" i="17"/>
  <c r="Q507" i="17" s="1"/>
  <c r="U15" i="17"/>
  <c r="U507" i="17" s="1"/>
  <c r="K15" i="17"/>
  <c r="K507" i="17" s="1"/>
  <c r="N15" i="17"/>
  <c r="N507" i="17" s="1"/>
  <c r="V15" i="17"/>
  <c r="V507" i="17" s="1"/>
  <c r="J15" i="17"/>
  <c r="L15" i="17"/>
  <c r="L507" i="17" s="1"/>
  <c r="R15" i="17"/>
  <c r="R507" i="17" s="1"/>
  <c r="X15" i="17"/>
  <c r="X507" i="17" s="1"/>
  <c r="M15" i="17"/>
  <c r="M507" i="17" s="1"/>
  <c r="S15" i="17"/>
  <c r="S507" i="17" s="1"/>
  <c r="T15" i="17"/>
  <c r="T507" i="17" s="1"/>
  <c r="P15" i="17"/>
  <c r="P507" i="17" s="1"/>
  <c r="W15" i="17"/>
  <c r="W507" i="17" s="1"/>
  <c r="K74" i="18"/>
  <c r="K875" i="18" s="1"/>
  <c r="R74" i="18"/>
  <c r="R875" i="18" s="1"/>
  <c r="J74" i="18"/>
  <c r="O74" i="18"/>
  <c r="O875" i="18" s="1"/>
  <c r="M74" i="18"/>
  <c r="M875" i="18" s="1"/>
  <c r="X74" i="18"/>
  <c r="X875" i="18" s="1"/>
  <c r="L74" i="18"/>
  <c r="L875" i="18" s="1"/>
  <c r="U74" i="18"/>
  <c r="U875" i="18" s="1"/>
  <c r="P74" i="18"/>
  <c r="P875" i="18" s="1"/>
  <c r="W74" i="18"/>
  <c r="W875" i="18" s="1"/>
  <c r="T74" i="18"/>
  <c r="T875" i="18" s="1"/>
  <c r="N74" i="18"/>
  <c r="N875" i="18" s="1"/>
  <c r="Q74" i="18"/>
  <c r="Q875" i="18" s="1"/>
  <c r="S74" i="18"/>
  <c r="S875" i="18" s="1"/>
  <c r="V74" i="18"/>
  <c r="V875" i="18" s="1"/>
  <c r="Q863" i="14"/>
  <c r="Y48" i="13"/>
  <c r="J870" i="13"/>
  <c r="L132" i="21"/>
  <c r="P911" i="13"/>
  <c r="K334" i="14"/>
  <c r="K867" i="14"/>
  <c r="W333" i="18"/>
  <c r="K23" i="17"/>
  <c r="K515" i="17" s="1"/>
  <c r="W23" i="17"/>
  <c r="W515" i="17" s="1"/>
  <c r="J23" i="17"/>
  <c r="S23" i="17"/>
  <c r="S515" i="17" s="1"/>
  <c r="O23" i="17"/>
  <c r="O515" i="17" s="1"/>
  <c r="U23" i="17"/>
  <c r="U515" i="17" s="1"/>
  <c r="L23" i="17"/>
  <c r="L515" i="17" s="1"/>
  <c r="X23" i="17"/>
  <c r="X515" i="17" s="1"/>
  <c r="M23" i="17"/>
  <c r="M515" i="17" s="1"/>
  <c r="T23" i="17"/>
  <c r="T515" i="17" s="1"/>
  <c r="Q23" i="17"/>
  <c r="Q515" i="17" s="1"/>
  <c r="V23" i="17"/>
  <c r="V515" i="17" s="1"/>
  <c r="N23" i="17"/>
  <c r="N515" i="17" s="1"/>
  <c r="P23" i="17"/>
  <c r="P515" i="17" s="1"/>
  <c r="R23" i="17"/>
  <c r="R515" i="17" s="1"/>
  <c r="R857" i="18"/>
  <c r="R66" i="18"/>
  <c r="X20" i="17"/>
  <c r="X512" i="17" s="1"/>
  <c r="W20" i="17"/>
  <c r="W512" i="17" s="1"/>
  <c r="L20" i="17"/>
  <c r="L512" i="17" s="1"/>
  <c r="N20" i="17"/>
  <c r="N512" i="17" s="1"/>
  <c r="O20" i="17"/>
  <c r="O512" i="17" s="1"/>
  <c r="T20" i="17"/>
  <c r="T512" i="17" s="1"/>
  <c r="V20" i="17"/>
  <c r="V512" i="17" s="1"/>
  <c r="K20" i="17"/>
  <c r="K512" i="17" s="1"/>
  <c r="R20" i="17"/>
  <c r="R512" i="17" s="1"/>
  <c r="J20" i="17"/>
  <c r="S20" i="17"/>
  <c r="S512" i="17" s="1"/>
  <c r="P20" i="17"/>
  <c r="P512" i="17" s="1"/>
  <c r="U20" i="17"/>
  <c r="U512" i="17" s="1"/>
  <c r="M20" i="17"/>
  <c r="M512" i="17" s="1"/>
  <c r="Q20" i="17"/>
  <c r="Q512" i="17" s="1"/>
  <c r="Y341" i="18"/>
  <c r="Y351" i="14"/>
  <c r="T79" i="18"/>
  <c r="T880" i="18" s="1"/>
  <c r="U79" i="18"/>
  <c r="U880" i="18" s="1"/>
  <c r="Q79" i="18"/>
  <c r="Q880" i="18" s="1"/>
  <c r="V79" i="18"/>
  <c r="V880" i="18" s="1"/>
  <c r="R79" i="18"/>
  <c r="R880" i="18" s="1"/>
  <c r="J79" i="18"/>
  <c r="N79" i="18"/>
  <c r="N880" i="18" s="1"/>
  <c r="L79" i="18"/>
  <c r="L880" i="18" s="1"/>
  <c r="S79" i="18"/>
  <c r="S880" i="18" s="1"/>
  <c r="M79" i="18"/>
  <c r="M880" i="18" s="1"/>
  <c r="X79" i="18"/>
  <c r="X880" i="18" s="1"/>
  <c r="K79" i="18"/>
  <c r="K880" i="18" s="1"/>
  <c r="W79" i="18"/>
  <c r="W880" i="18" s="1"/>
  <c r="P79" i="18"/>
  <c r="P880" i="18" s="1"/>
  <c r="O79" i="18"/>
  <c r="O880" i="18" s="1"/>
  <c r="Y191" i="17"/>
  <c r="U856" i="13"/>
  <c r="U326" i="13"/>
  <c r="X550" i="17"/>
  <c r="X403" i="17"/>
  <c r="X263" i="17"/>
  <c r="X572" i="17"/>
  <c r="J836" i="18"/>
  <c r="U427" i="17"/>
  <c r="U588" i="14"/>
  <c r="P602" i="14"/>
  <c r="P844" i="14"/>
  <c r="P320" i="14"/>
  <c r="X92" i="13"/>
  <c r="X914" i="13" s="1"/>
  <c r="W92" i="13"/>
  <c r="W914" i="13" s="1"/>
  <c r="S92" i="13"/>
  <c r="S914" i="13" s="1"/>
  <c r="U92" i="13"/>
  <c r="U914" i="13" s="1"/>
  <c r="K92" i="13"/>
  <c r="K914" i="13" s="1"/>
  <c r="M92" i="13"/>
  <c r="M914" i="13" s="1"/>
  <c r="O92" i="13"/>
  <c r="O914" i="13" s="1"/>
  <c r="P92" i="13"/>
  <c r="P914" i="13" s="1"/>
  <c r="R92" i="13"/>
  <c r="R914" i="13" s="1"/>
  <c r="T92" i="13"/>
  <c r="T914" i="13" s="1"/>
  <c r="Q92" i="13"/>
  <c r="Q914" i="13" s="1"/>
  <c r="V92" i="13"/>
  <c r="V914" i="13" s="1"/>
  <c r="L92" i="13"/>
  <c r="L914" i="13" s="1"/>
  <c r="J92" i="13"/>
  <c r="N92" i="13"/>
  <c r="N914" i="13" s="1"/>
  <c r="S600" i="18"/>
  <c r="S857" i="18"/>
  <c r="Y284" i="14"/>
  <c r="W134" i="17"/>
  <c r="R403" i="17"/>
  <c r="M862" i="14"/>
  <c r="K52" i="13"/>
  <c r="W340" i="13"/>
  <c r="Y340" i="18"/>
  <c r="Y616" i="14"/>
  <c r="Y552" i="14"/>
  <c r="T858" i="13"/>
  <c r="X22" i="13"/>
  <c r="W22" i="13"/>
  <c r="P22" i="13"/>
  <c r="S22" i="13"/>
  <c r="T22" i="13"/>
  <c r="J22" i="13"/>
  <c r="U22" i="13"/>
  <c r="K22" i="13"/>
  <c r="V22" i="13"/>
  <c r="Q22" i="13"/>
  <c r="M22" i="13"/>
  <c r="R22" i="13"/>
  <c r="O22" i="13"/>
  <c r="L22" i="13"/>
  <c r="N22" i="13"/>
  <c r="U552" i="17"/>
  <c r="R860" i="14"/>
  <c r="R66" i="14"/>
  <c r="Y611" i="13"/>
  <c r="J614" i="13"/>
  <c r="J885" i="13"/>
  <c r="T885" i="13"/>
  <c r="T888" i="13" s="1"/>
  <c r="T614" i="13"/>
  <c r="Q841" i="14"/>
  <c r="Q52" i="14"/>
  <c r="Y613" i="14"/>
  <c r="W338" i="14"/>
  <c r="W362" i="14" s="1"/>
  <c r="X338" i="14"/>
  <c r="X362" i="14" s="1"/>
  <c r="T338" i="14"/>
  <c r="T362" i="14" s="1"/>
  <c r="Q338" i="14"/>
  <c r="Q362" i="14" s="1"/>
  <c r="P338" i="14"/>
  <c r="P362" i="14" s="1"/>
  <c r="K338" i="14"/>
  <c r="K362" i="14" s="1"/>
  <c r="N338" i="14"/>
  <c r="N362" i="14" s="1"/>
  <c r="O338" i="14"/>
  <c r="O362" i="14" s="1"/>
  <c r="V338" i="14"/>
  <c r="V362" i="14" s="1"/>
  <c r="U338" i="14"/>
  <c r="U362" i="14" s="1"/>
  <c r="R338" i="14"/>
  <c r="R362" i="14" s="1"/>
  <c r="J338" i="14"/>
  <c r="L338" i="14"/>
  <c r="L362" i="14" s="1"/>
  <c r="M338" i="14"/>
  <c r="M362" i="14" s="1"/>
  <c r="S338" i="14"/>
  <c r="S362" i="14" s="1"/>
  <c r="Y344" i="18"/>
  <c r="P25" i="14"/>
  <c r="P829" i="14" s="1"/>
  <c r="N25" i="14"/>
  <c r="N829" i="14" s="1"/>
  <c r="X25" i="14"/>
  <c r="X829" i="14" s="1"/>
  <c r="S25" i="14"/>
  <c r="S829" i="14" s="1"/>
  <c r="R25" i="14"/>
  <c r="R829" i="14" s="1"/>
  <c r="U25" i="14"/>
  <c r="U829" i="14" s="1"/>
  <c r="L25" i="14"/>
  <c r="L829" i="14" s="1"/>
  <c r="J25" i="14"/>
  <c r="O25" i="14"/>
  <c r="O829" i="14" s="1"/>
  <c r="K25" i="14"/>
  <c r="K829" i="14" s="1"/>
  <c r="W25" i="14"/>
  <c r="W829" i="14" s="1"/>
  <c r="Q25" i="14"/>
  <c r="Q829" i="14" s="1"/>
  <c r="T25" i="14"/>
  <c r="T829" i="14" s="1"/>
  <c r="V25" i="14"/>
  <c r="V829" i="14" s="1"/>
  <c r="M25" i="14"/>
  <c r="M829" i="14" s="1"/>
  <c r="J852" i="14"/>
  <c r="Y584" i="14"/>
  <c r="T857" i="13"/>
  <c r="T52" i="13"/>
  <c r="W840" i="14"/>
  <c r="W52" i="14"/>
  <c r="Y353" i="13"/>
  <c r="M94" i="5"/>
  <c r="I94" i="13"/>
  <c r="L80" i="18"/>
  <c r="L881" i="18" s="1"/>
  <c r="U80" i="18"/>
  <c r="U881" i="18" s="1"/>
  <c r="S80" i="18"/>
  <c r="S881" i="18" s="1"/>
  <c r="X80" i="18"/>
  <c r="X881" i="18" s="1"/>
  <c r="T80" i="18"/>
  <c r="T881" i="18" s="1"/>
  <c r="P80" i="18"/>
  <c r="P881" i="18" s="1"/>
  <c r="K80" i="18"/>
  <c r="K881" i="18" s="1"/>
  <c r="N80" i="18"/>
  <c r="N881" i="18" s="1"/>
  <c r="W80" i="18"/>
  <c r="W881" i="18" s="1"/>
  <c r="V80" i="18"/>
  <c r="V881" i="18" s="1"/>
  <c r="M80" i="18"/>
  <c r="M881" i="18" s="1"/>
  <c r="R80" i="18"/>
  <c r="R881" i="18" s="1"/>
  <c r="J80" i="18"/>
  <c r="J881" i="18" s="1"/>
  <c r="O80" i="18"/>
  <c r="O881" i="18" s="1"/>
  <c r="Q80" i="18"/>
  <c r="Q881" i="18" s="1"/>
  <c r="J16" i="17"/>
  <c r="Q16" i="17"/>
  <c r="Q508" i="17" s="1"/>
  <c r="M16" i="17"/>
  <c r="M508" i="17" s="1"/>
  <c r="N16" i="17"/>
  <c r="N508" i="17" s="1"/>
  <c r="K16" i="17"/>
  <c r="K508" i="17" s="1"/>
  <c r="S16" i="17"/>
  <c r="S508" i="17" s="1"/>
  <c r="U16" i="17"/>
  <c r="U508" i="17" s="1"/>
  <c r="V16" i="17"/>
  <c r="V508" i="17" s="1"/>
  <c r="W16" i="17"/>
  <c r="W508" i="17" s="1"/>
  <c r="P16" i="17"/>
  <c r="P508" i="17" s="1"/>
  <c r="L16" i="17"/>
  <c r="L508" i="17" s="1"/>
  <c r="R16" i="17"/>
  <c r="R508" i="17" s="1"/>
  <c r="O16" i="17"/>
  <c r="O508" i="17" s="1"/>
  <c r="T16" i="17"/>
  <c r="T508" i="17" s="1"/>
  <c r="X16" i="17"/>
  <c r="X508" i="17" s="1"/>
  <c r="Y339" i="18"/>
  <c r="S878" i="13"/>
  <c r="S66" i="13"/>
  <c r="Q878" i="13"/>
  <c r="Q66" i="13"/>
  <c r="Y358" i="13"/>
  <c r="K263" i="17"/>
  <c r="R28" i="18"/>
  <c r="R829" i="18" s="1"/>
  <c r="O28" i="18"/>
  <c r="O829" i="18" s="1"/>
  <c r="T28" i="18"/>
  <c r="T829" i="18" s="1"/>
  <c r="N28" i="18"/>
  <c r="N829" i="18" s="1"/>
  <c r="J28" i="18"/>
  <c r="W28" i="18"/>
  <c r="W829" i="18" s="1"/>
  <c r="V28" i="18"/>
  <c r="V829" i="18" s="1"/>
  <c r="S28" i="18"/>
  <c r="S829" i="18" s="1"/>
  <c r="P28" i="18"/>
  <c r="P829" i="18" s="1"/>
  <c r="U28" i="18"/>
  <c r="U829" i="18" s="1"/>
  <c r="X28" i="18"/>
  <c r="X829" i="18" s="1"/>
  <c r="Q28" i="18"/>
  <c r="Q829" i="18" s="1"/>
  <c r="L28" i="18"/>
  <c r="L829" i="18" s="1"/>
  <c r="K28" i="18"/>
  <c r="K829" i="18" s="1"/>
  <c r="M28" i="18"/>
  <c r="M829" i="18" s="1"/>
  <c r="Q427" i="17"/>
  <c r="Q575" i="17"/>
  <c r="W427" i="17"/>
  <c r="T910" i="13"/>
  <c r="P126" i="21"/>
  <c r="N881" i="13"/>
  <c r="Y292" i="14"/>
  <c r="N880" i="13"/>
  <c r="N66" i="13"/>
  <c r="W141" i="17"/>
  <c r="W633" i="17" s="1"/>
  <c r="W629" i="17"/>
  <c r="W883" i="13"/>
  <c r="W888" i="13" s="1"/>
  <c r="W66" i="13"/>
  <c r="O893" i="14"/>
  <c r="K126" i="21"/>
  <c r="Y249" i="17"/>
  <c r="V320" i="14"/>
  <c r="J844" i="14"/>
  <c r="J320" i="14"/>
  <c r="W844" i="14"/>
  <c r="W320" i="14"/>
  <c r="Q77" i="14"/>
  <c r="Q881" i="14" s="1"/>
  <c r="X77" i="14"/>
  <c r="X881" i="14" s="1"/>
  <c r="O77" i="14"/>
  <c r="O881" i="14" s="1"/>
  <c r="S77" i="14"/>
  <c r="S881" i="14" s="1"/>
  <c r="V77" i="14"/>
  <c r="V881" i="14" s="1"/>
  <c r="T77" i="14"/>
  <c r="T881" i="14" s="1"/>
  <c r="P77" i="14"/>
  <c r="P881" i="14" s="1"/>
  <c r="K77" i="14"/>
  <c r="K881" i="14" s="1"/>
  <c r="J77" i="14"/>
  <c r="N77" i="14"/>
  <c r="N881" i="14" s="1"/>
  <c r="U77" i="14"/>
  <c r="U881" i="14" s="1"/>
  <c r="L77" i="14"/>
  <c r="L881" i="14" s="1"/>
  <c r="W77" i="14"/>
  <c r="W881" i="14" s="1"/>
  <c r="M77" i="14"/>
  <c r="M881" i="14" s="1"/>
  <c r="R77" i="14"/>
  <c r="R881" i="14" s="1"/>
  <c r="J893" i="14"/>
  <c r="Y89" i="14"/>
  <c r="S263" i="17"/>
  <c r="W586" i="18"/>
  <c r="R844" i="14"/>
  <c r="R320" i="14"/>
  <c r="J427" i="17"/>
  <c r="L66" i="13"/>
  <c r="L52" i="13"/>
  <c r="Y840" i="18"/>
  <c r="Y244" i="17"/>
  <c r="Y575" i="14"/>
  <c r="P134" i="17"/>
  <c r="P622" i="17"/>
  <c r="Y562" i="18"/>
  <c r="O585" i="17"/>
  <c r="O427" i="17"/>
  <c r="M26" i="17"/>
  <c r="M518" i="17" s="1"/>
  <c r="S26" i="17"/>
  <c r="S518" i="17" s="1"/>
  <c r="L26" i="17"/>
  <c r="L518" i="17" s="1"/>
  <c r="U26" i="17"/>
  <c r="U518" i="17" s="1"/>
  <c r="W26" i="17"/>
  <c r="W518" i="17" s="1"/>
  <c r="X26" i="17"/>
  <c r="X518" i="17" s="1"/>
  <c r="J26" i="17"/>
  <c r="N26" i="17"/>
  <c r="N518" i="17" s="1"/>
  <c r="K26" i="17"/>
  <c r="K518" i="17" s="1"/>
  <c r="P26" i="17"/>
  <c r="P518" i="17" s="1"/>
  <c r="T26" i="17"/>
  <c r="T518" i="17" s="1"/>
  <c r="R26" i="17"/>
  <c r="R518" i="17" s="1"/>
  <c r="O26" i="17"/>
  <c r="O518" i="17" s="1"/>
  <c r="V26" i="17"/>
  <c r="V518" i="17" s="1"/>
  <c r="Q26" i="17"/>
  <c r="Q518" i="17" s="1"/>
  <c r="V880" i="13"/>
  <c r="V66" i="13"/>
  <c r="Q602" i="14"/>
  <c r="Q862" i="14"/>
  <c r="J606" i="14"/>
  <c r="R606" i="14"/>
  <c r="R630" i="14" s="1"/>
  <c r="U606" i="14"/>
  <c r="V606" i="14"/>
  <c r="O606" i="14"/>
  <c r="M606" i="14"/>
  <c r="M630" i="14" s="1"/>
  <c r="Q606" i="14"/>
  <c r="X606" i="14"/>
  <c r="T606" i="14"/>
  <c r="L606" i="14"/>
  <c r="K606" i="14"/>
  <c r="W606" i="14"/>
  <c r="N606" i="14"/>
  <c r="S606" i="14"/>
  <c r="S630" i="14" s="1"/>
  <c r="P606" i="14"/>
  <c r="Y347" i="14"/>
  <c r="I94" i="14"/>
  <c r="M94" i="6"/>
  <c r="P76" i="18"/>
  <c r="P877" i="18" s="1"/>
  <c r="L76" i="18"/>
  <c r="L877" i="18" s="1"/>
  <c r="Q76" i="18"/>
  <c r="Q877" i="18" s="1"/>
  <c r="J76" i="18"/>
  <c r="N76" i="18"/>
  <c r="N877" i="18" s="1"/>
  <c r="X76" i="18"/>
  <c r="X877" i="18" s="1"/>
  <c r="S76" i="18"/>
  <c r="S877" i="18" s="1"/>
  <c r="R76" i="18"/>
  <c r="R877" i="18" s="1"/>
  <c r="T76" i="18"/>
  <c r="T877" i="18" s="1"/>
  <c r="U76" i="18"/>
  <c r="U877" i="18" s="1"/>
  <c r="K76" i="18"/>
  <c r="K877" i="18" s="1"/>
  <c r="O76" i="18"/>
  <c r="O877" i="18" s="1"/>
  <c r="W76" i="18"/>
  <c r="W877" i="18" s="1"/>
  <c r="M76" i="18"/>
  <c r="M877" i="18" s="1"/>
  <c r="V76" i="18"/>
  <c r="V877" i="18" s="1"/>
  <c r="Y294" i="18"/>
  <c r="U865" i="13"/>
  <c r="U52" i="13"/>
  <c r="J556" i="18"/>
  <c r="T556" i="18"/>
  <c r="T564" i="18" s="1"/>
  <c r="V556" i="18"/>
  <c r="V564" i="18" s="1"/>
  <c r="L556" i="18"/>
  <c r="L564" i="18" s="1"/>
  <c r="W556" i="18"/>
  <c r="W564" i="18" s="1"/>
  <c r="U556" i="18"/>
  <c r="U564" i="18" s="1"/>
  <c r="K556" i="18"/>
  <c r="K564" i="18" s="1"/>
  <c r="P556" i="18"/>
  <c r="P564" i="18" s="1"/>
  <c r="S556" i="18"/>
  <c r="S564" i="18" s="1"/>
  <c r="R556" i="18"/>
  <c r="R564" i="18" s="1"/>
  <c r="O556" i="18"/>
  <c r="O564" i="18" s="1"/>
  <c r="X556" i="18"/>
  <c r="X564" i="18" s="1"/>
  <c r="Q556" i="18"/>
  <c r="Q564" i="18" s="1"/>
  <c r="M556" i="18"/>
  <c r="M564" i="18" s="1"/>
  <c r="N556" i="18"/>
  <c r="N564" i="18" s="1"/>
  <c r="I30" i="18"/>
  <c r="M30" i="10"/>
  <c r="T21" i="17"/>
  <c r="T513" i="17" s="1"/>
  <c r="W21" i="17"/>
  <c r="W513" i="17" s="1"/>
  <c r="P21" i="17"/>
  <c r="P513" i="17" s="1"/>
  <c r="M21" i="17"/>
  <c r="M513" i="17" s="1"/>
  <c r="V21" i="17"/>
  <c r="V513" i="17" s="1"/>
  <c r="L21" i="17"/>
  <c r="L513" i="17" s="1"/>
  <c r="S21" i="17"/>
  <c r="S513" i="17" s="1"/>
  <c r="X21" i="17"/>
  <c r="X513" i="17" s="1"/>
  <c r="K21" i="17"/>
  <c r="K513" i="17" s="1"/>
  <c r="N21" i="17"/>
  <c r="N513" i="17" s="1"/>
  <c r="R21" i="17"/>
  <c r="R513" i="17" s="1"/>
  <c r="J21" i="17"/>
  <c r="U21" i="17"/>
  <c r="U513" i="17" s="1"/>
  <c r="O21" i="17"/>
  <c r="O513" i="17" s="1"/>
  <c r="Q21" i="17"/>
  <c r="Q513" i="17" s="1"/>
  <c r="Y224" i="17"/>
  <c r="J552" i="17"/>
  <c r="J860" i="14"/>
  <c r="Y56" i="14"/>
  <c r="V885" i="13"/>
  <c r="V614" i="13"/>
  <c r="Y37" i="14"/>
  <c r="J841" i="14"/>
  <c r="J79" i="13"/>
  <c r="M79" i="13"/>
  <c r="M901" i="13" s="1"/>
  <c r="N79" i="13"/>
  <c r="N901" i="13" s="1"/>
  <c r="W79" i="13"/>
  <c r="W901" i="13" s="1"/>
  <c r="Q79" i="13"/>
  <c r="Q901" i="13" s="1"/>
  <c r="X79" i="13"/>
  <c r="X901" i="13" s="1"/>
  <c r="R79" i="13"/>
  <c r="R901" i="13" s="1"/>
  <c r="T79" i="13"/>
  <c r="T901" i="13" s="1"/>
  <c r="O79" i="13"/>
  <c r="O901" i="13" s="1"/>
  <c r="P79" i="13"/>
  <c r="P901" i="13" s="1"/>
  <c r="S79" i="13"/>
  <c r="S901" i="13" s="1"/>
  <c r="U79" i="13"/>
  <c r="U901" i="13" s="1"/>
  <c r="V79" i="13"/>
  <c r="V901" i="13" s="1"/>
  <c r="L79" i="13"/>
  <c r="L901" i="13" s="1"/>
  <c r="K79" i="13"/>
  <c r="K901" i="13" s="1"/>
  <c r="O73" i="18"/>
  <c r="O874" i="18" s="1"/>
  <c r="T73" i="18"/>
  <c r="T874" i="18" s="1"/>
  <c r="X73" i="18"/>
  <c r="X874" i="18" s="1"/>
  <c r="R73" i="18"/>
  <c r="R874" i="18" s="1"/>
  <c r="V73" i="18"/>
  <c r="V874" i="18" s="1"/>
  <c r="K73" i="18"/>
  <c r="K874" i="18" s="1"/>
  <c r="S73" i="18"/>
  <c r="S874" i="18" s="1"/>
  <c r="L73" i="18"/>
  <c r="L874" i="18" s="1"/>
  <c r="U73" i="18"/>
  <c r="U874" i="18" s="1"/>
  <c r="P73" i="18"/>
  <c r="P874" i="18" s="1"/>
  <c r="N73" i="18"/>
  <c r="N874" i="18" s="1"/>
  <c r="J73" i="18"/>
  <c r="Q73" i="18"/>
  <c r="Q874" i="18" s="1"/>
  <c r="M73" i="18"/>
  <c r="M874" i="18" s="1"/>
  <c r="W73" i="18"/>
  <c r="W874" i="18" s="1"/>
  <c r="Y290" i="18"/>
  <c r="X586" i="18"/>
  <c r="L22" i="14"/>
  <c r="R22" i="14"/>
  <c r="W22" i="14"/>
  <c r="K22" i="14"/>
  <c r="S22" i="14"/>
  <c r="N22" i="14"/>
  <c r="P22" i="14"/>
  <c r="X22" i="14"/>
  <c r="T22" i="14"/>
  <c r="U22" i="14"/>
  <c r="Q22" i="14"/>
  <c r="J22" i="14"/>
  <c r="V22" i="14"/>
  <c r="M22" i="14"/>
  <c r="O22" i="14"/>
  <c r="R857" i="13"/>
  <c r="R52" i="13"/>
  <c r="J848" i="14"/>
  <c r="Y580" i="14"/>
  <c r="O840" i="14"/>
  <c r="O52" i="14"/>
  <c r="Y399" i="17"/>
  <c r="J563" i="17"/>
  <c r="X637" i="17"/>
  <c r="X148" i="17"/>
  <c r="U83" i="14"/>
  <c r="U887" i="14" s="1"/>
  <c r="L83" i="14"/>
  <c r="L887" i="14" s="1"/>
  <c r="J83" i="14"/>
  <c r="O83" i="14"/>
  <c r="O887" i="14" s="1"/>
  <c r="N83" i="14"/>
  <c r="N887" i="14" s="1"/>
  <c r="V83" i="14"/>
  <c r="V887" i="14" s="1"/>
  <c r="P83" i="14"/>
  <c r="P887" i="14" s="1"/>
  <c r="M83" i="14"/>
  <c r="M887" i="14" s="1"/>
  <c r="X83" i="14"/>
  <c r="X887" i="14" s="1"/>
  <c r="S83" i="14"/>
  <c r="S887" i="14" s="1"/>
  <c r="W83" i="14"/>
  <c r="W887" i="14" s="1"/>
  <c r="T83" i="14"/>
  <c r="T887" i="14" s="1"/>
  <c r="K83" i="14"/>
  <c r="K887" i="14" s="1"/>
  <c r="R83" i="14"/>
  <c r="R887" i="14" s="1"/>
  <c r="Q83" i="14"/>
  <c r="Q887" i="14" s="1"/>
  <c r="Y333" i="13"/>
  <c r="Y619" i="13"/>
  <c r="Y350" i="13"/>
  <c r="Y557" i="18"/>
  <c r="V92" i="14"/>
  <c r="V896" i="14" s="1"/>
  <c r="W92" i="14"/>
  <c r="W896" i="14" s="1"/>
  <c r="S92" i="14"/>
  <c r="S896" i="14" s="1"/>
  <c r="J92" i="14"/>
  <c r="L92" i="14"/>
  <c r="L896" i="14" s="1"/>
  <c r="K92" i="14"/>
  <c r="K896" i="14" s="1"/>
  <c r="R92" i="14"/>
  <c r="R896" i="14" s="1"/>
  <c r="T92" i="14"/>
  <c r="T896" i="14" s="1"/>
  <c r="Q92" i="14"/>
  <c r="Q896" i="14" s="1"/>
  <c r="X92" i="14"/>
  <c r="X896" i="14" s="1"/>
  <c r="O92" i="14"/>
  <c r="O896" i="14" s="1"/>
  <c r="M92" i="14"/>
  <c r="M896" i="14" s="1"/>
  <c r="N92" i="14"/>
  <c r="N896" i="14" s="1"/>
  <c r="P92" i="14"/>
  <c r="P896" i="14" s="1"/>
  <c r="U92" i="14"/>
  <c r="U896" i="14" s="1"/>
  <c r="Y349" i="13"/>
  <c r="T579" i="17"/>
  <c r="T99" i="17"/>
  <c r="P861" i="18"/>
  <c r="P333" i="18"/>
  <c r="J26" i="18"/>
  <c r="Q26" i="18"/>
  <c r="Q827" i="18" s="1"/>
  <c r="P26" i="18"/>
  <c r="P827" i="18" s="1"/>
  <c r="R26" i="18"/>
  <c r="R827" i="18" s="1"/>
  <c r="W26" i="18"/>
  <c r="W827" i="18" s="1"/>
  <c r="N26" i="18"/>
  <c r="N827" i="18" s="1"/>
  <c r="M26" i="18"/>
  <c r="M827" i="18" s="1"/>
  <c r="U26" i="18"/>
  <c r="U827" i="18" s="1"/>
  <c r="K26" i="18"/>
  <c r="K827" i="18" s="1"/>
  <c r="L26" i="18"/>
  <c r="L827" i="18" s="1"/>
  <c r="O26" i="18"/>
  <c r="O827" i="18" s="1"/>
  <c r="S26" i="18"/>
  <c r="S827" i="18" s="1"/>
  <c r="X26" i="18"/>
  <c r="X827" i="18" s="1"/>
  <c r="T26" i="18"/>
  <c r="T827" i="18" s="1"/>
  <c r="V26" i="18"/>
  <c r="V827" i="18" s="1"/>
  <c r="R910" i="13"/>
  <c r="N126" i="21"/>
  <c r="T74" i="14"/>
  <c r="T878" i="14" s="1"/>
  <c r="X74" i="14"/>
  <c r="X878" i="14" s="1"/>
  <c r="V74" i="14"/>
  <c r="V878" i="14" s="1"/>
  <c r="P74" i="14"/>
  <c r="P878" i="14" s="1"/>
  <c r="W74" i="14"/>
  <c r="W878" i="14" s="1"/>
  <c r="R74" i="14"/>
  <c r="R878" i="14" s="1"/>
  <c r="O74" i="14"/>
  <c r="O878" i="14" s="1"/>
  <c r="Q74" i="14"/>
  <c r="Q878" i="14" s="1"/>
  <c r="S74" i="14"/>
  <c r="S878" i="14" s="1"/>
  <c r="K74" i="14"/>
  <c r="K878" i="14" s="1"/>
  <c r="J74" i="14"/>
  <c r="L74" i="14"/>
  <c r="L878" i="14" s="1"/>
  <c r="M74" i="14"/>
  <c r="M878" i="14" s="1"/>
  <c r="N74" i="14"/>
  <c r="N878" i="14" s="1"/>
  <c r="U74" i="14"/>
  <c r="U878" i="14" s="1"/>
  <c r="O602" i="14"/>
  <c r="O861" i="14"/>
  <c r="Y593" i="14"/>
  <c r="J881" i="13"/>
  <c r="M611" i="17"/>
  <c r="Y447" i="17"/>
  <c r="Y349" i="17"/>
  <c r="O871" i="13"/>
  <c r="O52" i="13"/>
  <c r="Y313" i="14"/>
  <c r="L320" i="14"/>
  <c r="L849" i="14"/>
  <c r="M851" i="14"/>
  <c r="M588" i="14"/>
  <c r="Y637" i="13"/>
  <c r="F132" i="21"/>
  <c r="M132" i="21"/>
  <c r="Q911" i="13"/>
  <c r="S867" i="14"/>
  <c r="S334" i="14"/>
  <c r="K622" i="17"/>
  <c r="K134" i="17"/>
  <c r="Y594" i="14"/>
  <c r="J862" i="14"/>
  <c r="K579" i="17"/>
  <c r="K99" i="17"/>
  <c r="N850" i="14"/>
  <c r="N856" i="14" s="1"/>
  <c r="N588" i="14"/>
  <c r="Q857" i="18"/>
  <c r="Q66" i="18"/>
  <c r="P893" i="14"/>
  <c r="L126" i="21"/>
  <c r="Y365" i="13"/>
  <c r="P52" i="13"/>
  <c r="Y344" i="17"/>
  <c r="R22" i="19"/>
  <c r="R106" i="19" s="1"/>
  <c r="S22" i="19"/>
  <c r="S106" i="19" s="1"/>
  <c r="O22" i="19"/>
  <c r="O106" i="19" s="1"/>
  <c r="J22" i="19"/>
  <c r="J106" i="19" s="1"/>
  <c r="K22" i="19"/>
  <c r="K106" i="19" s="1"/>
  <c r="I22" i="19"/>
  <c r="M22" i="19"/>
  <c r="M106" i="19" s="1"/>
  <c r="W22" i="19"/>
  <c r="W106" i="19" s="1"/>
  <c r="N22" i="19"/>
  <c r="N106" i="19" s="1"/>
  <c r="U22" i="19"/>
  <c r="U106" i="19" s="1"/>
  <c r="Q22" i="19"/>
  <c r="Q106" i="19" s="1"/>
  <c r="T22" i="19"/>
  <c r="T106" i="19" s="1"/>
  <c r="P22" i="19"/>
  <c r="P106" i="19" s="1"/>
  <c r="L22" i="19"/>
  <c r="L106" i="19" s="1"/>
  <c r="V22" i="19"/>
  <c r="V106" i="19" s="1"/>
  <c r="W78" i="13"/>
  <c r="Q78" i="13"/>
  <c r="X78" i="13"/>
  <c r="V78" i="13"/>
  <c r="N78" i="13"/>
  <c r="J78" i="13"/>
  <c r="P78" i="13"/>
  <c r="S78" i="13"/>
  <c r="M78" i="13"/>
  <c r="U78" i="13"/>
  <c r="K78" i="13"/>
  <c r="O78" i="13"/>
  <c r="L78" i="13"/>
  <c r="T78" i="13"/>
  <c r="R78" i="13"/>
  <c r="K75" i="18"/>
  <c r="K876" i="18" s="1"/>
  <c r="J75" i="18"/>
  <c r="P75" i="18"/>
  <c r="P876" i="18" s="1"/>
  <c r="O75" i="18"/>
  <c r="O876" i="18" s="1"/>
  <c r="N75" i="18"/>
  <c r="N876" i="18" s="1"/>
  <c r="V75" i="18"/>
  <c r="V876" i="18" s="1"/>
  <c r="S75" i="18"/>
  <c r="S876" i="18" s="1"/>
  <c r="R75" i="18"/>
  <c r="R876" i="18" s="1"/>
  <c r="M75" i="18"/>
  <c r="M876" i="18" s="1"/>
  <c r="Q75" i="18"/>
  <c r="Q876" i="18" s="1"/>
  <c r="U75" i="18"/>
  <c r="U876" i="18" s="1"/>
  <c r="L75" i="18"/>
  <c r="L876" i="18" s="1"/>
  <c r="W75" i="18"/>
  <c r="W876" i="18" s="1"/>
  <c r="X75" i="18"/>
  <c r="X876" i="18" s="1"/>
  <c r="T75" i="18"/>
  <c r="T876" i="18" s="1"/>
  <c r="Y623" i="13"/>
  <c r="Y347" i="13"/>
  <c r="T18" i="17"/>
  <c r="T510" i="17" s="1"/>
  <c r="P18" i="17"/>
  <c r="P510" i="17" s="1"/>
  <c r="O18" i="17"/>
  <c r="O510" i="17" s="1"/>
  <c r="K18" i="17"/>
  <c r="K510" i="17" s="1"/>
  <c r="V18" i="17"/>
  <c r="V510" i="17" s="1"/>
  <c r="N18" i="17"/>
  <c r="N510" i="17" s="1"/>
  <c r="X18" i="17"/>
  <c r="X510" i="17" s="1"/>
  <c r="Q18" i="17"/>
  <c r="Q510" i="17" s="1"/>
  <c r="S18" i="17"/>
  <c r="S510" i="17" s="1"/>
  <c r="W18" i="17"/>
  <c r="W510" i="17" s="1"/>
  <c r="L18" i="17"/>
  <c r="L510" i="17" s="1"/>
  <c r="M18" i="17"/>
  <c r="M510" i="17" s="1"/>
  <c r="U18" i="17"/>
  <c r="U510" i="17" s="1"/>
  <c r="R18" i="17"/>
  <c r="R510" i="17" s="1"/>
  <c r="J18" i="17"/>
  <c r="J326" i="13"/>
  <c r="Y308" i="13"/>
  <c r="Y631" i="13"/>
  <c r="Y331" i="14"/>
  <c r="Y137" i="17"/>
  <c r="Y564" i="13"/>
  <c r="S638" i="17"/>
  <c r="Y638" i="17" s="1"/>
  <c r="Y146" i="17"/>
  <c r="P66" i="18"/>
  <c r="Y348" i="17"/>
  <c r="J602" i="14"/>
  <c r="U622" i="17"/>
  <c r="U134" i="17"/>
  <c r="Y346" i="17"/>
  <c r="J585" i="17"/>
  <c r="Y421" i="17"/>
  <c r="Y583" i="18"/>
  <c r="W555" i="17"/>
  <c r="W403" i="17"/>
  <c r="Y351" i="13"/>
  <c r="Y43" i="13"/>
  <c r="J865" i="13"/>
  <c r="J52" i="13"/>
  <c r="X865" i="13"/>
  <c r="X52" i="13"/>
  <c r="V552" i="17"/>
  <c r="K860" i="14"/>
  <c r="K66" i="14"/>
  <c r="O885" i="13"/>
  <c r="O614" i="13"/>
  <c r="R614" i="13"/>
  <c r="R885" i="13"/>
  <c r="X841" i="14"/>
  <c r="X52" i="14"/>
  <c r="Y576" i="13"/>
  <c r="U26" i="13"/>
  <c r="U848" i="13" s="1"/>
  <c r="X26" i="13"/>
  <c r="X848" i="13" s="1"/>
  <c r="W26" i="13"/>
  <c r="W848" i="13" s="1"/>
  <c r="P26" i="13"/>
  <c r="P848" i="13" s="1"/>
  <c r="R26" i="13"/>
  <c r="R848" i="13" s="1"/>
  <c r="K26" i="13"/>
  <c r="K848" i="13" s="1"/>
  <c r="M26" i="13"/>
  <c r="M848" i="13" s="1"/>
  <c r="V26" i="13"/>
  <c r="V848" i="13" s="1"/>
  <c r="Q26" i="13"/>
  <c r="Q848" i="13" s="1"/>
  <c r="T26" i="13"/>
  <c r="T848" i="13" s="1"/>
  <c r="O26" i="13"/>
  <c r="O848" i="13" s="1"/>
  <c r="S26" i="13"/>
  <c r="S848" i="13" s="1"/>
  <c r="J26" i="13"/>
  <c r="N26" i="13"/>
  <c r="N848" i="13" s="1"/>
  <c r="L26" i="13"/>
  <c r="L848" i="13" s="1"/>
  <c r="N857" i="13"/>
  <c r="N52" i="13"/>
  <c r="V848" i="14"/>
  <c r="V588" i="14"/>
  <c r="N52" i="14"/>
  <c r="Y628" i="13"/>
  <c r="Y302" i="13"/>
  <c r="Y622" i="13"/>
  <c r="V579" i="17"/>
  <c r="V99" i="17"/>
  <c r="J850" i="14"/>
  <c r="Y582" i="14"/>
  <c r="J861" i="18"/>
  <c r="Y327" i="18"/>
  <c r="R861" i="18"/>
  <c r="R333" i="18"/>
  <c r="U337" i="18"/>
  <c r="U361" i="18" s="1"/>
  <c r="L337" i="18"/>
  <c r="L361" i="18" s="1"/>
  <c r="O337" i="18"/>
  <c r="O361" i="18" s="1"/>
  <c r="N337" i="18"/>
  <c r="N361" i="18" s="1"/>
  <c r="M337" i="18"/>
  <c r="M361" i="18" s="1"/>
  <c r="P337" i="18"/>
  <c r="P361" i="18" s="1"/>
  <c r="K337" i="18"/>
  <c r="K361" i="18" s="1"/>
  <c r="Q337" i="18"/>
  <c r="Q361" i="18" s="1"/>
  <c r="V337" i="18"/>
  <c r="V361" i="18" s="1"/>
  <c r="W337" i="18"/>
  <c r="W361" i="18" s="1"/>
  <c r="X337" i="18"/>
  <c r="X361" i="18" s="1"/>
  <c r="J337" i="18"/>
  <c r="J361" i="18" s="1"/>
  <c r="R337" i="18"/>
  <c r="R361" i="18" s="1"/>
  <c r="T337" i="18"/>
  <c r="T361" i="18" s="1"/>
  <c r="S337" i="18"/>
  <c r="J861" i="14"/>
  <c r="V861" i="14"/>
  <c r="V602" i="14"/>
  <c r="Y49" i="13"/>
  <c r="O849" i="14"/>
  <c r="O320" i="14"/>
  <c r="S851" i="14"/>
  <c r="S588" i="14"/>
  <c r="N132" i="21"/>
  <c r="R911" i="13"/>
  <c r="Y190" i="17"/>
  <c r="O22" i="18"/>
  <c r="T22" i="18"/>
  <c r="X22" i="18"/>
  <c r="V22" i="18"/>
  <c r="K22" i="18"/>
  <c r="M22" i="18"/>
  <c r="R22" i="18"/>
  <c r="J22" i="18"/>
  <c r="L22" i="18"/>
  <c r="U22" i="18"/>
  <c r="N22" i="18"/>
  <c r="S22" i="18"/>
  <c r="W22" i="18"/>
  <c r="P22" i="18"/>
  <c r="Q22" i="18"/>
  <c r="W21" i="19"/>
  <c r="N21" i="19"/>
  <c r="Q21" i="19"/>
  <c r="U21" i="19"/>
  <c r="R21" i="19"/>
  <c r="S21" i="19"/>
  <c r="M21" i="19"/>
  <c r="V21" i="19"/>
  <c r="O21" i="19"/>
  <c r="P21" i="19"/>
  <c r="K21" i="19"/>
  <c r="J21" i="19"/>
  <c r="I21" i="19"/>
  <c r="T21" i="19"/>
  <c r="L21" i="19"/>
  <c r="M885" i="13"/>
  <c r="M614" i="13"/>
  <c r="Y60" i="14"/>
  <c r="J72" i="14"/>
  <c r="R72" i="14"/>
  <c r="R876" i="14" s="1"/>
  <c r="S72" i="14"/>
  <c r="S876" i="14" s="1"/>
  <c r="U72" i="14"/>
  <c r="U876" i="14" s="1"/>
  <c r="W72" i="14"/>
  <c r="W876" i="14" s="1"/>
  <c r="Q72" i="14"/>
  <c r="Q876" i="14" s="1"/>
  <c r="M72" i="14"/>
  <c r="M876" i="14" s="1"/>
  <c r="K72" i="14"/>
  <c r="K876" i="14" s="1"/>
  <c r="P72" i="14"/>
  <c r="P876" i="14" s="1"/>
  <c r="O72" i="14"/>
  <c r="O876" i="14" s="1"/>
  <c r="T72" i="14"/>
  <c r="T876" i="14" s="1"/>
  <c r="N72" i="14"/>
  <c r="N876" i="14" s="1"/>
  <c r="V72" i="14"/>
  <c r="V876" i="14" s="1"/>
  <c r="L72" i="14"/>
  <c r="L876" i="14" s="1"/>
  <c r="X72" i="14"/>
  <c r="X876" i="14" s="1"/>
  <c r="I141" i="15"/>
  <c r="X18" i="15"/>
  <c r="Y291" i="18"/>
  <c r="Y358" i="17"/>
  <c r="O29" i="17"/>
  <c r="O521" i="17" s="1"/>
  <c r="M29" i="17"/>
  <c r="M521" i="17" s="1"/>
  <c r="U29" i="17"/>
  <c r="U521" i="17" s="1"/>
  <c r="L29" i="17"/>
  <c r="L521" i="17" s="1"/>
  <c r="S29" i="17"/>
  <c r="S521" i="17" s="1"/>
  <c r="R29" i="17"/>
  <c r="R521" i="17" s="1"/>
  <c r="V29" i="17"/>
  <c r="V521" i="17" s="1"/>
  <c r="T29" i="17"/>
  <c r="T521" i="17" s="1"/>
  <c r="W29" i="17"/>
  <c r="W521" i="17" s="1"/>
  <c r="J29" i="17"/>
  <c r="Q29" i="17"/>
  <c r="Q521" i="17" s="1"/>
  <c r="K29" i="17"/>
  <c r="K521" i="17" s="1"/>
  <c r="P29" i="17"/>
  <c r="P521" i="17" s="1"/>
  <c r="N29" i="17"/>
  <c r="N521" i="17" s="1"/>
  <c r="X29" i="17"/>
  <c r="X521" i="17" s="1"/>
  <c r="W23" i="14"/>
  <c r="W827" i="14" s="1"/>
  <c r="J23" i="14"/>
  <c r="X23" i="14"/>
  <c r="X827" i="14" s="1"/>
  <c r="Q23" i="14"/>
  <c r="Q827" i="14" s="1"/>
  <c r="K23" i="14"/>
  <c r="K827" i="14" s="1"/>
  <c r="M23" i="14"/>
  <c r="M827" i="14" s="1"/>
  <c r="U23" i="14"/>
  <c r="U827" i="14" s="1"/>
  <c r="S23" i="14"/>
  <c r="S827" i="14" s="1"/>
  <c r="O23" i="14"/>
  <c r="O827" i="14" s="1"/>
  <c r="N23" i="14"/>
  <c r="N827" i="14" s="1"/>
  <c r="R23" i="14"/>
  <c r="R827" i="14" s="1"/>
  <c r="P23" i="14"/>
  <c r="P827" i="14" s="1"/>
  <c r="V23" i="14"/>
  <c r="V827" i="14" s="1"/>
  <c r="T23" i="14"/>
  <c r="T827" i="14" s="1"/>
  <c r="L23" i="14"/>
  <c r="L827" i="14" s="1"/>
  <c r="K66" i="13"/>
  <c r="Y895" i="14"/>
  <c r="Q52" i="13"/>
  <c r="Y192" i="17"/>
  <c r="J864" i="14"/>
  <c r="J334" i="14"/>
  <c r="R52" i="14"/>
  <c r="Y576" i="18"/>
  <c r="Y391" i="17"/>
  <c r="V28" i="17"/>
  <c r="V520" i="17" s="1"/>
  <c r="T28" i="17"/>
  <c r="T520" i="17" s="1"/>
  <c r="R28" i="17"/>
  <c r="R520" i="17" s="1"/>
  <c r="S28" i="17"/>
  <c r="S520" i="17" s="1"/>
  <c r="N28" i="17"/>
  <c r="N520" i="17" s="1"/>
  <c r="L28" i="17"/>
  <c r="L520" i="17" s="1"/>
  <c r="Q28" i="17"/>
  <c r="Q520" i="17" s="1"/>
  <c r="J28" i="17"/>
  <c r="X28" i="17"/>
  <c r="X520" i="17" s="1"/>
  <c r="P28" i="17"/>
  <c r="P520" i="17" s="1"/>
  <c r="O28" i="17"/>
  <c r="O520" i="17" s="1"/>
  <c r="W28" i="17"/>
  <c r="W520" i="17" s="1"/>
  <c r="M28" i="17"/>
  <c r="M520" i="17" s="1"/>
  <c r="U28" i="17"/>
  <c r="U520" i="17" s="1"/>
  <c r="K28" i="17"/>
  <c r="K520" i="17" s="1"/>
  <c r="M18" i="10"/>
  <c r="I18" i="18"/>
  <c r="Y58" i="13"/>
  <c r="J880" i="13"/>
  <c r="Q80" i="14"/>
  <c r="Q884" i="14" s="1"/>
  <c r="W80" i="14"/>
  <c r="W884" i="14" s="1"/>
  <c r="X80" i="14"/>
  <c r="X884" i="14" s="1"/>
  <c r="R80" i="14"/>
  <c r="R884" i="14" s="1"/>
  <c r="K80" i="14"/>
  <c r="K884" i="14" s="1"/>
  <c r="J80" i="14"/>
  <c r="L80" i="14"/>
  <c r="L884" i="14" s="1"/>
  <c r="O80" i="14"/>
  <c r="O884" i="14" s="1"/>
  <c r="V80" i="14"/>
  <c r="V884" i="14" s="1"/>
  <c r="U80" i="14"/>
  <c r="U884" i="14" s="1"/>
  <c r="P80" i="14"/>
  <c r="P884" i="14" s="1"/>
  <c r="M80" i="14"/>
  <c r="M884" i="14" s="1"/>
  <c r="T80" i="14"/>
  <c r="T884" i="14" s="1"/>
  <c r="N80" i="14"/>
  <c r="N884" i="14" s="1"/>
  <c r="S80" i="14"/>
  <c r="S884" i="14" s="1"/>
  <c r="P552" i="17"/>
  <c r="Y558" i="18"/>
  <c r="H24" i="19"/>
  <c r="L25" i="11"/>
  <c r="I578" i="13"/>
  <c r="H30" i="23"/>
  <c r="P24" i="13"/>
  <c r="P846" i="13" s="1"/>
  <c r="M24" i="13"/>
  <c r="M846" i="13" s="1"/>
  <c r="Q24" i="13"/>
  <c r="Q846" i="13" s="1"/>
  <c r="T24" i="13"/>
  <c r="T846" i="13" s="1"/>
  <c r="N24" i="13"/>
  <c r="N846" i="13" s="1"/>
  <c r="V24" i="13"/>
  <c r="V846" i="13" s="1"/>
  <c r="R24" i="13"/>
  <c r="R846" i="13" s="1"/>
  <c r="K24" i="13"/>
  <c r="K846" i="13" s="1"/>
  <c r="J24" i="13"/>
  <c r="S24" i="13"/>
  <c r="S846" i="13" s="1"/>
  <c r="W24" i="13"/>
  <c r="W846" i="13" s="1"/>
  <c r="U24" i="13"/>
  <c r="U846" i="13" s="1"/>
  <c r="O24" i="13"/>
  <c r="O846" i="13" s="1"/>
  <c r="X24" i="13"/>
  <c r="X846" i="13" s="1"/>
  <c r="L24" i="13"/>
  <c r="L846" i="13" s="1"/>
  <c r="Y36" i="14"/>
  <c r="J840" i="14"/>
  <c r="Y561" i="14"/>
  <c r="Y640" i="13"/>
  <c r="X26" i="14"/>
  <c r="X830" i="14" s="1"/>
  <c r="W26" i="14"/>
  <c r="W830" i="14" s="1"/>
  <c r="U26" i="14"/>
  <c r="U830" i="14" s="1"/>
  <c r="L26" i="14"/>
  <c r="L830" i="14" s="1"/>
  <c r="R26" i="14"/>
  <c r="R830" i="14" s="1"/>
  <c r="T26" i="14"/>
  <c r="T830" i="14" s="1"/>
  <c r="V26" i="14"/>
  <c r="V830" i="14" s="1"/>
  <c r="P26" i="14"/>
  <c r="P830" i="14" s="1"/>
  <c r="S26" i="14"/>
  <c r="S830" i="14" s="1"/>
  <c r="O26" i="14"/>
  <c r="O830" i="14" s="1"/>
  <c r="K26" i="14"/>
  <c r="K830" i="14" s="1"/>
  <c r="J26" i="14"/>
  <c r="N26" i="14"/>
  <c r="N830" i="14" s="1"/>
  <c r="Q26" i="14"/>
  <c r="Q830" i="14" s="1"/>
  <c r="M26" i="14"/>
  <c r="M830" i="14" s="1"/>
  <c r="U600" i="18"/>
  <c r="J600" i="18"/>
  <c r="Y590" i="18"/>
  <c r="X75" i="14"/>
  <c r="X879" i="14" s="1"/>
  <c r="N75" i="14"/>
  <c r="N879" i="14" s="1"/>
  <c r="W75" i="14"/>
  <c r="W879" i="14" s="1"/>
  <c r="O75" i="14"/>
  <c r="O879" i="14" s="1"/>
  <c r="M75" i="14"/>
  <c r="M879" i="14" s="1"/>
  <c r="U75" i="14"/>
  <c r="U879" i="14" s="1"/>
  <c r="V75" i="14"/>
  <c r="V879" i="14" s="1"/>
  <c r="R75" i="14"/>
  <c r="R879" i="14" s="1"/>
  <c r="P75" i="14"/>
  <c r="P879" i="14" s="1"/>
  <c r="Q75" i="14"/>
  <c r="Q879" i="14" s="1"/>
  <c r="J75" i="14"/>
  <c r="S75" i="14"/>
  <c r="S879" i="14" s="1"/>
  <c r="L75" i="14"/>
  <c r="L879" i="14" s="1"/>
  <c r="K75" i="14"/>
  <c r="K879" i="14" s="1"/>
  <c r="T75" i="14"/>
  <c r="T879" i="14" s="1"/>
  <c r="R178" i="17"/>
  <c r="R195" i="17" s="1"/>
  <c r="P178" i="17"/>
  <c r="Q178" i="17"/>
  <c r="O178" i="17"/>
  <c r="N178" i="17"/>
  <c r="W178" i="17"/>
  <c r="W195" i="17" s="1"/>
  <c r="J178" i="17"/>
  <c r="X178" i="17"/>
  <c r="L178" i="17"/>
  <c r="K178" i="17"/>
  <c r="K195" i="17" s="1"/>
  <c r="S178" i="17"/>
  <c r="T178" i="17"/>
  <c r="U178" i="17"/>
  <c r="M178" i="17"/>
  <c r="V178" i="17"/>
  <c r="Y570" i="18"/>
  <c r="M84" i="14"/>
  <c r="M888" i="14" s="1"/>
  <c r="N84" i="14"/>
  <c r="N888" i="14" s="1"/>
  <c r="W84" i="14"/>
  <c r="W888" i="14" s="1"/>
  <c r="P84" i="14"/>
  <c r="P888" i="14" s="1"/>
  <c r="J84" i="14"/>
  <c r="S84" i="14"/>
  <c r="S888" i="14" s="1"/>
  <c r="L84" i="14"/>
  <c r="L888" i="14" s="1"/>
  <c r="K84" i="14"/>
  <c r="K888" i="14" s="1"/>
  <c r="V84" i="14"/>
  <c r="V888" i="14" s="1"/>
  <c r="R84" i="14"/>
  <c r="R888" i="14" s="1"/>
  <c r="Q84" i="14"/>
  <c r="Q888" i="14" s="1"/>
  <c r="O84" i="14"/>
  <c r="O888" i="14" s="1"/>
  <c r="U84" i="14"/>
  <c r="U888" i="14" s="1"/>
  <c r="T84" i="14"/>
  <c r="T888" i="14" s="1"/>
  <c r="X84" i="14"/>
  <c r="X888" i="14" s="1"/>
  <c r="Y193" i="17"/>
  <c r="X70" i="18"/>
  <c r="J70" i="18"/>
  <c r="W70" i="18"/>
  <c r="O70" i="18"/>
  <c r="T70" i="18"/>
  <c r="N70" i="18"/>
  <c r="Q70" i="18"/>
  <c r="M70" i="18"/>
  <c r="S70" i="18"/>
  <c r="R70" i="18"/>
  <c r="V70" i="18"/>
  <c r="U70" i="18"/>
  <c r="K70" i="18"/>
  <c r="L70" i="18"/>
  <c r="P70" i="18"/>
  <c r="Y359" i="18"/>
  <c r="X618" i="13"/>
  <c r="W618" i="13"/>
  <c r="R618" i="13"/>
  <c r="T618" i="13"/>
  <c r="V618" i="13"/>
  <c r="Q618" i="13"/>
  <c r="N618" i="13"/>
  <c r="P618" i="13"/>
  <c r="K618" i="13"/>
  <c r="M618" i="13"/>
  <c r="L618" i="13"/>
  <c r="U618" i="13"/>
  <c r="S618" i="13"/>
  <c r="O618" i="13"/>
  <c r="J618" i="13"/>
  <c r="T72" i="13"/>
  <c r="T894" i="13" s="1"/>
  <c r="W72" i="13"/>
  <c r="W894" i="13" s="1"/>
  <c r="J72" i="13"/>
  <c r="X72" i="13"/>
  <c r="X894" i="13" s="1"/>
  <c r="U72" i="13"/>
  <c r="U894" i="13" s="1"/>
  <c r="L72" i="13"/>
  <c r="L894" i="13" s="1"/>
  <c r="N72" i="13"/>
  <c r="N894" i="13" s="1"/>
  <c r="K72" i="13"/>
  <c r="K894" i="13" s="1"/>
  <c r="P72" i="13"/>
  <c r="P894" i="13" s="1"/>
  <c r="V72" i="13"/>
  <c r="V894" i="13" s="1"/>
  <c r="O72" i="13"/>
  <c r="O894" i="13" s="1"/>
  <c r="R72" i="13"/>
  <c r="R894" i="13" s="1"/>
  <c r="Q72" i="13"/>
  <c r="Q894" i="13" s="1"/>
  <c r="S72" i="13"/>
  <c r="S894" i="13" s="1"/>
  <c r="M72" i="13"/>
  <c r="M894" i="13" s="1"/>
  <c r="J867" i="14"/>
  <c r="P16" i="18"/>
  <c r="P817" i="18" s="1"/>
  <c r="W16" i="18"/>
  <c r="W817" i="18" s="1"/>
  <c r="L16" i="18"/>
  <c r="L817" i="18" s="1"/>
  <c r="Q16" i="18"/>
  <c r="Q817" i="18" s="1"/>
  <c r="U16" i="18"/>
  <c r="U817" i="18" s="1"/>
  <c r="K16" i="18"/>
  <c r="K817" i="18" s="1"/>
  <c r="N16" i="18"/>
  <c r="N817" i="18" s="1"/>
  <c r="J16" i="18"/>
  <c r="R16" i="18"/>
  <c r="R817" i="18" s="1"/>
  <c r="O16" i="18"/>
  <c r="O817" i="18" s="1"/>
  <c r="X16" i="18"/>
  <c r="X817" i="18" s="1"/>
  <c r="T16" i="18"/>
  <c r="T817" i="18" s="1"/>
  <c r="V16" i="18"/>
  <c r="V817" i="18" s="1"/>
  <c r="S16" i="18"/>
  <c r="S817" i="18" s="1"/>
  <c r="M16" i="18"/>
  <c r="M817" i="18" s="1"/>
  <c r="T857" i="18"/>
  <c r="R30" i="17"/>
  <c r="R522" i="17" s="1"/>
  <c r="K30" i="17"/>
  <c r="K522" i="17" s="1"/>
  <c r="W30" i="17"/>
  <c r="W522" i="17" s="1"/>
  <c r="X30" i="17"/>
  <c r="X522" i="17" s="1"/>
  <c r="J30" i="17"/>
  <c r="O30" i="17"/>
  <c r="O522" i="17" s="1"/>
  <c r="V30" i="17"/>
  <c r="V522" i="17" s="1"/>
  <c r="T30" i="17"/>
  <c r="T522" i="17" s="1"/>
  <c r="Q30" i="17"/>
  <c r="Q522" i="17" s="1"/>
  <c r="S30" i="17"/>
  <c r="S522" i="17" s="1"/>
  <c r="U30" i="17"/>
  <c r="U522" i="17" s="1"/>
  <c r="P30" i="17"/>
  <c r="P522" i="17" s="1"/>
  <c r="N30" i="17"/>
  <c r="N522" i="17" s="1"/>
  <c r="M30" i="17"/>
  <c r="M522" i="17" s="1"/>
  <c r="L30" i="17"/>
  <c r="L522" i="17" s="1"/>
  <c r="K83" i="13"/>
  <c r="K905" i="13" s="1"/>
  <c r="M83" i="13"/>
  <c r="M905" i="13" s="1"/>
  <c r="N83" i="13"/>
  <c r="N905" i="13" s="1"/>
  <c r="L83" i="13"/>
  <c r="L905" i="13" s="1"/>
  <c r="V83" i="13"/>
  <c r="V905" i="13" s="1"/>
  <c r="S83" i="13"/>
  <c r="S905" i="13" s="1"/>
  <c r="O83" i="13"/>
  <c r="O905" i="13" s="1"/>
  <c r="T83" i="13"/>
  <c r="T905" i="13" s="1"/>
  <c r="J83" i="13"/>
  <c r="X83" i="13"/>
  <c r="X905" i="13" s="1"/>
  <c r="R83" i="13"/>
  <c r="R905" i="13" s="1"/>
  <c r="Q83" i="13"/>
  <c r="Q905" i="13" s="1"/>
  <c r="W83" i="13"/>
  <c r="W905" i="13" s="1"/>
  <c r="U83" i="13"/>
  <c r="U905" i="13" s="1"/>
  <c r="P83" i="13"/>
  <c r="P905" i="13" s="1"/>
  <c r="Y573" i="13"/>
  <c r="R575" i="17"/>
  <c r="X27" i="17"/>
  <c r="X519" i="17" s="1"/>
  <c r="T27" i="17"/>
  <c r="T519" i="17" s="1"/>
  <c r="K27" i="17"/>
  <c r="K519" i="17" s="1"/>
  <c r="S27" i="17"/>
  <c r="S519" i="17" s="1"/>
  <c r="P27" i="17"/>
  <c r="P519" i="17" s="1"/>
  <c r="Q27" i="17"/>
  <c r="Q519" i="17" s="1"/>
  <c r="R27" i="17"/>
  <c r="R519" i="17" s="1"/>
  <c r="J27" i="17"/>
  <c r="N27" i="17"/>
  <c r="N519" i="17" s="1"/>
  <c r="V27" i="17"/>
  <c r="V519" i="17" s="1"/>
  <c r="M27" i="17"/>
  <c r="M519" i="17" s="1"/>
  <c r="W27" i="17"/>
  <c r="W519" i="17" s="1"/>
  <c r="O27" i="17"/>
  <c r="O519" i="17" s="1"/>
  <c r="U27" i="17"/>
  <c r="U519" i="17" s="1"/>
  <c r="L27" i="17"/>
  <c r="L519" i="17" s="1"/>
  <c r="X626" i="13"/>
  <c r="W626" i="13"/>
  <c r="Q626" i="13"/>
  <c r="M108" i="21" s="1"/>
  <c r="V626" i="13"/>
  <c r="R108" i="21" s="1"/>
  <c r="U626" i="13"/>
  <c r="Q108" i="21" s="1"/>
  <c r="M626" i="13"/>
  <c r="I108" i="21" s="1"/>
  <c r="L626" i="13"/>
  <c r="H108" i="21" s="1"/>
  <c r="K626" i="13"/>
  <c r="G108" i="21" s="1"/>
  <c r="T626" i="13"/>
  <c r="P108" i="21" s="1"/>
  <c r="N626" i="13"/>
  <c r="J108" i="21" s="1"/>
  <c r="P626" i="13"/>
  <c r="L108" i="21" s="1"/>
  <c r="R626" i="13"/>
  <c r="N108" i="21" s="1"/>
  <c r="S626" i="13"/>
  <c r="O108" i="21" s="1"/>
  <c r="J626" i="13"/>
  <c r="O626" i="13"/>
  <c r="R132" i="21"/>
  <c r="J132" i="21"/>
  <c r="X71" i="14"/>
  <c r="X875" i="14" s="1"/>
  <c r="V71" i="14"/>
  <c r="V875" i="14" s="1"/>
  <c r="L71" i="14"/>
  <c r="L875" i="14" s="1"/>
  <c r="P71" i="14"/>
  <c r="P875" i="14" s="1"/>
  <c r="Q71" i="14"/>
  <c r="Q875" i="14" s="1"/>
  <c r="K71" i="14"/>
  <c r="K875" i="14" s="1"/>
  <c r="O71" i="14"/>
  <c r="O875" i="14" s="1"/>
  <c r="W71" i="14"/>
  <c r="W875" i="14" s="1"/>
  <c r="N71" i="14"/>
  <c r="N875" i="14" s="1"/>
  <c r="M71" i="14"/>
  <c r="M875" i="14" s="1"/>
  <c r="R71" i="14"/>
  <c r="R875" i="14" s="1"/>
  <c r="U71" i="14"/>
  <c r="U875" i="14" s="1"/>
  <c r="S71" i="14"/>
  <c r="S875" i="14" s="1"/>
  <c r="J71" i="14"/>
  <c r="T71" i="14"/>
  <c r="T875" i="14" s="1"/>
  <c r="J854" i="14"/>
  <c r="Y50" i="14"/>
  <c r="T14" i="18"/>
  <c r="W14" i="18"/>
  <c r="J14" i="18"/>
  <c r="O14" i="18"/>
  <c r="S14" i="18"/>
  <c r="X14" i="18"/>
  <c r="K14" i="18"/>
  <c r="N14" i="18"/>
  <c r="P14" i="18"/>
  <c r="U14" i="18"/>
  <c r="M14" i="18"/>
  <c r="L14" i="18"/>
  <c r="Q14" i="18"/>
  <c r="V14" i="18"/>
  <c r="R14" i="18"/>
  <c r="X614" i="13"/>
  <c r="X885" i="13"/>
  <c r="Y591" i="18"/>
  <c r="Y145" i="17"/>
  <c r="J637" i="17"/>
  <c r="X46" i="15"/>
  <c r="Y189" i="17"/>
  <c r="Y180" i="17"/>
  <c r="X16" i="14"/>
  <c r="X820" i="14" s="1"/>
  <c r="W16" i="14"/>
  <c r="W820" i="14" s="1"/>
  <c r="T16" i="14"/>
  <c r="T820" i="14" s="1"/>
  <c r="V16" i="14"/>
  <c r="V820" i="14" s="1"/>
  <c r="J16" i="14"/>
  <c r="J820" i="14" s="1"/>
  <c r="R16" i="14"/>
  <c r="R820" i="14" s="1"/>
  <c r="S16" i="14"/>
  <c r="S820" i="14" s="1"/>
  <c r="Q16" i="14"/>
  <c r="Q820" i="14" s="1"/>
  <c r="P16" i="14"/>
  <c r="P820" i="14" s="1"/>
  <c r="N16" i="14"/>
  <c r="N820" i="14" s="1"/>
  <c r="U16" i="14"/>
  <c r="U820" i="14" s="1"/>
  <c r="L16" i="14"/>
  <c r="L820" i="14" s="1"/>
  <c r="K16" i="14"/>
  <c r="K820" i="14" s="1"/>
  <c r="O16" i="14"/>
  <c r="O820" i="14" s="1"/>
  <c r="M16" i="14"/>
  <c r="M820" i="14" s="1"/>
  <c r="Y560" i="14"/>
  <c r="X333" i="18"/>
  <c r="Y584" i="13"/>
  <c r="M320" i="14"/>
  <c r="W66" i="14"/>
  <c r="R126" i="21"/>
  <c r="K141" i="17"/>
  <c r="K633" i="17" s="1"/>
  <c r="Y865" i="18"/>
  <c r="Y130" i="17"/>
  <c r="Y355" i="17"/>
  <c r="X31" i="15"/>
  <c r="T15" i="18"/>
  <c r="T816" i="18" s="1"/>
  <c r="Q15" i="18"/>
  <c r="Q816" i="18" s="1"/>
  <c r="L15" i="18"/>
  <c r="L816" i="18" s="1"/>
  <c r="X15" i="18"/>
  <c r="X816" i="18" s="1"/>
  <c r="R15" i="18"/>
  <c r="R816" i="18" s="1"/>
  <c r="S15" i="18"/>
  <c r="S816" i="18" s="1"/>
  <c r="J15" i="18"/>
  <c r="K15" i="18"/>
  <c r="K816" i="18" s="1"/>
  <c r="M15" i="18"/>
  <c r="M816" i="18" s="1"/>
  <c r="N15" i="18"/>
  <c r="N816" i="18" s="1"/>
  <c r="W15" i="18"/>
  <c r="W816" i="18" s="1"/>
  <c r="U15" i="18"/>
  <c r="U816" i="18" s="1"/>
  <c r="V15" i="18"/>
  <c r="V816" i="18" s="1"/>
  <c r="P15" i="18"/>
  <c r="P816" i="18" s="1"/>
  <c r="O15" i="18"/>
  <c r="O816" i="18" s="1"/>
  <c r="X85" i="13"/>
  <c r="X907" i="13" s="1"/>
  <c r="W85" i="13"/>
  <c r="W907" i="13" s="1"/>
  <c r="V85" i="13"/>
  <c r="V907" i="13" s="1"/>
  <c r="K85" i="13"/>
  <c r="K907" i="13" s="1"/>
  <c r="S85" i="13"/>
  <c r="S907" i="13" s="1"/>
  <c r="T85" i="13"/>
  <c r="T907" i="13" s="1"/>
  <c r="N85" i="13"/>
  <c r="N907" i="13" s="1"/>
  <c r="U85" i="13"/>
  <c r="U907" i="13" s="1"/>
  <c r="J85" i="13"/>
  <c r="M85" i="13"/>
  <c r="M907" i="13" s="1"/>
  <c r="O85" i="13"/>
  <c r="O907" i="13" s="1"/>
  <c r="Q85" i="13"/>
  <c r="Q907" i="13" s="1"/>
  <c r="R85" i="13"/>
  <c r="R907" i="13" s="1"/>
  <c r="P85" i="13"/>
  <c r="P907" i="13" s="1"/>
  <c r="L85" i="13"/>
  <c r="L907" i="13" s="1"/>
  <c r="V570" i="13"/>
  <c r="V578" i="13" s="1"/>
  <c r="P570" i="13"/>
  <c r="P578" i="13" s="1"/>
  <c r="L570" i="13"/>
  <c r="L578" i="13" s="1"/>
  <c r="R570" i="13"/>
  <c r="R578" i="13" s="1"/>
  <c r="M570" i="13"/>
  <c r="M578" i="13" s="1"/>
  <c r="O570" i="13"/>
  <c r="O578" i="13" s="1"/>
  <c r="Q570" i="13"/>
  <c r="Q578" i="13" s="1"/>
  <c r="S570" i="13"/>
  <c r="S578" i="13" s="1"/>
  <c r="T570" i="13"/>
  <c r="T578" i="13" s="1"/>
  <c r="W570" i="13"/>
  <c r="W578" i="13" s="1"/>
  <c r="J570" i="13"/>
  <c r="K570" i="13"/>
  <c r="K578" i="13" s="1"/>
  <c r="N570" i="13"/>
  <c r="N578" i="13" s="1"/>
  <c r="U570" i="13"/>
  <c r="U578" i="13" s="1"/>
  <c r="X570" i="13"/>
  <c r="X578" i="13" s="1"/>
  <c r="U17" i="17"/>
  <c r="U509" i="17" s="1"/>
  <c r="J17" i="17"/>
  <c r="W17" i="17"/>
  <c r="W509" i="17" s="1"/>
  <c r="V17" i="17"/>
  <c r="V509" i="17" s="1"/>
  <c r="S17" i="17"/>
  <c r="S509" i="17" s="1"/>
  <c r="L17" i="17"/>
  <c r="L509" i="17" s="1"/>
  <c r="X17" i="17"/>
  <c r="X509" i="17" s="1"/>
  <c r="Q17" i="17"/>
  <c r="Q509" i="17" s="1"/>
  <c r="K17" i="17"/>
  <c r="K509" i="17" s="1"/>
  <c r="T17" i="17"/>
  <c r="T509" i="17" s="1"/>
  <c r="N17" i="17"/>
  <c r="N509" i="17" s="1"/>
  <c r="O17" i="17"/>
  <c r="O509" i="17" s="1"/>
  <c r="M17" i="17"/>
  <c r="M509" i="17" s="1"/>
  <c r="P17" i="17"/>
  <c r="P509" i="17" s="1"/>
  <c r="R17" i="17"/>
  <c r="R509" i="17" s="1"/>
  <c r="M600" i="18"/>
  <c r="R600" i="18"/>
  <c r="Y184" i="17"/>
  <c r="N861" i="14"/>
  <c r="M555" i="17"/>
  <c r="Y550" i="18"/>
  <c r="R78" i="18"/>
  <c r="R879" i="18" s="1"/>
  <c r="Q78" i="18"/>
  <c r="Q879" i="18" s="1"/>
  <c r="U78" i="18"/>
  <c r="U879" i="18" s="1"/>
  <c r="J78" i="18"/>
  <c r="V78" i="18"/>
  <c r="V879" i="18" s="1"/>
  <c r="O78" i="18"/>
  <c r="O879" i="18" s="1"/>
  <c r="P78" i="18"/>
  <c r="P879" i="18" s="1"/>
  <c r="K78" i="18"/>
  <c r="K879" i="18" s="1"/>
  <c r="X78" i="18"/>
  <c r="X879" i="18" s="1"/>
  <c r="N78" i="18"/>
  <c r="N879" i="18" s="1"/>
  <c r="M78" i="18"/>
  <c r="M879" i="18" s="1"/>
  <c r="W78" i="18"/>
  <c r="W879" i="18" s="1"/>
  <c r="S78" i="18"/>
  <c r="S879" i="18" s="1"/>
  <c r="L78" i="18"/>
  <c r="L879" i="18" s="1"/>
  <c r="T78" i="18"/>
  <c r="T879" i="18" s="1"/>
  <c r="K80" i="13"/>
  <c r="W80" i="13"/>
  <c r="U80" i="13"/>
  <c r="U902" i="13" s="1"/>
  <c r="S80" i="13"/>
  <c r="S902" i="13" s="1"/>
  <c r="N80" i="13"/>
  <c r="N902" i="13" s="1"/>
  <c r="Q80" i="13"/>
  <c r="T80" i="13"/>
  <c r="V80" i="13"/>
  <c r="P80" i="13"/>
  <c r="P902" i="13" s="1"/>
  <c r="O80" i="13"/>
  <c r="O902" i="13" s="1"/>
  <c r="R80" i="13"/>
  <c r="J80" i="13"/>
  <c r="M80" i="13"/>
  <c r="M902" i="13" s="1"/>
  <c r="X80" i="13"/>
  <c r="L80" i="13"/>
  <c r="L902" i="13" s="1"/>
  <c r="Y182" i="17"/>
  <c r="J579" i="17"/>
  <c r="Y87" i="17"/>
  <c r="W857" i="18"/>
  <c r="N857" i="18"/>
  <c r="J910" i="13"/>
  <c r="Y88" i="13"/>
  <c r="Y559" i="18"/>
  <c r="T28" i="13"/>
  <c r="T850" i="13" s="1"/>
  <c r="X28" i="13"/>
  <c r="X850" i="13" s="1"/>
  <c r="J28" i="13"/>
  <c r="W28" i="13"/>
  <c r="W850" i="13" s="1"/>
  <c r="N28" i="13"/>
  <c r="N850" i="13" s="1"/>
  <c r="K28" i="13"/>
  <c r="K850" i="13" s="1"/>
  <c r="P28" i="13"/>
  <c r="P850" i="13" s="1"/>
  <c r="M28" i="13"/>
  <c r="M850" i="13" s="1"/>
  <c r="R28" i="13"/>
  <c r="R850" i="13" s="1"/>
  <c r="O28" i="13"/>
  <c r="O850" i="13" s="1"/>
  <c r="V28" i="13"/>
  <c r="V850" i="13" s="1"/>
  <c r="Q28" i="13"/>
  <c r="Q850" i="13" s="1"/>
  <c r="L28" i="13"/>
  <c r="L850" i="13" s="1"/>
  <c r="U28" i="13"/>
  <c r="U850" i="13" s="1"/>
  <c r="S28" i="13"/>
  <c r="S850" i="13" s="1"/>
  <c r="X27" i="18"/>
  <c r="X828" i="18" s="1"/>
  <c r="S27" i="18"/>
  <c r="S828" i="18" s="1"/>
  <c r="W27" i="18"/>
  <c r="W828" i="18" s="1"/>
  <c r="P27" i="18"/>
  <c r="P828" i="18" s="1"/>
  <c r="K27" i="18"/>
  <c r="K828" i="18" s="1"/>
  <c r="J27" i="18"/>
  <c r="L27" i="18"/>
  <c r="L828" i="18" s="1"/>
  <c r="N27" i="18"/>
  <c r="N828" i="18" s="1"/>
  <c r="M27" i="18"/>
  <c r="M828" i="18" s="1"/>
  <c r="U27" i="18"/>
  <c r="U828" i="18" s="1"/>
  <c r="Q27" i="18"/>
  <c r="Q828" i="18" s="1"/>
  <c r="V27" i="18"/>
  <c r="V828" i="18" s="1"/>
  <c r="R27" i="18"/>
  <c r="R828" i="18" s="1"/>
  <c r="O27" i="18"/>
  <c r="O828" i="18" s="1"/>
  <c r="T27" i="18"/>
  <c r="T828" i="18" s="1"/>
  <c r="K132" i="21"/>
  <c r="Y352" i="17"/>
  <c r="J553" i="17"/>
  <c r="Y61" i="17"/>
  <c r="N71" i="13"/>
  <c r="N893" i="13" s="1"/>
  <c r="Q71" i="13"/>
  <c r="Q893" i="13" s="1"/>
  <c r="T71" i="13"/>
  <c r="T893" i="13" s="1"/>
  <c r="R71" i="13"/>
  <c r="R893" i="13" s="1"/>
  <c r="J71" i="13"/>
  <c r="O71" i="13"/>
  <c r="O893" i="13" s="1"/>
  <c r="L71" i="13"/>
  <c r="L893" i="13" s="1"/>
  <c r="W71" i="13"/>
  <c r="W893" i="13" s="1"/>
  <c r="K71" i="13"/>
  <c r="K893" i="13" s="1"/>
  <c r="P71" i="13"/>
  <c r="P893" i="13" s="1"/>
  <c r="X71" i="13"/>
  <c r="X893" i="13" s="1"/>
  <c r="S71" i="13"/>
  <c r="S893" i="13" s="1"/>
  <c r="U71" i="13"/>
  <c r="U893" i="13" s="1"/>
  <c r="M71" i="13"/>
  <c r="M893" i="13" s="1"/>
  <c r="V71" i="13"/>
  <c r="V893" i="13" s="1"/>
  <c r="O281" i="18"/>
  <c r="O285" i="18" s="1"/>
  <c r="S281" i="18"/>
  <c r="S285" i="18" s="1"/>
  <c r="T281" i="18"/>
  <c r="T285" i="18" s="1"/>
  <c r="R281" i="18"/>
  <c r="R285" i="18" s="1"/>
  <c r="Q281" i="18"/>
  <c r="Q285" i="18" s="1"/>
  <c r="L281" i="18"/>
  <c r="L285" i="18" s="1"/>
  <c r="X281" i="18"/>
  <c r="X285" i="18" s="1"/>
  <c r="P281" i="18"/>
  <c r="P285" i="18" s="1"/>
  <c r="W281" i="18"/>
  <c r="W285" i="18" s="1"/>
  <c r="U281" i="18"/>
  <c r="U285" i="18" s="1"/>
  <c r="K281" i="18"/>
  <c r="K285" i="18" s="1"/>
  <c r="J281" i="18"/>
  <c r="V281" i="18"/>
  <c r="V285" i="18" s="1"/>
  <c r="N281" i="18"/>
  <c r="N285" i="18" s="1"/>
  <c r="M281" i="18"/>
  <c r="M285" i="18" s="1"/>
  <c r="W74" i="13"/>
  <c r="W896" i="13" s="1"/>
  <c r="X74" i="13"/>
  <c r="X896" i="13" s="1"/>
  <c r="M74" i="13"/>
  <c r="M896" i="13" s="1"/>
  <c r="J74" i="13"/>
  <c r="L74" i="13"/>
  <c r="L896" i="13" s="1"/>
  <c r="R74" i="13"/>
  <c r="R896" i="13" s="1"/>
  <c r="V74" i="13"/>
  <c r="V896" i="13" s="1"/>
  <c r="P74" i="13"/>
  <c r="P896" i="13" s="1"/>
  <c r="N74" i="13"/>
  <c r="N896" i="13" s="1"/>
  <c r="T74" i="13"/>
  <c r="T896" i="13" s="1"/>
  <c r="U74" i="13"/>
  <c r="U896" i="13" s="1"/>
  <c r="S74" i="13"/>
  <c r="S896" i="13" s="1"/>
  <c r="K74" i="13"/>
  <c r="K896" i="13" s="1"/>
  <c r="O74" i="13"/>
  <c r="O896" i="13" s="1"/>
  <c r="Q74" i="13"/>
  <c r="Q896" i="13" s="1"/>
  <c r="Y326" i="17"/>
  <c r="Y607" i="18"/>
  <c r="K290" i="14"/>
  <c r="K298" i="14" s="1"/>
  <c r="W290" i="14"/>
  <c r="W298" i="14" s="1"/>
  <c r="P290" i="14"/>
  <c r="P298" i="14" s="1"/>
  <c r="R290" i="14"/>
  <c r="R298" i="14" s="1"/>
  <c r="V290" i="14"/>
  <c r="V298" i="14" s="1"/>
  <c r="J290" i="14"/>
  <c r="L290" i="14"/>
  <c r="L298" i="14" s="1"/>
  <c r="N290" i="14"/>
  <c r="N298" i="14" s="1"/>
  <c r="O290" i="14"/>
  <c r="O298" i="14" s="1"/>
  <c r="T290" i="14"/>
  <c r="T298" i="14" s="1"/>
  <c r="U290" i="14"/>
  <c r="U298" i="14" s="1"/>
  <c r="X290" i="14"/>
  <c r="X298" i="14" s="1"/>
  <c r="Q290" i="14"/>
  <c r="Q298" i="14" s="1"/>
  <c r="S290" i="14"/>
  <c r="S298" i="14" s="1"/>
  <c r="M290" i="14"/>
  <c r="M298" i="14" s="1"/>
  <c r="I94" i="18"/>
  <c r="M94" i="10"/>
  <c r="Y626" i="18"/>
  <c r="G132" i="21"/>
  <c r="J148" i="17"/>
  <c r="P403" i="17"/>
  <c r="L427" i="17"/>
  <c r="U586" i="18"/>
  <c r="W588" i="14"/>
  <c r="S66" i="14"/>
  <c r="R334" i="14"/>
  <c r="Y866" i="13"/>
  <c r="Y601" i="17"/>
  <c r="S24" i="18"/>
  <c r="S825" i="18" s="1"/>
  <c r="W24" i="18"/>
  <c r="W825" i="18" s="1"/>
  <c r="O24" i="18"/>
  <c r="O825" i="18" s="1"/>
  <c r="X24" i="18"/>
  <c r="X825" i="18" s="1"/>
  <c r="P24" i="18"/>
  <c r="P825" i="18" s="1"/>
  <c r="M24" i="18"/>
  <c r="M825" i="18" s="1"/>
  <c r="U24" i="18"/>
  <c r="U825" i="18" s="1"/>
  <c r="R24" i="18"/>
  <c r="R825" i="18" s="1"/>
  <c r="V24" i="18"/>
  <c r="V825" i="18" s="1"/>
  <c r="T24" i="18"/>
  <c r="T825" i="18" s="1"/>
  <c r="K24" i="18"/>
  <c r="K825" i="18" s="1"/>
  <c r="L24" i="18"/>
  <c r="L825" i="18" s="1"/>
  <c r="Q24" i="18"/>
  <c r="Q825" i="18" s="1"/>
  <c r="J24" i="18"/>
  <c r="N24" i="18"/>
  <c r="N825" i="18" s="1"/>
  <c r="J604" i="18"/>
  <c r="R604" i="18"/>
  <c r="R628" i="18" s="1"/>
  <c r="Q604" i="18"/>
  <c r="Q628" i="18" s="1"/>
  <c r="V604" i="18"/>
  <c r="V628" i="18" s="1"/>
  <c r="O604" i="18"/>
  <c r="O628" i="18" s="1"/>
  <c r="K604" i="18"/>
  <c r="K628" i="18" s="1"/>
  <c r="W604" i="18"/>
  <c r="W628" i="18" s="1"/>
  <c r="T604" i="18"/>
  <c r="T628" i="18" s="1"/>
  <c r="S604" i="18"/>
  <c r="S628" i="18" s="1"/>
  <c r="M604" i="18"/>
  <c r="M628" i="18" s="1"/>
  <c r="N604" i="18"/>
  <c r="N628" i="18" s="1"/>
  <c r="P604" i="18"/>
  <c r="P628" i="18" s="1"/>
  <c r="L604" i="18"/>
  <c r="L628" i="18" s="1"/>
  <c r="X604" i="18"/>
  <c r="X628" i="18" s="1"/>
  <c r="U604" i="18"/>
  <c r="U628" i="18" s="1"/>
  <c r="S71" i="18"/>
  <c r="S872" i="18" s="1"/>
  <c r="L71" i="18"/>
  <c r="L872" i="18" s="1"/>
  <c r="M71" i="18"/>
  <c r="M872" i="18" s="1"/>
  <c r="P71" i="18"/>
  <c r="P872" i="18" s="1"/>
  <c r="T71" i="18"/>
  <c r="T872" i="18" s="1"/>
  <c r="K71" i="18"/>
  <c r="K872" i="18" s="1"/>
  <c r="Q71" i="18"/>
  <c r="Q872" i="18" s="1"/>
  <c r="N71" i="18"/>
  <c r="N872" i="18" s="1"/>
  <c r="O71" i="18"/>
  <c r="O872" i="18" s="1"/>
  <c r="R71" i="18"/>
  <c r="R872" i="18" s="1"/>
  <c r="J71" i="18"/>
  <c r="V71" i="18"/>
  <c r="V872" i="18" s="1"/>
  <c r="U71" i="18"/>
  <c r="U872" i="18" s="1"/>
  <c r="X71" i="18"/>
  <c r="X872" i="18" s="1"/>
  <c r="W71" i="18"/>
  <c r="W872" i="18" s="1"/>
  <c r="Y561" i="18"/>
  <c r="F30" i="23"/>
  <c r="M30" i="5"/>
  <c r="I30" i="13"/>
  <c r="U885" i="13"/>
  <c r="U614" i="13"/>
  <c r="N614" i="13"/>
  <c r="N885" i="13"/>
  <c r="I304" i="13"/>
  <c r="G30" i="23"/>
  <c r="Y562" i="14"/>
  <c r="X78" i="19"/>
  <c r="M77" i="19"/>
  <c r="M80" i="19" s="1"/>
  <c r="S77" i="19"/>
  <c r="S80" i="19" s="1"/>
  <c r="Q77" i="19"/>
  <c r="Q80" i="19" s="1"/>
  <c r="N77" i="19"/>
  <c r="N80" i="19" s="1"/>
  <c r="L77" i="19"/>
  <c r="L80" i="19" s="1"/>
  <c r="U77" i="19"/>
  <c r="U80" i="19" s="1"/>
  <c r="J77" i="19"/>
  <c r="J80" i="19" s="1"/>
  <c r="K77" i="19"/>
  <c r="K80" i="19" s="1"/>
  <c r="W77" i="19"/>
  <c r="W80" i="19" s="1"/>
  <c r="V77" i="19"/>
  <c r="V80" i="19" s="1"/>
  <c r="O77" i="19"/>
  <c r="O80" i="19" s="1"/>
  <c r="T77" i="19"/>
  <c r="T80" i="19" s="1"/>
  <c r="P77" i="19"/>
  <c r="P80" i="19" s="1"/>
  <c r="I77" i="19"/>
  <c r="R77" i="19"/>
  <c r="R80" i="19" s="1"/>
  <c r="X27" i="14"/>
  <c r="X831" i="14" s="1"/>
  <c r="W27" i="14"/>
  <c r="W831" i="14" s="1"/>
  <c r="N27" i="14"/>
  <c r="N831" i="14" s="1"/>
  <c r="U27" i="14"/>
  <c r="U831" i="14" s="1"/>
  <c r="S27" i="14"/>
  <c r="S831" i="14" s="1"/>
  <c r="R27" i="14"/>
  <c r="R831" i="14" s="1"/>
  <c r="Q27" i="14"/>
  <c r="Q831" i="14" s="1"/>
  <c r="M27" i="14"/>
  <c r="M831" i="14" s="1"/>
  <c r="V27" i="14"/>
  <c r="V831" i="14" s="1"/>
  <c r="L27" i="14"/>
  <c r="L831" i="14" s="1"/>
  <c r="K27" i="14"/>
  <c r="K831" i="14" s="1"/>
  <c r="J27" i="14"/>
  <c r="O27" i="14"/>
  <c r="O831" i="14" s="1"/>
  <c r="P27" i="14"/>
  <c r="P831" i="14" s="1"/>
  <c r="T27" i="14"/>
  <c r="T831" i="14" s="1"/>
  <c r="J857" i="13"/>
  <c r="Y35" i="13"/>
  <c r="Q84" i="13"/>
  <c r="Q906" i="13" s="1"/>
  <c r="L84" i="13"/>
  <c r="L906" i="13" s="1"/>
  <c r="X84" i="13"/>
  <c r="X906" i="13" s="1"/>
  <c r="P84" i="13"/>
  <c r="P906" i="13" s="1"/>
  <c r="W84" i="13"/>
  <c r="W906" i="13" s="1"/>
  <c r="R84" i="13"/>
  <c r="R906" i="13" s="1"/>
  <c r="S84" i="13"/>
  <c r="S906" i="13" s="1"/>
  <c r="T84" i="13"/>
  <c r="T906" i="13" s="1"/>
  <c r="O84" i="13"/>
  <c r="O906" i="13" s="1"/>
  <c r="J84" i="13"/>
  <c r="N84" i="13"/>
  <c r="N906" i="13" s="1"/>
  <c r="K84" i="13"/>
  <c r="K906" i="13" s="1"/>
  <c r="U84" i="13"/>
  <c r="U906" i="13" s="1"/>
  <c r="M84" i="13"/>
  <c r="M906" i="13" s="1"/>
  <c r="V84" i="13"/>
  <c r="V906" i="13" s="1"/>
  <c r="Y194" i="17"/>
  <c r="W600" i="18"/>
  <c r="P600" i="18"/>
  <c r="E27" i="23"/>
  <c r="W73" i="14"/>
  <c r="W877" i="14" s="1"/>
  <c r="M73" i="14"/>
  <c r="M877" i="14" s="1"/>
  <c r="S73" i="14"/>
  <c r="S877" i="14" s="1"/>
  <c r="Q73" i="14"/>
  <c r="Q877" i="14" s="1"/>
  <c r="X73" i="14"/>
  <c r="X877" i="14" s="1"/>
  <c r="T73" i="14"/>
  <c r="T877" i="14" s="1"/>
  <c r="V73" i="14"/>
  <c r="V877" i="14" s="1"/>
  <c r="P73" i="14"/>
  <c r="P877" i="14" s="1"/>
  <c r="J73" i="14"/>
  <c r="N73" i="14"/>
  <c r="N877" i="14" s="1"/>
  <c r="U73" i="14"/>
  <c r="U877" i="14" s="1"/>
  <c r="L73" i="14"/>
  <c r="L877" i="14" s="1"/>
  <c r="K73" i="14"/>
  <c r="K877" i="14" s="1"/>
  <c r="R73" i="14"/>
  <c r="R877" i="14" s="1"/>
  <c r="O73" i="14"/>
  <c r="O877" i="14" s="1"/>
  <c r="J83" i="18"/>
  <c r="T83" i="18"/>
  <c r="T884" i="18" s="1"/>
  <c r="U83" i="18"/>
  <c r="U884" i="18" s="1"/>
  <c r="Q83" i="18"/>
  <c r="Q884" i="18" s="1"/>
  <c r="W83" i="18"/>
  <c r="W884" i="18" s="1"/>
  <c r="V83" i="18"/>
  <c r="V884" i="18" s="1"/>
  <c r="M83" i="18"/>
  <c r="M884" i="18" s="1"/>
  <c r="N83" i="18"/>
  <c r="N884" i="18" s="1"/>
  <c r="L83" i="18"/>
  <c r="L884" i="18" s="1"/>
  <c r="K83" i="18"/>
  <c r="K884" i="18" s="1"/>
  <c r="X83" i="18"/>
  <c r="X884" i="18" s="1"/>
  <c r="S83" i="18"/>
  <c r="S884" i="18" s="1"/>
  <c r="P83" i="18"/>
  <c r="P884" i="18" s="1"/>
  <c r="R83" i="18"/>
  <c r="R884" i="18" s="1"/>
  <c r="O83" i="18"/>
  <c r="O884" i="18" s="1"/>
  <c r="Y42" i="14"/>
  <c r="J846" i="14"/>
  <c r="J25" i="13"/>
  <c r="N25" i="13"/>
  <c r="N847" i="13" s="1"/>
  <c r="L25" i="13"/>
  <c r="L847" i="13" s="1"/>
  <c r="U25" i="13"/>
  <c r="U847" i="13" s="1"/>
  <c r="K25" i="13"/>
  <c r="K847" i="13" s="1"/>
  <c r="O25" i="13"/>
  <c r="O847" i="13" s="1"/>
  <c r="T25" i="13"/>
  <c r="T847" i="13" s="1"/>
  <c r="P25" i="13"/>
  <c r="P847" i="13" s="1"/>
  <c r="V25" i="13"/>
  <c r="V847" i="13" s="1"/>
  <c r="M25" i="13"/>
  <c r="M847" i="13" s="1"/>
  <c r="S25" i="13"/>
  <c r="S847" i="13" s="1"/>
  <c r="W25" i="13"/>
  <c r="W847" i="13" s="1"/>
  <c r="R25" i="13"/>
  <c r="R847" i="13" s="1"/>
  <c r="Q25" i="13"/>
  <c r="Q847" i="13" s="1"/>
  <c r="X25" i="13"/>
  <c r="X847" i="13" s="1"/>
  <c r="X352" i="13"/>
  <c r="W352" i="13"/>
  <c r="P352" i="13"/>
  <c r="L105" i="21" s="1"/>
  <c r="N352" i="13"/>
  <c r="J105" i="21" s="1"/>
  <c r="Q352" i="13"/>
  <c r="T352" i="13"/>
  <c r="L352" i="13"/>
  <c r="H105" i="21" s="1"/>
  <c r="J352" i="13"/>
  <c r="R352" i="13"/>
  <c r="V352" i="13"/>
  <c r="K352" i="13"/>
  <c r="U352" i="13"/>
  <c r="Q105" i="21" s="1"/>
  <c r="O352" i="13"/>
  <c r="K105" i="21" s="1"/>
  <c r="S352" i="13"/>
  <c r="O105" i="21" s="1"/>
  <c r="M352" i="13"/>
  <c r="X77" i="13"/>
  <c r="X899" i="13" s="1"/>
  <c r="R77" i="13"/>
  <c r="R899" i="13" s="1"/>
  <c r="K77" i="13"/>
  <c r="K899" i="13" s="1"/>
  <c r="L77" i="13"/>
  <c r="L899" i="13" s="1"/>
  <c r="V77" i="13"/>
  <c r="V899" i="13" s="1"/>
  <c r="M77" i="13"/>
  <c r="M899" i="13" s="1"/>
  <c r="S77" i="13"/>
  <c r="S899" i="13" s="1"/>
  <c r="T77" i="13"/>
  <c r="T899" i="13" s="1"/>
  <c r="P77" i="13"/>
  <c r="P899" i="13" s="1"/>
  <c r="U77" i="13"/>
  <c r="U899" i="13" s="1"/>
  <c r="N77" i="13"/>
  <c r="N899" i="13" s="1"/>
  <c r="W77" i="13"/>
  <c r="W899" i="13" s="1"/>
  <c r="O77" i="13"/>
  <c r="O899" i="13" s="1"/>
  <c r="Q77" i="13"/>
  <c r="Q899" i="13" s="1"/>
  <c r="J77" i="13"/>
  <c r="Y623" i="14"/>
  <c r="J891" i="14"/>
  <c r="Y891" i="14" s="1"/>
  <c r="X16" i="13"/>
  <c r="X838" i="13" s="1"/>
  <c r="W16" i="13"/>
  <c r="W838" i="13" s="1"/>
  <c r="O16" i="13"/>
  <c r="O838" i="13" s="1"/>
  <c r="U16" i="13"/>
  <c r="U838" i="13" s="1"/>
  <c r="S16" i="13"/>
  <c r="S838" i="13" s="1"/>
  <c r="N16" i="13"/>
  <c r="N838" i="13" s="1"/>
  <c r="J16" i="13"/>
  <c r="T16" i="13"/>
  <c r="T838" i="13" s="1"/>
  <c r="L16" i="13"/>
  <c r="L838" i="13" s="1"/>
  <c r="M16" i="13"/>
  <c r="M838" i="13" s="1"/>
  <c r="R16" i="13"/>
  <c r="R838" i="13" s="1"/>
  <c r="Q16" i="13"/>
  <c r="Q838" i="13" s="1"/>
  <c r="V16" i="13"/>
  <c r="V838" i="13" s="1"/>
  <c r="P16" i="13"/>
  <c r="P838" i="13" s="1"/>
  <c r="K16" i="13"/>
  <c r="K838" i="13" s="1"/>
  <c r="W289" i="18"/>
  <c r="W297" i="18" s="1"/>
  <c r="U289" i="18"/>
  <c r="U297" i="18" s="1"/>
  <c r="X289" i="18"/>
  <c r="X297" i="18" s="1"/>
  <c r="M289" i="18"/>
  <c r="M297" i="18" s="1"/>
  <c r="R289" i="18"/>
  <c r="R297" i="18" s="1"/>
  <c r="V289" i="18"/>
  <c r="V297" i="18" s="1"/>
  <c r="N289" i="18"/>
  <c r="N297" i="18" s="1"/>
  <c r="S289" i="18"/>
  <c r="S297" i="18" s="1"/>
  <c r="O289" i="18"/>
  <c r="O297" i="18" s="1"/>
  <c r="P289" i="18"/>
  <c r="P297" i="18" s="1"/>
  <c r="L289" i="18"/>
  <c r="L297" i="18" s="1"/>
  <c r="T289" i="18"/>
  <c r="T297" i="18" s="1"/>
  <c r="Q289" i="18"/>
  <c r="Q297" i="18" s="1"/>
  <c r="J289" i="18"/>
  <c r="K289" i="18"/>
  <c r="K297" i="18" s="1"/>
  <c r="Y574" i="13"/>
  <c r="U857" i="18"/>
  <c r="O857" i="18"/>
  <c r="P340" i="13"/>
  <c r="T548" i="18"/>
  <c r="T552" i="18" s="1"/>
  <c r="O548" i="18"/>
  <c r="O552" i="18" s="1"/>
  <c r="Q548" i="18"/>
  <c r="Q552" i="18" s="1"/>
  <c r="J548" i="18"/>
  <c r="M548" i="18"/>
  <c r="M552" i="18" s="1"/>
  <c r="L548" i="18"/>
  <c r="L552" i="18" s="1"/>
  <c r="P548" i="18"/>
  <c r="P552" i="18" s="1"/>
  <c r="S548" i="18"/>
  <c r="S552" i="18" s="1"/>
  <c r="X548" i="18"/>
  <c r="X552" i="18" s="1"/>
  <c r="R548" i="18"/>
  <c r="R552" i="18" s="1"/>
  <c r="W548" i="18"/>
  <c r="W552" i="18" s="1"/>
  <c r="V548" i="18"/>
  <c r="V552" i="18" s="1"/>
  <c r="K548" i="18"/>
  <c r="K552" i="18" s="1"/>
  <c r="U548" i="18"/>
  <c r="U552" i="18" s="1"/>
  <c r="N548" i="18"/>
  <c r="N552" i="18" s="1"/>
  <c r="Y353" i="17"/>
  <c r="H132" i="21"/>
  <c r="W76" i="13"/>
  <c r="W898" i="13" s="1"/>
  <c r="V76" i="13"/>
  <c r="V898" i="13" s="1"/>
  <c r="X76" i="13"/>
  <c r="X898" i="13" s="1"/>
  <c r="J76" i="13"/>
  <c r="P76" i="13"/>
  <c r="P898" i="13" s="1"/>
  <c r="U76" i="13"/>
  <c r="U898" i="13" s="1"/>
  <c r="R76" i="13"/>
  <c r="R898" i="13" s="1"/>
  <c r="T76" i="13"/>
  <c r="T898" i="13" s="1"/>
  <c r="K76" i="13"/>
  <c r="K898" i="13" s="1"/>
  <c r="S76" i="13"/>
  <c r="S898" i="13" s="1"/>
  <c r="Q76" i="13"/>
  <c r="Q898" i="13" s="1"/>
  <c r="O76" i="13"/>
  <c r="O898" i="13" s="1"/>
  <c r="N76" i="13"/>
  <c r="N898" i="13" s="1"/>
  <c r="M76" i="13"/>
  <c r="M898" i="13" s="1"/>
  <c r="L76" i="13"/>
  <c r="L898" i="13" s="1"/>
  <c r="X76" i="14"/>
  <c r="X880" i="14" s="1"/>
  <c r="W76" i="14"/>
  <c r="W880" i="14" s="1"/>
  <c r="L76" i="14"/>
  <c r="L880" i="14" s="1"/>
  <c r="V76" i="14"/>
  <c r="V880" i="14" s="1"/>
  <c r="K76" i="14"/>
  <c r="K880" i="14" s="1"/>
  <c r="R76" i="14"/>
  <c r="R880" i="14" s="1"/>
  <c r="N76" i="14"/>
  <c r="N880" i="14" s="1"/>
  <c r="U76" i="14"/>
  <c r="U880" i="14" s="1"/>
  <c r="M76" i="14"/>
  <c r="M880" i="14" s="1"/>
  <c r="J76" i="14"/>
  <c r="T76" i="14"/>
  <c r="T880" i="14" s="1"/>
  <c r="S76" i="14"/>
  <c r="S880" i="14" s="1"/>
  <c r="O76" i="14"/>
  <c r="O880" i="14" s="1"/>
  <c r="P76" i="14"/>
  <c r="P880" i="14" s="1"/>
  <c r="Q76" i="14"/>
  <c r="Q880" i="14" s="1"/>
  <c r="Y571" i="13"/>
  <c r="U92" i="18"/>
  <c r="U893" i="18" s="1"/>
  <c r="K92" i="18"/>
  <c r="K893" i="18" s="1"/>
  <c r="T92" i="18"/>
  <c r="T893" i="18" s="1"/>
  <c r="V92" i="18"/>
  <c r="V893" i="18" s="1"/>
  <c r="O92" i="18"/>
  <c r="O893" i="18" s="1"/>
  <c r="N92" i="18"/>
  <c r="N893" i="18" s="1"/>
  <c r="Q92" i="18"/>
  <c r="Q893" i="18" s="1"/>
  <c r="L92" i="18"/>
  <c r="L893" i="18" s="1"/>
  <c r="W92" i="18"/>
  <c r="W893" i="18" s="1"/>
  <c r="P92" i="18"/>
  <c r="P893" i="18" s="1"/>
  <c r="M92" i="18"/>
  <c r="M893" i="18" s="1"/>
  <c r="S92" i="18"/>
  <c r="S893" i="18" s="1"/>
  <c r="R92" i="18"/>
  <c r="R893" i="18" s="1"/>
  <c r="J92" i="18"/>
  <c r="X92" i="18"/>
  <c r="X893" i="18" s="1"/>
  <c r="V23" i="18"/>
  <c r="V824" i="18" s="1"/>
  <c r="O23" i="18"/>
  <c r="O824" i="18" s="1"/>
  <c r="L23" i="18"/>
  <c r="L824" i="18" s="1"/>
  <c r="X23" i="18"/>
  <c r="X824" i="18" s="1"/>
  <c r="K23" i="18"/>
  <c r="K824" i="18" s="1"/>
  <c r="Q23" i="18"/>
  <c r="Q824" i="18" s="1"/>
  <c r="S23" i="18"/>
  <c r="S824" i="18" s="1"/>
  <c r="P23" i="18"/>
  <c r="P824" i="18" s="1"/>
  <c r="J23" i="18"/>
  <c r="N23" i="18"/>
  <c r="N824" i="18" s="1"/>
  <c r="R23" i="18"/>
  <c r="R824" i="18" s="1"/>
  <c r="T23" i="18"/>
  <c r="T824" i="18" s="1"/>
  <c r="U23" i="18"/>
  <c r="U824" i="18" s="1"/>
  <c r="W23" i="18"/>
  <c r="W824" i="18" s="1"/>
  <c r="M23" i="18"/>
  <c r="M824" i="18" s="1"/>
  <c r="Y585" i="14"/>
  <c r="I169" i="15"/>
  <c r="L99" i="17"/>
  <c r="R148" i="17"/>
  <c r="W52" i="13"/>
  <c r="R66" i="13"/>
  <c r="Y345" i="17"/>
  <c r="Y359" i="14"/>
  <c r="Y183" i="17"/>
  <c r="Y575" i="13"/>
  <c r="Y354" i="17"/>
  <c r="X27" i="13"/>
  <c r="X849" i="13" s="1"/>
  <c r="N27" i="13"/>
  <c r="N849" i="13" s="1"/>
  <c r="R27" i="13"/>
  <c r="R849" i="13" s="1"/>
  <c r="V27" i="13"/>
  <c r="V849" i="13" s="1"/>
  <c r="W27" i="13"/>
  <c r="W849" i="13" s="1"/>
  <c r="L27" i="13"/>
  <c r="L849" i="13" s="1"/>
  <c r="P27" i="13"/>
  <c r="P849" i="13" s="1"/>
  <c r="T27" i="13"/>
  <c r="T849" i="13" s="1"/>
  <c r="J27" i="13"/>
  <c r="K27" i="13"/>
  <c r="K849" i="13" s="1"/>
  <c r="M27" i="13"/>
  <c r="M849" i="13" s="1"/>
  <c r="O27" i="13"/>
  <c r="O849" i="13" s="1"/>
  <c r="U27" i="13"/>
  <c r="U849" i="13" s="1"/>
  <c r="S27" i="13"/>
  <c r="S849" i="13" s="1"/>
  <c r="Q27" i="13"/>
  <c r="Q849" i="13" s="1"/>
  <c r="L614" i="13"/>
  <c r="L885" i="13"/>
  <c r="X78" i="14"/>
  <c r="X882" i="14" s="1"/>
  <c r="T78" i="14"/>
  <c r="T882" i="14" s="1"/>
  <c r="L78" i="14"/>
  <c r="L882" i="14" s="1"/>
  <c r="V78" i="14"/>
  <c r="V882" i="14" s="1"/>
  <c r="P78" i="14"/>
  <c r="P882" i="14" s="1"/>
  <c r="R78" i="14"/>
  <c r="R882" i="14" s="1"/>
  <c r="W78" i="14"/>
  <c r="W882" i="14" s="1"/>
  <c r="J78" i="14"/>
  <c r="S78" i="14"/>
  <c r="S882" i="14" s="1"/>
  <c r="U78" i="14"/>
  <c r="U882" i="14" s="1"/>
  <c r="O78" i="14"/>
  <c r="O882" i="14" s="1"/>
  <c r="M78" i="14"/>
  <c r="M882" i="14" s="1"/>
  <c r="N78" i="14"/>
  <c r="N882" i="14" s="1"/>
  <c r="K78" i="14"/>
  <c r="K882" i="14" s="1"/>
  <c r="Q78" i="14"/>
  <c r="Q882" i="14" s="1"/>
  <c r="Q72" i="18"/>
  <c r="Q873" i="18" s="1"/>
  <c r="K72" i="18"/>
  <c r="K873" i="18" s="1"/>
  <c r="N72" i="18"/>
  <c r="N873" i="18" s="1"/>
  <c r="M72" i="18"/>
  <c r="M873" i="18" s="1"/>
  <c r="T72" i="18"/>
  <c r="T873" i="18" s="1"/>
  <c r="J72" i="18"/>
  <c r="U72" i="18"/>
  <c r="U873" i="18" s="1"/>
  <c r="V72" i="18"/>
  <c r="V873" i="18" s="1"/>
  <c r="S72" i="18"/>
  <c r="S873" i="18" s="1"/>
  <c r="P72" i="18"/>
  <c r="P873" i="18" s="1"/>
  <c r="R72" i="18"/>
  <c r="R873" i="18" s="1"/>
  <c r="L72" i="18"/>
  <c r="L873" i="18" s="1"/>
  <c r="O72" i="18"/>
  <c r="O873" i="18" s="1"/>
  <c r="W72" i="18"/>
  <c r="W873" i="18" s="1"/>
  <c r="X72" i="18"/>
  <c r="X873" i="18" s="1"/>
  <c r="Y360" i="14"/>
  <c r="X296" i="13"/>
  <c r="X304" i="13" s="1"/>
  <c r="W296" i="13"/>
  <c r="W304" i="13" s="1"/>
  <c r="O296" i="13"/>
  <c r="O304" i="13" s="1"/>
  <c r="V296" i="13"/>
  <c r="V304" i="13" s="1"/>
  <c r="M296" i="13"/>
  <c r="M304" i="13" s="1"/>
  <c r="Q296" i="13"/>
  <c r="Q304" i="13" s="1"/>
  <c r="T296" i="13"/>
  <c r="T304" i="13" s="1"/>
  <c r="L296" i="13"/>
  <c r="L304" i="13" s="1"/>
  <c r="P296" i="13"/>
  <c r="P304" i="13" s="1"/>
  <c r="N296" i="13"/>
  <c r="N304" i="13" s="1"/>
  <c r="R296" i="13"/>
  <c r="R304" i="13" s="1"/>
  <c r="K296" i="13"/>
  <c r="K304" i="13" s="1"/>
  <c r="J296" i="13"/>
  <c r="J304" i="13" s="1"/>
  <c r="U296" i="13"/>
  <c r="U304" i="13" s="1"/>
  <c r="S296" i="13"/>
  <c r="Q558" i="14"/>
  <c r="Q566" i="14" s="1"/>
  <c r="O558" i="14"/>
  <c r="J558" i="14"/>
  <c r="S558" i="14"/>
  <c r="S566" i="14" s="1"/>
  <c r="V558" i="14"/>
  <c r="X558" i="14"/>
  <c r="R558" i="14"/>
  <c r="U558" i="14"/>
  <c r="U566" i="14" s="1"/>
  <c r="N558" i="14"/>
  <c r="P558" i="14"/>
  <c r="L558" i="14"/>
  <c r="L566" i="14" s="1"/>
  <c r="T558" i="14"/>
  <c r="T566" i="14" s="1"/>
  <c r="W558" i="14"/>
  <c r="W566" i="14" s="1"/>
  <c r="K558" i="14"/>
  <c r="M558" i="14"/>
  <c r="M566" i="14" s="1"/>
  <c r="M30" i="6"/>
  <c r="I30" i="14"/>
  <c r="S70" i="13"/>
  <c r="Q70" i="13"/>
  <c r="X70" i="13"/>
  <c r="L70" i="13"/>
  <c r="J70" i="13"/>
  <c r="M70" i="13"/>
  <c r="T70" i="13"/>
  <c r="P70" i="13"/>
  <c r="N70" i="13"/>
  <c r="U70" i="13"/>
  <c r="R70" i="13"/>
  <c r="V70" i="13"/>
  <c r="K70" i="13"/>
  <c r="O70" i="13"/>
  <c r="W70" i="13"/>
  <c r="T600" i="18"/>
  <c r="X600" i="18"/>
  <c r="Y607" i="14"/>
  <c r="O344" i="13"/>
  <c r="W344" i="13"/>
  <c r="X344" i="13"/>
  <c r="J344" i="13"/>
  <c r="V344" i="13"/>
  <c r="L344" i="13"/>
  <c r="K344" i="13"/>
  <c r="P344" i="13"/>
  <c r="Q344" i="13"/>
  <c r="R344" i="13"/>
  <c r="U344" i="13"/>
  <c r="T344" i="13"/>
  <c r="N344" i="13"/>
  <c r="S344" i="13"/>
  <c r="M344" i="13"/>
  <c r="Y185" i="17"/>
  <c r="Y324" i="13"/>
  <c r="R881" i="13"/>
  <c r="P614" i="13"/>
  <c r="Y345" i="14"/>
  <c r="W75" i="13"/>
  <c r="W897" i="13" s="1"/>
  <c r="X75" i="13"/>
  <c r="X897" i="13" s="1"/>
  <c r="P75" i="13"/>
  <c r="P897" i="13" s="1"/>
  <c r="V75" i="13"/>
  <c r="V897" i="13" s="1"/>
  <c r="S75" i="13"/>
  <c r="S897" i="13" s="1"/>
  <c r="U75" i="13"/>
  <c r="U897" i="13" s="1"/>
  <c r="L75" i="13"/>
  <c r="L897" i="13" s="1"/>
  <c r="Q75" i="13"/>
  <c r="Q897" i="13" s="1"/>
  <c r="N75" i="13"/>
  <c r="N897" i="13" s="1"/>
  <c r="M75" i="13"/>
  <c r="M897" i="13" s="1"/>
  <c r="J75" i="13"/>
  <c r="O75" i="13"/>
  <c r="O897" i="13" s="1"/>
  <c r="R75" i="13"/>
  <c r="R897" i="13" s="1"/>
  <c r="K75" i="13"/>
  <c r="K897" i="13" s="1"/>
  <c r="T75" i="13"/>
  <c r="T897" i="13" s="1"/>
  <c r="V23" i="13"/>
  <c r="V845" i="13" s="1"/>
  <c r="R23" i="13"/>
  <c r="R845" i="13" s="1"/>
  <c r="P23" i="13"/>
  <c r="P845" i="13" s="1"/>
  <c r="L23" i="13"/>
  <c r="L845" i="13" s="1"/>
  <c r="K23" i="13"/>
  <c r="K845" i="13" s="1"/>
  <c r="J23" i="13"/>
  <c r="Q23" i="13"/>
  <c r="Q845" i="13" s="1"/>
  <c r="X23" i="13"/>
  <c r="X845" i="13" s="1"/>
  <c r="S23" i="13"/>
  <c r="S845" i="13" s="1"/>
  <c r="W23" i="13"/>
  <c r="W845" i="13" s="1"/>
  <c r="N23" i="13"/>
  <c r="N845" i="13" s="1"/>
  <c r="O23" i="13"/>
  <c r="O845" i="13" s="1"/>
  <c r="T23" i="13"/>
  <c r="T845" i="13" s="1"/>
  <c r="M23" i="13"/>
  <c r="M845" i="13" s="1"/>
  <c r="U23" i="13"/>
  <c r="U845" i="13" s="1"/>
  <c r="X85" i="14"/>
  <c r="X889" i="14" s="1"/>
  <c r="W85" i="14"/>
  <c r="W889" i="14" s="1"/>
  <c r="N85" i="14"/>
  <c r="N889" i="14" s="1"/>
  <c r="O85" i="14"/>
  <c r="O889" i="14" s="1"/>
  <c r="T85" i="14"/>
  <c r="T889" i="14" s="1"/>
  <c r="P85" i="14"/>
  <c r="P889" i="14" s="1"/>
  <c r="L85" i="14"/>
  <c r="L889" i="14" s="1"/>
  <c r="S85" i="14"/>
  <c r="S889" i="14" s="1"/>
  <c r="R85" i="14"/>
  <c r="R889" i="14" s="1"/>
  <c r="U85" i="14"/>
  <c r="U889" i="14" s="1"/>
  <c r="J85" i="14"/>
  <c r="Q85" i="14"/>
  <c r="Q889" i="14" s="1"/>
  <c r="V85" i="14"/>
  <c r="V889" i="14" s="1"/>
  <c r="K85" i="14"/>
  <c r="K889" i="14" s="1"/>
  <c r="M85" i="14"/>
  <c r="M889" i="14" s="1"/>
  <c r="X857" i="18"/>
  <c r="L857" i="18"/>
  <c r="J883" i="13"/>
  <c r="Y61" i="13"/>
  <c r="O342" i="17"/>
  <c r="O359" i="17" s="1"/>
  <c r="V342" i="17"/>
  <c r="V359" i="17" s="1"/>
  <c r="S342" i="17"/>
  <c r="S359" i="17" s="1"/>
  <c r="J342" i="17"/>
  <c r="U342" i="17"/>
  <c r="U359" i="17" s="1"/>
  <c r="T342" i="17"/>
  <c r="T359" i="17" s="1"/>
  <c r="P342" i="17"/>
  <c r="P359" i="17" s="1"/>
  <c r="Q342" i="17"/>
  <c r="Q359" i="17" s="1"/>
  <c r="R342" i="17"/>
  <c r="R359" i="17" s="1"/>
  <c r="N342" i="17"/>
  <c r="N359" i="17" s="1"/>
  <c r="L342" i="17"/>
  <c r="L359" i="17" s="1"/>
  <c r="X342" i="17"/>
  <c r="X359" i="17" s="1"/>
  <c r="M342" i="17"/>
  <c r="M359" i="17" s="1"/>
  <c r="K342" i="17"/>
  <c r="K359" i="17" s="1"/>
  <c r="W342" i="17"/>
  <c r="W359" i="17" s="1"/>
  <c r="Y60" i="13"/>
  <c r="I31" i="17"/>
  <c r="M31" i="8"/>
  <c r="Y411" i="17"/>
  <c r="I132" i="21"/>
  <c r="S28" i="14"/>
  <c r="S832" i="14" s="1"/>
  <c r="W28" i="14"/>
  <c r="W832" i="14" s="1"/>
  <c r="X28" i="14"/>
  <c r="X832" i="14" s="1"/>
  <c r="M28" i="14"/>
  <c r="M832" i="14" s="1"/>
  <c r="Q28" i="14"/>
  <c r="Q832" i="14" s="1"/>
  <c r="O28" i="14"/>
  <c r="O832" i="14" s="1"/>
  <c r="R28" i="14"/>
  <c r="R832" i="14" s="1"/>
  <c r="U28" i="14"/>
  <c r="U832" i="14" s="1"/>
  <c r="V28" i="14"/>
  <c r="V832" i="14" s="1"/>
  <c r="J28" i="14"/>
  <c r="T28" i="14"/>
  <c r="T832" i="14" s="1"/>
  <c r="N28" i="14"/>
  <c r="N832" i="14" s="1"/>
  <c r="P28" i="14"/>
  <c r="P832" i="14" s="1"/>
  <c r="K28" i="14"/>
  <c r="K832" i="14" s="1"/>
  <c r="L28" i="14"/>
  <c r="L832" i="14" s="1"/>
  <c r="W614" i="13"/>
  <c r="G38" i="1"/>
  <c r="G13" i="24" s="1"/>
  <c r="F37" i="12"/>
  <c r="R30" i="20"/>
  <c r="R32" i="20" s="1"/>
  <c r="P13" i="1" s="1"/>
  <c r="P52" i="1" s="1"/>
  <c r="S380" i="17"/>
  <c r="J30" i="20"/>
  <c r="K30" i="20"/>
  <c r="K32" i="20" s="1"/>
  <c r="I13" i="1" s="1"/>
  <c r="I63" i="1" s="1"/>
  <c r="Y28" i="20"/>
  <c r="R75" i="17"/>
  <c r="Y847" i="18"/>
  <c r="S30" i="20"/>
  <c r="S32" i="20" s="1"/>
  <c r="Q13" i="1" s="1"/>
  <c r="Q59" i="1" s="1"/>
  <c r="Y863" i="13"/>
  <c r="Y862" i="13"/>
  <c r="L75" i="17"/>
  <c r="J75" i="17"/>
  <c r="Y849" i="18"/>
  <c r="V75" i="17"/>
  <c r="T30" i="20"/>
  <c r="T32" i="20" s="1"/>
  <c r="R13" i="1" s="1"/>
  <c r="R59" i="1" s="1"/>
  <c r="P380" i="17"/>
  <c r="R380" i="17"/>
  <c r="W75" i="17"/>
  <c r="N75" i="17"/>
  <c r="P75" i="17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M75" i="17"/>
  <c r="U75" i="17"/>
  <c r="X75" i="17"/>
  <c r="S75" i="17"/>
  <c r="T75" i="17"/>
  <c r="O75" i="17"/>
  <c r="Y68" i="17"/>
  <c r="Y582" i="17"/>
  <c r="Y573" i="17"/>
  <c r="Y631" i="17"/>
  <c r="Y469" i="17"/>
  <c r="T633" i="17"/>
  <c r="M30" i="20"/>
  <c r="M32" i="20" s="1"/>
  <c r="K13" i="1" s="1"/>
  <c r="K59" i="1" s="1"/>
  <c r="Y462" i="17"/>
  <c r="H145" i="21"/>
  <c r="L451" i="17" s="1"/>
  <c r="Y621" i="17"/>
  <c r="Y847" i="14"/>
  <c r="Y868" i="14"/>
  <c r="R145" i="21"/>
  <c r="V451" i="17" s="1"/>
  <c r="Q145" i="21"/>
  <c r="U451" i="17" s="1"/>
  <c r="K145" i="21"/>
  <c r="O451" i="17" s="1"/>
  <c r="G145" i="21"/>
  <c r="K451" i="17" s="1"/>
  <c r="N145" i="21"/>
  <c r="R451" i="17" s="1"/>
  <c r="Y913" i="13"/>
  <c r="I145" i="21"/>
  <c r="M451" i="17" s="1"/>
  <c r="P145" i="21"/>
  <c r="T451" i="17" s="1"/>
  <c r="M145" i="21"/>
  <c r="Q451" i="17" s="1"/>
  <c r="F145" i="21"/>
  <c r="J451" i="17" s="1"/>
  <c r="J145" i="21"/>
  <c r="N451" i="17" s="1"/>
  <c r="Y894" i="14"/>
  <c r="O30" i="20"/>
  <c r="O32" i="20" s="1"/>
  <c r="M13" i="1" s="1"/>
  <c r="M52" i="1" s="1"/>
  <c r="L145" i="21"/>
  <c r="P451" i="17" s="1"/>
  <c r="Y839" i="14"/>
  <c r="L30" i="20"/>
  <c r="L32" i="20" s="1"/>
  <c r="J13" i="1" s="1"/>
  <c r="J63" i="1" s="1"/>
  <c r="Q380" i="17"/>
  <c r="Y373" i="17"/>
  <c r="Y347" i="17"/>
  <c r="U380" i="17"/>
  <c r="Q30" i="20"/>
  <c r="Q32" i="20" s="1"/>
  <c r="O13" i="1" s="1"/>
  <c r="O63" i="1" s="1"/>
  <c r="T380" i="17"/>
  <c r="P30" i="20"/>
  <c r="P32" i="20" s="1"/>
  <c r="N13" i="1" s="1"/>
  <c r="N63" i="1" s="1"/>
  <c r="Y374" i="17"/>
  <c r="Y375" i="17"/>
  <c r="Y371" i="17"/>
  <c r="Y541" i="17"/>
  <c r="V30" i="20"/>
  <c r="V32" i="20" s="1"/>
  <c r="T13" i="1" s="1"/>
  <c r="T59" i="1" s="1"/>
  <c r="Y26" i="20"/>
  <c r="Y365" i="17"/>
  <c r="Y372" i="17"/>
  <c r="K380" i="17"/>
  <c r="Y363" i="17"/>
  <c r="Y364" i="17"/>
  <c r="Y369" i="17"/>
  <c r="N380" i="17"/>
  <c r="J380" i="17"/>
  <c r="Y368" i="17"/>
  <c r="Y370" i="17"/>
  <c r="Y376" i="17"/>
  <c r="Y377" i="17"/>
  <c r="Y27" i="20"/>
  <c r="V380" i="17"/>
  <c r="Y366" i="17"/>
  <c r="Y367" i="17"/>
  <c r="U30" i="20"/>
  <c r="U32" i="20" s="1"/>
  <c r="S13" i="1" s="1"/>
  <c r="S63" i="1" s="1"/>
  <c r="Y379" i="17"/>
  <c r="N30" i="20"/>
  <c r="N32" i="20" s="1"/>
  <c r="L13" i="1" s="1"/>
  <c r="L59" i="1" s="1"/>
  <c r="Y25" i="20"/>
  <c r="L380" i="17"/>
  <c r="I1073" i="18"/>
  <c r="G18" i="1" s="1"/>
  <c r="F17" i="12"/>
  <c r="F20" i="12" s="1"/>
  <c r="Y574" i="17"/>
  <c r="Y860" i="18"/>
  <c r="Y838" i="18"/>
  <c r="Y630" i="17"/>
  <c r="X154" i="15"/>
  <c r="Y305" i="17"/>
  <c r="Y52" i="18"/>
  <c r="Y624" i="17"/>
  <c r="Y886" i="14" l="1"/>
  <c r="Y866" i="14"/>
  <c r="Y885" i="14"/>
  <c r="Y882" i="18"/>
  <c r="Y883" i="18"/>
  <c r="A887" i="18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R902" i="13"/>
  <c r="W902" i="13"/>
  <c r="N105" i="21"/>
  <c r="U870" i="14"/>
  <c r="Y81" i="18"/>
  <c r="Y82" i="18"/>
  <c r="R105" i="21"/>
  <c r="V902" i="13"/>
  <c r="A625" i="14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T902" i="13"/>
  <c r="P105" i="21"/>
  <c r="G105" i="21"/>
  <c r="K902" i="13"/>
  <c r="Y354" i="13"/>
  <c r="N904" i="13"/>
  <c r="Q902" i="13"/>
  <c r="X902" i="13"/>
  <c r="M105" i="21"/>
  <c r="S904" i="13"/>
  <c r="X904" i="13"/>
  <c r="U903" i="13"/>
  <c r="S903" i="13"/>
  <c r="Q904" i="13"/>
  <c r="V904" i="13"/>
  <c r="J903" i="13"/>
  <c r="V903" i="13"/>
  <c r="T904" i="13"/>
  <c r="W904" i="13"/>
  <c r="M903" i="13"/>
  <c r="R903" i="13"/>
  <c r="W903" i="13"/>
  <c r="N903" i="13"/>
  <c r="P903" i="13"/>
  <c r="L904" i="13"/>
  <c r="M904" i="13"/>
  <c r="X903" i="13"/>
  <c r="U904" i="13"/>
  <c r="O903" i="13"/>
  <c r="J904" i="13"/>
  <c r="O904" i="13"/>
  <c r="K904" i="13"/>
  <c r="P904" i="13"/>
  <c r="T903" i="13"/>
  <c r="K903" i="13"/>
  <c r="R904" i="13"/>
  <c r="L903" i="13"/>
  <c r="Q903" i="13"/>
  <c r="A910" i="13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Y356" i="13"/>
  <c r="Y355" i="13"/>
  <c r="Y533" i="17"/>
  <c r="T626" i="17"/>
  <c r="Y82" i="13"/>
  <c r="Y81" i="13"/>
  <c r="J239" i="17"/>
  <c r="J567" i="17" s="1"/>
  <c r="Y532" i="17"/>
  <c r="U856" i="14"/>
  <c r="Y540" i="17"/>
  <c r="Y862" i="18"/>
  <c r="X239" i="17"/>
  <c r="X567" i="17" s="1"/>
  <c r="U239" i="17"/>
  <c r="U567" i="17" s="1"/>
  <c r="M888" i="13"/>
  <c r="V239" i="17"/>
  <c r="V567" i="17" s="1"/>
  <c r="L239" i="17"/>
  <c r="L567" i="17" s="1"/>
  <c r="M135" i="21"/>
  <c r="R239" i="17"/>
  <c r="R567" i="17" s="1"/>
  <c r="Y538" i="17"/>
  <c r="J319" i="18"/>
  <c r="J853" i="18" s="1"/>
  <c r="R319" i="18"/>
  <c r="R853" i="18" s="1"/>
  <c r="Y864" i="14"/>
  <c r="W239" i="17"/>
  <c r="W567" i="17" s="1"/>
  <c r="Y564" i="17"/>
  <c r="T856" i="14"/>
  <c r="Y861" i="13"/>
  <c r="Q888" i="13"/>
  <c r="P239" i="17"/>
  <c r="P567" i="17" s="1"/>
  <c r="T239" i="17"/>
  <c r="T567" i="17" s="1"/>
  <c r="P319" i="18"/>
  <c r="P853" i="18" s="1"/>
  <c r="V874" i="13"/>
  <c r="Q239" i="17"/>
  <c r="Q567" i="17" s="1"/>
  <c r="K319" i="18"/>
  <c r="K853" i="18" s="1"/>
  <c r="Y588" i="17"/>
  <c r="L216" i="17"/>
  <c r="Y850" i="18"/>
  <c r="U216" i="17"/>
  <c r="L319" i="18"/>
  <c r="L853" i="18" s="1"/>
  <c r="Y841" i="18"/>
  <c r="Y560" i="17"/>
  <c r="Y858" i="18"/>
  <c r="N239" i="17"/>
  <c r="N567" i="17" s="1"/>
  <c r="O319" i="18"/>
  <c r="O853" i="18" s="1"/>
  <c r="V319" i="18"/>
  <c r="V853" i="18" s="1"/>
  <c r="Y852" i="14"/>
  <c r="K216" i="17"/>
  <c r="Q319" i="18"/>
  <c r="Q853" i="18" s="1"/>
  <c r="Y844" i="18"/>
  <c r="S216" i="17"/>
  <c r="S319" i="18"/>
  <c r="S853" i="18" s="1"/>
  <c r="O239" i="17"/>
  <c r="O567" i="17" s="1"/>
  <c r="Y551" i="17"/>
  <c r="Y851" i="18"/>
  <c r="U835" i="18"/>
  <c r="U319" i="18"/>
  <c r="U853" i="18" s="1"/>
  <c r="M874" i="13"/>
  <c r="Y310" i="18"/>
  <c r="M239" i="17"/>
  <c r="M567" i="17" s="1"/>
  <c r="Y307" i="18"/>
  <c r="Y317" i="18"/>
  <c r="O216" i="17"/>
  <c r="N319" i="18"/>
  <c r="N853" i="18" s="1"/>
  <c r="T835" i="18"/>
  <c r="T319" i="18"/>
  <c r="T853" i="18" s="1"/>
  <c r="K888" i="13"/>
  <c r="Y301" i="18"/>
  <c r="W835" i="18"/>
  <c r="W319" i="18"/>
  <c r="W853" i="18" s="1"/>
  <c r="X169" i="15"/>
  <c r="S867" i="18"/>
  <c r="X319" i="18"/>
  <c r="X853" i="18" s="1"/>
  <c r="X835" i="18"/>
  <c r="M319" i="18"/>
  <c r="M853" i="18" s="1"/>
  <c r="K239" i="17"/>
  <c r="K567" i="17" s="1"/>
  <c r="Y223" i="17"/>
  <c r="Y837" i="18"/>
  <c r="Y842" i="14"/>
  <c r="Q874" i="13"/>
  <c r="Y571" i="17"/>
  <c r="Y566" i="17"/>
  <c r="Y846" i="18"/>
  <c r="Y843" i="18"/>
  <c r="W640" i="17"/>
  <c r="Y853" i="14"/>
  <c r="Y868" i="13"/>
  <c r="P216" i="17"/>
  <c r="Y842" i="18"/>
  <c r="M856" i="14"/>
  <c r="M870" i="14"/>
  <c r="Y636" i="17"/>
  <c r="Y890" i="14"/>
  <c r="Y199" i="17"/>
  <c r="Y845" i="14"/>
  <c r="Y548" i="17"/>
  <c r="J527" i="17"/>
  <c r="Y527" i="17" s="1"/>
  <c r="S870" i="14"/>
  <c r="Y554" i="17"/>
  <c r="R216" i="17"/>
  <c r="R856" i="14"/>
  <c r="E141" i="21"/>
  <c r="O142" i="21" s="1"/>
  <c r="S287" i="17" s="1"/>
  <c r="Y871" i="13"/>
  <c r="Y839" i="18"/>
  <c r="Y553" i="17"/>
  <c r="Y882" i="13"/>
  <c r="Y845" i="18"/>
  <c r="N216" i="17"/>
  <c r="U626" i="17"/>
  <c r="O543" i="17"/>
  <c r="L543" i="17"/>
  <c r="Y846" i="14"/>
  <c r="X141" i="15"/>
  <c r="V856" i="14"/>
  <c r="Y563" i="17"/>
  <c r="Y530" i="17"/>
  <c r="Y625" i="17"/>
  <c r="Y559" i="17"/>
  <c r="Y865" i="14"/>
  <c r="Y589" i="17"/>
  <c r="W216" i="17"/>
  <c r="Y531" i="17"/>
  <c r="Y44" i="17"/>
  <c r="N52" i="17"/>
  <c r="Q216" i="17"/>
  <c r="L52" i="17"/>
  <c r="P543" i="17"/>
  <c r="N543" i="17"/>
  <c r="J536" i="17"/>
  <c r="Y536" i="17" s="1"/>
  <c r="Y838" i="14"/>
  <c r="Y529" i="17"/>
  <c r="N528" i="17"/>
  <c r="L528" i="17"/>
  <c r="Y581" i="17"/>
  <c r="U543" i="17"/>
  <c r="S543" i="17"/>
  <c r="Y215" i="17"/>
  <c r="V216" i="17"/>
  <c r="Y535" i="17"/>
  <c r="M216" i="17"/>
  <c r="P626" i="17"/>
  <c r="Y870" i="13"/>
  <c r="O52" i="17"/>
  <c r="R52" i="17"/>
  <c r="R534" i="17"/>
  <c r="Q52" i="17"/>
  <c r="T216" i="17"/>
  <c r="P870" i="14"/>
  <c r="S856" i="14"/>
  <c r="O870" i="14"/>
  <c r="L874" i="13"/>
  <c r="S52" i="17"/>
  <c r="K543" i="17"/>
  <c r="X216" i="17"/>
  <c r="J216" i="17"/>
  <c r="Y45" i="17"/>
  <c r="Y36" i="17"/>
  <c r="Y860" i="13"/>
  <c r="W52" i="17"/>
  <c r="K52" i="17"/>
  <c r="P52" i="17"/>
  <c r="U52" i="17"/>
  <c r="P537" i="17"/>
  <c r="Y537" i="17" s="1"/>
  <c r="Y42" i="17"/>
  <c r="J52" i="17"/>
  <c r="J534" i="17"/>
  <c r="Y104" i="17"/>
  <c r="M52" i="17"/>
  <c r="Y43" i="17"/>
  <c r="T52" i="17"/>
  <c r="Y611" i="17"/>
  <c r="O626" i="17"/>
  <c r="X23" i="19"/>
  <c r="I107" i="19"/>
  <c r="X107" i="19" s="1"/>
  <c r="K534" i="17"/>
  <c r="Y596" i="17"/>
  <c r="Y597" i="17"/>
  <c r="V52" i="17"/>
  <c r="X52" i="17"/>
  <c r="Y105" i="17"/>
  <c r="Q626" i="17"/>
  <c r="W626" i="17"/>
  <c r="V626" i="17"/>
  <c r="K626" i="17"/>
  <c r="O123" i="21"/>
  <c r="L626" i="17"/>
  <c r="K856" i="14"/>
  <c r="R626" i="17"/>
  <c r="Y298" i="17"/>
  <c r="M626" i="17"/>
  <c r="J626" i="17"/>
  <c r="U640" i="17"/>
  <c r="P640" i="17"/>
  <c r="Y632" i="17"/>
  <c r="K640" i="17"/>
  <c r="Q640" i="17"/>
  <c r="O640" i="17"/>
  <c r="T640" i="17"/>
  <c r="V640" i="17"/>
  <c r="Y854" i="14"/>
  <c r="R640" i="17"/>
  <c r="X640" i="17"/>
  <c r="L640" i="17"/>
  <c r="O591" i="17"/>
  <c r="Y312" i="17"/>
  <c r="S640" i="17"/>
  <c r="N867" i="18"/>
  <c r="J867" i="18"/>
  <c r="Y856" i="13"/>
  <c r="X874" i="13"/>
  <c r="S874" i="13"/>
  <c r="M640" i="17"/>
  <c r="J640" i="17"/>
  <c r="T867" i="18"/>
  <c r="N640" i="17"/>
  <c r="M591" i="17"/>
  <c r="U888" i="13"/>
  <c r="S888" i="13"/>
  <c r="L867" i="18"/>
  <c r="K122" i="8"/>
  <c r="I286" i="17" s="1"/>
  <c r="X286" i="17" s="1"/>
  <c r="K108" i="8"/>
  <c r="I272" i="17" s="1"/>
  <c r="W272" i="17" s="1"/>
  <c r="K107" i="8"/>
  <c r="I271" i="17" s="1"/>
  <c r="Q130" i="21"/>
  <c r="U275" i="17" s="1"/>
  <c r="M123" i="21"/>
  <c r="N130" i="21"/>
  <c r="R275" i="17" s="1"/>
  <c r="F130" i="21"/>
  <c r="H43" i="23"/>
  <c r="L118" i="8" s="1"/>
  <c r="I446" i="17" s="1"/>
  <c r="X446" i="17" s="1"/>
  <c r="Q123" i="21"/>
  <c r="F43" i="23"/>
  <c r="J118" i="8" s="1"/>
  <c r="I118" i="17" s="1"/>
  <c r="Y836" i="18"/>
  <c r="V867" i="18"/>
  <c r="H130" i="21"/>
  <c r="L288" i="17" s="1"/>
  <c r="J130" i="21"/>
  <c r="N288" i="17" s="1"/>
  <c r="V591" i="17"/>
  <c r="G130" i="21"/>
  <c r="K288" i="17" s="1"/>
  <c r="M288" i="17"/>
  <c r="O130" i="21"/>
  <c r="S275" i="17" s="1"/>
  <c r="Y883" i="13"/>
  <c r="N874" i="13"/>
  <c r="K867" i="18"/>
  <c r="K130" i="21"/>
  <c r="O288" i="17" s="1"/>
  <c r="P130" i="21"/>
  <c r="T288" i="17" s="1"/>
  <c r="R130" i="21"/>
  <c r="V288" i="17" s="1"/>
  <c r="K874" i="13"/>
  <c r="M130" i="21"/>
  <c r="Q288" i="17" s="1"/>
  <c r="L130" i="21"/>
  <c r="P275" i="17" s="1"/>
  <c r="P123" i="21"/>
  <c r="L888" i="13"/>
  <c r="K591" i="17"/>
  <c r="Y585" i="17"/>
  <c r="J870" i="14"/>
  <c r="P856" i="14"/>
  <c r="K870" i="14"/>
  <c r="X591" i="17"/>
  <c r="R591" i="17"/>
  <c r="Y577" i="17"/>
  <c r="Y539" i="17"/>
  <c r="K118" i="8"/>
  <c r="I282" i="17" s="1"/>
  <c r="X282" i="17" s="1"/>
  <c r="Y602" i="14"/>
  <c r="Y849" i="14"/>
  <c r="Y881" i="13"/>
  <c r="J856" i="14"/>
  <c r="M867" i="18"/>
  <c r="Y600" i="13"/>
  <c r="G123" i="21"/>
  <c r="Y861" i="14"/>
  <c r="Y555" i="17"/>
  <c r="Y141" i="17"/>
  <c r="P591" i="17"/>
  <c r="U867" i="18"/>
  <c r="Y326" i="13"/>
  <c r="L591" i="17"/>
  <c r="X867" i="18"/>
  <c r="R888" i="13"/>
  <c r="U591" i="17"/>
  <c r="S591" i="17"/>
  <c r="O867" i="18"/>
  <c r="R867" i="18"/>
  <c r="W867" i="18"/>
  <c r="Y579" i="17"/>
  <c r="Y867" i="14"/>
  <c r="Y850" i="14"/>
  <c r="Y629" i="17"/>
  <c r="Y427" i="17"/>
  <c r="J591" i="17"/>
  <c r="H123" i="21"/>
  <c r="X888" i="13"/>
  <c r="Y340" i="13"/>
  <c r="O874" i="13"/>
  <c r="Y872" i="13"/>
  <c r="Y880" i="13"/>
  <c r="V870" i="14"/>
  <c r="Y865" i="13"/>
  <c r="Y333" i="18"/>
  <c r="Y840" i="14"/>
  <c r="Y885" i="13"/>
  <c r="Y637" i="17"/>
  <c r="Q867" i="18"/>
  <c r="Q870" i="14"/>
  <c r="Y858" i="13"/>
  <c r="Y869" i="13"/>
  <c r="E138" i="21"/>
  <c r="Y893" i="14"/>
  <c r="I123" i="21"/>
  <c r="Y622" i="17"/>
  <c r="Y848" i="14"/>
  <c r="W856" i="14"/>
  <c r="Y863" i="14"/>
  <c r="Q591" i="17"/>
  <c r="Y908" i="13"/>
  <c r="Y66" i="14"/>
  <c r="X368" i="13"/>
  <c r="P867" i="18"/>
  <c r="Y84" i="13"/>
  <c r="T591" i="17"/>
  <c r="Y66" i="18"/>
  <c r="N591" i="17"/>
  <c r="X856" i="14"/>
  <c r="Y552" i="17"/>
  <c r="W642" i="13"/>
  <c r="R870" i="14"/>
  <c r="J123" i="21"/>
  <c r="Y586" i="18"/>
  <c r="Y572" i="17"/>
  <c r="Y20" i="17"/>
  <c r="K120" i="8"/>
  <c r="I284" i="17" s="1"/>
  <c r="X284" i="17" s="1"/>
  <c r="J874" i="13"/>
  <c r="L856" i="14"/>
  <c r="Y263" i="17"/>
  <c r="N870" i="14"/>
  <c r="Y575" i="17"/>
  <c r="X642" i="13"/>
  <c r="Y841" i="14"/>
  <c r="Y52" i="13"/>
  <c r="Y843" i="14"/>
  <c r="Y862" i="14"/>
  <c r="L123" i="21"/>
  <c r="Y320" i="14"/>
  <c r="Y334" i="14"/>
  <c r="P874" i="13"/>
  <c r="W591" i="17"/>
  <c r="E30" i="23"/>
  <c r="Y66" i="13"/>
  <c r="Y52" i="14"/>
  <c r="V30" i="14"/>
  <c r="U874" i="13"/>
  <c r="Y911" i="13"/>
  <c r="Y878" i="13"/>
  <c r="Y584" i="17"/>
  <c r="Y588" i="14"/>
  <c r="Y403" i="17"/>
  <c r="F135" i="21"/>
  <c r="Y85" i="14"/>
  <c r="J889" i="14"/>
  <c r="Y889" i="14" s="1"/>
  <c r="N826" i="14"/>
  <c r="N834" i="14" s="1"/>
  <c r="N566" i="14"/>
  <c r="Y23" i="18"/>
  <c r="J824" i="18"/>
  <c r="Y824" i="18" s="1"/>
  <c r="V815" i="18"/>
  <c r="V18" i="18"/>
  <c r="V819" i="18" s="1"/>
  <c r="Q120" i="21"/>
  <c r="U642" i="13"/>
  <c r="Q57" i="21" s="1"/>
  <c r="M871" i="18"/>
  <c r="M94" i="18"/>
  <c r="M895" i="18" s="1"/>
  <c r="Y26" i="14"/>
  <c r="J830" i="14"/>
  <c r="Y830" i="14" s="1"/>
  <c r="Q823" i="18"/>
  <c r="Q30" i="18"/>
  <c r="Q831" i="18" s="1"/>
  <c r="X22" i="19"/>
  <c r="I106" i="19"/>
  <c r="X106" i="19" s="1"/>
  <c r="J878" i="14"/>
  <c r="Y878" i="14" s="1"/>
  <c r="Y74" i="14"/>
  <c r="Q844" i="13"/>
  <c r="Q852" i="13" s="1"/>
  <c r="Q30" i="13"/>
  <c r="R94" i="14"/>
  <c r="R874" i="14"/>
  <c r="R898" i="14" s="1"/>
  <c r="R117" i="21"/>
  <c r="V368" i="13"/>
  <c r="R54" i="21" s="1"/>
  <c r="T94" i="13"/>
  <c r="P114" i="21"/>
  <c r="T892" i="13"/>
  <c r="S844" i="13"/>
  <c r="S852" i="13" s="1"/>
  <c r="S304" i="13"/>
  <c r="Y304" i="13" s="1"/>
  <c r="Y80" i="13"/>
  <c r="J902" i="13"/>
  <c r="J578" i="13"/>
  <c r="Y570" i="13"/>
  <c r="L642" i="13"/>
  <c r="H57" i="21" s="1"/>
  <c r="H120" i="21"/>
  <c r="P871" i="18"/>
  <c r="P94" i="18"/>
  <c r="P895" i="18" s="1"/>
  <c r="L105" i="19"/>
  <c r="L24" i="19"/>
  <c r="L108" i="19" s="1"/>
  <c r="Y21" i="17"/>
  <c r="J513" i="17"/>
  <c r="Y513" i="17" s="1"/>
  <c r="Y79" i="18"/>
  <c r="J880" i="18"/>
  <c r="Y880" i="18" s="1"/>
  <c r="Y14" i="17"/>
  <c r="J31" i="17"/>
  <c r="J895" i="13"/>
  <c r="Y895" i="13" s="1"/>
  <c r="Y73" i="13"/>
  <c r="E126" i="21"/>
  <c r="H127" i="21" s="1"/>
  <c r="L111" i="17" s="1"/>
  <c r="Y75" i="13"/>
  <c r="F117" i="21"/>
  <c r="Y344" i="13"/>
  <c r="J368" i="13"/>
  <c r="M94" i="13"/>
  <c r="M892" i="13"/>
  <c r="I114" i="21"/>
  <c r="K823" i="18"/>
  <c r="K30" i="18"/>
  <c r="K831" i="18" s="1"/>
  <c r="N900" i="13"/>
  <c r="J102" i="21"/>
  <c r="J99" i="21" s="1"/>
  <c r="Q30" i="14"/>
  <c r="Q826" i="14"/>
  <c r="Q834" i="14" s="1"/>
  <c r="X874" i="14"/>
  <c r="X898" i="14" s="1"/>
  <c r="X630" i="14"/>
  <c r="Y80" i="18"/>
  <c r="Y92" i="13"/>
  <c r="J914" i="13"/>
  <c r="Y914" i="13" s="1"/>
  <c r="J878" i="18"/>
  <c r="Y878" i="18" s="1"/>
  <c r="Y77" i="18"/>
  <c r="L870" i="14"/>
  <c r="K826" i="14"/>
  <c r="K834" i="14" s="1"/>
  <c r="K566" i="14"/>
  <c r="Y296" i="13"/>
  <c r="Y76" i="13"/>
  <c r="J898" i="13"/>
  <c r="Y898" i="13" s="1"/>
  <c r="Y281" i="18"/>
  <c r="J285" i="18"/>
  <c r="Y285" i="18" s="1"/>
  <c r="J18" i="18"/>
  <c r="J815" i="18"/>
  <c r="Y14" i="18"/>
  <c r="X21" i="19"/>
  <c r="I105" i="19"/>
  <c r="I24" i="19"/>
  <c r="K102" i="21"/>
  <c r="U30" i="14"/>
  <c r="U826" i="14"/>
  <c r="U834" i="14" s="1"/>
  <c r="Q874" i="14"/>
  <c r="Q898" i="14" s="1"/>
  <c r="Q630" i="14"/>
  <c r="N844" i="13"/>
  <c r="N852" i="13" s="1"/>
  <c r="N30" i="13"/>
  <c r="V94" i="14"/>
  <c r="Y550" i="17"/>
  <c r="Y74" i="13"/>
  <c r="J896" i="13"/>
  <c r="Y896" i="13" s="1"/>
  <c r="J522" i="17"/>
  <c r="Y522" i="17" s="1"/>
  <c r="Y30" i="17"/>
  <c r="J506" i="17"/>
  <c r="J195" i="17"/>
  <c r="Y178" i="17"/>
  <c r="N30" i="18"/>
  <c r="N831" i="18" s="1"/>
  <c r="N823" i="18"/>
  <c r="L30" i="14"/>
  <c r="L826" i="14"/>
  <c r="L834" i="14" s="1"/>
  <c r="Y76" i="18"/>
  <c r="J877" i="18"/>
  <c r="Y877" i="18" s="1"/>
  <c r="Y77" i="14"/>
  <c r="J881" i="14"/>
  <c r="Y881" i="14" s="1"/>
  <c r="K123" i="21"/>
  <c r="Y881" i="18"/>
  <c r="L844" i="13"/>
  <c r="L852" i="13" s="1"/>
  <c r="L30" i="13"/>
  <c r="J844" i="13"/>
  <c r="Y22" i="13"/>
  <c r="J30" i="13"/>
  <c r="U94" i="14"/>
  <c r="K94" i="14"/>
  <c r="Q31" i="17"/>
  <c r="T31" i="17"/>
  <c r="X815" i="18"/>
  <c r="X18" i="18"/>
  <c r="X819" i="18" s="1"/>
  <c r="S506" i="17"/>
  <c r="S195" i="17"/>
  <c r="V105" i="19"/>
  <c r="V24" i="19"/>
  <c r="V108" i="19" s="1"/>
  <c r="R900" i="13"/>
  <c r="N102" i="21"/>
  <c r="Y134" i="17"/>
  <c r="Y71" i="13"/>
  <c r="J893" i="13"/>
  <c r="Y893" i="13" s="1"/>
  <c r="S815" i="18"/>
  <c r="S18" i="18"/>
  <c r="S819" i="18" s="1"/>
  <c r="J875" i="14"/>
  <c r="Y875" i="14" s="1"/>
  <c r="Y71" i="14"/>
  <c r="R642" i="13"/>
  <c r="N57" i="21" s="1"/>
  <c r="N120" i="21"/>
  <c r="Q871" i="18"/>
  <c r="Q94" i="18"/>
  <c r="Q895" i="18" s="1"/>
  <c r="P30" i="18"/>
  <c r="P831" i="18" s="1"/>
  <c r="P823" i="18"/>
  <c r="Y861" i="18"/>
  <c r="T900" i="13"/>
  <c r="P102" i="21"/>
  <c r="K30" i="14"/>
  <c r="J630" i="14"/>
  <c r="Y606" i="14"/>
  <c r="Y844" i="14"/>
  <c r="X844" i="13"/>
  <c r="X852" i="13" s="1"/>
  <c r="X30" i="13"/>
  <c r="M94" i="14"/>
  <c r="M874" i="14"/>
  <c r="M898" i="14" s="1"/>
  <c r="S31" i="17"/>
  <c r="Y99" i="17"/>
  <c r="P117" i="21"/>
  <c r="T368" i="13"/>
  <c r="P54" i="21" s="1"/>
  <c r="O892" i="13"/>
  <c r="O94" i="13"/>
  <c r="K114" i="21"/>
  <c r="Y16" i="13"/>
  <c r="J838" i="13"/>
  <c r="Y838" i="13" s="1"/>
  <c r="Y71" i="18"/>
  <c r="J872" i="18"/>
  <c r="Y872" i="18" s="1"/>
  <c r="O18" i="18"/>
  <c r="O819" i="18" s="1"/>
  <c r="O815" i="18"/>
  <c r="F108" i="21"/>
  <c r="Y626" i="13"/>
  <c r="J906" i="13"/>
  <c r="Y906" i="13" s="1"/>
  <c r="N871" i="18"/>
  <c r="N94" i="18"/>
  <c r="N895" i="18" s="1"/>
  <c r="W823" i="18"/>
  <c r="W30" i="18"/>
  <c r="W831" i="18" s="1"/>
  <c r="L900" i="13"/>
  <c r="H102" i="21"/>
  <c r="H99" i="21" s="1"/>
  <c r="W30" i="14"/>
  <c r="W826" i="14"/>
  <c r="W834" i="14" s="1"/>
  <c r="Y860" i="14"/>
  <c r="O94" i="14"/>
  <c r="Y148" i="17"/>
  <c r="Y342" i="17"/>
  <c r="Q117" i="21"/>
  <c r="U368" i="13"/>
  <c r="Q54" i="21" s="1"/>
  <c r="G114" i="21"/>
  <c r="K94" i="13"/>
  <c r="K892" i="13"/>
  <c r="Y857" i="13"/>
  <c r="J509" i="17"/>
  <c r="Y509" i="17" s="1"/>
  <c r="Y17" i="17"/>
  <c r="Y15" i="18"/>
  <c r="J816" i="18"/>
  <c r="Y816" i="18" s="1"/>
  <c r="M815" i="18"/>
  <c r="M18" i="18"/>
  <c r="M819" i="18" s="1"/>
  <c r="T871" i="18"/>
  <c r="T94" i="18"/>
  <c r="T895" i="18" s="1"/>
  <c r="R105" i="19"/>
  <c r="R24" i="19"/>
  <c r="R108" i="19" s="1"/>
  <c r="V900" i="13"/>
  <c r="R102" i="21"/>
  <c r="R30" i="14"/>
  <c r="Y338" i="14"/>
  <c r="J362" i="14"/>
  <c r="Y362" i="14" s="1"/>
  <c r="U844" i="13"/>
  <c r="U30" i="13"/>
  <c r="L94" i="14"/>
  <c r="K117" i="8"/>
  <c r="I281" i="17" s="1"/>
  <c r="W281" i="17" s="1"/>
  <c r="N117" i="21"/>
  <c r="R368" i="13"/>
  <c r="N54" i="21" s="1"/>
  <c r="W368" i="13"/>
  <c r="R114" i="21"/>
  <c r="V94" i="13"/>
  <c r="V892" i="13"/>
  <c r="H114" i="21"/>
  <c r="L94" i="13"/>
  <c r="L892" i="13"/>
  <c r="J828" i="18"/>
  <c r="Y828" i="18" s="1"/>
  <c r="Y27" i="18"/>
  <c r="W18" i="18"/>
  <c r="W819" i="18" s="1"/>
  <c r="W815" i="18"/>
  <c r="V506" i="17"/>
  <c r="V195" i="17"/>
  <c r="J105" i="19"/>
  <c r="J24" i="19"/>
  <c r="J108" i="19" s="1"/>
  <c r="X823" i="18"/>
  <c r="X30" i="18"/>
  <c r="X831" i="18" s="1"/>
  <c r="T30" i="14"/>
  <c r="T826" i="14"/>
  <c r="T834" i="14" s="1"/>
  <c r="Y79" i="13"/>
  <c r="J901" i="13"/>
  <c r="Y901" i="13" s="1"/>
  <c r="J359" i="17"/>
  <c r="J888" i="13"/>
  <c r="Y28" i="14"/>
  <c r="J832" i="14"/>
  <c r="Y832" i="14" s="1"/>
  <c r="J845" i="13"/>
  <c r="Y845" i="13" s="1"/>
  <c r="Y23" i="13"/>
  <c r="Q368" i="13"/>
  <c r="M54" i="21" s="1"/>
  <c r="M117" i="21"/>
  <c r="K117" i="21"/>
  <c r="O368" i="13"/>
  <c r="K54" i="21" s="1"/>
  <c r="N114" i="21"/>
  <c r="R892" i="13"/>
  <c r="R94" i="13"/>
  <c r="X94" i="13"/>
  <c r="X892" i="13"/>
  <c r="F105" i="21"/>
  <c r="Y352" i="13"/>
  <c r="J825" i="18"/>
  <c r="Y825" i="18" s="1"/>
  <c r="Y24" i="18"/>
  <c r="J897" i="13"/>
  <c r="Y897" i="13" s="1"/>
  <c r="P815" i="18"/>
  <c r="P18" i="18"/>
  <c r="P819" i="18" s="1"/>
  <c r="T18" i="18"/>
  <c r="T819" i="18" s="1"/>
  <c r="T815" i="18"/>
  <c r="F120" i="21"/>
  <c r="J642" i="13"/>
  <c r="Y618" i="13"/>
  <c r="J120" i="21"/>
  <c r="N642" i="13"/>
  <c r="J57" i="21" s="1"/>
  <c r="V871" i="18"/>
  <c r="V94" i="18"/>
  <c r="V895" i="18" s="1"/>
  <c r="W871" i="18"/>
  <c r="W94" i="18"/>
  <c r="W895" i="18" s="1"/>
  <c r="J888" i="14"/>
  <c r="Y888" i="14" s="1"/>
  <c r="Y84" i="14"/>
  <c r="M506" i="17"/>
  <c r="M195" i="17"/>
  <c r="J876" i="14"/>
  <c r="Y876" i="14" s="1"/>
  <c r="Y72" i="14"/>
  <c r="K105" i="19"/>
  <c r="K24" i="19"/>
  <c r="K108" i="19" s="1"/>
  <c r="Q24" i="19"/>
  <c r="Q108" i="19" s="1"/>
  <c r="Q105" i="19"/>
  <c r="U823" i="18"/>
  <c r="U30" i="18"/>
  <c r="U831" i="18" s="1"/>
  <c r="T823" i="18"/>
  <c r="T30" i="18"/>
  <c r="T831" i="18" s="1"/>
  <c r="Y337" i="18"/>
  <c r="S361" i="18"/>
  <c r="Y361" i="18" s="1"/>
  <c r="U900" i="13"/>
  <c r="Q102" i="21"/>
  <c r="Q99" i="21" s="1"/>
  <c r="Q900" i="13"/>
  <c r="M102" i="21"/>
  <c r="Y851" i="14"/>
  <c r="X30" i="14"/>
  <c r="J564" i="18"/>
  <c r="Y564" i="18" s="1"/>
  <c r="Y556" i="18"/>
  <c r="N874" i="14"/>
  <c r="N898" i="14" s="1"/>
  <c r="N630" i="14"/>
  <c r="O874" i="14"/>
  <c r="O898" i="14" s="1"/>
  <c r="O630" i="14"/>
  <c r="V888" i="13"/>
  <c r="N888" i="13"/>
  <c r="J508" i="17"/>
  <c r="Y508" i="17" s="1"/>
  <c r="Y16" i="17"/>
  <c r="Y614" i="13"/>
  <c r="O844" i="13"/>
  <c r="O852" i="13" s="1"/>
  <c r="O30" i="13"/>
  <c r="T844" i="13"/>
  <c r="T852" i="13" s="1"/>
  <c r="T30" i="13"/>
  <c r="T874" i="13"/>
  <c r="Y74" i="18"/>
  <c r="J875" i="18"/>
  <c r="Y875" i="18" s="1"/>
  <c r="S874" i="14"/>
  <c r="S898" i="14" s="1"/>
  <c r="S94" i="14"/>
  <c r="X94" i="14"/>
  <c r="W506" i="17"/>
  <c r="W31" i="17"/>
  <c r="W523" i="17" s="1"/>
  <c r="L31" i="17"/>
  <c r="J885" i="18"/>
  <c r="Y885" i="18" s="1"/>
  <c r="Y84" i="18"/>
  <c r="P888" i="13"/>
  <c r="R874" i="13"/>
  <c r="Y25" i="18"/>
  <c r="J826" i="18"/>
  <c r="Y826" i="18" s="1"/>
  <c r="S368" i="13"/>
  <c r="O117" i="21"/>
  <c r="L114" i="21"/>
  <c r="P892" i="13"/>
  <c r="P94" i="13"/>
  <c r="Y290" i="14"/>
  <c r="J298" i="14"/>
  <c r="Y298" i="14" s="1"/>
  <c r="J894" i="13"/>
  <c r="Y894" i="13" s="1"/>
  <c r="Y72" i="13"/>
  <c r="Q506" i="17"/>
  <c r="Q195" i="17"/>
  <c r="J829" i="18"/>
  <c r="Y829" i="18" s="1"/>
  <c r="Y28" i="18"/>
  <c r="Q94" i="14"/>
  <c r="X49" i="19"/>
  <c r="I52" i="19"/>
  <c r="X52" i="19" s="1"/>
  <c r="Y820" i="14"/>
  <c r="J117" i="21"/>
  <c r="N368" i="13"/>
  <c r="J54" i="21" s="1"/>
  <c r="W94" i="13"/>
  <c r="W892" i="13"/>
  <c r="J879" i="18"/>
  <c r="Y879" i="18" s="1"/>
  <c r="Y78" i="18"/>
  <c r="J905" i="13"/>
  <c r="Y905" i="13" s="1"/>
  <c r="Y83" i="13"/>
  <c r="P506" i="17"/>
  <c r="P195" i="17"/>
  <c r="M24" i="19"/>
  <c r="M108" i="19" s="1"/>
  <c r="M105" i="19"/>
  <c r="Y78" i="13"/>
  <c r="J900" i="13"/>
  <c r="F102" i="21"/>
  <c r="Y22" i="14"/>
  <c r="J30" i="14"/>
  <c r="Y85" i="13"/>
  <c r="J907" i="13"/>
  <c r="Y907" i="13" s="1"/>
  <c r="R123" i="21"/>
  <c r="L815" i="18"/>
  <c r="L18" i="18"/>
  <c r="L819" i="18" s="1"/>
  <c r="I120" i="21"/>
  <c r="M642" i="13"/>
  <c r="I57" i="21" s="1"/>
  <c r="L871" i="18"/>
  <c r="L94" i="18"/>
  <c r="L895" i="18" s="1"/>
  <c r="T105" i="19"/>
  <c r="T24" i="19"/>
  <c r="T108" i="19" s="1"/>
  <c r="E132" i="21"/>
  <c r="K844" i="13"/>
  <c r="K852" i="13" s="1"/>
  <c r="K30" i="13"/>
  <c r="Y70" i="14"/>
  <c r="J874" i="14"/>
  <c r="J94" i="14"/>
  <c r="V31" i="17"/>
  <c r="Q856" i="14"/>
  <c r="X826" i="14"/>
  <c r="X834" i="14" s="1"/>
  <c r="X566" i="14"/>
  <c r="J847" i="13"/>
  <c r="Y847" i="13" s="1"/>
  <c r="Y25" i="13"/>
  <c r="Y604" i="18"/>
  <c r="J628" i="18"/>
  <c r="Y628" i="18" s="1"/>
  <c r="J817" i="18"/>
  <c r="Y817" i="18" s="1"/>
  <c r="Y16" i="18"/>
  <c r="G120" i="21"/>
  <c r="K642" i="13"/>
  <c r="G57" i="21" s="1"/>
  <c r="K871" i="18"/>
  <c r="K94" i="18"/>
  <c r="K895" i="18" s="1"/>
  <c r="Y600" i="18"/>
  <c r="V823" i="18"/>
  <c r="V30" i="18"/>
  <c r="V831" i="18" s="1"/>
  <c r="N123" i="21"/>
  <c r="P874" i="14"/>
  <c r="P898" i="14" s="1"/>
  <c r="P630" i="14"/>
  <c r="U31" i="17"/>
  <c r="O856" i="14"/>
  <c r="V826" i="14"/>
  <c r="V834" i="14" s="1"/>
  <c r="V566" i="14"/>
  <c r="J297" i="18"/>
  <c r="Y297" i="18" s="1"/>
  <c r="Y289" i="18"/>
  <c r="X77" i="19"/>
  <c r="I80" i="19"/>
  <c r="X80" i="19" s="1"/>
  <c r="U18" i="18"/>
  <c r="U819" i="18" s="1"/>
  <c r="U815" i="18"/>
  <c r="P642" i="13"/>
  <c r="L57" i="21" s="1"/>
  <c r="L120" i="21"/>
  <c r="U871" i="18"/>
  <c r="U94" i="18"/>
  <c r="U895" i="18" s="1"/>
  <c r="O871" i="18"/>
  <c r="O94" i="18"/>
  <c r="O895" i="18" s="1"/>
  <c r="U105" i="19"/>
  <c r="U24" i="19"/>
  <c r="U108" i="19" s="1"/>
  <c r="K900" i="13"/>
  <c r="G102" i="21"/>
  <c r="X900" i="13"/>
  <c r="K110" i="8"/>
  <c r="I274" i="17" s="1"/>
  <c r="W274" i="17" s="1"/>
  <c r="P368" i="13"/>
  <c r="L54" i="21" s="1"/>
  <c r="L117" i="21"/>
  <c r="U94" i="13"/>
  <c r="U892" i="13"/>
  <c r="Q114" i="21"/>
  <c r="M114" i="21"/>
  <c r="Q892" i="13"/>
  <c r="Q94" i="13"/>
  <c r="J826" i="14"/>
  <c r="Y558" i="14"/>
  <c r="J566" i="14"/>
  <c r="J512" i="17"/>
  <c r="Y512" i="17" s="1"/>
  <c r="Y76" i="14"/>
  <c r="J880" i="14"/>
  <c r="Y880" i="14" s="1"/>
  <c r="M900" i="13"/>
  <c r="I105" i="21"/>
  <c r="Y83" i="18"/>
  <c r="J884" i="18"/>
  <c r="Y884" i="18" s="1"/>
  <c r="Y73" i="14"/>
  <c r="J877" i="14"/>
  <c r="Y877" i="14" s="1"/>
  <c r="J850" i="13"/>
  <c r="Y850" i="13" s="1"/>
  <c r="Y28" i="13"/>
  <c r="Y910" i="13"/>
  <c r="N18" i="18"/>
  <c r="N819" i="18" s="1"/>
  <c r="N815" i="18"/>
  <c r="K120" i="21"/>
  <c r="O642" i="13"/>
  <c r="K57" i="21" s="1"/>
  <c r="Q642" i="13"/>
  <c r="M57" i="21" s="1"/>
  <c r="M120" i="21"/>
  <c r="R871" i="18"/>
  <c r="R94" i="18"/>
  <c r="R895" i="18" s="1"/>
  <c r="J871" i="18"/>
  <c r="Y70" i="18"/>
  <c r="J94" i="18"/>
  <c r="U506" i="17"/>
  <c r="U195" i="17"/>
  <c r="N506" i="17"/>
  <c r="N195" i="17"/>
  <c r="J846" i="13"/>
  <c r="Y846" i="13" s="1"/>
  <c r="Y24" i="13"/>
  <c r="Y80" i="14"/>
  <c r="J884" i="14"/>
  <c r="Y884" i="14" s="1"/>
  <c r="P105" i="19"/>
  <c r="P24" i="19"/>
  <c r="P108" i="19" s="1"/>
  <c r="N105" i="19"/>
  <c r="N24" i="19"/>
  <c r="N108" i="19" s="1"/>
  <c r="L823" i="18"/>
  <c r="L30" i="18"/>
  <c r="L831" i="18" s="1"/>
  <c r="O823" i="18"/>
  <c r="O30" i="18"/>
  <c r="O831" i="18" s="1"/>
  <c r="J510" i="17"/>
  <c r="Y510" i="17" s="1"/>
  <c r="Y18" i="17"/>
  <c r="Y75" i="18"/>
  <c r="J876" i="18"/>
  <c r="Y876" i="18" s="1"/>
  <c r="I102" i="21"/>
  <c r="W900" i="13"/>
  <c r="J827" i="18"/>
  <c r="Y827" i="18" s="1"/>
  <c r="Y26" i="18"/>
  <c r="J887" i="14"/>
  <c r="Y887" i="14" s="1"/>
  <c r="Y83" i="14"/>
  <c r="O30" i="14"/>
  <c r="P30" i="14"/>
  <c r="W874" i="14"/>
  <c r="W898" i="14" s="1"/>
  <c r="W630" i="14"/>
  <c r="V874" i="14"/>
  <c r="V898" i="14" s="1"/>
  <c r="V630" i="14"/>
  <c r="Y26" i="17"/>
  <c r="J518" i="17"/>
  <c r="Y518" i="17" s="1"/>
  <c r="R844" i="13"/>
  <c r="R852" i="13" s="1"/>
  <c r="R30" i="13"/>
  <c r="S30" i="13"/>
  <c r="T94" i="14"/>
  <c r="W94" i="14"/>
  <c r="F123" i="21"/>
  <c r="Y24" i="17"/>
  <c r="J516" i="17"/>
  <c r="Y516" i="17" s="1"/>
  <c r="Y19" i="17"/>
  <c r="P31" i="17"/>
  <c r="R506" i="17"/>
  <c r="R31" i="17"/>
  <c r="R523" i="17" s="1"/>
  <c r="O888" i="13"/>
  <c r="L368" i="13"/>
  <c r="H54" i="21" s="1"/>
  <c r="H117" i="21"/>
  <c r="P120" i="21"/>
  <c r="T642" i="13"/>
  <c r="P57" i="21" s="1"/>
  <c r="Y23" i="14"/>
  <c r="R30" i="18"/>
  <c r="R831" i="18" s="1"/>
  <c r="R823" i="18"/>
  <c r="P900" i="13"/>
  <c r="L102" i="21"/>
  <c r="L99" i="21" s="1"/>
  <c r="S30" i="14"/>
  <c r="S826" i="14"/>
  <c r="S834" i="14" s="1"/>
  <c r="L874" i="14"/>
  <c r="L898" i="14" s="1"/>
  <c r="L630" i="14"/>
  <c r="W844" i="13"/>
  <c r="W852" i="13" s="1"/>
  <c r="W30" i="13"/>
  <c r="Y15" i="17"/>
  <c r="J507" i="17"/>
  <c r="Y507" i="17" s="1"/>
  <c r="N31" i="17"/>
  <c r="Q18" i="18"/>
  <c r="Q819" i="18" s="1"/>
  <c r="Q815" i="18"/>
  <c r="O900" i="13"/>
  <c r="K108" i="21"/>
  <c r="M30" i="18"/>
  <c r="M831" i="18" s="1"/>
  <c r="M823" i="18"/>
  <c r="J896" i="14"/>
  <c r="Y896" i="14" s="1"/>
  <c r="Y92" i="14"/>
  <c r="T874" i="14"/>
  <c r="T898" i="14" s="1"/>
  <c r="T630" i="14"/>
  <c r="V844" i="13"/>
  <c r="V852" i="13" s="1"/>
  <c r="V30" i="13"/>
  <c r="N94" i="14"/>
  <c r="R826" i="14"/>
  <c r="R834" i="14" s="1"/>
  <c r="R566" i="14"/>
  <c r="Y72" i="18"/>
  <c r="J873" i="18"/>
  <c r="Y873" i="18" s="1"/>
  <c r="Y92" i="18"/>
  <c r="J893" i="18"/>
  <c r="Y893" i="18" s="1"/>
  <c r="L506" i="17"/>
  <c r="L195" i="17"/>
  <c r="S24" i="19"/>
  <c r="S108" i="19" s="1"/>
  <c r="S105" i="19"/>
  <c r="Y73" i="18"/>
  <c r="J874" i="18"/>
  <c r="Y874" i="18" s="1"/>
  <c r="O31" i="17"/>
  <c r="J892" i="13"/>
  <c r="F114" i="21"/>
  <c r="Y70" i="13"/>
  <c r="J94" i="13"/>
  <c r="X506" i="17"/>
  <c r="X195" i="17"/>
  <c r="S823" i="18"/>
  <c r="S30" i="18"/>
  <c r="S831" i="18" s="1"/>
  <c r="J848" i="13"/>
  <c r="Y848" i="13" s="1"/>
  <c r="Y26" i="13"/>
  <c r="J515" i="17"/>
  <c r="Y515" i="17" s="1"/>
  <c r="Y23" i="17"/>
  <c r="X31" i="17"/>
  <c r="I117" i="21"/>
  <c r="M368" i="13"/>
  <c r="I54" i="21" s="1"/>
  <c r="K368" i="13"/>
  <c r="G54" i="21" s="1"/>
  <c r="G117" i="21"/>
  <c r="N94" i="13"/>
  <c r="J114" i="21"/>
  <c r="N892" i="13"/>
  <c r="O114" i="21"/>
  <c r="S892" i="13"/>
  <c r="S94" i="13"/>
  <c r="P826" i="14"/>
  <c r="P834" i="14" s="1"/>
  <c r="P566" i="14"/>
  <c r="O826" i="14"/>
  <c r="O834" i="14" s="1"/>
  <c r="O566" i="14"/>
  <c r="Y78" i="14"/>
  <c r="J882" i="14"/>
  <c r="Y882" i="14" s="1"/>
  <c r="Y27" i="13"/>
  <c r="J849" i="13"/>
  <c r="Y548" i="18"/>
  <c r="J552" i="18"/>
  <c r="Y552" i="18" s="1"/>
  <c r="Y77" i="13"/>
  <c r="J899" i="13"/>
  <c r="Y899" i="13" s="1"/>
  <c r="J827" i="14"/>
  <c r="Y827" i="14" s="1"/>
  <c r="F28" i="23"/>
  <c r="H28" i="23"/>
  <c r="G28" i="23"/>
  <c r="Y27" i="14"/>
  <c r="J831" i="14"/>
  <c r="Y831" i="14" s="1"/>
  <c r="Y16" i="14"/>
  <c r="R815" i="18"/>
  <c r="R18" i="18"/>
  <c r="R819" i="18" s="1"/>
  <c r="K18" i="18"/>
  <c r="K819" i="18" s="1"/>
  <c r="K815" i="18"/>
  <c r="J519" i="17"/>
  <c r="Y519" i="17" s="1"/>
  <c r="Y27" i="17"/>
  <c r="S642" i="13"/>
  <c r="O57" i="21" s="1"/>
  <c r="O120" i="21"/>
  <c r="V642" i="13"/>
  <c r="R57" i="21" s="1"/>
  <c r="R120" i="21"/>
  <c r="S871" i="18"/>
  <c r="S94" i="18"/>
  <c r="X871" i="18"/>
  <c r="X94" i="18"/>
  <c r="X895" i="18" s="1"/>
  <c r="T506" i="17"/>
  <c r="T195" i="17"/>
  <c r="O506" i="17"/>
  <c r="O195" i="17"/>
  <c r="Y75" i="14"/>
  <c r="J879" i="14"/>
  <c r="Y879" i="14" s="1"/>
  <c r="Y28" i="17"/>
  <c r="J520" i="17"/>
  <c r="Y520" i="17" s="1"/>
  <c r="Y29" i="17"/>
  <c r="J521" i="17"/>
  <c r="Y521" i="17" s="1"/>
  <c r="O105" i="19"/>
  <c r="O24" i="19"/>
  <c r="O108" i="19" s="1"/>
  <c r="W24" i="19"/>
  <c r="W108" i="19" s="1"/>
  <c r="W105" i="19"/>
  <c r="Y22" i="18"/>
  <c r="J823" i="18"/>
  <c r="J30" i="18"/>
  <c r="S900" i="13"/>
  <c r="O102" i="21"/>
  <c r="O99" i="21" s="1"/>
  <c r="M30" i="14"/>
  <c r="M826" i="14"/>
  <c r="M834" i="14" s="1"/>
  <c r="N30" i="14"/>
  <c r="K874" i="14"/>
  <c r="K898" i="14" s="1"/>
  <c r="K630" i="14"/>
  <c r="U874" i="14"/>
  <c r="U898" i="14" s="1"/>
  <c r="U630" i="14"/>
  <c r="Y25" i="14"/>
  <c r="J829" i="14"/>
  <c r="Y829" i="14" s="1"/>
  <c r="M844" i="13"/>
  <c r="M852" i="13" s="1"/>
  <c r="M30" i="13"/>
  <c r="P844" i="13"/>
  <c r="P852" i="13" s="1"/>
  <c r="P30" i="13"/>
  <c r="Y857" i="18"/>
  <c r="P94" i="14"/>
  <c r="Y24" i="14"/>
  <c r="J828" i="14"/>
  <c r="Y828" i="14" s="1"/>
  <c r="J517" i="17"/>
  <c r="Y517" i="17" s="1"/>
  <c r="Y25" i="17"/>
  <c r="M31" i="17"/>
  <c r="K31" i="17"/>
  <c r="K523" i="17" s="1"/>
  <c r="K506" i="17"/>
  <c r="Y85" i="18"/>
  <c r="J886" i="18"/>
  <c r="Y886" i="18" s="1"/>
  <c r="Y79" i="14"/>
  <c r="J883" i="14"/>
  <c r="Y883" i="14" s="1"/>
  <c r="I59" i="1"/>
  <c r="P63" i="1"/>
  <c r="P59" i="1"/>
  <c r="I30" i="20"/>
  <c r="I32" i="20" s="1"/>
  <c r="J32" i="20"/>
  <c r="H13" i="1" s="1"/>
  <c r="H63" i="1" s="1"/>
  <c r="Q52" i="1"/>
  <c r="Q63" i="1"/>
  <c r="R52" i="1"/>
  <c r="R63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M59" i="1"/>
  <c r="J59" i="1"/>
  <c r="K63" i="1"/>
  <c r="M63" i="1"/>
  <c r="Y633" i="17"/>
  <c r="Y451" i="17"/>
  <c r="O59" i="1"/>
  <c r="N59" i="1"/>
  <c r="O52" i="1"/>
  <c r="E145" i="21"/>
  <c r="T63" i="1"/>
  <c r="T52" i="1"/>
  <c r="S59" i="1"/>
  <c r="S52" i="1"/>
  <c r="N52" i="1"/>
  <c r="L63" i="1"/>
  <c r="Y511" i="17"/>
  <c r="Y380" i="17"/>
  <c r="G17" i="24"/>
  <c r="G21" i="1"/>
  <c r="N99" i="21" l="1"/>
  <c r="R99" i="21"/>
  <c r="G99" i="21"/>
  <c r="P99" i="21"/>
  <c r="Y902" i="13"/>
  <c r="M99" i="21"/>
  <c r="Y903" i="13"/>
  <c r="Y904" i="13"/>
  <c r="J142" i="21"/>
  <c r="N287" i="17" s="1"/>
  <c r="P142" i="21"/>
  <c r="T287" i="17" s="1"/>
  <c r="M142" i="21"/>
  <c r="Q287" i="17" s="1"/>
  <c r="I142" i="21"/>
  <c r="M287" i="17" s="1"/>
  <c r="H142" i="21"/>
  <c r="L287" i="17" s="1"/>
  <c r="K142" i="21"/>
  <c r="O287" i="17" s="1"/>
  <c r="E135" i="21"/>
  <c r="R136" i="21" s="1"/>
  <c r="Q142" i="21"/>
  <c r="U287" i="17" s="1"/>
  <c r="G142" i="21"/>
  <c r="K287" i="17" s="1"/>
  <c r="U544" i="17"/>
  <c r="K544" i="17"/>
  <c r="L544" i="17"/>
  <c r="N142" i="21"/>
  <c r="R287" i="17" s="1"/>
  <c r="F142" i="21"/>
  <c r="J287" i="17" s="1"/>
  <c r="Y239" i="17"/>
  <c r="L142" i="21"/>
  <c r="P287" i="17" s="1"/>
  <c r="R142" i="21"/>
  <c r="V287" i="17" s="1"/>
  <c r="S544" i="17"/>
  <c r="R544" i="17"/>
  <c r="O544" i="17"/>
  <c r="Y319" i="18"/>
  <c r="Y835" i="18"/>
  <c r="P544" i="17"/>
  <c r="M544" i="17"/>
  <c r="Y543" i="17"/>
  <c r="W544" i="17"/>
  <c r="Y853" i="18"/>
  <c r="N544" i="17"/>
  <c r="Q544" i="17"/>
  <c r="Y534" i="17"/>
  <c r="V544" i="17"/>
  <c r="J544" i="17"/>
  <c r="Y528" i="17"/>
  <c r="Y52" i="17"/>
  <c r="X544" i="17"/>
  <c r="T544" i="17"/>
  <c r="Y216" i="17"/>
  <c r="W284" i="17"/>
  <c r="Y626" i="17"/>
  <c r="L117" i="8"/>
  <c r="I445" i="17" s="1"/>
  <c r="W445" i="17" s="1"/>
  <c r="N275" i="17"/>
  <c r="J107" i="8"/>
  <c r="I107" i="17" s="1"/>
  <c r="X107" i="17" s="1"/>
  <c r="J120" i="8"/>
  <c r="I120" i="17" s="1"/>
  <c r="S288" i="17"/>
  <c r="J110" i="8"/>
  <c r="I110" i="17" s="1"/>
  <c r="Q275" i="17"/>
  <c r="J108" i="8"/>
  <c r="I108" i="17" s="1"/>
  <c r="W108" i="17" s="1"/>
  <c r="J117" i="8"/>
  <c r="I117" i="17" s="1"/>
  <c r="X117" i="17" s="1"/>
  <c r="J122" i="8"/>
  <c r="I122" i="17" s="1"/>
  <c r="X122" i="17" s="1"/>
  <c r="R288" i="17"/>
  <c r="L275" i="17"/>
  <c r="L603" i="17" s="1"/>
  <c r="R51" i="21"/>
  <c r="R48" i="21" s="1"/>
  <c r="P288" i="17"/>
  <c r="W286" i="17"/>
  <c r="X274" i="17"/>
  <c r="W282" i="17"/>
  <c r="Y640" i="17"/>
  <c r="L122" i="8"/>
  <c r="I450" i="17" s="1"/>
  <c r="X450" i="17" s="1"/>
  <c r="L107" i="8"/>
  <c r="U288" i="17"/>
  <c r="W446" i="17"/>
  <c r="E130" i="21"/>
  <c r="V275" i="17"/>
  <c r="K275" i="17"/>
  <c r="X272" i="17"/>
  <c r="J275" i="17"/>
  <c r="G39" i="23"/>
  <c r="L523" i="17"/>
  <c r="J288" i="17"/>
  <c r="O275" i="17"/>
  <c r="L108" i="8"/>
  <c r="T275" i="17"/>
  <c r="M118" i="8"/>
  <c r="E43" i="23"/>
  <c r="L120" i="8"/>
  <c r="I448" i="17" s="1"/>
  <c r="L110" i="8"/>
  <c r="I438" i="17" s="1"/>
  <c r="Y867" i="18"/>
  <c r="Y856" i="14"/>
  <c r="Y874" i="13"/>
  <c r="V523" i="17"/>
  <c r="Q111" i="21"/>
  <c r="N523" i="17"/>
  <c r="U916" i="13"/>
  <c r="P51" i="21"/>
  <c r="P48" i="21" s="1"/>
  <c r="Q523" i="17"/>
  <c r="R916" i="13"/>
  <c r="H139" i="21"/>
  <c r="L123" i="17" s="1"/>
  <c r="F139" i="21"/>
  <c r="M139" i="21"/>
  <c r="Q123" i="17" s="1"/>
  <c r="G139" i="21"/>
  <c r="K123" i="17" s="1"/>
  <c r="O139" i="21"/>
  <c r="S123" i="17" s="1"/>
  <c r="S615" i="17" s="1"/>
  <c r="Q139" i="21"/>
  <c r="U123" i="17" s="1"/>
  <c r="J139" i="21"/>
  <c r="N123" i="17" s="1"/>
  <c r="I139" i="21"/>
  <c r="M123" i="17" s="1"/>
  <c r="K139" i="21"/>
  <c r="O123" i="17" s="1"/>
  <c r="N139" i="21"/>
  <c r="R123" i="17" s="1"/>
  <c r="L139" i="21"/>
  <c r="P123" i="17" s="1"/>
  <c r="R139" i="21"/>
  <c r="V123" i="17" s="1"/>
  <c r="P139" i="21"/>
  <c r="T123" i="17" s="1"/>
  <c r="I99" i="21"/>
  <c r="Y591" i="17"/>
  <c r="K51" i="21"/>
  <c r="K48" i="21" s="1"/>
  <c r="K136" i="21"/>
  <c r="E28" i="23"/>
  <c r="N51" i="21"/>
  <c r="N48" i="21" s="1"/>
  <c r="J111" i="21"/>
  <c r="E105" i="21"/>
  <c r="M106" i="21" s="1"/>
  <c r="Q270" i="17" s="1"/>
  <c r="L916" i="13"/>
  <c r="G31" i="23"/>
  <c r="F31" i="23"/>
  <c r="H31" i="23"/>
  <c r="U523" i="17"/>
  <c r="G111" i="21"/>
  <c r="X916" i="13"/>
  <c r="J523" i="17"/>
  <c r="S523" i="17"/>
  <c r="I111" i="21"/>
  <c r="Y900" i="13"/>
  <c r="T523" i="17"/>
  <c r="Y870" i="14"/>
  <c r="M916" i="13"/>
  <c r="S895" i="18"/>
  <c r="O51" i="21"/>
  <c r="O111" i="21"/>
  <c r="P523" i="17"/>
  <c r="M111" i="21"/>
  <c r="W916" i="13"/>
  <c r="K99" i="21"/>
  <c r="N916" i="13"/>
  <c r="Y888" i="13"/>
  <c r="M133" i="21"/>
  <c r="Q452" i="17" s="1"/>
  <c r="F133" i="21"/>
  <c r="H133" i="21"/>
  <c r="L452" i="17" s="1"/>
  <c r="G133" i="21"/>
  <c r="K452" i="17" s="1"/>
  <c r="L133" i="21"/>
  <c r="P452" i="17" s="1"/>
  <c r="O133" i="21"/>
  <c r="S452" i="17" s="1"/>
  <c r="N133" i="21"/>
  <c r="R452" i="17" s="1"/>
  <c r="R133" i="21"/>
  <c r="V452" i="17" s="1"/>
  <c r="P133" i="21"/>
  <c r="T452" i="17" s="1"/>
  <c r="J133" i="21"/>
  <c r="N452" i="17" s="1"/>
  <c r="I133" i="21"/>
  <c r="M452" i="17" s="1"/>
  <c r="Q133" i="21"/>
  <c r="U452" i="17" s="1"/>
  <c r="K133" i="21"/>
  <c r="O452" i="17" s="1"/>
  <c r="E102" i="21"/>
  <c r="F99" i="21"/>
  <c r="Q127" i="21"/>
  <c r="U124" i="17" s="1"/>
  <c r="Y815" i="18"/>
  <c r="N127" i="21"/>
  <c r="R124" i="17" s="1"/>
  <c r="J127" i="21"/>
  <c r="N124" i="17" s="1"/>
  <c r="Y566" i="14"/>
  <c r="H111" i="21"/>
  <c r="M127" i="21"/>
  <c r="Q124" i="17" s="1"/>
  <c r="E114" i="21"/>
  <c r="F111" i="21"/>
  <c r="Y94" i="18"/>
  <c r="J895" i="18"/>
  <c r="V916" i="13"/>
  <c r="K111" i="21"/>
  <c r="Y30" i="13"/>
  <c r="F51" i="21"/>
  <c r="Y195" i="17"/>
  <c r="L124" i="17"/>
  <c r="R127" i="21"/>
  <c r="V111" i="17" s="1"/>
  <c r="I127" i="21"/>
  <c r="M124" i="17" s="1"/>
  <c r="F127" i="21"/>
  <c r="J111" i="17" s="1"/>
  <c r="L51" i="21"/>
  <c r="L48" i="21" s="1"/>
  <c r="Y823" i="18"/>
  <c r="Y892" i="13"/>
  <c r="J916" i="13"/>
  <c r="J834" i="14"/>
  <c r="Y834" i="14" s="1"/>
  <c r="Y826" i="14"/>
  <c r="G51" i="21"/>
  <c r="G48" i="21" s="1"/>
  <c r="P916" i="13"/>
  <c r="Y642" i="13"/>
  <c r="N111" i="21"/>
  <c r="Q51" i="21"/>
  <c r="Q48" i="21" s="1"/>
  <c r="E108" i="21"/>
  <c r="Y506" i="17"/>
  <c r="X24" i="19"/>
  <c r="I108" i="19"/>
  <c r="X108" i="19" s="1"/>
  <c r="T916" i="13"/>
  <c r="M51" i="21"/>
  <c r="M48" i="21" s="1"/>
  <c r="Y578" i="13"/>
  <c r="F57" i="21"/>
  <c r="E57" i="21" s="1"/>
  <c r="F58" i="21" s="1"/>
  <c r="X523" i="17"/>
  <c r="Y567" i="17"/>
  <c r="Y630" i="14"/>
  <c r="J819" i="18"/>
  <c r="Y819" i="18" s="1"/>
  <c r="Y18" i="18"/>
  <c r="L127" i="21"/>
  <c r="P124" i="17" s="1"/>
  <c r="J898" i="14"/>
  <c r="Y898" i="14" s="1"/>
  <c r="Y874" i="14"/>
  <c r="Y31" i="17"/>
  <c r="O54" i="21"/>
  <c r="X281" i="17"/>
  <c r="K127" i="21"/>
  <c r="O111" i="17" s="1"/>
  <c r="J831" i="18"/>
  <c r="Y831" i="18" s="1"/>
  <c r="Y30" i="18"/>
  <c r="E123" i="21"/>
  <c r="F54" i="21"/>
  <c r="Y368" i="13"/>
  <c r="P127" i="21"/>
  <c r="G127" i="21"/>
  <c r="K111" i="17" s="1"/>
  <c r="M523" i="17"/>
  <c r="J852" i="13"/>
  <c r="Y849" i="13"/>
  <c r="Y871" i="18"/>
  <c r="Y30" i="14"/>
  <c r="L111" i="21"/>
  <c r="E120" i="21"/>
  <c r="R111" i="21"/>
  <c r="Y844" i="13"/>
  <c r="U852" i="13"/>
  <c r="O916" i="13"/>
  <c r="J51" i="21"/>
  <c r="J48" i="21" s="1"/>
  <c r="X105" i="19"/>
  <c r="E117" i="21"/>
  <c r="P111" i="21"/>
  <c r="Y359" i="17"/>
  <c r="O127" i="21"/>
  <c r="S111" i="17" s="1"/>
  <c r="S603" i="17" s="1"/>
  <c r="Y94" i="13"/>
  <c r="Y94" i="14"/>
  <c r="I51" i="21"/>
  <c r="I48" i="21" s="1"/>
  <c r="S916" i="13"/>
  <c r="O523" i="17"/>
  <c r="Q916" i="13"/>
  <c r="K916" i="13"/>
  <c r="H51" i="21"/>
  <c r="H48" i="21" s="1"/>
  <c r="H59" i="1"/>
  <c r="G13" i="1"/>
  <c r="G59" i="1" s="1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Y32" i="20"/>
  <c r="W271" i="17"/>
  <c r="X271" i="17"/>
  <c r="W118" i="17"/>
  <c r="X118" i="17"/>
  <c r="X610" i="17" s="1"/>
  <c r="F12" i="12"/>
  <c r="F22" i="12" s="1"/>
  <c r="F28" i="12" s="1"/>
  <c r="F29" i="12" s="1"/>
  <c r="Y30" i="20"/>
  <c r="A889" i="14" l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N615" i="17"/>
  <c r="T615" i="17"/>
  <c r="Q615" i="17"/>
  <c r="O615" i="17"/>
  <c r="L615" i="17"/>
  <c r="M615" i="17"/>
  <c r="L136" i="21"/>
  <c r="P136" i="21"/>
  <c r="N136" i="21"/>
  <c r="M136" i="21"/>
  <c r="H136" i="21"/>
  <c r="O136" i="21"/>
  <c r="I136" i="21"/>
  <c r="J136" i="21"/>
  <c r="G136" i="21"/>
  <c r="F136" i="21"/>
  <c r="Q136" i="21"/>
  <c r="U615" i="17"/>
  <c r="K615" i="17"/>
  <c r="P615" i="17"/>
  <c r="R615" i="17"/>
  <c r="Y287" i="17"/>
  <c r="V615" i="17"/>
  <c r="E142" i="21"/>
  <c r="Y544" i="17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W107" i="17"/>
  <c r="M111" i="17"/>
  <c r="M603" i="17" s="1"/>
  <c r="M107" i="8"/>
  <c r="J603" i="17"/>
  <c r="O603" i="17"/>
  <c r="W610" i="17"/>
  <c r="X108" i="17"/>
  <c r="W117" i="17"/>
  <c r="W609" i="17" s="1"/>
  <c r="M122" i="8"/>
  <c r="M117" i="8"/>
  <c r="W122" i="17"/>
  <c r="F39" i="23"/>
  <c r="Y288" i="17"/>
  <c r="K603" i="17"/>
  <c r="X614" i="17"/>
  <c r="W450" i="17"/>
  <c r="I435" i="17"/>
  <c r="X435" i="17" s="1"/>
  <c r="X599" i="17" s="1"/>
  <c r="Y895" i="18"/>
  <c r="Q111" i="17"/>
  <c r="Q603" i="17" s="1"/>
  <c r="V603" i="17"/>
  <c r="Y275" i="17"/>
  <c r="Q616" i="17"/>
  <c r="X445" i="17"/>
  <c r="X609" i="17" s="1"/>
  <c r="P106" i="21"/>
  <c r="T270" i="17" s="1"/>
  <c r="J58" i="21"/>
  <c r="N106" i="21"/>
  <c r="R270" i="17" s="1"/>
  <c r="I106" i="21"/>
  <c r="M270" i="17" s="1"/>
  <c r="F106" i="21"/>
  <c r="J270" i="17" s="1"/>
  <c r="M120" i="8"/>
  <c r="M110" i="8"/>
  <c r="H106" i="21"/>
  <c r="L270" i="17" s="1"/>
  <c r="O106" i="21"/>
  <c r="S270" i="17" s="1"/>
  <c r="J106" i="21"/>
  <c r="N270" i="17" s="1"/>
  <c r="Q106" i="21"/>
  <c r="U270" i="17" s="1"/>
  <c r="H39" i="23"/>
  <c r="G58" i="21"/>
  <c r="I436" i="17"/>
  <c r="M108" i="8"/>
  <c r="K58" i="21"/>
  <c r="X438" i="17"/>
  <c r="W438" i="17"/>
  <c r="L58" i="21"/>
  <c r="W448" i="17"/>
  <c r="X448" i="17"/>
  <c r="N616" i="17"/>
  <c r="P58" i="21"/>
  <c r="M58" i="21"/>
  <c r="Y523" i="17"/>
  <c r="I58" i="21"/>
  <c r="N58" i="21"/>
  <c r="R58" i="21"/>
  <c r="R616" i="17"/>
  <c r="Q58" i="21"/>
  <c r="V124" i="17"/>
  <c r="V616" i="17" s="1"/>
  <c r="O58" i="21"/>
  <c r="S124" i="17"/>
  <c r="S616" i="17" s="1"/>
  <c r="H58" i="21"/>
  <c r="G31" i="24"/>
  <c r="O124" i="17"/>
  <c r="O616" i="17" s="1"/>
  <c r="K106" i="21"/>
  <c r="O270" i="17" s="1"/>
  <c r="G106" i="21"/>
  <c r="K270" i="17" s="1"/>
  <c r="R106" i="21"/>
  <c r="V270" i="17" s="1"/>
  <c r="L106" i="21"/>
  <c r="P270" i="17" s="1"/>
  <c r="E139" i="21"/>
  <c r="J123" i="17"/>
  <c r="Y123" i="17" s="1"/>
  <c r="K124" i="17"/>
  <c r="K616" i="17" s="1"/>
  <c r="O48" i="21"/>
  <c r="U616" i="17"/>
  <c r="P111" i="17"/>
  <c r="P603" i="17" s="1"/>
  <c r="E99" i="21"/>
  <c r="W120" i="17"/>
  <c r="X120" i="17"/>
  <c r="T111" i="17"/>
  <c r="T603" i="17" s="1"/>
  <c r="T124" i="17"/>
  <c r="T616" i="17" s="1"/>
  <c r="P616" i="17"/>
  <c r="L616" i="17"/>
  <c r="L129" i="5"/>
  <c r="I677" i="13" s="1"/>
  <c r="L122" i="5"/>
  <c r="I670" i="13" s="1"/>
  <c r="L168" i="5"/>
  <c r="I716" i="13" s="1"/>
  <c r="L225" i="5"/>
  <c r="I773" i="13" s="1"/>
  <c r="L108" i="6"/>
  <c r="I644" i="14" s="1"/>
  <c r="L155" i="5"/>
  <c r="I703" i="13" s="1"/>
  <c r="L196" i="5"/>
  <c r="I744" i="13" s="1"/>
  <c r="L266" i="5"/>
  <c r="I814" i="13" s="1"/>
  <c r="L199" i="5"/>
  <c r="I747" i="13" s="1"/>
  <c r="L98" i="6"/>
  <c r="L127" i="5"/>
  <c r="I675" i="13" s="1"/>
  <c r="L115" i="5"/>
  <c r="I663" i="13" s="1"/>
  <c r="L205" i="5"/>
  <c r="I753" i="13" s="1"/>
  <c r="L112" i="6"/>
  <c r="I648" i="14" s="1"/>
  <c r="L254" i="5"/>
  <c r="I802" i="13" s="1"/>
  <c r="L196" i="6"/>
  <c r="I732" i="14" s="1"/>
  <c r="L98" i="5"/>
  <c r="L102" i="6"/>
  <c r="I638" i="14" s="1"/>
  <c r="L179" i="6"/>
  <c r="I715" i="14" s="1"/>
  <c r="L259" i="6"/>
  <c r="I795" i="14" s="1"/>
  <c r="L158" i="6"/>
  <c r="I694" i="14" s="1"/>
  <c r="L226" i="6"/>
  <c r="I762" i="14" s="1"/>
  <c r="L184" i="5"/>
  <c r="I732" i="13" s="1"/>
  <c r="L161" i="6"/>
  <c r="I697" i="14" s="1"/>
  <c r="L241" i="6"/>
  <c r="I777" i="14" s="1"/>
  <c r="L262" i="5"/>
  <c r="I810" i="13" s="1"/>
  <c r="L200" i="6"/>
  <c r="I736" i="14" s="1"/>
  <c r="L268" i="6"/>
  <c r="I804" i="14" s="1"/>
  <c r="L245" i="6"/>
  <c r="I781" i="14" s="1"/>
  <c r="L163" i="5"/>
  <c r="I711" i="13" s="1"/>
  <c r="L261" i="6"/>
  <c r="I797" i="14" s="1"/>
  <c r="L100" i="5"/>
  <c r="I648" i="13" s="1"/>
  <c r="L128" i="5"/>
  <c r="I676" i="13" s="1"/>
  <c r="L109" i="5"/>
  <c r="I657" i="13" s="1"/>
  <c r="L247" i="5"/>
  <c r="I795" i="13" s="1"/>
  <c r="L124" i="6"/>
  <c r="I660" i="14" s="1"/>
  <c r="L161" i="5"/>
  <c r="I709" i="13" s="1"/>
  <c r="L212" i="5"/>
  <c r="I760" i="13" s="1"/>
  <c r="L111" i="6"/>
  <c r="I647" i="14" s="1"/>
  <c r="L215" i="5"/>
  <c r="I763" i="13" s="1"/>
  <c r="L114" i="6"/>
  <c r="I650" i="14" s="1"/>
  <c r="L171" i="5"/>
  <c r="I719" i="13" s="1"/>
  <c r="L156" i="5"/>
  <c r="I704" i="13" s="1"/>
  <c r="L221" i="5"/>
  <c r="I769" i="13" s="1"/>
  <c r="L128" i="6"/>
  <c r="I664" i="14" s="1"/>
  <c r="L107" i="6"/>
  <c r="I643" i="14" s="1"/>
  <c r="L212" i="6"/>
  <c r="I748" i="14" s="1"/>
  <c r="L175" i="5"/>
  <c r="I723" i="13" s="1"/>
  <c r="L123" i="6"/>
  <c r="I659" i="14" s="1"/>
  <c r="L207" i="6"/>
  <c r="I743" i="14" s="1"/>
  <c r="L200" i="5"/>
  <c r="I748" i="13" s="1"/>
  <c r="L174" i="6"/>
  <c r="I710" i="14" s="1"/>
  <c r="L246" i="6"/>
  <c r="I782" i="14" s="1"/>
  <c r="L214" i="5"/>
  <c r="I762" i="13" s="1"/>
  <c r="L177" i="6"/>
  <c r="I713" i="14" s="1"/>
  <c r="L257" i="6"/>
  <c r="I793" i="14" s="1"/>
  <c r="L99" i="6"/>
  <c r="I635" i="14" s="1"/>
  <c r="L216" i="6"/>
  <c r="I752" i="14" s="1"/>
  <c r="L110" i="6"/>
  <c r="I646" i="14" s="1"/>
  <c r="L125" i="6"/>
  <c r="I661" i="14" s="1"/>
  <c r="L227" i="5"/>
  <c r="I775" i="13" s="1"/>
  <c r="L101" i="6"/>
  <c r="I637" i="14" s="1"/>
  <c r="L117" i="6"/>
  <c r="I653" i="14" s="1"/>
  <c r="L195" i="5"/>
  <c r="L269" i="6"/>
  <c r="I805" i="14" s="1"/>
  <c r="L266" i="6"/>
  <c r="I802" i="14" s="1"/>
  <c r="L108" i="5"/>
  <c r="I656" i="13" s="1"/>
  <c r="L131" i="5"/>
  <c r="I679" i="13" s="1"/>
  <c r="L14" i="5"/>
  <c r="L255" i="5"/>
  <c r="I803" i="13" s="1"/>
  <c r="L132" i="6"/>
  <c r="I668" i="14" s="1"/>
  <c r="L164" i="5"/>
  <c r="I712" i="13" s="1"/>
  <c r="L220" i="5"/>
  <c r="I768" i="13" s="1"/>
  <c r="L119" i="6"/>
  <c r="I655" i="14" s="1"/>
  <c r="L223" i="5"/>
  <c r="I771" i="13" s="1"/>
  <c r="L122" i="6"/>
  <c r="I658" i="14" s="1"/>
  <c r="L174" i="5"/>
  <c r="I722" i="13" s="1"/>
  <c r="L159" i="5"/>
  <c r="I707" i="13" s="1"/>
  <c r="L243" i="5"/>
  <c r="I791" i="13" s="1"/>
  <c r="L120" i="5"/>
  <c r="I668" i="13" s="1"/>
  <c r="L152" i="6"/>
  <c r="I688" i="14" s="1"/>
  <c r="L220" i="6"/>
  <c r="I756" i="14" s="1"/>
  <c r="L198" i="5"/>
  <c r="I746" i="13" s="1"/>
  <c r="L127" i="6"/>
  <c r="I663" i="14" s="1"/>
  <c r="L215" i="6"/>
  <c r="I751" i="14" s="1"/>
  <c r="L206" i="5"/>
  <c r="I754" i="13" s="1"/>
  <c r="L182" i="6"/>
  <c r="I718" i="14" s="1"/>
  <c r="L254" i="6"/>
  <c r="I790" i="14" s="1"/>
  <c r="L226" i="5"/>
  <c r="I774" i="13" s="1"/>
  <c r="L185" i="6"/>
  <c r="I721" i="14" s="1"/>
  <c r="L265" i="6"/>
  <c r="I801" i="14" s="1"/>
  <c r="L115" i="6"/>
  <c r="I651" i="14" s="1"/>
  <c r="L224" i="6"/>
  <c r="I760" i="14" s="1"/>
  <c r="L154" i="6"/>
  <c r="I690" i="14" s="1"/>
  <c r="L162" i="6"/>
  <c r="I698" i="14" s="1"/>
  <c r="L248" i="5"/>
  <c r="I796" i="13" s="1"/>
  <c r="L129" i="6"/>
  <c r="I665" i="14" s="1"/>
  <c r="L159" i="6"/>
  <c r="I695" i="14" s="1"/>
  <c r="L105" i="6"/>
  <c r="I641" i="14" s="1"/>
  <c r="L257" i="5"/>
  <c r="I805" i="13" s="1"/>
  <c r="L104" i="5"/>
  <c r="I652" i="13" s="1"/>
  <c r="L99" i="5"/>
  <c r="I647" i="13" s="1"/>
  <c r="L107" i="5"/>
  <c r="I655" i="13" s="1"/>
  <c r="L179" i="5"/>
  <c r="I727" i="13" s="1"/>
  <c r="L263" i="5"/>
  <c r="I811" i="13" s="1"/>
  <c r="L114" i="5"/>
  <c r="I662" i="13" s="1"/>
  <c r="L167" i="5"/>
  <c r="I715" i="13" s="1"/>
  <c r="L228" i="5"/>
  <c r="I776" i="13" s="1"/>
  <c r="L101" i="5"/>
  <c r="I649" i="13" s="1"/>
  <c r="L245" i="5"/>
  <c r="I793" i="13" s="1"/>
  <c r="L130" i="6"/>
  <c r="I666" i="14" s="1"/>
  <c r="L177" i="5"/>
  <c r="I725" i="13" s="1"/>
  <c r="L105" i="5"/>
  <c r="I653" i="13" s="1"/>
  <c r="L103" i="5"/>
  <c r="I651" i="13" s="1"/>
  <c r="L132" i="5"/>
  <c r="I680" i="13" s="1"/>
  <c r="L201" i="5"/>
  <c r="I749" i="13" s="1"/>
  <c r="L271" i="5"/>
  <c r="I819" i="13" s="1"/>
  <c r="L126" i="5"/>
  <c r="I674" i="13" s="1"/>
  <c r="L170" i="5"/>
  <c r="I718" i="13" s="1"/>
  <c r="L242" i="5"/>
  <c r="I790" i="13" s="1"/>
  <c r="L110" i="5"/>
  <c r="I658" i="13" s="1"/>
  <c r="L253" i="5"/>
  <c r="I801" i="13" s="1"/>
  <c r="L106" i="5"/>
  <c r="I654" i="13" s="1"/>
  <c r="L180" i="5"/>
  <c r="I728" i="13" s="1"/>
  <c r="L165" i="5"/>
  <c r="I713" i="13" s="1"/>
  <c r="L259" i="5"/>
  <c r="I807" i="13" s="1"/>
  <c r="L166" i="5"/>
  <c r="I714" i="13" s="1"/>
  <c r="L168" i="6"/>
  <c r="I704" i="14" s="1"/>
  <c r="L248" i="6"/>
  <c r="I784" i="14" s="1"/>
  <c r="L249" i="5"/>
  <c r="I797" i="13" s="1"/>
  <c r="L155" i="6"/>
  <c r="I691" i="14" s="1"/>
  <c r="L235" i="6"/>
  <c r="L260" i="5"/>
  <c r="I808" i="13" s="1"/>
  <c r="L202" i="6"/>
  <c r="I738" i="14" s="1"/>
  <c r="L112" i="5"/>
  <c r="I660" i="13" s="1"/>
  <c r="L256" i="5"/>
  <c r="I804" i="13" s="1"/>
  <c r="L205" i="6"/>
  <c r="I741" i="14" s="1"/>
  <c r="L178" i="5"/>
  <c r="I726" i="13" s="1"/>
  <c r="L164" i="6"/>
  <c r="I700" i="14" s="1"/>
  <c r="L113" i="5"/>
  <c r="I661" i="13" s="1"/>
  <c r="L116" i="5"/>
  <c r="I664" i="13" s="1"/>
  <c r="L152" i="5"/>
  <c r="L209" i="5"/>
  <c r="I757" i="13" s="1"/>
  <c r="L189" i="5"/>
  <c r="I737" i="13" s="1"/>
  <c r="L130" i="5"/>
  <c r="I678" i="13" s="1"/>
  <c r="L173" i="5"/>
  <c r="I721" i="13" s="1"/>
  <c r="L250" i="5"/>
  <c r="I798" i="13" s="1"/>
  <c r="L118" i="5"/>
  <c r="I666" i="13" s="1"/>
  <c r="L261" i="5"/>
  <c r="I809" i="13" s="1"/>
  <c r="L111" i="5"/>
  <c r="I659" i="13" s="1"/>
  <c r="L202" i="5"/>
  <c r="I750" i="13" s="1"/>
  <c r="L183" i="5"/>
  <c r="I731" i="13" s="1"/>
  <c r="L267" i="5"/>
  <c r="I815" i="13" s="1"/>
  <c r="L224" i="5"/>
  <c r="I772" i="13" s="1"/>
  <c r="L176" i="6"/>
  <c r="I712" i="14" s="1"/>
  <c r="L256" i="6"/>
  <c r="I792" i="14" s="1"/>
  <c r="L265" i="5"/>
  <c r="I813" i="13" s="1"/>
  <c r="L163" i="6"/>
  <c r="I699" i="14" s="1"/>
  <c r="L243" i="6"/>
  <c r="I779" i="14" s="1"/>
  <c r="L113" i="6"/>
  <c r="I649" i="14" s="1"/>
  <c r="L210" i="6"/>
  <c r="I746" i="14" s="1"/>
  <c r="L124" i="5"/>
  <c r="I672" i="13" s="1"/>
  <c r="L109" i="6"/>
  <c r="I645" i="14" s="1"/>
  <c r="L213" i="6"/>
  <c r="I749" i="14" s="1"/>
  <c r="L216" i="5"/>
  <c r="I764" i="13" s="1"/>
  <c r="L172" i="6"/>
  <c r="I708" i="14" s="1"/>
  <c r="L252" i="6"/>
  <c r="I788" i="14" s="1"/>
  <c r="L217" i="6"/>
  <c r="I753" i="14" s="1"/>
  <c r="L247" i="6"/>
  <c r="I783" i="14" s="1"/>
  <c r="L227" i="6"/>
  <c r="I763" i="14" s="1"/>
  <c r="L214" i="6"/>
  <c r="I750" i="14" s="1"/>
  <c r="L222" i="6"/>
  <c r="I758" i="14" s="1"/>
  <c r="L175" i="6"/>
  <c r="I711" i="14" s="1"/>
  <c r="L154" i="5"/>
  <c r="I702" i="13" s="1"/>
  <c r="L160" i="5"/>
  <c r="I708" i="13" s="1"/>
  <c r="L182" i="5"/>
  <c r="I730" i="13" s="1"/>
  <c r="L123" i="5"/>
  <c r="I671" i="13" s="1"/>
  <c r="L104" i="6"/>
  <c r="I640" i="14" s="1"/>
  <c r="L240" i="6"/>
  <c r="I776" i="14" s="1"/>
  <c r="L199" i="6"/>
  <c r="I735" i="14" s="1"/>
  <c r="L218" i="6"/>
  <c r="I754" i="14" s="1"/>
  <c r="L197" i="6"/>
  <c r="I733" i="14" s="1"/>
  <c r="L208" i="6"/>
  <c r="I744" i="14" s="1"/>
  <c r="L232" i="5"/>
  <c r="I780" i="13" s="1"/>
  <c r="L252" i="5"/>
  <c r="I800" i="13" s="1"/>
  <c r="L250" i="6"/>
  <c r="I786" i="14" s="1"/>
  <c r="L167" i="6"/>
  <c r="I703" i="14" s="1"/>
  <c r="L203" i="6"/>
  <c r="I739" i="14" s="1"/>
  <c r="L257" i="10"/>
  <c r="I791" i="18" s="1"/>
  <c r="L121" i="10"/>
  <c r="I655" i="18" s="1"/>
  <c r="L166" i="10"/>
  <c r="I700" i="18" s="1"/>
  <c r="L169" i="10"/>
  <c r="I703" i="18" s="1"/>
  <c r="L262" i="10"/>
  <c r="I796" i="18" s="1"/>
  <c r="L173" i="10"/>
  <c r="I707" i="18" s="1"/>
  <c r="L214" i="10"/>
  <c r="I748" i="18" s="1"/>
  <c r="L162" i="10"/>
  <c r="I696" i="18" s="1"/>
  <c r="L194" i="10"/>
  <c r="I728" i="18" s="1"/>
  <c r="L171" i="10"/>
  <c r="I705" i="18" s="1"/>
  <c r="L221" i="10"/>
  <c r="I755" i="18" s="1"/>
  <c r="L251" i="10"/>
  <c r="I785" i="18" s="1"/>
  <c r="L261" i="10"/>
  <c r="I795" i="18" s="1"/>
  <c r="L117" i="10"/>
  <c r="I651" i="18" s="1"/>
  <c r="L111" i="10"/>
  <c r="I645" i="18" s="1"/>
  <c r="L107" i="10"/>
  <c r="I641" i="18" s="1"/>
  <c r="L219" i="10"/>
  <c r="I753" i="18" s="1"/>
  <c r="L240" i="10"/>
  <c r="I774" i="18" s="1"/>
  <c r="L161" i="10"/>
  <c r="I695" i="18" s="1"/>
  <c r="L198" i="6"/>
  <c r="I734" i="14" s="1"/>
  <c r="L115" i="10"/>
  <c r="I649" i="18" s="1"/>
  <c r="L99" i="10"/>
  <c r="I633" i="18" s="1"/>
  <c r="L267" i="10"/>
  <c r="I801" i="18" s="1"/>
  <c r="L176" i="5"/>
  <c r="I724" i="13" s="1"/>
  <c r="L204" i="5"/>
  <c r="I752" i="13" s="1"/>
  <c r="L145" i="5"/>
  <c r="I693" i="13" s="1"/>
  <c r="L120" i="6"/>
  <c r="I656" i="14" s="1"/>
  <c r="L264" i="6"/>
  <c r="I800" i="14" s="1"/>
  <c r="L223" i="6"/>
  <c r="I759" i="14" s="1"/>
  <c r="L238" i="6"/>
  <c r="I774" i="14" s="1"/>
  <c r="L221" i="6"/>
  <c r="I757" i="14" s="1"/>
  <c r="L236" i="6"/>
  <c r="I772" i="14" s="1"/>
  <c r="L219" i="6"/>
  <c r="I755" i="14" s="1"/>
  <c r="L151" i="6"/>
  <c r="L117" i="5"/>
  <c r="I665" i="13" s="1"/>
  <c r="L209" i="6"/>
  <c r="I745" i="14" s="1"/>
  <c r="L15" i="6"/>
  <c r="I551" i="14" s="1"/>
  <c r="L151" i="10"/>
  <c r="I685" i="18" s="1"/>
  <c r="L246" i="10"/>
  <c r="I780" i="18" s="1"/>
  <c r="L144" i="6"/>
  <c r="I680" i="14" s="1"/>
  <c r="L178" i="10"/>
  <c r="I712" i="18" s="1"/>
  <c r="L260" i="10"/>
  <c r="I794" i="18" s="1"/>
  <c r="L168" i="10"/>
  <c r="I702" i="18" s="1"/>
  <c r="L122" i="10"/>
  <c r="I656" i="18" s="1"/>
  <c r="L177" i="10"/>
  <c r="I711" i="18" s="1"/>
  <c r="L125" i="10"/>
  <c r="I659" i="18" s="1"/>
  <c r="L203" i="10"/>
  <c r="I737" i="18" s="1"/>
  <c r="L113" i="10"/>
  <c r="I647" i="18" s="1"/>
  <c r="L213" i="10"/>
  <c r="I747" i="18" s="1"/>
  <c r="L164" i="10"/>
  <c r="I698" i="18" s="1"/>
  <c r="L242" i="10"/>
  <c r="I776" i="18" s="1"/>
  <c r="L256" i="10"/>
  <c r="I790" i="18" s="1"/>
  <c r="L235" i="10"/>
  <c r="I769" i="18" s="1"/>
  <c r="L266" i="10"/>
  <c r="I800" i="18" s="1"/>
  <c r="L184" i="6"/>
  <c r="I720" i="14" s="1"/>
  <c r="L211" i="6"/>
  <c r="I747" i="14" s="1"/>
  <c r="L106" i="10"/>
  <c r="I640" i="18" s="1"/>
  <c r="L247" i="10"/>
  <c r="I781" i="18" s="1"/>
  <c r="L112" i="10"/>
  <c r="I646" i="18" s="1"/>
  <c r="L217" i="5"/>
  <c r="I765" i="13" s="1"/>
  <c r="L258" i="5"/>
  <c r="I806" i="13" s="1"/>
  <c r="L210" i="5"/>
  <c r="I758" i="13" s="1"/>
  <c r="L157" i="5"/>
  <c r="I705" i="13" s="1"/>
  <c r="L146" i="5"/>
  <c r="I694" i="13" s="1"/>
  <c r="L251" i="6"/>
  <c r="I787" i="14" s="1"/>
  <c r="L262" i="6"/>
  <c r="I798" i="14" s="1"/>
  <c r="L249" i="6"/>
  <c r="I785" i="14" s="1"/>
  <c r="L244" i="6"/>
  <c r="I780" i="14" s="1"/>
  <c r="L225" i="6"/>
  <c r="I761" i="14" s="1"/>
  <c r="L157" i="6"/>
  <c r="I693" i="14" s="1"/>
  <c r="L133" i="6"/>
  <c r="I669" i="14" s="1"/>
  <c r="L264" i="5"/>
  <c r="I812" i="13" s="1"/>
  <c r="L121" i="6"/>
  <c r="I657" i="14" s="1"/>
  <c r="L150" i="10"/>
  <c r="L127" i="10"/>
  <c r="I661" i="18" s="1"/>
  <c r="L223" i="10"/>
  <c r="I757" i="18" s="1"/>
  <c r="L153" i="10"/>
  <c r="I687" i="18" s="1"/>
  <c r="L160" i="10"/>
  <c r="I694" i="18" s="1"/>
  <c r="L217" i="10"/>
  <c r="I751" i="18" s="1"/>
  <c r="L259" i="10"/>
  <c r="I793" i="18" s="1"/>
  <c r="L114" i="10"/>
  <c r="I648" i="18" s="1"/>
  <c r="L211" i="10"/>
  <c r="I745" i="18" s="1"/>
  <c r="L225" i="10"/>
  <c r="I759" i="18" s="1"/>
  <c r="L196" i="10"/>
  <c r="I730" i="18" s="1"/>
  <c r="L176" i="10"/>
  <c r="I710" i="18" s="1"/>
  <c r="L222" i="10"/>
  <c r="I756" i="18" s="1"/>
  <c r="L264" i="10"/>
  <c r="I798" i="18" s="1"/>
  <c r="L116" i="10"/>
  <c r="I650" i="18" s="1"/>
  <c r="L163" i="10"/>
  <c r="I697" i="18" s="1"/>
  <c r="L193" i="10"/>
  <c r="I727" i="18" s="1"/>
  <c r="L110" i="10"/>
  <c r="I644" i="18" s="1"/>
  <c r="L165" i="6"/>
  <c r="I701" i="14" s="1"/>
  <c r="L104" i="10"/>
  <c r="I638" i="18" s="1"/>
  <c r="L244" i="10"/>
  <c r="I778" i="18" s="1"/>
  <c r="L239" i="5"/>
  <c r="I787" i="13" s="1"/>
  <c r="L103" i="6"/>
  <c r="I639" i="14" s="1"/>
  <c r="L153" i="5"/>
  <c r="I701" i="13" s="1"/>
  <c r="L238" i="5"/>
  <c r="L219" i="5"/>
  <c r="I767" i="13" s="1"/>
  <c r="L267" i="6"/>
  <c r="I803" i="14" s="1"/>
  <c r="L169" i="5"/>
  <c r="I717" i="13" s="1"/>
  <c r="L102" i="5"/>
  <c r="I650" i="13" s="1"/>
  <c r="L260" i="6"/>
  <c r="I796" i="14" s="1"/>
  <c r="L253" i="6"/>
  <c r="I789" i="14" s="1"/>
  <c r="L242" i="6"/>
  <c r="I778" i="14" s="1"/>
  <c r="L173" i="6"/>
  <c r="I709" i="14" s="1"/>
  <c r="L258" i="6"/>
  <c r="I794" i="14" s="1"/>
  <c r="L237" i="6"/>
  <c r="I773" i="14" s="1"/>
  <c r="L245" i="10"/>
  <c r="I779" i="18" s="1"/>
  <c r="L155" i="10"/>
  <c r="I689" i="18" s="1"/>
  <c r="L158" i="10"/>
  <c r="I692" i="18" s="1"/>
  <c r="L238" i="10"/>
  <c r="I772" i="18" s="1"/>
  <c r="L181" i="10"/>
  <c r="I715" i="18" s="1"/>
  <c r="L108" i="10"/>
  <c r="I642" i="18" s="1"/>
  <c r="L237" i="10"/>
  <c r="I771" i="18" s="1"/>
  <c r="L236" i="10"/>
  <c r="I770" i="18" s="1"/>
  <c r="L157" i="10"/>
  <c r="I691" i="18" s="1"/>
  <c r="L197" i="10"/>
  <c r="I731" i="18" s="1"/>
  <c r="L129" i="10"/>
  <c r="I663" i="18" s="1"/>
  <c r="L154" i="10"/>
  <c r="I688" i="18" s="1"/>
  <c r="L209" i="10"/>
  <c r="I743" i="18" s="1"/>
  <c r="L159" i="10"/>
  <c r="I693" i="18" s="1"/>
  <c r="L143" i="6"/>
  <c r="L249" i="10"/>
  <c r="I783" i="18" s="1"/>
  <c r="L234" i="10"/>
  <c r="L252" i="10"/>
  <c r="I786" i="18" s="1"/>
  <c r="L213" i="5"/>
  <c r="I761" i="13" s="1"/>
  <c r="L124" i="10"/>
  <c r="I658" i="18" s="1"/>
  <c r="L121" i="5"/>
  <c r="I669" i="13" s="1"/>
  <c r="L100" i="6"/>
  <c r="I636" i="14" s="1"/>
  <c r="L185" i="5"/>
  <c r="I733" i="13" s="1"/>
  <c r="L162" i="5"/>
  <c r="I710" i="13" s="1"/>
  <c r="L270" i="5"/>
  <c r="I818" i="13" s="1"/>
  <c r="L275" i="5"/>
  <c r="I823" i="13" s="1"/>
  <c r="L244" i="5"/>
  <c r="I792" i="13" s="1"/>
  <c r="L208" i="5"/>
  <c r="I756" i="13" s="1"/>
  <c r="L246" i="5"/>
  <c r="I794" i="13" s="1"/>
  <c r="L222" i="5"/>
  <c r="I770" i="13" s="1"/>
  <c r="L181" i="5"/>
  <c r="I729" i="13" s="1"/>
  <c r="L241" i="5"/>
  <c r="I789" i="13" s="1"/>
  <c r="L263" i="6"/>
  <c r="I799" i="14" s="1"/>
  <c r="L178" i="6"/>
  <c r="I714" i="14" s="1"/>
  <c r="L172" i="5"/>
  <c r="I720" i="13" s="1"/>
  <c r="L218" i="10"/>
  <c r="I752" i="18" s="1"/>
  <c r="K16" i="11"/>
  <c r="H71" i="19" s="1"/>
  <c r="L208" i="10"/>
  <c r="I742" i="18" s="1"/>
  <c r="L182" i="10"/>
  <c r="I716" i="18" s="1"/>
  <c r="L192" i="10"/>
  <c r="L126" i="10"/>
  <c r="I660" i="18" s="1"/>
  <c r="L100" i="10"/>
  <c r="I634" i="18" s="1"/>
  <c r="L120" i="10"/>
  <c r="I654" i="18" s="1"/>
  <c r="L180" i="10"/>
  <c r="I714" i="18" s="1"/>
  <c r="L183" i="10"/>
  <c r="I717" i="18" s="1"/>
  <c r="L216" i="10"/>
  <c r="I750" i="18" s="1"/>
  <c r="L220" i="10"/>
  <c r="I754" i="18" s="1"/>
  <c r="L145" i="6"/>
  <c r="I681" i="14" s="1"/>
  <c r="L207" i="10"/>
  <c r="I741" i="18" s="1"/>
  <c r="L206" i="10"/>
  <c r="I740" i="18" s="1"/>
  <c r="L103" i="10"/>
  <c r="I637" i="18" s="1"/>
  <c r="L198" i="10"/>
  <c r="I732" i="18" s="1"/>
  <c r="L258" i="10"/>
  <c r="I792" i="18" s="1"/>
  <c r="L269" i="5"/>
  <c r="I817" i="13" s="1"/>
  <c r="L153" i="6"/>
  <c r="I689" i="14" s="1"/>
  <c r="L218" i="5"/>
  <c r="I766" i="13" s="1"/>
  <c r="L265" i="10"/>
  <c r="I799" i="18" s="1"/>
  <c r="L119" i="10"/>
  <c r="I653" i="18" s="1"/>
  <c r="L179" i="10"/>
  <c r="I713" i="18" s="1"/>
  <c r="L15" i="5"/>
  <c r="I563" i="13" s="1"/>
  <c r="L116" i="6"/>
  <c r="I652" i="14" s="1"/>
  <c r="L207" i="5"/>
  <c r="I755" i="13" s="1"/>
  <c r="L197" i="5"/>
  <c r="I745" i="13" s="1"/>
  <c r="L160" i="6"/>
  <c r="I696" i="14" s="1"/>
  <c r="L118" i="6"/>
  <c r="I654" i="14" s="1"/>
  <c r="L14" i="6"/>
  <c r="L240" i="5"/>
  <c r="I788" i="13" s="1"/>
  <c r="L138" i="5"/>
  <c r="L183" i="6"/>
  <c r="I719" i="14" s="1"/>
  <c r="L170" i="6"/>
  <c r="I706" i="14" s="1"/>
  <c r="L268" i="5"/>
  <c r="I816" i="13" s="1"/>
  <c r="L201" i="6"/>
  <c r="I737" i="14" s="1"/>
  <c r="L203" i="5"/>
  <c r="I751" i="13" s="1"/>
  <c r="L126" i="6"/>
  <c r="I662" i="14" s="1"/>
  <c r="L199" i="10"/>
  <c r="I733" i="18" s="1"/>
  <c r="L254" i="10"/>
  <c r="I788" i="18" s="1"/>
  <c r="L109" i="10"/>
  <c r="I643" i="18" s="1"/>
  <c r="L205" i="10"/>
  <c r="I739" i="18" s="1"/>
  <c r="L156" i="10"/>
  <c r="I690" i="18" s="1"/>
  <c r="L201" i="10"/>
  <c r="I735" i="18" s="1"/>
  <c r="L250" i="10"/>
  <c r="I784" i="18" s="1"/>
  <c r="L248" i="10"/>
  <c r="I782" i="18" s="1"/>
  <c r="L131" i="10"/>
  <c r="I665" i="18" s="1"/>
  <c r="L144" i="10"/>
  <c r="I678" i="18" s="1"/>
  <c r="L152" i="10"/>
  <c r="I686" i="18" s="1"/>
  <c r="L200" i="10"/>
  <c r="I734" i="18" s="1"/>
  <c r="L215" i="10"/>
  <c r="I749" i="18" s="1"/>
  <c r="L263" i="10"/>
  <c r="I797" i="18" s="1"/>
  <c r="L143" i="10"/>
  <c r="I677" i="18" s="1"/>
  <c r="L128" i="10"/>
  <c r="I662" i="18" s="1"/>
  <c r="L130" i="10"/>
  <c r="I664" i="18" s="1"/>
  <c r="L101" i="10"/>
  <c r="I635" i="18" s="1"/>
  <c r="L119" i="5"/>
  <c r="I667" i="13" s="1"/>
  <c r="L131" i="6"/>
  <c r="I667" i="14" s="1"/>
  <c r="L156" i="6"/>
  <c r="I692" i="14" s="1"/>
  <c r="L181" i="6"/>
  <c r="I717" i="14" s="1"/>
  <c r="L98" i="10"/>
  <c r="L253" i="10"/>
  <c r="I787" i="18" s="1"/>
  <c r="L125" i="5"/>
  <c r="I673" i="13" s="1"/>
  <c r="L158" i="5"/>
  <c r="I706" i="13" s="1"/>
  <c r="L106" i="6"/>
  <c r="I642" i="14" s="1"/>
  <c r="L251" i="5"/>
  <c r="I799" i="13" s="1"/>
  <c r="L204" i="6"/>
  <c r="I740" i="14" s="1"/>
  <c r="L171" i="6"/>
  <c r="I707" i="14" s="1"/>
  <c r="L194" i="6"/>
  <c r="I730" i="14" s="1"/>
  <c r="L169" i="6"/>
  <c r="I705" i="14" s="1"/>
  <c r="L180" i="6"/>
  <c r="I716" i="14" s="1"/>
  <c r="L239" i="6"/>
  <c r="I775" i="14" s="1"/>
  <c r="L255" i="6"/>
  <c r="I791" i="14" s="1"/>
  <c r="L193" i="6"/>
  <c r="L206" i="6"/>
  <c r="I742" i="14" s="1"/>
  <c r="L195" i="6"/>
  <c r="I731" i="14" s="1"/>
  <c r="L118" i="10"/>
  <c r="I652" i="18" s="1"/>
  <c r="L243" i="10"/>
  <c r="I777" i="18" s="1"/>
  <c r="L255" i="10"/>
  <c r="I789" i="18" s="1"/>
  <c r="L170" i="10"/>
  <c r="I704" i="18" s="1"/>
  <c r="L142" i="10"/>
  <c r="L202" i="10"/>
  <c r="I736" i="18" s="1"/>
  <c r="L123" i="10"/>
  <c r="I657" i="18" s="1"/>
  <c r="L102" i="10"/>
  <c r="I636" i="18" s="1"/>
  <c r="L172" i="10"/>
  <c r="I706" i="18" s="1"/>
  <c r="L175" i="10"/>
  <c r="I709" i="18" s="1"/>
  <c r="L210" i="10"/>
  <c r="I744" i="18" s="1"/>
  <c r="L174" i="10"/>
  <c r="I708" i="18" s="1"/>
  <c r="L167" i="10"/>
  <c r="I701" i="18" s="1"/>
  <c r="L212" i="10"/>
  <c r="I746" i="18" s="1"/>
  <c r="L105" i="10"/>
  <c r="I639" i="18" s="1"/>
  <c r="L241" i="10"/>
  <c r="I775" i="18" s="1"/>
  <c r="L239" i="10"/>
  <c r="I773" i="18" s="1"/>
  <c r="L204" i="10"/>
  <c r="I738" i="18" s="1"/>
  <c r="L144" i="5"/>
  <c r="L166" i="6"/>
  <c r="I702" i="14" s="1"/>
  <c r="L211" i="5"/>
  <c r="I759" i="13" s="1"/>
  <c r="L165" i="10"/>
  <c r="I699" i="18" s="1"/>
  <c r="L224" i="10"/>
  <c r="I758" i="18" s="1"/>
  <c r="L195" i="10"/>
  <c r="I729" i="18" s="1"/>
  <c r="J117" i="5"/>
  <c r="J183" i="5"/>
  <c r="J110" i="5"/>
  <c r="J171" i="5"/>
  <c r="J207" i="5"/>
  <c r="J121" i="5"/>
  <c r="J110" i="6"/>
  <c r="J131" i="5"/>
  <c r="J220" i="5"/>
  <c r="J268" i="5"/>
  <c r="J155" i="5"/>
  <c r="J103" i="6"/>
  <c r="J100" i="6"/>
  <c r="J184" i="6"/>
  <c r="J161" i="5"/>
  <c r="J107" i="6"/>
  <c r="J108" i="5"/>
  <c r="J108" i="6"/>
  <c r="J182" i="6"/>
  <c r="J119" i="6"/>
  <c r="J220" i="6"/>
  <c r="J225" i="5"/>
  <c r="J249" i="6"/>
  <c r="J127" i="6"/>
  <c r="J100" i="5"/>
  <c r="J197" i="5"/>
  <c r="J98" i="5"/>
  <c r="J174" i="5"/>
  <c r="J210" i="5"/>
  <c r="J153" i="5"/>
  <c r="J118" i="6"/>
  <c r="J178" i="5"/>
  <c r="J223" i="5"/>
  <c r="J105" i="6"/>
  <c r="J170" i="5"/>
  <c r="J117" i="6"/>
  <c r="J114" i="6"/>
  <c r="J198" i="6"/>
  <c r="J176" i="5"/>
  <c r="J111" i="6"/>
  <c r="J152" i="5"/>
  <c r="J122" i="6"/>
  <c r="J205" i="6"/>
  <c r="J15" i="6"/>
  <c r="J238" i="6"/>
  <c r="J261" i="5"/>
  <c r="J257" i="6"/>
  <c r="J133" i="6"/>
  <c r="J103" i="5"/>
  <c r="J205" i="5"/>
  <c r="J102" i="5"/>
  <c r="J177" i="5"/>
  <c r="J240" i="5"/>
  <c r="J156" i="5"/>
  <c r="J126" i="6"/>
  <c r="J181" i="5"/>
  <c r="J226" i="5"/>
  <c r="J113" i="6"/>
  <c r="J203" i="5"/>
  <c r="J166" i="5"/>
  <c r="J128" i="6"/>
  <c r="J200" i="6"/>
  <c r="J209" i="5"/>
  <c r="J125" i="6"/>
  <c r="J172" i="5"/>
  <c r="J129" i="6"/>
  <c r="J207" i="6"/>
  <c r="J162" i="6"/>
  <c r="J246" i="6"/>
  <c r="J98" i="6"/>
  <c r="J265" i="6"/>
  <c r="J14" i="5"/>
  <c r="J127" i="5"/>
  <c r="J221" i="5"/>
  <c r="J145" i="5"/>
  <c r="J195" i="5"/>
  <c r="J254" i="5"/>
  <c r="J257" i="5"/>
  <c r="J111" i="5"/>
  <c r="J208" i="5"/>
  <c r="J241" i="5"/>
  <c r="J105" i="5"/>
  <c r="J250" i="5"/>
  <c r="J199" i="5"/>
  <c r="J152" i="6"/>
  <c r="J113" i="5"/>
  <c r="J228" i="5"/>
  <c r="J163" i="6"/>
  <c r="J219" i="5"/>
  <c r="J14" i="6"/>
  <c r="J116" i="5"/>
  <c r="J194" i="6"/>
  <c r="J262" i="6"/>
  <c r="J167" i="6"/>
  <c r="J130" i="5"/>
  <c r="J172" i="6"/>
  <c r="J15" i="5"/>
  <c r="J159" i="5"/>
  <c r="J243" i="5"/>
  <c r="J162" i="5"/>
  <c r="J198" i="5"/>
  <c r="J262" i="5"/>
  <c r="J265" i="5"/>
  <c r="J118" i="5"/>
  <c r="J211" i="5"/>
  <c r="J244" i="5"/>
  <c r="J112" i="5"/>
  <c r="J263" i="5"/>
  <c r="J218" i="5"/>
  <c r="J160" i="6"/>
  <c r="J119" i="5"/>
  <c r="J242" i="5"/>
  <c r="J171" i="6"/>
  <c r="J251" i="5"/>
  <c r="J158" i="6"/>
  <c r="J196" i="5"/>
  <c r="J201" i="6"/>
  <c r="J144" i="5"/>
  <c r="J101" i="5"/>
  <c r="J167" i="5"/>
  <c r="J104" i="5"/>
  <c r="J165" i="5"/>
  <c r="J201" i="5"/>
  <c r="J270" i="5"/>
  <c r="J275" i="5"/>
  <c r="J125" i="5"/>
  <c r="J214" i="5"/>
  <c r="J252" i="5"/>
  <c r="J123" i="5"/>
  <c r="J232" i="5"/>
  <c r="J255" i="5"/>
  <c r="J168" i="6"/>
  <c r="J129" i="5"/>
  <c r="J247" i="5"/>
  <c r="J179" i="6"/>
  <c r="J264" i="5"/>
  <c r="J166" i="6"/>
  <c r="J215" i="5"/>
  <c r="J210" i="6"/>
  <c r="J158" i="5"/>
  <c r="J106" i="5"/>
  <c r="J246" i="5"/>
  <c r="J238" i="5"/>
  <c r="J131" i="6"/>
  <c r="J200" i="5"/>
  <c r="J254" i="6"/>
  <c r="J216" i="5"/>
  <c r="J252" i="6"/>
  <c r="J106" i="6"/>
  <c r="J223" i="6"/>
  <c r="J212" i="5"/>
  <c r="J251" i="6"/>
  <c r="J242" i="6"/>
  <c r="J206" i="6"/>
  <c r="J157" i="6"/>
  <c r="J217" i="6"/>
  <c r="J163" i="5"/>
  <c r="J151" i="6"/>
  <c r="J239" i="5"/>
  <c r="J156" i="10"/>
  <c r="J129" i="10"/>
  <c r="J222" i="10"/>
  <c r="J263" i="10"/>
  <c r="J152" i="10"/>
  <c r="J204" i="10"/>
  <c r="J162" i="10"/>
  <c r="J236" i="10"/>
  <c r="J104" i="10"/>
  <c r="J143" i="10"/>
  <c r="J193" i="10"/>
  <c r="J248" i="10"/>
  <c r="J115" i="10"/>
  <c r="J103" i="10"/>
  <c r="J106" i="10"/>
  <c r="J159" i="10"/>
  <c r="J249" i="10"/>
  <c r="E31" i="23"/>
  <c r="J175" i="5"/>
  <c r="J114" i="5"/>
  <c r="J260" i="5"/>
  <c r="J176" i="6"/>
  <c r="J104" i="6"/>
  <c r="J206" i="5"/>
  <c r="J253" i="5"/>
  <c r="J260" i="6"/>
  <c r="J120" i="6"/>
  <c r="J225" i="6"/>
  <c r="J258" i="5"/>
  <c r="J267" i="6"/>
  <c r="J258" i="6"/>
  <c r="J211" i="6"/>
  <c r="J183" i="6"/>
  <c r="J213" i="5"/>
  <c r="J249" i="5"/>
  <c r="J121" i="6"/>
  <c r="J202" i="6"/>
  <c r="J132" i="6"/>
  <c r="J112" i="6"/>
  <c r="J154" i="6"/>
  <c r="J268" i="6"/>
  <c r="J164" i="6"/>
  <c r="J227" i="6"/>
  <c r="J124" i="6"/>
  <c r="J122" i="5"/>
  <c r="J154" i="5"/>
  <c r="J237" i="6"/>
  <c r="J203" i="6"/>
  <c r="J259" i="6"/>
  <c r="J204" i="6"/>
  <c r="J261" i="6"/>
  <c r="J240" i="6"/>
  <c r="J176" i="10"/>
  <c r="J266" i="10"/>
  <c r="J199" i="10"/>
  <c r="J158" i="10"/>
  <c r="J130" i="10"/>
  <c r="J214" i="10"/>
  <c r="J242" i="10"/>
  <c r="J198" i="10"/>
  <c r="J255" i="10"/>
  <c r="J213" i="10"/>
  <c r="J250" i="10"/>
  <c r="J253" i="10"/>
  <c r="J131" i="10"/>
  <c r="J246" i="10"/>
  <c r="J265" i="10"/>
  <c r="J154" i="10"/>
  <c r="J251" i="10"/>
  <c r="J112" i="10"/>
  <c r="J107" i="5"/>
  <c r="J102" i="6"/>
  <c r="J146" i="5"/>
  <c r="J157" i="5"/>
  <c r="J174" i="6"/>
  <c r="J180" i="6"/>
  <c r="J159" i="6"/>
  <c r="J160" i="5"/>
  <c r="J177" i="6"/>
  <c r="J239" i="6"/>
  <c r="J156" i="6"/>
  <c r="J101" i="6"/>
  <c r="J173" i="5"/>
  <c r="J253" i="6"/>
  <c r="J226" i="6"/>
  <c r="J250" i="6"/>
  <c r="J224" i="6"/>
  <c r="J153" i="6"/>
  <c r="J132" i="5"/>
  <c r="J124" i="10"/>
  <c r="J218" i="10"/>
  <c r="J127" i="10"/>
  <c r="J200" i="10"/>
  <c r="J161" i="10"/>
  <c r="J150" i="10"/>
  <c r="J196" i="10"/>
  <c r="J101" i="10"/>
  <c r="J165" i="10"/>
  <c r="J225" i="10"/>
  <c r="J117" i="10"/>
  <c r="J194" i="10"/>
  <c r="J206" i="10"/>
  <c r="J119" i="10"/>
  <c r="J219" i="10"/>
  <c r="J244" i="10"/>
  <c r="J100" i="10"/>
  <c r="J234" i="10"/>
  <c r="J124" i="5"/>
  <c r="J99" i="5"/>
  <c r="J222" i="5"/>
  <c r="J224" i="5"/>
  <c r="J212" i="6"/>
  <c r="J218" i="6"/>
  <c r="J185" i="6"/>
  <c r="J179" i="5"/>
  <c r="J195" i="6"/>
  <c r="J247" i="6"/>
  <c r="J181" i="6"/>
  <c r="J115" i="6"/>
  <c r="J248" i="5"/>
  <c r="J269" i="6"/>
  <c r="J248" i="6"/>
  <c r="J138" i="5"/>
  <c r="J115" i="5"/>
  <c r="J161" i="6"/>
  <c r="J202" i="10"/>
  <c r="J217" i="10"/>
  <c r="J164" i="10"/>
  <c r="J122" i="10"/>
  <c r="J239" i="10"/>
  <c r="J264" i="10"/>
  <c r="J108" i="10"/>
  <c r="J172" i="10"/>
  <c r="J237" i="10"/>
  <c r="J123" i="10"/>
  <c r="J143" i="6"/>
  <c r="J111" i="10"/>
  <c r="J243" i="10"/>
  <c r="J179" i="10"/>
  <c r="J153" i="10"/>
  <c r="J182" i="10"/>
  <c r="J252" i="10"/>
  <c r="J240" i="10"/>
  <c r="J168" i="5"/>
  <c r="J128" i="5"/>
  <c r="J99" i="6"/>
  <c r="J259" i="5"/>
  <c r="J269" i="5"/>
  <c r="J241" i="6"/>
  <c r="J216" i="6"/>
  <c r="J227" i="5"/>
  <c r="J199" i="6"/>
  <c r="J255" i="6"/>
  <c r="J209" i="6"/>
  <c r="J173" i="6"/>
  <c r="J116" i="6"/>
  <c r="J202" i="5"/>
  <c r="J264" i="6"/>
  <c r="J123" i="6"/>
  <c r="J182" i="5"/>
  <c r="J256" i="5"/>
  <c r="J107" i="10"/>
  <c r="J181" i="10"/>
  <c r="J258" i="10"/>
  <c r="J241" i="10"/>
  <c r="J262" i="10"/>
  <c r="J163" i="10"/>
  <c r="J210" i="10"/>
  <c r="J178" i="10"/>
  <c r="J220" i="10"/>
  <c r="J170" i="10"/>
  <c r="J267" i="10"/>
  <c r="J205" i="10"/>
  <c r="J224" i="10"/>
  <c r="J173" i="10"/>
  <c r="J98" i="10"/>
  <c r="J183" i="10"/>
  <c r="J177" i="10"/>
  <c r="J110" i="10"/>
  <c r="J180" i="5"/>
  <c r="J184" i="5"/>
  <c r="J185" i="5"/>
  <c r="J155" i="6"/>
  <c r="J175" i="6"/>
  <c r="J120" i="5"/>
  <c r="J236" i="6"/>
  <c r="J245" i="5"/>
  <c r="J214" i="6"/>
  <c r="J263" i="6"/>
  <c r="J215" i="6"/>
  <c r="J219" i="6"/>
  <c r="J165" i="6"/>
  <c r="J266" i="5"/>
  <c r="J126" i="5"/>
  <c r="J193" i="6"/>
  <c r="J256" i="6"/>
  <c r="J178" i="6"/>
  <c r="J102" i="10"/>
  <c r="J151" i="10"/>
  <c r="J238" i="10"/>
  <c r="J254" i="10"/>
  <c r="J192" i="10"/>
  <c r="J201" i="10"/>
  <c r="J195" i="10"/>
  <c r="J216" i="10"/>
  <c r="J109" i="10"/>
  <c r="J207" i="10"/>
  <c r="J256" i="10"/>
  <c r="J166" i="10"/>
  <c r="J171" i="10"/>
  <c r="J203" i="10"/>
  <c r="J180" i="10"/>
  <c r="J221" i="10"/>
  <c r="J169" i="10"/>
  <c r="J174" i="10"/>
  <c r="J244" i="6"/>
  <c r="J169" i="6"/>
  <c r="J142" i="10"/>
  <c r="J113" i="10"/>
  <c r="J211" i="10"/>
  <c r="J247" i="10"/>
  <c r="J118" i="10"/>
  <c r="J245" i="6"/>
  <c r="J109" i="5"/>
  <c r="J271" i="5"/>
  <c r="J243" i="6"/>
  <c r="J215" i="10"/>
  <c r="J167" i="10"/>
  <c r="J175" i="10"/>
  <c r="J128" i="10"/>
  <c r="J157" i="10"/>
  <c r="J114" i="10"/>
  <c r="J204" i="5"/>
  <c r="J221" i="6"/>
  <c r="J266" i="6"/>
  <c r="J144" i="6"/>
  <c r="J105" i="10"/>
  <c r="J235" i="10"/>
  <c r="I16" i="11"/>
  <c r="J145" i="6"/>
  <c r="J125" i="10"/>
  <c r="J217" i="5"/>
  <c r="J164" i="5"/>
  <c r="J189" i="5"/>
  <c r="J209" i="10"/>
  <c r="J223" i="10"/>
  <c r="J197" i="10"/>
  <c r="J116" i="10"/>
  <c r="J208" i="10"/>
  <c r="J267" i="5"/>
  <c r="J235" i="6"/>
  <c r="J109" i="6"/>
  <c r="J121" i="10"/>
  <c r="J168" i="10"/>
  <c r="J257" i="10"/>
  <c r="J261" i="10"/>
  <c r="J160" i="10"/>
  <c r="J196" i="6"/>
  <c r="J222" i="6"/>
  <c r="J208" i="6"/>
  <c r="J245" i="10"/>
  <c r="J144" i="10"/>
  <c r="J212" i="10"/>
  <c r="J126" i="10"/>
  <c r="J197" i="6"/>
  <c r="J169" i="5"/>
  <c r="J130" i="6"/>
  <c r="J170" i="6"/>
  <c r="J259" i="10"/>
  <c r="J120" i="10"/>
  <c r="J260" i="10"/>
  <c r="J155" i="10"/>
  <c r="J213" i="6"/>
  <c r="J99" i="10"/>
  <c r="K112" i="5"/>
  <c r="I386" i="13" s="1"/>
  <c r="K185" i="5"/>
  <c r="I459" i="13" s="1"/>
  <c r="K269" i="5"/>
  <c r="I543" i="13" s="1"/>
  <c r="K166" i="6"/>
  <c r="I434" i="14" s="1"/>
  <c r="K238" i="6"/>
  <c r="I506" i="14" s="1"/>
  <c r="K146" i="5"/>
  <c r="I420" i="13" s="1"/>
  <c r="K226" i="5"/>
  <c r="I500" i="13" s="1"/>
  <c r="K117" i="6"/>
  <c r="I385" i="14" s="1"/>
  <c r="K197" i="6"/>
  <c r="I465" i="14" s="1"/>
  <c r="K118" i="5"/>
  <c r="I392" i="13" s="1"/>
  <c r="K213" i="5"/>
  <c r="I487" i="13" s="1"/>
  <c r="K120" i="6"/>
  <c r="I388" i="14" s="1"/>
  <c r="K216" i="6"/>
  <c r="I484" i="14" s="1"/>
  <c r="K129" i="5"/>
  <c r="I403" i="13" s="1"/>
  <c r="K208" i="5"/>
  <c r="I482" i="13" s="1"/>
  <c r="K138" i="5"/>
  <c r="K159" i="6"/>
  <c r="I427" i="14" s="1"/>
  <c r="K244" i="5"/>
  <c r="I518" i="13" s="1"/>
  <c r="K212" i="6"/>
  <c r="I480" i="14" s="1"/>
  <c r="K163" i="5"/>
  <c r="I437" i="13" s="1"/>
  <c r="K124" i="6"/>
  <c r="I392" i="14" s="1"/>
  <c r="K269" i="6"/>
  <c r="I537" i="14" s="1"/>
  <c r="K266" i="5"/>
  <c r="I540" i="13" s="1"/>
  <c r="K222" i="6"/>
  <c r="I490" i="14" s="1"/>
  <c r="K195" i="5"/>
  <c r="K173" i="6"/>
  <c r="I441" i="14" s="1"/>
  <c r="K122" i="5"/>
  <c r="I396" i="13" s="1"/>
  <c r="K189" i="5"/>
  <c r="I463" i="13" s="1"/>
  <c r="K258" i="5"/>
  <c r="I532" i="13" s="1"/>
  <c r="K260" i="6"/>
  <c r="I528" i="14" s="1"/>
  <c r="K220" i="6"/>
  <c r="I488" i="14" s="1"/>
  <c r="K206" i="6"/>
  <c r="I474" i="14" s="1"/>
  <c r="K256" i="6"/>
  <c r="I524" i="14" s="1"/>
  <c r="K242" i="5"/>
  <c r="I516" i="13" s="1"/>
  <c r="K193" i="6"/>
  <c r="K121" i="6"/>
  <c r="I389" i="14" s="1"/>
  <c r="K107" i="10"/>
  <c r="I374" i="18" s="1"/>
  <c r="K220" i="10"/>
  <c r="I487" i="18" s="1"/>
  <c r="K194" i="10"/>
  <c r="I461" i="18" s="1"/>
  <c r="K255" i="10"/>
  <c r="I522" i="18" s="1"/>
  <c r="J16" i="11"/>
  <c r="H43" i="19" s="1"/>
  <c r="K159" i="10"/>
  <c r="I426" i="18" s="1"/>
  <c r="K158" i="10"/>
  <c r="I425" i="18" s="1"/>
  <c r="K102" i="10"/>
  <c r="I369" i="18" s="1"/>
  <c r="K171" i="10"/>
  <c r="I438" i="18" s="1"/>
  <c r="K155" i="10"/>
  <c r="I422" i="18" s="1"/>
  <c r="K131" i="10"/>
  <c r="I398" i="18" s="1"/>
  <c r="K225" i="10"/>
  <c r="I492" i="18" s="1"/>
  <c r="K217" i="10"/>
  <c r="I484" i="18" s="1"/>
  <c r="K130" i="10"/>
  <c r="I397" i="18" s="1"/>
  <c r="K216" i="10"/>
  <c r="I483" i="18" s="1"/>
  <c r="K237" i="10"/>
  <c r="I504" i="18" s="1"/>
  <c r="K174" i="10"/>
  <c r="I441" i="18" s="1"/>
  <c r="K112" i="10"/>
  <c r="I379" i="18" s="1"/>
  <c r="K120" i="5"/>
  <c r="I394" i="13" s="1"/>
  <c r="K199" i="5"/>
  <c r="I473" i="13" s="1"/>
  <c r="K98" i="6"/>
  <c r="K174" i="6"/>
  <c r="I442" i="14" s="1"/>
  <c r="K246" i="6"/>
  <c r="I514" i="14" s="1"/>
  <c r="K156" i="5"/>
  <c r="I430" i="13" s="1"/>
  <c r="K240" i="5"/>
  <c r="I514" i="13" s="1"/>
  <c r="K125" i="6"/>
  <c r="I393" i="14" s="1"/>
  <c r="K205" i="6"/>
  <c r="I473" i="14" s="1"/>
  <c r="K126" i="5"/>
  <c r="I400" i="13" s="1"/>
  <c r="K221" i="5"/>
  <c r="I495" i="13" s="1"/>
  <c r="K128" i="6"/>
  <c r="I396" i="14" s="1"/>
  <c r="K224" i="6"/>
  <c r="I492" i="14" s="1"/>
  <c r="K15" i="5"/>
  <c r="I289" i="13" s="1"/>
  <c r="K216" i="5"/>
  <c r="I490" i="13" s="1"/>
  <c r="K99" i="6"/>
  <c r="I367" i="14" s="1"/>
  <c r="K167" i="6"/>
  <c r="I435" i="14" s="1"/>
  <c r="K260" i="5"/>
  <c r="I534" i="13" s="1"/>
  <c r="K225" i="6"/>
  <c r="I493" i="14" s="1"/>
  <c r="K179" i="5"/>
  <c r="I453" i="13" s="1"/>
  <c r="K157" i="6"/>
  <c r="I425" i="14" s="1"/>
  <c r="K109" i="5"/>
  <c r="I383" i="13" s="1"/>
  <c r="K103" i="6"/>
  <c r="I371" i="14" s="1"/>
  <c r="K237" i="6"/>
  <c r="I505" i="14" s="1"/>
  <c r="K211" i="5"/>
  <c r="I485" i="13" s="1"/>
  <c r="K201" i="6"/>
  <c r="I469" i="14" s="1"/>
  <c r="K145" i="5"/>
  <c r="I419" i="13" s="1"/>
  <c r="K100" i="6"/>
  <c r="I368" i="14" s="1"/>
  <c r="K211" i="6"/>
  <c r="I479" i="14" s="1"/>
  <c r="K160" i="5"/>
  <c r="I434" i="13" s="1"/>
  <c r="K235" i="6"/>
  <c r="K247" i="6"/>
  <c r="I515" i="14" s="1"/>
  <c r="K268" i="6"/>
  <c r="I536" i="14" s="1"/>
  <c r="K105" i="6"/>
  <c r="I373" i="14" s="1"/>
  <c r="K124" i="5"/>
  <c r="I398" i="13" s="1"/>
  <c r="K219" i="5"/>
  <c r="I493" i="13" s="1"/>
  <c r="K214" i="10"/>
  <c r="I481" i="18" s="1"/>
  <c r="K205" i="10"/>
  <c r="I472" i="18" s="1"/>
  <c r="K124" i="10"/>
  <c r="I391" i="18" s="1"/>
  <c r="K99" i="10"/>
  <c r="I366" i="18" s="1"/>
  <c r="K175" i="10"/>
  <c r="I442" i="18" s="1"/>
  <c r="K98" i="10"/>
  <c r="K251" i="10"/>
  <c r="I518" i="18" s="1"/>
  <c r="K204" i="10"/>
  <c r="I471" i="18" s="1"/>
  <c r="K111" i="10"/>
  <c r="I378" i="18" s="1"/>
  <c r="K221" i="10"/>
  <c r="I488" i="18" s="1"/>
  <c r="K120" i="10"/>
  <c r="I387" i="18" s="1"/>
  <c r="K122" i="10"/>
  <c r="I389" i="18" s="1"/>
  <c r="K212" i="10"/>
  <c r="I479" i="18" s="1"/>
  <c r="K243" i="10"/>
  <c r="I510" i="18" s="1"/>
  <c r="K176" i="10"/>
  <c r="I443" i="18" s="1"/>
  <c r="K202" i="10"/>
  <c r="I469" i="18" s="1"/>
  <c r="K169" i="10"/>
  <c r="I436" i="18" s="1"/>
  <c r="K161" i="10"/>
  <c r="I428" i="18" s="1"/>
  <c r="K128" i="5"/>
  <c r="I402" i="13" s="1"/>
  <c r="K207" i="5"/>
  <c r="I481" i="13" s="1"/>
  <c r="K106" i="6"/>
  <c r="I374" i="14" s="1"/>
  <c r="K182" i="6"/>
  <c r="I450" i="14" s="1"/>
  <c r="K254" i="6"/>
  <c r="I522" i="14" s="1"/>
  <c r="K164" i="5"/>
  <c r="I438" i="13" s="1"/>
  <c r="K248" i="5"/>
  <c r="I522" i="13" s="1"/>
  <c r="K133" i="6"/>
  <c r="I401" i="14" s="1"/>
  <c r="K213" i="6"/>
  <c r="I481" i="14" s="1"/>
  <c r="K159" i="5"/>
  <c r="I433" i="13" s="1"/>
  <c r="K243" i="5"/>
  <c r="I517" i="13" s="1"/>
  <c r="K156" i="6"/>
  <c r="I424" i="14" s="1"/>
  <c r="K236" i="6"/>
  <c r="I504" i="14" s="1"/>
  <c r="K144" i="5"/>
  <c r="K224" i="5"/>
  <c r="I498" i="13" s="1"/>
  <c r="K107" i="6"/>
  <c r="I375" i="14" s="1"/>
  <c r="K119" i="5"/>
  <c r="I393" i="13" s="1"/>
  <c r="K113" i="6"/>
  <c r="I381" i="14" s="1"/>
  <c r="K240" i="6"/>
  <c r="I508" i="14" s="1"/>
  <c r="K209" i="5"/>
  <c r="I483" i="13" s="1"/>
  <c r="K176" i="6"/>
  <c r="I444" i="14" s="1"/>
  <c r="K125" i="5"/>
  <c r="I399" i="13" s="1"/>
  <c r="K119" i="6"/>
  <c r="I387" i="14" s="1"/>
  <c r="K250" i="6"/>
  <c r="I518" i="14" s="1"/>
  <c r="K227" i="5"/>
  <c r="I501" i="13" s="1"/>
  <c r="K214" i="6"/>
  <c r="I482" i="14" s="1"/>
  <c r="K155" i="5"/>
  <c r="I429" i="13" s="1"/>
  <c r="K116" i="6"/>
  <c r="I384" i="14" s="1"/>
  <c r="K251" i="6"/>
  <c r="I519" i="14" s="1"/>
  <c r="K173" i="5"/>
  <c r="I447" i="13" s="1"/>
  <c r="K108" i="5"/>
  <c r="I382" i="13" s="1"/>
  <c r="K262" i="6"/>
  <c r="I530" i="14" s="1"/>
  <c r="K182" i="5"/>
  <c r="I456" i="13" s="1"/>
  <c r="K183" i="6"/>
  <c r="I451" i="14" s="1"/>
  <c r="K166" i="5"/>
  <c r="I440" i="13" s="1"/>
  <c r="K228" i="5"/>
  <c r="I502" i="13" s="1"/>
  <c r="K236" i="10"/>
  <c r="I503" i="18" s="1"/>
  <c r="K167" i="10"/>
  <c r="I434" i="18" s="1"/>
  <c r="K244" i="10"/>
  <c r="I511" i="18" s="1"/>
  <c r="K239" i="10"/>
  <c r="I506" i="18" s="1"/>
  <c r="K195" i="10"/>
  <c r="I462" i="18" s="1"/>
  <c r="K258" i="10"/>
  <c r="I525" i="18" s="1"/>
  <c r="K163" i="10"/>
  <c r="I430" i="18" s="1"/>
  <c r="K128" i="10"/>
  <c r="I395" i="18" s="1"/>
  <c r="K224" i="10"/>
  <c r="I491" i="18" s="1"/>
  <c r="K199" i="10"/>
  <c r="I466" i="18" s="1"/>
  <c r="K209" i="10"/>
  <c r="I476" i="18" s="1"/>
  <c r="K210" i="10"/>
  <c r="I477" i="18" s="1"/>
  <c r="K256" i="10"/>
  <c r="I523" i="18" s="1"/>
  <c r="K142" i="10"/>
  <c r="K265" i="10"/>
  <c r="I532" i="18" s="1"/>
  <c r="K101" i="10"/>
  <c r="I368" i="18" s="1"/>
  <c r="K166" i="10"/>
  <c r="I433" i="18" s="1"/>
  <c r="K248" i="10"/>
  <c r="I515" i="18" s="1"/>
  <c r="K14" i="5"/>
  <c r="K215" i="5"/>
  <c r="I489" i="13" s="1"/>
  <c r="K114" i="6"/>
  <c r="I382" i="14" s="1"/>
  <c r="K194" i="6"/>
  <c r="I462" i="14" s="1"/>
  <c r="K104" i="5"/>
  <c r="I378" i="13" s="1"/>
  <c r="K172" i="5"/>
  <c r="I446" i="13" s="1"/>
  <c r="K256" i="5"/>
  <c r="I530" i="13" s="1"/>
  <c r="K153" i="6"/>
  <c r="I421" i="14" s="1"/>
  <c r="K221" i="6"/>
  <c r="I489" i="14" s="1"/>
  <c r="K167" i="5"/>
  <c r="I441" i="13" s="1"/>
  <c r="K105" i="5"/>
  <c r="I379" i="13" s="1"/>
  <c r="K153" i="5"/>
  <c r="I427" i="13" s="1"/>
  <c r="K223" i="5"/>
  <c r="I497" i="13" s="1"/>
  <c r="K122" i="6"/>
  <c r="I390" i="14" s="1"/>
  <c r="K202" i="6"/>
  <c r="I470" i="14" s="1"/>
  <c r="K107" i="5"/>
  <c r="I381" i="13" s="1"/>
  <c r="K180" i="5"/>
  <c r="I454" i="13" s="1"/>
  <c r="K264" i="5"/>
  <c r="I538" i="13" s="1"/>
  <c r="K161" i="6"/>
  <c r="I429" i="14" s="1"/>
  <c r="K241" i="6"/>
  <c r="I509" i="14" s="1"/>
  <c r="K175" i="5"/>
  <c r="I449" i="13" s="1"/>
  <c r="K259" i="5"/>
  <c r="I533" i="13" s="1"/>
  <c r="K172" i="6"/>
  <c r="I440" i="14" s="1"/>
  <c r="K252" i="6"/>
  <c r="I520" i="14" s="1"/>
  <c r="K162" i="5"/>
  <c r="I436" i="13" s="1"/>
  <c r="K246" i="5"/>
  <c r="I520" i="13" s="1"/>
  <c r="K123" i="6"/>
  <c r="I391" i="14" s="1"/>
  <c r="K168" i="5"/>
  <c r="I442" i="13" s="1"/>
  <c r="K162" i="6"/>
  <c r="I430" i="14" s="1"/>
  <c r="K266" i="6"/>
  <c r="I534" i="14" s="1"/>
  <c r="K239" i="5"/>
  <c r="I513" i="13" s="1"/>
  <c r="K217" i="6"/>
  <c r="I485" i="14" s="1"/>
  <c r="K174" i="5"/>
  <c r="I448" i="13" s="1"/>
  <c r="K168" i="6"/>
  <c r="I436" i="14" s="1"/>
  <c r="K116" i="5"/>
  <c r="I390" i="13" s="1"/>
  <c r="K257" i="5"/>
  <c r="I531" i="13" s="1"/>
  <c r="K242" i="6"/>
  <c r="I510" i="14" s="1"/>
  <c r="K201" i="5"/>
  <c r="I475" i="13" s="1"/>
  <c r="K165" i="6"/>
  <c r="I433" i="14" s="1"/>
  <c r="K157" i="5"/>
  <c r="I431" i="13" s="1"/>
  <c r="K275" i="5"/>
  <c r="I549" i="13" s="1"/>
  <c r="K212" i="5"/>
  <c r="I486" i="13" s="1"/>
  <c r="K268" i="5"/>
  <c r="I542" i="13" s="1"/>
  <c r="K207" i="6"/>
  <c r="I475" i="14" s="1"/>
  <c r="K252" i="5"/>
  <c r="I526" i="13" s="1"/>
  <c r="K198" i="6"/>
  <c r="I466" i="14" s="1"/>
  <c r="K223" i="6"/>
  <c r="I491" i="14" s="1"/>
  <c r="K121" i="10"/>
  <c r="I388" i="18" s="1"/>
  <c r="K100" i="10"/>
  <c r="I367" i="18" s="1"/>
  <c r="K151" i="10"/>
  <c r="I418" i="18" s="1"/>
  <c r="K208" i="10"/>
  <c r="I475" i="18" s="1"/>
  <c r="K182" i="10"/>
  <c r="I449" i="18" s="1"/>
  <c r="K164" i="10"/>
  <c r="I431" i="18" s="1"/>
  <c r="K127" i="10"/>
  <c r="I394" i="18" s="1"/>
  <c r="K170" i="10"/>
  <c r="I437" i="18" s="1"/>
  <c r="K247" i="10"/>
  <c r="I514" i="18" s="1"/>
  <c r="K264" i="10"/>
  <c r="I531" i="18" s="1"/>
  <c r="K218" i="10"/>
  <c r="I485" i="18" s="1"/>
  <c r="K103" i="10"/>
  <c r="I370" i="18" s="1"/>
  <c r="K160" i="10"/>
  <c r="I427" i="18" s="1"/>
  <c r="K153" i="10"/>
  <c r="I420" i="18" s="1"/>
  <c r="K154" i="10"/>
  <c r="I421" i="18" s="1"/>
  <c r="K241" i="10"/>
  <c r="I508" i="18" s="1"/>
  <c r="K206" i="10"/>
  <c r="I473" i="18" s="1"/>
  <c r="K100" i="5"/>
  <c r="I374" i="13" s="1"/>
  <c r="K161" i="5"/>
  <c r="I435" i="13" s="1"/>
  <c r="K245" i="5"/>
  <c r="I519" i="13" s="1"/>
  <c r="K130" i="6"/>
  <c r="I398" i="14" s="1"/>
  <c r="K210" i="6"/>
  <c r="I478" i="14" s="1"/>
  <c r="K115" i="5"/>
  <c r="I389" i="13" s="1"/>
  <c r="K202" i="5"/>
  <c r="I476" i="13" s="1"/>
  <c r="K232" i="5"/>
  <c r="I506" i="13" s="1"/>
  <c r="K169" i="6"/>
  <c r="I437" i="14" s="1"/>
  <c r="K249" i="6"/>
  <c r="I517" i="14" s="1"/>
  <c r="K183" i="5"/>
  <c r="I457" i="13" s="1"/>
  <c r="K267" i="5"/>
  <c r="I541" i="13" s="1"/>
  <c r="K180" i="6"/>
  <c r="I448" i="14" s="1"/>
  <c r="K101" i="5"/>
  <c r="I375" i="13" s="1"/>
  <c r="K170" i="5"/>
  <c r="I444" i="13" s="1"/>
  <c r="K254" i="5"/>
  <c r="I528" i="13" s="1"/>
  <c r="K131" i="6"/>
  <c r="I399" i="14" s="1"/>
  <c r="K184" i="5"/>
  <c r="I458" i="13" s="1"/>
  <c r="K171" i="6"/>
  <c r="I439" i="14" s="1"/>
  <c r="K102" i="5"/>
  <c r="I376" i="13" s="1"/>
  <c r="K255" i="5"/>
  <c r="I529" i="13" s="1"/>
  <c r="K245" i="6"/>
  <c r="I513" i="14" s="1"/>
  <c r="K204" i="5"/>
  <c r="I478" i="13" s="1"/>
  <c r="K181" i="6"/>
  <c r="I449" i="14" s="1"/>
  <c r="K132" i="5"/>
  <c r="I406" i="13" s="1"/>
  <c r="K110" i="6"/>
  <c r="I378" i="14" s="1"/>
  <c r="K255" i="6"/>
  <c r="I523" i="14" s="1"/>
  <c r="K217" i="5"/>
  <c r="I491" i="13" s="1"/>
  <c r="K170" i="6"/>
  <c r="I438" i="14" s="1"/>
  <c r="K155" i="6"/>
  <c r="I423" i="14" s="1"/>
  <c r="K111" i="6"/>
  <c r="I379" i="14" s="1"/>
  <c r="K249" i="5"/>
  <c r="I523" i="13" s="1"/>
  <c r="K102" i="6"/>
  <c r="I370" i="14" s="1"/>
  <c r="K239" i="6"/>
  <c r="I507" i="14" s="1"/>
  <c r="K154" i="6"/>
  <c r="I422" i="14" s="1"/>
  <c r="K219" i="6"/>
  <c r="I487" i="14" s="1"/>
  <c r="K246" i="10"/>
  <c r="I513" i="18" s="1"/>
  <c r="K198" i="10"/>
  <c r="I465" i="18" s="1"/>
  <c r="K178" i="10"/>
  <c r="I445" i="18" s="1"/>
  <c r="K144" i="10"/>
  <c r="I411" i="18" s="1"/>
  <c r="K249" i="10"/>
  <c r="I516" i="18" s="1"/>
  <c r="K152" i="10"/>
  <c r="I419" i="18" s="1"/>
  <c r="K260" i="10"/>
  <c r="I527" i="18" s="1"/>
  <c r="K235" i="10"/>
  <c r="I502" i="18" s="1"/>
  <c r="K108" i="10"/>
  <c r="I375" i="18" s="1"/>
  <c r="K173" i="10"/>
  <c r="I440" i="18" s="1"/>
  <c r="K223" i="10"/>
  <c r="I490" i="18" s="1"/>
  <c r="K203" i="10"/>
  <c r="I470" i="18" s="1"/>
  <c r="K245" i="10"/>
  <c r="I512" i="18" s="1"/>
  <c r="K192" i="10"/>
  <c r="K165" i="10"/>
  <c r="I432" i="18" s="1"/>
  <c r="K183" i="10"/>
  <c r="I450" i="18" s="1"/>
  <c r="K262" i="10"/>
  <c r="I529" i="18" s="1"/>
  <c r="K105" i="10"/>
  <c r="I372" i="18" s="1"/>
  <c r="K103" i="5"/>
  <c r="I377" i="13" s="1"/>
  <c r="K169" i="5"/>
  <c r="I443" i="13" s="1"/>
  <c r="K253" i="5"/>
  <c r="I527" i="13" s="1"/>
  <c r="K14" i="6"/>
  <c r="K218" i="6"/>
  <c r="I486" i="14" s="1"/>
  <c r="K123" i="5"/>
  <c r="I397" i="13" s="1"/>
  <c r="K210" i="5"/>
  <c r="I484" i="13" s="1"/>
  <c r="K101" i="6"/>
  <c r="I369" i="14" s="1"/>
  <c r="K177" i="6"/>
  <c r="I445" i="14" s="1"/>
  <c r="K257" i="6"/>
  <c r="I525" i="14" s="1"/>
  <c r="K197" i="5"/>
  <c r="I471" i="13" s="1"/>
  <c r="K104" i="6"/>
  <c r="I372" i="14" s="1"/>
  <c r="K200" i="6"/>
  <c r="I468" i="14" s="1"/>
  <c r="K113" i="5"/>
  <c r="I387" i="13" s="1"/>
  <c r="K178" i="5"/>
  <c r="I452" i="13" s="1"/>
  <c r="K262" i="5"/>
  <c r="I536" i="13" s="1"/>
  <c r="K15" i="6"/>
  <c r="I283" i="14" s="1"/>
  <c r="K198" i="5"/>
  <c r="I472" i="13" s="1"/>
  <c r="K184" i="6"/>
  <c r="I452" i="14" s="1"/>
  <c r="K114" i="5"/>
  <c r="I388" i="13" s="1"/>
  <c r="K271" i="5"/>
  <c r="I545" i="13" s="1"/>
  <c r="K258" i="6"/>
  <c r="I526" i="14" s="1"/>
  <c r="K220" i="5"/>
  <c r="I494" i="13" s="1"/>
  <c r="K196" i="6"/>
  <c r="I464" i="14" s="1"/>
  <c r="K165" i="5"/>
  <c r="I439" i="13" s="1"/>
  <c r="K126" i="6"/>
  <c r="I394" i="14" s="1"/>
  <c r="K267" i="6"/>
  <c r="I535" i="14" s="1"/>
  <c r="K247" i="5"/>
  <c r="I521" i="13" s="1"/>
  <c r="K117" i="5"/>
  <c r="I391" i="13" s="1"/>
  <c r="K203" i="6"/>
  <c r="I471" i="14" s="1"/>
  <c r="K179" i="6"/>
  <c r="I447" i="14" s="1"/>
  <c r="K127" i="6"/>
  <c r="I395" i="14" s="1"/>
  <c r="K175" i="6"/>
  <c r="I443" i="14" s="1"/>
  <c r="K259" i="6"/>
  <c r="I527" i="14" s="1"/>
  <c r="K263" i="6"/>
  <c r="I531" i="14" s="1"/>
  <c r="K248" i="6"/>
  <c r="I516" i="14" s="1"/>
  <c r="K219" i="10"/>
  <c r="I486" i="18" s="1"/>
  <c r="K215" i="10"/>
  <c r="I482" i="18" s="1"/>
  <c r="K201" i="10"/>
  <c r="I468" i="18" s="1"/>
  <c r="K213" i="10"/>
  <c r="I480" i="18" s="1"/>
  <c r="K193" i="10"/>
  <c r="I460" i="18" s="1"/>
  <c r="K109" i="10"/>
  <c r="I376" i="18" s="1"/>
  <c r="K143" i="10"/>
  <c r="I410" i="18" s="1"/>
  <c r="K257" i="10"/>
  <c r="I524" i="18" s="1"/>
  <c r="K250" i="10"/>
  <c r="I517" i="18" s="1"/>
  <c r="K123" i="10"/>
  <c r="I390" i="18" s="1"/>
  <c r="K143" i="6"/>
  <c r="K115" i="10"/>
  <c r="I382" i="18" s="1"/>
  <c r="K116" i="10"/>
  <c r="I383" i="18" s="1"/>
  <c r="K252" i="10"/>
  <c r="I519" i="18" s="1"/>
  <c r="K234" i="10"/>
  <c r="K181" i="10"/>
  <c r="I448" i="18" s="1"/>
  <c r="K162" i="10"/>
  <c r="I429" i="18" s="1"/>
  <c r="K156" i="10"/>
  <c r="I423" i="18" s="1"/>
  <c r="K158" i="6"/>
  <c r="I426" i="14" s="1"/>
  <c r="K251" i="5"/>
  <c r="I525" i="13" s="1"/>
  <c r="K238" i="5"/>
  <c r="K253" i="6"/>
  <c r="I521" i="14" s="1"/>
  <c r="K152" i="6"/>
  <c r="I420" i="14" s="1"/>
  <c r="K171" i="5"/>
  <c r="I445" i="13" s="1"/>
  <c r="K176" i="5"/>
  <c r="I450" i="13" s="1"/>
  <c r="K118" i="6"/>
  <c r="I386" i="14" s="1"/>
  <c r="K126" i="10"/>
  <c r="I393" i="18" s="1"/>
  <c r="K150" i="10"/>
  <c r="K253" i="10"/>
  <c r="I520" i="18" s="1"/>
  <c r="K144" i="6"/>
  <c r="I412" i="14" s="1"/>
  <c r="K226" i="6"/>
  <c r="I494" i="14" s="1"/>
  <c r="K112" i="6"/>
  <c r="I380" i="14" s="1"/>
  <c r="K270" i="5"/>
  <c r="I544" i="13" s="1"/>
  <c r="K130" i="5"/>
  <c r="I404" i="13" s="1"/>
  <c r="K209" i="6"/>
  <c r="I477" i="14" s="1"/>
  <c r="K263" i="5"/>
  <c r="I537" i="13" s="1"/>
  <c r="K160" i="6"/>
  <c r="I428" i="14" s="1"/>
  <c r="K265" i="5"/>
  <c r="I539" i="13" s="1"/>
  <c r="K259" i="10"/>
  <c r="I526" i="18" s="1"/>
  <c r="K177" i="10"/>
  <c r="I444" i="18" s="1"/>
  <c r="K266" i="10"/>
  <c r="I533" i="18" s="1"/>
  <c r="K110" i="10"/>
  <c r="I377" i="18" s="1"/>
  <c r="K131" i="5"/>
  <c r="I405" i="13" s="1"/>
  <c r="K164" i="6"/>
  <c r="I432" i="14" s="1"/>
  <c r="K115" i="6"/>
  <c r="I383" i="14" s="1"/>
  <c r="K225" i="5"/>
  <c r="I499" i="13" s="1"/>
  <c r="K264" i="6"/>
  <c r="I532" i="14" s="1"/>
  <c r="K132" i="6"/>
  <c r="I400" i="14" s="1"/>
  <c r="K127" i="5"/>
  <c r="I401" i="13" s="1"/>
  <c r="K98" i="5"/>
  <c r="K145" i="6"/>
  <c r="I413" i="14" s="1"/>
  <c r="K104" i="10"/>
  <c r="I371" i="18" s="1"/>
  <c r="K172" i="10"/>
  <c r="I439" i="18" s="1"/>
  <c r="K267" i="10"/>
  <c r="I534" i="18" s="1"/>
  <c r="K218" i="5"/>
  <c r="I492" i="13" s="1"/>
  <c r="K208" i="6"/>
  <c r="I476" i="14" s="1"/>
  <c r="K151" i="6"/>
  <c r="K108" i="6"/>
  <c r="I376" i="14" s="1"/>
  <c r="K181" i="5"/>
  <c r="I455" i="13" s="1"/>
  <c r="K222" i="5"/>
  <c r="I496" i="13" s="1"/>
  <c r="K215" i="6"/>
  <c r="I483" i="14" s="1"/>
  <c r="K114" i="10"/>
  <c r="I381" i="18" s="1"/>
  <c r="K197" i="10"/>
  <c r="I464" i="18" s="1"/>
  <c r="K118" i="10"/>
  <c r="I385" i="18" s="1"/>
  <c r="K180" i="10"/>
  <c r="I447" i="18" s="1"/>
  <c r="K254" i="10"/>
  <c r="I521" i="18" s="1"/>
  <c r="K109" i="6"/>
  <c r="I377" i="14" s="1"/>
  <c r="K244" i="6"/>
  <c r="I512" i="14" s="1"/>
  <c r="K152" i="5"/>
  <c r="K204" i="6"/>
  <c r="I472" i="14" s="1"/>
  <c r="K241" i="5"/>
  <c r="I515" i="13" s="1"/>
  <c r="K265" i="6"/>
  <c r="I533" i="14" s="1"/>
  <c r="K178" i="6"/>
  <c r="I446" i="14" s="1"/>
  <c r="K113" i="10"/>
  <c r="I380" i="18" s="1"/>
  <c r="K168" i="10"/>
  <c r="I435" i="18" s="1"/>
  <c r="K242" i="10"/>
  <c r="I509" i="18" s="1"/>
  <c r="K106" i="10"/>
  <c r="I373" i="18" s="1"/>
  <c r="K222" i="10"/>
  <c r="I489" i="18" s="1"/>
  <c r="K99" i="5"/>
  <c r="I373" i="13" s="1"/>
  <c r="K185" i="6"/>
  <c r="I453" i="14" s="1"/>
  <c r="K121" i="5"/>
  <c r="I395" i="13" s="1"/>
  <c r="K214" i="5"/>
  <c r="I488" i="13" s="1"/>
  <c r="K261" i="6"/>
  <c r="I529" i="14" s="1"/>
  <c r="K163" i="6"/>
  <c r="I431" i="14" s="1"/>
  <c r="K243" i="6"/>
  <c r="I511" i="14" s="1"/>
  <c r="K111" i="5"/>
  <c r="I385" i="13" s="1"/>
  <c r="K261" i="10"/>
  <c r="I528" i="18" s="1"/>
  <c r="K200" i="10"/>
  <c r="I467" i="18" s="1"/>
  <c r="K207" i="10"/>
  <c r="I474" i="18" s="1"/>
  <c r="K263" i="10"/>
  <c r="I530" i="18" s="1"/>
  <c r="K157" i="10"/>
  <c r="I424" i="18" s="1"/>
  <c r="K177" i="5"/>
  <c r="I451" i="13" s="1"/>
  <c r="K110" i="5"/>
  <c r="I384" i="13" s="1"/>
  <c r="K154" i="5"/>
  <c r="I428" i="13" s="1"/>
  <c r="K129" i="6"/>
  <c r="I397" i="14" s="1"/>
  <c r="K158" i="5"/>
  <c r="I432" i="13" s="1"/>
  <c r="K227" i="6"/>
  <c r="I495" i="14" s="1"/>
  <c r="K196" i="5"/>
  <c r="I470" i="13" s="1"/>
  <c r="K203" i="5"/>
  <c r="I477" i="13" s="1"/>
  <c r="K129" i="10"/>
  <c r="I396" i="18" s="1"/>
  <c r="K240" i="10"/>
  <c r="I507" i="18" s="1"/>
  <c r="K125" i="10"/>
  <c r="I392" i="18" s="1"/>
  <c r="K117" i="10"/>
  <c r="I384" i="18" s="1"/>
  <c r="K179" i="10"/>
  <c r="I446" i="18" s="1"/>
  <c r="K199" i="6"/>
  <c r="I467" i="14" s="1"/>
  <c r="K211" i="10"/>
  <c r="I478" i="18" s="1"/>
  <c r="K250" i="5"/>
  <c r="I524" i="13" s="1"/>
  <c r="K205" i="5"/>
  <c r="I479" i="13" s="1"/>
  <c r="K106" i="5"/>
  <c r="I380" i="13" s="1"/>
  <c r="K195" i="6"/>
  <c r="I463" i="14" s="1"/>
  <c r="K206" i="5"/>
  <c r="I480" i="13" s="1"/>
  <c r="K119" i="10"/>
  <c r="I386" i="18" s="1"/>
  <c r="K261" i="5"/>
  <c r="I535" i="13" s="1"/>
  <c r="K238" i="10"/>
  <c r="I505" i="18" s="1"/>
  <c r="K200" i="5"/>
  <c r="I474" i="13" s="1"/>
  <c r="K196" i="10"/>
  <c r="I463" i="18" s="1"/>
  <c r="P118" i="21"/>
  <c r="M118" i="21"/>
  <c r="R118" i="21"/>
  <c r="J118" i="21"/>
  <c r="K118" i="21"/>
  <c r="N118" i="21"/>
  <c r="F118" i="21"/>
  <c r="G118" i="21"/>
  <c r="Q118" i="21"/>
  <c r="I118" i="21"/>
  <c r="L118" i="21"/>
  <c r="O118" i="21"/>
  <c r="H118" i="21"/>
  <c r="J124" i="17"/>
  <c r="N111" i="17"/>
  <c r="N603" i="17" s="1"/>
  <c r="E54" i="21"/>
  <c r="J452" i="17"/>
  <c r="Y452" i="17" s="1"/>
  <c r="E133" i="21"/>
  <c r="W110" i="17"/>
  <c r="U111" i="17"/>
  <c r="U603" i="17" s="1"/>
  <c r="R124" i="21"/>
  <c r="L124" i="21"/>
  <c r="M124" i="21"/>
  <c r="P124" i="21"/>
  <c r="I124" i="21"/>
  <c r="N124" i="21"/>
  <c r="K124" i="21"/>
  <c r="H124" i="21"/>
  <c r="J124" i="21"/>
  <c r="Q124" i="21"/>
  <c r="O124" i="21"/>
  <c r="G124" i="21"/>
  <c r="F124" i="21"/>
  <c r="O109" i="21"/>
  <c r="N109" i="21"/>
  <c r="R109" i="21"/>
  <c r="H109" i="21"/>
  <c r="J109" i="21"/>
  <c r="K109" i="21"/>
  <c r="M109" i="21"/>
  <c r="L109" i="21"/>
  <c r="I109" i="21"/>
  <c r="Q109" i="21"/>
  <c r="G109" i="21"/>
  <c r="P109" i="21"/>
  <c r="F109" i="21"/>
  <c r="Y916" i="13"/>
  <c r="E127" i="21"/>
  <c r="X110" i="17"/>
  <c r="Y852" i="13"/>
  <c r="R121" i="21"/>
  <c r="F121" i="21"/>
  <c r="I121" i="21"/>
  <c r="M121" i="21"/>
  <c r="J121" i="21"/>
  <c r="P121" i="21"/>
  <c r="G121" i="21"/>
  <c r="L121" i="21"/>
  <c r="H121" i="21"/>
  <c r="Q121" i="21"/>
  <c r="N121" i="21"/>
  <c r="O121" i="21"/>
  <c r="K121" i="21"/>
  <c r="E111" i="21"/>
  <c r="F48" i="21"/>
  <c r="E51" i="21"/>
  <c r="R111" i="17"/>
  <c r="R603" i="17" s="1"/>
  <c r="L115" i="21"/>
  <c r="M115" i="21"/>
  <c r="I115" i="21"/>
  <c r="P115" i="21"/>
  <c r="Q115" i="21"/>
  <c r="K115" i="21"/>
  <c r="R115" i="21"/>
  <c r="J115" i="21"/>
  <c r="G115" i="21"/>
  <c r="O115" i="21"/>
  <c r="F115" i="21"/>
  <c r="H115" i="21"/>
  <c r="N115" i="21"/>
  <c r="M616" i="17"/>
  <c r="I103" i="21"/>
  <c r="G103" i="21"/>
  <c r="Q103" i="21"/>
  <c r="F103" i="21"/>
  <c r="L103" i="21"/>
  <c r="P110" i="17" s="1"/>
  <c r="K103" i="21"/>
  <c r="O110" i="17" s="1"/>
  <c r="J103" i="21"/>
  <c r="P103" i="21"/>
  <c r="H103" i="21"/>
  <c r="L110" i="17" s="1"/>
  <c r="O103" i="21"/>
  <c r="R103" i="21"/>
  <c r="N103" i="21"/>
  <c r="M103" i="21"/>
  <c r="G23" i="1"/>
  <c r="G29" i="1" s="1"/>
  <c r="G24" i="24" s="1"/>
  <c r="W13" i="1"/>
  <c r="G63" i="1"/>
  <c r="W59" i="1"/>
  <c r="G45" i="24"/>
  <c r="F33" i="12"/>
  <c r="P652" i="14" l="1"/>
  <c r="P787" i="14"/>
  <c r="E136" i="21"/>
  <c r="T692" i="14"/>
  <c r="T786" i="14"/>
  <c r="T744" i="18"/>
  <c r="T663" i="18"/>
  <c r="T798" i="18"/>
  <c r="T751" i="18"/>
  <c r="T703" i="14"/>
  <c r="T654" i="13"/>
  <c r="T795" i="13"/>
  <c r="T716" i="13"/>
  <c r="A598" i="17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597" i="17"/>
  <c r="S750" i="13"/>
  <c r="Q754" i="13"/>
  <c r="O711" i="13"/>
  <c r="O770" i="13"/>
  <c r="Q785" i="14"/>
  <c r="T749" i="18"/>
  <c r="Q739" i="18"/>
  <c r="O707" i="13"/>
  <c r="O750" i="18"/>
  <c r="O655" i="13"/>
  <c r="Q727" i="18"/>
  <c r="Q698" i="14"/>
  <c r="T653" i="14"/>
  <c r="Q762" i="13"/>
  <c r="Q708" i="14"/>
  <c r="S727" i="18"/>
  <c r="T703" i="13"/>
  <c r="O699" i="14"/>
  <c r="Q749" i="18"/>
  <c r="S705" i="18"/>
  <c r="O746" i="18"/>
  <c r="Q736" i="18"/>
  <c r="Q799" i="13"/>
  <c r="Q667" i="14"/>
  <c r="T750" i="18"/>
  <c r="O742" i="18"/>
  <c r="T702" i="13"/>
  <c r="Q690" i="18"/>
  <c r="T813" i="13"/>
  <c r="Q659" i="13"/>
  <c r="Q661" i="18"/>
  <c r="O734" i="18"/>
  <c r="Q745" i="18"/>
  <c r="Q711" i="13"/>
  <c r="Q781" i="18"/>
  <c r="T708" i="18"/>
  <c r="T688" i="18"/>
  <c r="T694" i="13"/>
  <c r="T769" i="13"/>
  <c r="O700" i="18"/>
  <c r="Q668" i="14"/>
  <c r="O648" i="14"/>
  <c r="S695" i="18"/>
  <c r="Q702" i="13"/>
  <c r="Q636" i="18"/>
  <c r="Q707" i="14"/>
  <c r="Q737" i="14"/>
  <c r="O773" i="14"/>
  <c r="Q730" i="18"/>
  <c r="O790" i="18"/>
  <c r="Q656" i="18"/>
  <c r="S800" i="14"/>
  <c r="O730" i="13"/>
  <c r="S753" i="14"/>
  <c r="O731" i="13"/>
  <c r="Q737" i="13"/>
  <c r="O704" i="14"/>
  <c r="O727" i="13"/>
  <c r="Q793" i="14"/>
  <c r="O697" i="14"/>
  <c r="Q653" i="14"/>
  <c r="S755" i="18"/>
  <c r="Q693" i="13"/>
  <c r="O739" i="18"/>
  <c r="O706" i="14"/>
  <c r="O755" i="13"/>
  <c r="O817" i="13"/>
  <c r="Q750" i="18"/>
  <c r="Q742" i="18"/>
  <c r="Q770" i="13"/>
  <c r="Q636" i="14"/>
  <c r="Q693" i="18"/>
  <c r="Q642" i="18"/>
  <c r="O709" i="14"/>
  <c r="O745" i="18"/>
  <c r="Q798" i="14"/>
  <c r="Q698" i="18"/>
  <c r="O794" i="18"/>
  <c r="O693" i="13"/>
  <c r="Q774" i="18"/>
  <c r="O655" i="18"/>
  <c r="O733" i="14"/>
  <c r="O702" i="13"/>
  <c r="Q699" i="14"/>
  <c r="O659" i="13"/>
  <c r="Q674" i="13"/>
  <c r="O647" i="13"/>
  <c r="S754" i="13"/>
  <c r="Q707" i="13"/>
  <c r="O803" i="13"/>
  <c r="Q637" i="14"/>
  <c r="O762" i="13"/>
  <c r="Q643" i="14"/>
  <c r="Q760" i="13"/>
  <c r="Q762" i="14"/>
  <c r="O759" i="13"/>
  <c r="O717" i="18"/>
  <c r="O794" i="13"/>
  <c r="O669" i="13"/>
  <c r="O743" i="18"/>
  <c r="Q697" i="18"/>
  <c r="Q791" i="18"/>
  <c r="O754" i="14"/>
  <c r="Q649" i="13"/>
  <c r="Q760" i="14"/>
  <c r="O751" i="14"/>
  <c r="Q775" i="13"/>
  <c r="Q694" i="14"/>
  <c r="Q753" i="13"/>
  <c r="Q706" i="13"/>
  <c r="O752" i="18"/>
  <c r="Q812" i="13"/>
  <c r="O641" i="18"/>
  <c r="O696" i="18"/>
  <c r="O739" i="14"/>
  <c r="Q735" i="14"/>
  <c r="Q758" i="14"/>
  <c r="Q749" i="13"/>
  <c r="O679" i="13"/>
  <c r="M727" i="18"/>
  <c r="N750" i="18"/>
  <c r="N794" i="14"/>
  <c r="Q814" i="13"/>
  <c r="N665" i="13"/>
  <c r="M667" i="14"/>
  <c r="M709" i="14"/>
  <c r="M788" i="13"/>
  <c r="N637" i="18"/>
  <c r="M720" i="13"/>
  <c r="M792" i="13"/>
  <c r="M796" i="14"/>
  <c r="M757" i="14"/>
  <c r="M645" i="18"/>
  <c r="N798" i="13"/>
  <c r="M801" i="14"/>
  <c r="M746" i="13"/>
  <c r="M646" i="14"/>
  <c r="M736" i="14"/>
  <c r="M715" i="14"/>
  <c r="N779" i="14"/>
  <c r="M791" i="13"/>
  <c r="M644" i="18"/>
  <c r="R704" i="18"/>
  <c r="R724" i="13"/>
  <c r="M702" i="14"/>
  <c r="M775" i="14"/>
  <c r="N635" i="18"/>
  <c r="N788" i="18"/>
  <c r="M563" i="13"/>
  <c r="N732" i="18"/>
  <c r="M756" i="13"/>
  <c r="M772" i="18"/>
  <c r="M639" i="14"/>
  <c r="M650" i="18"/>
  <c r="M747" i="14"/>
  <c r="M647" i="18"/>
  <c r="N772" i="14"/>
  <c r="M749" i="14"/>
  <c r="M792" i="14"/>
  <c r="M666" i="13"/>
  <c r="M661" i="13"/>
  <c r="N728" i="13"/>
  <c r="N805" i="13"/>
  <c r="N651" i="14"/>
  <c r="M658" i="14"/>
  <c r="M710" i="14"/>
  <c r="M804" i="14"/>
  <c r="W435" i="17"/>
  <c r="W599" i="17" s="1"/>
  <c r="R771" i="18"/>
  <c r="P748" i="14"/>
  <c r="M738" i="18"/>
  <c r="M709" i="18"/>
  <c r="M662" i="18"/>
  <c r="N782" i="18"/>
  <c r="M653" i="18"/>
  <c r="M740" i="18"/>
  <c r="M634" i="18"/>
  <c r="M823" i="13"/>
  <c r="M786" i="18"/>
  <c r="M731" i="18"/>
  <c r="M689" i="18"/>
  <c r="M650" i="13"/>
  <c r="M778" i="18"/>
  <c r="N693" i="14"/>
  <c r="M800" i="18"/>
  <c r="M685" i="18"/>
  <c r="M633" i="18"/>
  <c r="M707" i="18"/>
  <c r="M772" i="13"/>
  <c r="N726" i="13"/>
  <c r="M797" i="13"/>
  <c r="M662" i="13"/>
  <c r="M695" i="14"/>
  <c r="M655" i="14"/>
  <c r="N743" i="14"/>
  <c r="M719" i="13"/>
  <c r="M657" i="13"/>
  <c r="L810" i="13"/>
  <c r="N670" i="13"/>
  <c r="M755" i="13"/>
  <c r="M730" i="13"/>
  <c r="N690" i="18"/>
  <c r="M703" i="13"/>
  <c r="M642" i="14"/>
  <c r="M667" i="13"/>
  <c r="N686" i="18"/>
  <c r="N643" i="18"/>
  <c r="M719" i="14"/>
  <c r="M715" i="18"/>
  <c r="M778" i="14"/>
  <c r="M701" i="13"/>
  <c r="M648" i="18"/>
  <c r="M657" i="14"/>
  <c r="M712" i="18"/>
  <c r="M755" i="14"/>
  <c r="M752" i="13"/>
  <c r="M753" i="18"/>
  <c r="M728" i="18"/>
  <c r="M711" i="14"/>
  <c r="M764" i="13"/>
  <c r="N664" i="13"/>
  <c r="M819" i="13"/>
  <c r="M652" i="13"/>
  <c r="M722" i="13"/>
  <c r="M782" i="14"/>
  <c r="M664" i="14"/>
  <c r="M709" i="13"/>
  <c r="K666" i="14"/>
  <c r="L791" i="13"/>
  <c r="M660" i="13"/>
  <c r="N732" i="13"/>
  <c r="M689" i="14"/>
  <c r="T710" i="14"/>
  <c r="O772" i="14"/>
  <c r="T732" i="18"/>
  <c r="M732" i="18"/>
  <c r="N747" i="14"/>
  <c r="M692" i="14"/>
  <c r="M661" i="18"/>
  <c r="M666" i="14"/>
  <c r="M651" i="14"/>
  <c r="N699" i="18"/>
  <c r="M740" i="14"/>
  <c r="M816" i="13"/>
  <c r="N644" i="18"/>
  <c r="N749" i="13"/>
  <c r="N784" i="14"/>
  <c r="T635" i="18"/>
  <c r="M797" i="14"/>
  <c r="O648" i="18"/>
  <c r="P702" i="14"/>
  <c r="T760" i="14"/>
  <c r="M788" i="18"/>
  <c r="Q661" i="13"/>
  <c r="N718" i="13"/>
  <c r="M807" i="13"/>
  <c r="M707" i="13"/>
  <c r="M748" i="14"/>
  <c r="N781" i="18"/>
  <c r="M732" i="13"/>
  <c r="M751" i="14"/>
  <c r="M695" i="18"/>
  <c r="M664" i="13"/>
  <c r="N782" i="14"/>
  <c r="N775" i="13"/>
  <c r="E39" i="23"/>
  <c r="G40" i="23" s="1"/>
  <c r="K113" i="8" s="1"/>
  <c r="I277" i="17" s="1"/>
  <c r="X277" i="17" s="1"/>
  <c r="N760" i="14"/>
  <c r="T639" i="14"/>
  <c r="M805" i="13"/>
  <c r="O661" i="13"/>
  <c r="Q752" i="13"/>
  <c r="N650" i="18"/>
  <c r="N719" i="14"/>
  <c r="N819" i="13"/>
  <c r="T804" i="14"/>
  <c r="M696" i="18"/>
  <c r="M759" i="18"/>
  <c r="M674" i="13"/>
  <c r="M665" i="13"/>
  <c r="M706" i="13"/>
  <c r="M714" i="13"/>
  <c r="M694" i="13"/>
  <c r="M708" i="13"/>
  <c r="Q708" i="18"/>
  <c r="Q679" i="13"/>
  <c r="Q772" i="14"/>
  <c r="O697" i="18"/>
  <c r="O782" i="14"/>
  <c r="R753" i="18"/>
  <c r="R706" i="13"/>
  <c r="N647" i="14"/>
  <c r="N730" i="14"/>
  <c r="R717" i="13"/>
  <c r="W614" i="17"/>
  <c r="N751" i="14"/>
  <c r="M760" i="14"/>
  <c r="O652" i="14"/>
  <c r="O686" i="18"/>
  <c r="P650" i="18"/>
  <c r="N717" i="18"/>
  <c r="O666" i="13"/>
  <c r="O647" i="18"/>
  <c r="N706" i="14"/>
  <c r="N690" i="14"/>
  <c r="N739" i="18"/>
  <c r="T652" i="13"/>
  <c r="M794" i="13"/>
  <c r="M724" i="13"/>
  <c r="M686" i="18"/>
  <c r="M813" i="13"/>
  <c r="Q813" i="13"/>
  <c r="N816" i="13"/>
  <c r="N766" i="13"/>
  <c r="S747" i="14"/>
  <c r="Q719" i="14"/>
  <c r="O646" i="18"/>
  <c r="T666" i="13"/>
  <c r="M769" i="13"/>
  <c r="K801" i="18"/>
  <c r="M767" i="13"/>
  <c r="M754" i="18"/>
  <c r="M803" i="13"/>
  <c r="M635" i="18"/>
  <c r="O709" i="13"/>
  <c r="N742" i="14"/>
  <c r="N740" i="14"/>
  <c r="N749" i="18"/>
  <c r="N754" i="18"/>
  <c r="N767" i="13"/>
  <c r="N759" i="18"/>
  <c r="N661" i="18"/>
  <c r="N695" i="18"/>
  <c r="N755" i="18"/>
  <c r="N788" i="14"/>
  <c r="N757" i="13"/>
  <c r="N666" i="14"/>
  <c r="M698" i="14"/>
  <c r="N791" i="13"/>
  <c r="M668" i="14"/>
  <c r="N802" i="13"/>
  <c r="Q788" i="18"/>
  <c r="O804" i="14"/>
  <c r="M759" i="13"/>
  <c r="M699" i="18"/>
  <c r="N734" i="18"/>
  <c r="N727" i="18"/>
  <c r="M705" i="18"/>
  <c r="N708" i="14"/>
  <c r="N738" i="14"/>
  <c r="N807" i="13"/>
  <c r="M793" i="13"/>
  <c r="P690" i="14"/>
  <c r="M711" i="13"/>
  <c r="N648" i="14"/>
  <c r="N703" i="13"/>
  <c r="M698" i="18"/>
  <c r="Q667" i="13"/>
  <c r="O639" i="18"/>
  <c r="Q708" i="13"/>
  <c r="O809" i="13"/>
  <c r="Q661" i="14"/>
  <c r="N709" i="14"/>
  <c r="M643" i="14"/>
  <c r="M737" i="14"/>
  <c r="M647" i="13"/>
  <c r="Q658" i="18"/>
  <c r="O758" i="14"/>
  <c r="O711" i="14"/>
  <c r="Q648" i="14"/>
  <c r="O728" i="18"/>
  <c r="Q750" i="13"/>
  <c r="Q669" i="13"/>
  <c r="O667" i="13"/>
  <c r="O664" i="13"/>
  <c r="Q648" i="18"/>
  <c r="Q652" i="14"/>
  <c r="Q739" i="14"/>
  <c r="Q642" i="14"/>
  <c r="Q747" i="18"/>
  <c r="Q664" i="14"/>
  <c r="Q733" i="14"/>
  <c r="Q769" i="13"/>
  <c r="Q709" i="14"/>
  <c r="Q751" i="14"/>
  <c r="Q690" i="14"/>
  <c r="Q706" i="14"/>
  <c r="Q686" i="18"/>
  <c r="Q713" i="13"/>
  <c r="O690" i="14"/>
  <c r="O729" i="13"/>
  <c r="O762" i="14"/>
  <c r="O650" i="18"/>
  <c r="O715" i="18"/>
  <c r="O663" i="14"/>
  <c r="O722" i="13"/>
  <c r="O760" i="13"/>
  <c r="O808" i="13"/>
  <c r="O788" i="18"/>
  <c r="O699" i="18"/>
  <c r="O728" i="13"/>
  <c r="S791" i="13"/>
  <c r="Q779" i="14"/>
  <c r="S665" i="13"/>
  <c r="Q779" i="18"/>
  <c r="Q761" i="14"/>
  <c r="Q769" i="18"/>
  <c r="O759" i="14"/>
  <c r="O796" i="18"/>
  <c r="Q746" i="14"/>
  <c r="O665" i="14"/>
  <c r="S650" i="14"/>
  <c r="M736" i="18"/>
  <c r="M799" i="13"/>
  <c r="M739" i="18"/>
  <c r="M798" i="14"/>
  <c r="M693" i="18"/>
  <c r="M817" i="13"/>
  <c r="O791" i="14"/>
  <c r="O799" i="13"/>
  <c r="O813" i="13"/>
  <c r="O775" i="14"/>
  <c r="O749" i="14"/>
  <c r="Q791" i="14"/>
  <c r="Q805" i="13"/>
  <c r="Q749" i="14"/>
  <c r="Q701" i="18"/>
  <c r="Q703" i="13"/>
  <c r="Q644" i="14"/>
  <c r="Q639" i="14"/>
  <c r="Q793" i="18"/>
  <c r="Q722" i="13"/>
  <c r="Q718" i="13"/>
  <c r="Q717" i="18"/>
  <c r="Q747" i="14"/>
  <c r="Q699" i="18"/>
  <c r="Q643" i="18"/>
  <c r="O694" i="14"/>
  <c r="O703" i="13"/>
  <c r="O773" i="13"/>
  <c r="O664" i="14"/>
  <c r="O805" i="13"/>
  <c r="O688" i="18"/>
  <c r="O775" i="13"/>
  <c r="O793" i="13"/>
  <c r="S643" i="14"/>
  <c r="S788" i="14"/>
  <c r="L774" i="18"/>
  <c r="S758" i="18"/>
  <c r="Q639" i="18"/>
  <c r="S657" i="18"/>
  <c r="Q692" i="14"/>
  <c r="S690" i="18"/>
  <c r="S816" i="13"/>
  <c r="O745" i="13"/>
  <c r="S689" i="14"/>
  <c r="S716" i="18"/>
  <c r="S729" i="13"/>
  <c r="S733" i="13"/>
  <c r="S771" i="18"/>
  <c r="S794" i="14"/>
  <c r="S644" i="18"/>
  <c r="S785" i="14"/>
  <c r="Q646" i="18"/>
  <c r="S776" i="18"/>
  <c r="O702" i="18"/>
  <c r="Q665" i="13"/>
  <c r="O656" i="14"/>
  <c r="S700" i="18"/>
  <c r="S744" i="14"/>
  <c r="S708" i="13"/>
  <c r="S779" i="14"/>
  <c r="O750" i="13"/>
  <c r="O660" i="13"/>
  <c r="S714" i="13"/>
  <c r="S718" i="13"/>
  <c r="S655" i="13"/>
  <c r="S718" i="14"/>
  <c r="S713" i="14"/>
  <c r="S748" i="14"/>
  <c r="S647" i="14"/>
  <c r="S797" i="14"/>
  <c r="O732" i="13"/>
  <c r="Q744" i="13"/>
  <c r="N647" i="13"/>
  <c r="T733" i="14"/>
  <c r="M693" i="13"/>
  <c r="M702" i="13"/>
  <c r="O787" i="14"/>
  <c r="O742" i="14"/>
  <c r="O643" i="14"/>
  <c r="Q817" i="13"/>
  <c r="Q752" i="18"/>
  <c r="Q728" i="18"/>
  <c r="Q728" i="13"/>
  <c r="O708" i="14"/>
  <c r="Q781" i="14"/>
  <c r="Q795" i="14"/>
  <c r="Q650" i="18"/>
  <c r="Q742" i="14"/>
  <c r="Q655" i="18"/>
  <c r="Q705" i="18"/>
  <c r="Q792" i="18"/>
  <c r="Q688" i="18"/>
  <c r="Q718" i="14"/>
  <c r="Q715" i="18"/>
  <c r="Q635" i="18"/>
  <c r="Q807" i="13"/>
  <c r="Q793" i="13"/>
  <c r="O642" i="14"/>
  <c r="O563" i="13"/>
  <c r="O747" i="18"/>
  <c r="O663" i="13"/>
  <c r="O710" i="14"/>
  <c r="O754" i="13"/>
  <c r="N71" i="19"/>
  <c r="O714" i="18"/>
  <c r="O732" i="18"/>
  <c r="O798" i="14"/>
  <c r="O749" i="13"/>
  <c r="R745" i="18"/>
  <c r="S755" i="13"/>
  <c r="S664" i="13"/>
  <c r="K813" i="13"/>
  <c r="S690" i="14"/>
  <c r="N674" i="13"/>
  <c r="N793" i="13"/>
  <c r="M636" i="14"/>
  <c r="M708" i="14"/>
  <c r="O776" i="18"/>
  <c r="Q657" i="14"/>
  <c r="O636" i="14"/>
  <c r="Q694" i="13"/>
  <c r="Q778" i="14"/>
  <c r="Q714" i="18"/>
  <c r="Q759" i="13"/>
  <c r="Q804" i="14"/>
  <c r="Q709" i="13"/>
  <c r="Q713" i="14"/>
  <c r="Q700" i="18"/>
  <c r="Q701" i="13"/>
  <c r="Q660" i="14"/>
  <c r="Q791" i="13"/>
  <c r="Q652" i="13"/>
  <c r="Q743" i="18"/>
  <c r="Q640" i="18"/>
  <c r="Q738" i="14"/>
  <c r="Q808" i="13"/>
  <c r="O657" i="14"/>
  <c r="O639" i="14"/>
  <c r="O812" i="13"/>
  <c r="O724" i="13"/>
  <c r="O795" i="14"/>
  <c r="O772" i="18"/>
  <c r="O738" i="14"/>
  <c r="O649" i="13"/>
  <c r="O769" i="13"/>
  <c r="O792" i="18"/>
  <c r="O776" i="13"/>
  <c r="S793" i="18"/>
  <c r="Q788" i="14"/>
  <c r="V776" i="13"/>
  <c r="M738" i="14"/>
  <c r="O789" i="14"/>
  <c r="O702" i="14"/>
  <c r="Q641" i="18"/>
  <c r="Q712" i="18"/>
  <c r="O764" i="13"/>
  <c r="O717" i="13"/>
  <c r="Q782" i="14"/>
  <c r="O792" i="14"/>
  <c r="Q647" i="18"/>
  <c r="Q797" i="14"/>
  <c r="Q696" i="18"/>
  <c r="Q773" i="13"/>
  <c r="Q702" i="14"/>
  <c r="Q710" i="14"/>
  <c r="Q651" i="14"/>
  <c r="P71" i="19"/>
  <c r="Q658" i="14"/>
  <c r="Q776" i="13"/>
  <c r="Q660" i="13"/>
  <c r="Q755" i="14"/>
  <c r="O653" i="14"/>
  <c r="O756" i="13"/>
  <c r="O735" i="14"/>
  <c r="O660" i="14"/>
  <c r="O661" i="14"/>
  <c r="O635" i="18"/>
  <c r="O668" i="14"/>
  <c r="O658" i="18"/>
  <c r="R738" i="14"/>
  <c r="S646" i="18"/>
  <c r="S647" i="18"/>
  <c r="S762" i="14"/>
  <c r="Q789" i="18"/>
  <c r="Q716" i="14"/>
  <c r="Q673" i="13"/>
  <c r="O664" i="18"/>
  <c r="Q733" i="18"/>
  <c r="Q713" i="18"/>
  <c r="Q654" i="18"/>
  <c r="Q761" i="13"/>
  <c r="Q787" i="13"/>
  <c r="Q737" i="18"/>
  <c r="S776" i="14"/>
  <c r="Q680" i="13"/>
  <c r="O715" i="13"/>
  <c r="Q656" i="13"/>
  <c r="O704" i="13"/>
  <c r="O706" i="13"/>
  <c r="Q753" i="18"/>
  <c r="Q755" i="18"/>
  <c r="Q756" i="13"/>
  <c r="Q803" i="13"/>
  <c r="Q732" i="18"/>
  <c r="Q647" i="13"/>
  <c r="Q663" i="14"/>
  <c r="O760" i="14"/>
  <c r="O694" i="13"/>
  <c r="O753" i="18"/>
  <c r="O793" i="18"/>
  <c r="O658" i="14"/>
  <c r="O726" i="13"/>
  <c r="O651" i="14"/>
  <c r="O747" i="14"/>
  <c r="S777" i="18"/>
  <c r="Q705" i="14"/>
  <c r="O787" i="18"/>
  <c r="Q662" i="14"/>
  <c r="Q694" i="18"/>
  <c r="Q659" i="18"/>
  <c r="O774" i="14"/>
  <c r="O651" i="18"/>
  <c r="Q640" i="14"/>
  <c r="O801" i="13"/>
  <c r="Q651" i="13"/>
  <c r="Q721" i="14"/>
  <c r="Q802" i="14"/>
  <c r="W612" i="17"/>
  <c r="K638" i="14"/>
  <c r="K721" i="13"/>
  <c r="F40" i="23"/>
  <c r="J125" i="8" s="1"/>
  <c r="I125" i="17" s="1"/>
  <c r="N801" i="14"/>
  <c r="V714" i="13"/>
  <c r="Q816" i="13"/>
  <c r="Q716" i="18"/>
  <c r="Q666" i="14"/>
  <c r="O698" i="14"/>
  <c r="O758" i="18"/>
  <c r="K758" i="14"/>
  <c r="K791" i="14"/>
  <c r="N653" i="14"/>
  <c r="S668" i="14"/>
  <c r="S732" i="13"/>
  <c r="R696" i="14"/>
  <c r="R785" i="18"/>
  <c r="P731" i="13"/>
  <c r="R804" i="13"/>
  <c r="P790" i="13"/>
  <c r="P725" i="13"/>
  <c r="P790" i="14"/>
  <c r="P712" i="13"/>
  <c r="L794" i="18"/>
  <c r="M652" i="14"/>
  <c r="N666" i="13"/>
  <c r="K672" i="13"/>
  <c r="M718" i="14"/>
  <c r="M771" i="18"/>
  <c r="M705" i="14"/>
  <c r="Q802" i="13"/>
  <c r="O657" i="18"/>
  <c r="Q759" i="18"/>
  <c r="Q794" i="14"/>
  <c r="O816" i="13"/>
  <c r="O716" i="18"/>
  <c r="O662" i="14"/>
  <c r="O767" i="13"/>
  <c r="K759" i="18"/>
  <c r="R655" i="13"/>
  <c r="N646" i="18"/>
  <c r="N744" i="14"/>
  <c r="Q647" i="14"/>
  <c r="S759" i="18"/>
  <c r="K700" i="18"/>
  <c r="N718" i="14"/>
  <c r="M647" i="14"/>
  <c r="M774" i="14"/>
  <c r="M690" i="18"/>
  <c r="M744" i="13"/>
  <c r="O785" i="14"/>
  <c r="Q702" i="18"/>
  <c r="Q758" i="18"/>
  <c r="O661" i="18"/>
  <c r="O721" i="14"/>
  <c r="O791" i="13"/>
  <c r="K643" i="14"/>
  <c r="N797" i="14"/>
  <c r="S698" i="14"/>
  <c r="N750" i="13"/>
  <c r="S740" i="14"/>
  <c r="S744" i="13"/>
  <c r="K651" i="13"/>
  <c r="M776" i="18"/>
  <c r="N655" i="13"/>
  <c r="T779" i="14"/>
  <c r="M653" i="14"/>
  <c r="M785" i="14"/>
  <c r="M744" i="14"/>
  <c r="M651" i="13"/>
  <c r="Q729" i="13"/>
  <c r="O708" i="13"/>
  <c r="Q695" i="18"/>
  <c r="O797" i="14"/>
  <c r="O665" i="13"/>
  <c r="O718" i="14"/>
  <c r="O690" i="18"/>
  <c r="K662" i="13"/>
  <c r="N744" i="13"/>
  <c r="N776" i="18"/>
  <c r="S692" i="14"/>
  <c r="S757" i="13"/>
  <c r="V702" i="18"/>
  <c r="K655" i="13"/>
  <c r="X612" i="17"/>
  <c r="K708" i="13"/>
  <c r="K772" i="18"/>
  <c r="T664" i="18"/>
  <c r="M721" i="13"/>
  <c r="M758" i="18"/>
  <c r="M749" i="18"/>
  <c r="M745" i="13"/>
  <c r="M702" i="18"/>
  <c r="M733" i="13"/>
  <c r="O759" i="18"/>
  <c r="O794" i="14"/>
  <c r="Q776" i="18"/>
  <c r="Q745" i="13"/>
  <c r="Q744" i="14"/>
  <c r="Q657" i="18"/>
  <c r="Q754" i="18"/>
  <c r="Q786" i="18"/>
  <c r="Q767" i="13"/>
  <c r="O740" i="14"/>
  <c r="O744" i="14"/>
  <c r="O647" i="14"/>
  <c r="O748" i="14"/>
  <c r="O695" i="18"/>
  <c r="O714" i="13"/>
  <c r="K657" i="18"/>
  <c r="P791" i="13"/>
  <c r="K740" i="14"/>
  <c r="K647" i="14"/>
  <c r="K714" i="13"/>
  <c r="R718" i="14"/>
  <c r="N748" i="14"/>
  <c r="N660" i="14"/>
  <c r="N706" i="13"/>
  <c r="N745" i="13"/>
  <c r="S657" i="13"/>
  <c r="N762" i="14"/>
  <c r="S767" i="13"/>
  <c r="O689" i="14"/>
  <c r="L652" i="13"/>
  <c r="N717" i="14"/>
  <c r="N797" i="18"/>
  <c r="V735" i="18"/>
  <c r="M789" i="13"/>
  <c r="V780" i="14"/>
  <c r="M765" i="13"/>
  <c r="N734" i="14"/>
  <c r="M780" i="13"/>
  <c r="M732" i="14"/>
  <c r="R661" i="13"/>
  <c r="P636" i="14"/>
  <c r="M680" i="13"/>
  <c r="N650" i="13"/>
  <c r="K732" i="13"/>
  <c r="K771" i="18"/>
  <c r="N714" i="13"/>
  <c r="N652" i="13"/>
  <c r="N658" i="18"/>
  <c r="N792" i="18"/>
  <c r="N640" i="18"/>
  <c r="M758" i="14"/>
  <c r="M791" i="18"/>
  <c r="M753" i="13"/>
  <c r="M679" i="13"/>
  <c r="M697" i="18"/>
  <c r="M717" i="18"/>
  <c r="M728" i="13"/>
  <c r="M735" i="14"/>
  <c r="M792" i="18"/>
  <c r="M640" i="18"/>
  <c r="M690" i="14"/>
  <c r="M795" i="14"/>
  <c r="M688" i="18"/>
  <c r="M808" i="13"/>
  <c r="M660" i="14"/>
  <c r="M776" i="13"/>
  <c r="M718" i="13"/>
  <c r="M779" i="14"/>
  <c r="M794" i="14"/>
  <c r="M745" i="18"/>
  <c r="M641" i="18"/>
  <c r="M752" i="18"/>
  <c r="M774" i="18"/>
  <c r="V644" i="18"/>
  <c r="O788" i="14"/>
  <c r="Q689" i="14"/>
  <c r="Q748" i="14"/>
  <c r="Q655" i="13"/>
  <c r="Q664" i="18"/>
  <c r="Q787" i="18"/>
  <c r="O771" i="18"/>
  <c r="O713" i="14"/>
  <c r="O644" i="18"/>
  <c r="O749" i="18"/>
  <c r="P794" i="14"/>
  <c r="P758" i="18"/>
  <c r="K711" i="13"/>
  <c r="K742" i="14"/>
  <c r="K643" i="18"/>
  <c r="N657" i="14"/>
  <c r="N698" i="14"/>
  <c r="N729" i="13"/>
  <c r="N663" i="13"/>
  <c r="S743" i="14"/>
  <c r="S660" i="13"/>
  <c r="S653" i="14"/>
  <c r="S702" i="18"/>
  <c r="K788" i="14"/>
  <c r="K762" i="14"/>
  <c r="K709" i="14"/>
  <c r="K646" i="18"/>
  <c r="N752" i="18"/>
  <c r="N713" i="13"/>
  <c r="N780" i="14"/>
  <c r="N692" i="14"/>
  <c r="M71" i="19"/>
  <c r="N660" i="13"/>
  <c r="N649" i="13"/>
  <c r="T802" i="13"/>
  <c r="M788" i="14"/>
  <c r="M739" i="14"/>
  <c r="M790" i="18"/>
  <c r="M754" i="13"/>
  <c r="M749" i="13"/>
  <c r="M775" i="13"/>
  <c r="M750" i="18"/>
  <c r="M762" i="14"/>
  <c r="M729" i="13"/>
  <c r="M658" i="18"/>
  <c r="M644" i="14"/>
  <c r="L71" i="19"/>
  <c r="M694" i="14"/>
  <c r="M663" i="14"/>
  <c r="M773" i="13"/>
  <c r="M661" i="14"/>
  <c r="M649" i="13"/>
  <c r="M706" i="14"/>
  <c r="M781" i="18"/>
  <c r="M755" i="18"/>
  <c r="M770" i="13"/>
  <c r="M639" i="18"/>
  <c r="M708" i="18"/>
  <c r="V758" i="18"/>
  <c r="Q757" i="13"/>
  <c r="O757" i="13"/>
  <c r="O744" i="13"/>
  <c r="O777" i="18"/>
  <c r="Q732" i="13"/>
  <c r="O733" i="13"/>
  <c r="O779" i="14"/>
  <c r="Q644" i="18"/>
  <c r="O666" i="14"/>
  <c r="O754" i="18"/>
  <c r="O692" i="14"/>
  <c r="O718" i="13"/>
  <c r="K666" i="13"/>
  <c r="P749" i="18"/>
  <c r="K785" i="14"/>
  <c r="K655" i="14"/>
  <c r="R639" i="18"/>
  <c r="R660" i="13"/>
  <c r="N695" i="14"/>
  <c r="N702" i="18"/>
  <c r="N746" i="18"/>
  <c r="S754" i="18"/>
  <c r="S666" i="14"/>
  <c r="S742" i="14"/>
  <c r="N668" i="14"/>
  <c r="S802" i="13"/>
  <c r="Q778" i="18"/>
  <c r="M656" i="13"/>
  <c r="K816" i="13"/>
  <c r="K745" i="13"/>
  <c r="N758" i="18"/>
  <c r="T745" i="13"/>
  <c r="M656" i="14"/>
  <c r="M742" i="18"/>
  <c r="M713" i="13"/>
  <c r="M637" i="14"/>
  <c r="M747" i="18"/>
  <c r="M793" i="18"/>
  <c r="M655" i="13"/>
  <c r="M802" i="13"/>
  <c r="M716" i="18"/>
  <c r="M781" i="14"/>
  <c r="M714" i="18"/>
  <c r="M648" i="14"/>
  <c r="M743" i="18"/>
  <c r="M733" i="14"/>
  <c r="M772" i="14"/>
  <c r="M643" i="18"/>
  <c r="M669" i="13"/>
  <c r="M657" i="18"/>
  <c r="M744" i="18"/>
  <c r="Q733" i="13"/>
  <c r="Q656" i="14"/>
  <c r="Q740" i="14"/>
  <c r="Q771" i="18"/>
  <c r="Q714" i="13"/>
  <c r="O802" i="13"/>
  <c r="O755" i="18"/>
  <c r="K708" i="18"/>
  <c r="P797" i="14"/>
  <c r="K640" i="14"/>
  <c r="K717" i="18"/>
  <c r="K714" i="18"/>
  <c r="N713" i="14"/>
  <c r="S719" i="13"/>
  <c r="S661" i="18"/>
  <c r="W602" i="17"/>
  <c r="P712" i="18"/>
  <c r="R739" i="14"/>
  <c r="R779" i="14"/>
  <c r="P775" i="14"/>
  <c r="P733" i="13"/>
  <c r="P665" i="13"/>
  <c r="P703" i="13"/>
  <c r="P740" i="14"/>
  <c r="P661" i="18"/>
  <c r="P816" i="13"/>
  <c r="P713" i="13"/>
  <c r="O71" i="19"/>
  <c r="P738" i="14"/>
  <c r="P767" i="13"/>
  <c r="R804" i="14"/>
  <c r="R712" i="18"/>
  <c r="R785" i="14"/>
  <c r="R653" i="14"/>
  <c r="R668" i="14"/>
  <c r="R714" i="13"/>
  <c r="R690" i="18"/>
  <c r="R718" i="13"/>
  <c r="R695" i="18"/>
  <c r="P708" i="13"/>
  <c r="P730" i="14"/>
  <c r="R774" i="13"/>
  <c r="P747" i="13"/>
  <c r="P708" i="18"/>
  <c r="R800" i="14"/>
  <c r="R757" i="13"/>
  <c r="R702" i="18"/>
  <c r="P789" i="14"/>
  <c r="P705" i="14"/>
  <c r="P642" i="14"/>
  <c r="P729" i="13"/>
  <c r="P647" i="14"/>
  <c r="P707" i="13"/>
  <c r="P643" i="14"/>
  <c r="P788" i="18"/>
  <c r="P646" i="18"/>
  <c r="P734" i="18"/>
  <c r="R745" i="13"/>
  <c r="R748" i="14"/>
  <c r="R744" i="14"/>
  <c r="R702" i="14"/>
  <c r="R782" i="14"/>
  <c r="R752" i="18"/>
  <c r="R719" i="14"/>
  <c r="R666" i="14"/>
  <c r="P812" i="13"/>
  <c r="R692" i="14"/>
  <c r="R749" i="18"/>
  <c r="P690" i="18"/>
  <c r="R729" i="13"/>
  <c r="R665" i="13"/>
  <c r="R656" i="14"/>
  <c r="P657" i="18"/>
  <c r="P745" i="13"/>
  <c r="R711" i="14"/>
  <c r="P739" i="14"/>
  <c r="P762" i="13"/>
  <c r="P694" i="13"/>
  <c r="P744" i="13"/>
  <c r="P769" i="13"/>
  <c r="P752" i="18"/>
  <c r="P698" i="14"/>
  <c r="P660" i="13"/>
  <c r="P807" i="13"/>
  <c r="P644" i="18"/>
  <c r="R689" i="14"/>
  <c r="R647" i="14"/>
  <c r="R709" i="13"/>
  <c r="R679" i="13"/>
  <c r="R793" i="18"/>
  <c r="R644" i="18"/>
  <c r="R788" i="18"/>
  <c r="R767" i="13"/>
  <c r="R794" i="13"/>
  <c r="R703" i="13"/>
  <c r="M730" i="18"/>
  <c r="T800" i="14"/>
  <c r="T780" i="14"/>
  <c r="M814" i="13"/>
  <c r="M753" i="14"/>
  <c r="R813" i="13"/>
  <c r="R641" i="18"/>
  <c r="P744" i="14"/>
  <c r="P696" i="18"/>
  <c r="P701" i="18"/>
  <c r="P794" i="18"/>
  <c r="P706" i="13"/>
  <c r="P756" i="13"/>
  <c r="P713" i="14"/>
  <c r="P653" i="14"/>
  <c r="P668" i="14"/>
  <c r="P655" i="13"/>
  <c r="P819" i="13"/>
  <c r="R776" i="18"/>
  <c r="R715" i="18"/>
  <c r="R744" i="13"/>
  <c r="R664" i="14"/>
  <c r="R759" i="18"/>
  <c r="R707" i="13"/>
  <c r="R758" i="18"/>
  <c r="R646" i="18"/>
  <c r="P779" i="14"/>
  <c r="R736" i="18"/>
  <c r="R778" i="14"/>
  <c r="P752" i="13"/>
  <c r="M790" i="13"/>
  <c r="M725" i="13"/>
  <c r="P757" i="13"/>
  <c r="R657" i="18"/>
  <c r="R700" i="18"/>
  <c r="R788" i="14"/>
  <c r="P755" i="18"/>
  <c r="P791" i="18"/>
  <c r="P776" i="18"/>
  <c r="P702" i="18"/>
  <c r="P785" i="14"/>
  <c r="P754" i="18"/>
  <c r="P803" i="13"/>
  <c r="P718" i="14"/>
  <c r="P714" i="13"/>
  <c r="P718" i="13"/>
  <c r="R755" i="18"/>
  <c r="R658" i="14"/>
  <c r="R794" i="14"/>
  <c r="R713" i="14"/>
  <c r="R791" i="13"/>
  <c r="R690" i="14"/>
  <c r="R776" i="13"/>
  <c r="R819" i="13"/>
  <c r="R705" i="18"/>
  <c r="R756" i="13"/>
  <c r="P641" i="18"/>
  <c r="P804" i="14"/>
  <c r="M773" i="14"/>
  <c r="O790" i="14"/>
  <c r="R664" i="13"/>
  <c r="P711" i="14"/>
  <c r="P639" i="18"/>
  <c r="R750" i="13"/>
  <c r="P663" i="13"/>
  <c r="P802" i="13"/>
  <c r="P563" i="13"/>
  <c r="P773" i="13"/>
  <c r="P771" i="18"/>
  <c r="P656" i="14"/>
  <c r="P658" i="14"/>
  <c r="P663" i="14"/>
  <c r="P808" i="13"/>
  <c r="P695" i="18"/>
  <c r="R802" i="13"/>
  <c r="R797" i="14"/>
  <c r="R647" i="18"/>
  <c r="R661" i="18"/>
  <c r="R721" i="14"/>
  <c r="R698" i="14"/>
  <c r="R793" i="13"/>
  <c r="R674" i="13"/>
  <c r="P750" i="13"/>
  <c r="P759" i="18"/>
  <c r="R669" i="14"/>
  <c r="P750" i="14"/>
  <c r="P645" i="14"/>
  <c r="P691" i="14"/>
  <c r="R675" i="13"/>
  <c r="P700" i="18"/>
  <c r="P788" i="14"/>
  <c r="P661" i="13"/>
  <c r="P647" i="18"/>
  <c r="P732" i="13"/>
  <c r="P724" i="13"/>
  <c r="P755" i="13"/>
  <c r="P742" i="14"/>
  <c r="P735" i="14"/>
  <c r="P776" i="13"/>
  <c r="P751" i="14"/>
  <c r="P635" i="18"/>
  <c r="P666" i="14"/>
  <c r="R732" i="13"/>
  <c r="R693" i="13"/>
  <c r="R639" i="14"/>
  <c r="R661" i="14"/>
  <c r="R754" i="18"/>
  <c r="R751" i="14"/>
  <c r="R755" i="14"/>
  <c r="R798" i="14"/>
  <c r="P740" i="18"/>
  <c r="P758" i="13"/>
  <c r="P786" i="14"/>
  <c r="R772" i="13"/>
  <c r="P752" i="14"/>
  <c r="K667" i="13"/>
  <c r="N654" i="18"/>
  <c r="N713" i="18"/>
  <c r="N787" i="18"/>
  <c r="N662" i="18"/>
  <c r="T788" i="13"/>
  <c r="M694" i="18"/>
  <c r="M659" i="18"/>
  <c r="M787" i="18"/>
  <c r="Q662" i="18"/>
  <c r="Q662" i="13"/>
  <c r="K746" i="18"/>
  <c r="K661" i="13"/>
  <c r="R789" i="18"/>
  <c r="K750" i="13"/>
  <c r="K702" i="13"/>
  <c r="P801" i="13"/>
  <c r="K773" i="13"/>
  <c r="K760" i="13"/>
  <c r="K702" i="14"/>
  <c r="K802" i="13"/>
  <c r="K703" i="13"/>
  <c r="K713" i="14"/>
  <c r="K762" i="13"/>
  <c r="K661" i="18"/>
  <c r="K754" i="18"/>
  <c r="K692" i="14"/>
  <c r="K726" i="13"/>
  <c r="K644" i="18"/>
  <c r="R742" i="14"/>
  <c r="K757" i="13"/>
  <c r="N716" i="18"/>
  <c r="N823" i="13"/>
  <c r="S726" i="13"/>
  <c r="N656" i="14"/>
  <c r="S705" i="14"/>
  <c r="S639" i="18"/>
  <c r="P689" i="14"/>
  <c r="S782" i="18"/>
  <c r="K706" i="18"/>
  <c r="N741" i="14"/>
  <c r="M637" i="18"/>
  <c r="M786" i="14"/>
  <c r="O685" i="18"/>
  <c r="O672" i="13"/>
  <c r="Q801" i="13"/>
  <c r="Q801" i="18"/>
  <c r="K641" i="18"/>
  <c r="K733" i="13"/>
  <c r="K794" i="14"/>
  <c r="K804" i="14"/>
  <c r="K797" i="14"/>
  <c r="K744" i="14"/>
  <c r="K716" i="18"/>
  <c r="K634" i="18"/>
  <c r="K668" i="14"/>
  <c r="K728" i="13"/>
  <c r="K690" i="18"/>
  <c r="R719" i="13"/>
  <c r="O705" i="14"/>
  <c r="S640" i="14"/>
  <c r="P823" i="13"/>
  <c r="N729" i="18"/>
  <c r="N707" i="14"/>
  <c r="N780" i="13"/>
  <c r="K723" i="13"/>
  <c r="K648" i="13"/>
  <c r="N814" i="13"/>
  <c r="N651" i="13"/>
  <c r="T669" i="14"/>
  <c r="M761" i="13"/>
  <c r="K744" i="13"/>
  <c r="K665" i="13"/>
  <c r="K748" i="14"/>
  <c r="K662" i="18"/>
  <c r="K749" i="18"/>
  <c r="S752" i="14"/>
  <c r="S787" i="18"/>
  <c r="K736" i="18"/>
  <c r="M758" i="13"/>
  <c r="M795" i="13"/>
  <c r="M669" i="14"/>
  <c r="K739" i="14"/>
  <c r="K776" i="18"/>
  <c r="K791" i="13"/>
  <c r="N800" i="18"/>
  <c r="T774" i="14"/>
  <c r="M638" i="14"/>
  <c r="M670" i="13"/>
  <c r="Q738" i="18"/>
  <c r="O670" i="13"/>
  <c r="O680" i="13"/>
  <c r="K704" i="18"/>
  <c r="K812" i="13"/>
  <c r="P746" i="13"/>
  <c r="P716" i="18"/>
  <c r="K639" i="18"/>
  <c r="K755" i="18"/>
  <c r="K653" i="14"/>
  <c r="K702" i="18"/>
  <c r="K704" i="13"/>
  <c r="K688" i="18"/>
  <c r="K710" i="14"/>
  <c r="K698" i="14"/>
  <c r="K718" i="14"/>
  <c r="K749" i="13"/>
  <c r="R740" i="14"/>
  <c r="R716" i="18"/>
  <c r="R693" i="14"/>
  <c r="R797" i="13"/>
  <c r="N771" i="18"/>
  <c r="N700" i="18"/>
  <c r="S749" i="18"/>
  <c r="S656" i="14"/>
  <c r="S745" i="13"/>
  <c r="K779" i="14"/>
  <c r="N689" i="14"/>
  <c r="K750" i="18"/>
  <c r="K738" i="14"/>
  <c r="K752" i="13"/>
  <c r="K729" i="13"/>
  <c r="K695" i="18"/>
  <c r="T675" i="13"/>
  <c r="T662" i="18"/>
  <c r="M752" i="14"/>
  <c r="M802" i="14"/>
  <c r="Q685" i="18"/>
  <c r="K689" i="14"/>
  <c r="K728" i="18"/>
  <c r="P692" i="14"/>
  <c r="K732" i="18"/>
  <c r="K663" i="13"/>
  <c r="K642" i="14"/>
  <c r="K658" i="18"/>
  <c r="K637" i="14"/>
  <c r="K652" i="13"/>
  <c r="K760" i="14"/>
  <c r="K660" i="13"/>
  <c r="R733" i="13"/>
  <c r="R816" i="13"/>
  <c r="R708" i="13"/>
  <c r="N785" i="14"/>
  <c r="N708" i="13"/>
  <c r="S655" i="14"/>
  <c r="N733" i="13"/>
  <c r="L711" i="14"/>
  <c r="K751" i="14"/>
  <c r="T645" i="18"/>
  <c r="M737" i="18"/>
  <c r="Q798" i="18"/>
  <c r="N797" i="13"/>
  <c r="N662" i="14"/>
  <c r="T670" i="13"/>
  <c r="T656" i="13"/>
  <c r="M664" i="18"/>
  <c r="M798" i="18"/>
  <c r="K647" i="18"/>
  <c r="K792" i="14"/>
  <c r="K699" i="14"/>
  <c r="P673" i="13"/>
  <c r="K754" i="14"/>
  <c r="K648" i="14"/>
  <c r="K795" i="14"/>
  <c r="K656" i="14"/>
  <c r="K756" i="13"/>
  <c r="K690" i="14"/>
  <c r="K718" i="13"/>
  <c r="K767" i="13"/>
  <c r="K772" i="14"/>
  <c r="K758" i="18"/>
  <c r="N639" i="18"/>
  <c r="N657" i="18"/>
  <c r="N702" i="14"/>
  <c r="K706" i="13"/>
  <c r="N739" i="14"/>
  <c r="T759" i="18"/>
  <c r="T777" i="18"/>
  <c r="T791" i="14"/>
  <c r="T753" i="13"/>
  <c r="T792" i="18"/>
  <c r="T720" i="14"/>
  <c r="T719" i="14"/>
  <c r="Q788" i="13"/>
  <c r="P788" i="13"/>
  <c r="O761" i="13"/>
  <c r="R761" i="13"/>
  <c r="O751" i="18"/>
  <c r="Q751" i="18"/>
  <c r="K751" i="18"/>
  <c r="P751" i="18"/>
  <c r="M751" i="18"/>
  <c r="Q780" i="18"/>
  <c r="O780" i="18"/>
  <c r="K780" i="18"/>
  <c r="O748" i="18"/>
  <c r="Q748" i="18"/>
  <c r="K748" i="18"/>
  <c r="P748" i="18"/>
  <c r="R712" i="14"/>
  <c r="M712" i="14"/>
  <c r="O712" i="14"/>
  <c r="Q712" i="14"/>
  <c r="O700" i="14"/>
  <c r="Q700" i="14"/>
  <c r="O801" i="14"/>
  <c r="P801" i="14"/>
  <c r="P748" i="13"/>
  <c r="Q748" i="13"/>
  <c r="K715" i="14"/>
  <c r="N715" i="14"/>
  <c r="R715" i="14"/>
  <c r="Q715" i="14"/>
  <c r="O715" i="14"/>
  <c r="T729" i="13"/>
  <c r="T738" i="14"/>
  <c r="T637" i="14"/>
  <c r="T658" i="14"/>
  <c r="T796" i="14"/>
  <c r="T780" i="18"/>
  <c r="T714" i="18"/>
  <c r="M733" i="18"/>
  <c r="T693" i="14"/>
  <c r="S738" i="18"/>
  <c r="R738" i="18"/>
  <c r="N738" i="18"/>
  <c r="O738" i="18"/>
  <c r="P738" i="18"/>
  <c r="P709" i="18"/>
  <c r="Q709" i="18"/>
  <c r="S709" i="18"/>
  <c r="N709" i="18"/>
  <c r="R709" i="18"/>
  <c r="K709" i="18"/>
  <c r="K777" i="18"/>
  <c r="Q777" i="18"/>
  <c r="N777" i="18"/>
  <c r="P777" i="18"/>
  <c r="R777" i="18"/>
  <c r="M777" i="18"/>
  <c r="R705" i="14"/>
  <c r="N705" i="14"/>
  <c r="K787" i="18"/>
  <c r="P787" i="18"/>
  <c r="P662" i="18"/>
  <c r="O662" i="18"/>
  <c r="S662" i="18"/>
  <c r="R662" i="18"/>
  <c r="O782" i="18"/>
  <c r="Q782" i="18"/>
  <c r="V782" i="18"/>
  <c r="K782" i="18"/>
  <c r="P782" i="18"/>
  <c r="R782" i="18"/>
  <c r="R662" i="14"/>
  <c r="M662" i="14"/>
  <c r="S662" i="14"/>
  <c r="K662" i="14"/>
  <c r="T662" i="14"/>
  <c r="P662" i="14"/>
  <c r="S653" i="18"/>
  <c r="R653" i="18"/>
  <c r="P653" i="18"/>
  <c r="O653" i="18"/>
  <c r="Q653" i="18"/>
  <c r="K653" i="18"/>
  <c r="N653" i="18"/>
  <c r="K740" i="18"/>
  <c r="Q740" i="18"/>
  <c r="S740" i="18"/>
  <c r="N740" i="18"/>
  <c r="O740" i="18"/>
  <c r="Q634" i="18"/>
  <c r="S634" i="18"/>
  <c r="N634" i="18"/>
  <c r="R634" i="18"/>
  <c r="P634" i="18"/>
  <c r="N714" i="14"/>
  <c r="Q714" i="14"/>
  <c r="P714" i="14"/>
  <c r="O714" i="14"/>
  <c r="R714" i="14"/>
  <c r="S823" i="13"/>
  <c r="Q823" i="13"/>
  <c r="R823" i="13"/>
  <c r="O823" i="13"/>
  <c r="K786" i="18"/>
  <c r="N786" i="18"/>
  <c r="S786" i="18"/>
  <c r="O786" i="18"/>
  <c r="O731" i="18"/>
  <c r="N731" i="18"/>
  <c r="R731" i="18"/>
  <c r="Q731" i="18"/>
  <c r="P731" i="18"/>
  <c r="K731" i="18"/>
  <c r="S731" i="18"/>
  <c r="N689" i="18"/>
  <c r="O689" i="18"/>
  <c r="Q689" i="18"/>
  <c r="R689" i="18"/>
  <c r="P689" i="18"/>
  <c r="S689" i="18"/>
  <c r="K689" i="18"/>
  <c r="P650" i="13"/>
  <c r="R650" i="13"/>
  <c r="O650" i="13"/>
  <c r="S650" i="13"/>
  <c r="K650" i="13"/>
  <c r="Q650" i="13"/>
  <c r="N778" i="18"/>
  <c r="O778" i="18"/>
  <c r="K778" i="18"/>
  <c r="P778" i="18"/>
  <c r="R778" i="18"/>
  <c r="S778" i="18"/>
  <c r="L756" i="18"/>
  <c r="K756" i="18"/>
  <c r="S756" i="18"/>
  <c r="M756" i="18"/>
  <c r="R756" i="18"/>
  <c r="O756" i="18"/>
  <c r="Q756" i="18"/>
  <c r="O694" i="18"/>
  <c r="K694" i="18"/>
  <c r="N694" i="18"/>
  <c r="S694" i="18"/>
  <c r="P693" i="14"/>
  <c r="S693" i="14"/>
  <c r="O693" i="14"/>
  <c r="Q693" i="14"/>
  <c r="M693" i="14"/>
  <c r="V693" i="14"/>
  <c r="S758" i="13"/>
  <c r="U758" i="13"/>
  <c r="O758" i="13"/>
  <c r="N758" i="13"/>
  <c r="K758" i="13"/>
  <c r="R758" i="13"/>
  <c r="Q758" i="13"/>
  <c r="K800" i="18"/>
  <c r="P800" i="18"/>
  <c r="O800" i="18"/>
  <c r="S800" i="18"/>
  <c r="Q800" i="18"/>
  <c r="P659" i="18"/>
  <c r="O659" i="18"/>
  <c r="S659" i="18"/>
  <c r="R659" i="18"/>
  <c r="P685" i="18"/>
  <c r="N685" i="18"/>
  <c r="S774" i="14"/>
  <c r="K774" i="14"/>
  <c r="Q774" i="14"/>
  <c r="P774" i="14"/>
  <c r="Q633" i="18"/>
  <c r="K633" i="18"/>
  <c r="N633" i="18"/>
  <c r="P633" i="18"/>
  <c r="R633" i="18"/>
  <c r="O633" i="18"/>
  <c r="Q651" i="18"/>
  <c r="M651" i="18"/>
  <c r="N651" i="18"/>
  <c r="T651" i="18"/>
  <c r="K651" i="18"/>
  <c r="P651" i="18"/>
  <c r="R651" i="18"/>
  <c r="S651" i="18"/>
  <c r="P707" i="18"/>
  <c r="K707" i="18"/>
  <c r="O707" i="18"/>
  <c r="T707" i="18"/>
  <c r="N707" i="18"/>
  <c r="Q707" i="18"/>
  <c r="Q786" i="14"/>
  <c r="K786" i="14"/>
  <c r="N786" i="14"/>
  <c r="R786" i="14"/>
  <c r="O786" i="14"/>
  <c r="S786" i="14"/>
  <c r="P640" i="14"/>
  <c r="O640" i="14"/>
  <c r="M640" i="14"/>
  <c r="O763" i="14"/>
  <c r="R763" i="14"/>
  <c r="K763" i="14"/>
  <c r="Q763" i="14"/>
  <c r="M763" i="14"/>
  <c r="P763" i="14"/>
  <c r="T763" i="14"/>
  <c r="P672" i="13"/>
  <c r="N672" i="13"/>
  <c r="Q672" i="13"/>
  <c r="R672" i="13"/>
  <c r="P772" i="13"/>
  <c r="Q772" i="13"/>
  <c r="N772" i="13"/>
  <c r="K772" i="13"/>
  <c r="O772" i="13"/>
  <c r="S772" i="13"/>
  <c r="R721" i="13"/>
  <c r="O721" i="13"/>
  <c r="P721" i="13"/>
  <c r="Q721" i="13"/>
  <c r="S721" i="13"/>
  <c r="Q726" i="13"/>
  <c r="M726" i="13"/>
  <c r="R726" i="13"/>
  <c r="P726" i="13"/>
  <c r="K797" i="13"/>
  <c r="V797" i="13"/>
  <c r="P797" i="13"/>
  <c r="Q797" i="13"/>
  <c r="O797" i="13"/>
  <c r="K801" i="13"/>
  <c r="M801" i="13"/>
  <c r="S801" i="13"/>
  <c r="N801" i="13"/>
  <c r="R801" i="13"/>
  <c r="V801" i="13"/>
  <c r="R651" i="13"/>
  <c r="S651" i="13"/>
  <c r="O651" i="13"/>
  <c r="P651" i="13"/>
  <c r="S662" i="13"/>
  <c r="P662" i="13"/>
  <c r="O662" i="13"/>
  <c r="N662" i="13"/>
  <c r="R662" i="13"/>
  <c r="P695" i="14"/>
  <c r="O695" i="14"/>
  <c r="S695" i="14"/>
  <c r="R695" i="14"/>
  <c r="Q695" i="14"/>
  <c r="K695" i="14"/>
  <c r="N721" i="14"/>
  <c r="K721" i="14"/>
  <c r="P721" i="14"/>
  <c r="S721" i="14"/>
  <c r="O756" i="14"/>
  <c r="R756" i="14"/>
  <c r="K756" i="14"/>
  <c r="P756" i="14"/>
  <c r="N756" i="14"/>
  <c r="Q756" i="14"/>
  <c r="S756" i="14"/>
  <c r="O655" i="14"/>
  <c r="R655" i="14"/>
  <c r="Q655" i="14"/>
  <c r="N655" i="14"/>
  <c r="P655" i="14"/>
  <c r="R802" i="14"/>
  <c r="O802" i="14"/>
  <c r="N802" i="14"/>
  <c r="K802" i="14"/>
  <c r="S802" i="14"/>
  <c r="P802" i="14"/>
  <c r="N752" i="14"/>
  <c r="Q752" i="14"/>
  <c r="R752" i="14"/>
  <c r="O752" i="14"/>
  <c r="K752" i="14"/>
  <c r="P743" i="14"/>
  <c r="R743" i="14"/>
  <c r="M743" i="14"/>
  <c r="O743" i="14"/>
  <c r="K743" i="14"/>
  <c r="Q743" i="14"/>
  <c r="K719" i="13"/>
  <c r="N719" i="13"/>
  <c r="O719" i="13"/>
  <c r="Q719" i="13"/>
  <c r="P719" i="13"/>
  <c r="K657" i="13"/>
  <c r="P657" i="13"/>
  <c r="O657" i="13"/>
  <c r="N657" i="13"/>
  <c r="R657" i="13"/>
  <c r="Q657" i="13"/>
  <c r="S810" i="13"/>
  <c r="P810" i="13"/>
  <c r="Q810" i="13"/>
  <c r="M810" i="13"/>
  <c r="O810" i="13"/>
  <c r="K810" i="13"/>
  <c r="N810" i="13"/>
  <c r="R810" i="13"/>
  <c r="T638" i="14"/>
  <c r="S638" i="14"/>
  <c r="R638" i="14"/>
  <c r="N638" i="14"/>
  <c r="O638" i="14"/>
  <c r="P638" i="14"/>
  <c r="Q638" i="14"/>
  <c r="R670" i="13"/>
  <c r="K670" i="13"/>
  <c r="P670" i="13"/>
  <c r="S670" i="13"/>
  <c r="Q670" i="13"/>
  <c r="T750" i="13"/>
  <c r="T819" i="13"/>
  <c r="T752" i="14"/>
  <c r="T800" i="18"/>
  <c r="T646" i="18"/>
  <c r="T718" i="13"/>
  <c r="P789" i="18"/>
  <c r="O789" i="18"/>
  <c r="Q665" i="18"/>
  <c r="S665" i="18"/>
  <c r="K665" i="18"/>
  <c r="O665" i="18"/>
  <c r="R720" i="13"/>
  <c r="O720" i="13"/>
  <c r="Q720" i="13"/>
  <c r="S720" i="13"/>
  <c r="O692" i="18"/>
  <c r="Q692" i="18"/>
  <c r="R692" i="18"/>
  <c r="Q705" i="13"/>
  <c r="O705" i="13"/>
  <c r="N705" i="13"/>
  <c r="R798" i="13"/>
  <c r="M798" i="13"/>
  <c r="P798" i="13"/>
  <c r="Q798" i="13"/>
  <c r="O798" i="13"/>
  <c r="R641" i="14"/>
  <c r="Q641" i="14"/>
  <c r="T787" i="13"/>
  <c r="T776" i="14"/>
  <c r="T759" i="13"/>
  <c r="T641" i="14"/>
  <c r="T797" i="14"/>
  <c r="T785" i="14"/>
  <c r="T755" i="14"/>
  <c r="N776" i="14"/>
  <c r="T758" i="14"/>
  <c r="T665" i="13"/>
  <c r="T727" i="18"/>
  <c r="T809" i="13"/>
  <c r="T755" i="13"/>
  <c r="T787" i="18"/>
  <c r="T715" i="13"/>
  <c r="T721" i="13"/>
  <c r="T794" i="14"/>
  <c r="T760" i="13"/>
  <c r="T805" i="13"/>
  <c r="T660" i="13"/>
  <c r="T732" i="13"/>
  <c r="T714" i="14"/>
  <c r="T775" i="13"/>
  <c r="T733" i="13"/>
  <c r="T563" i="13"/>
  <c r="T680" i="13"/>
  <c r="T770" i="13"/>
  <c r="T791" i="13"/>
  <c r="T715" i="14"/>
  <c r="T745" i="18"/>
  <c r="T722" i="13"/>
  <c r="T739" i="14"/>
  <c r="T794" i="18"/>
  <c r="T694" i="18"/>
  <c r="T767" i="13"/>
  <c r="T808" i="13"/>
  <c r="T754" i="18"/>
  <c r="T716" i="18"/>
  <c r="T704" i="14"/>
  <c r="T662" i="13"/>
  <c r="T691" i="14"/>
  <c r="M641" i="14"/>
  <c r="M713" i="18"/>
  <c r="M748" i="13"/>
  <c r="M704" i="13"/>
  <c r="V680" i="13"/>
  <c r="Q796" i="14"/>
  <c r="Q776" i="14"/>
  <c r="Q715" i="13"/>
  <c r="O713" i="18"/>
  <c r="P716" i="13"/>
  <c r="K659" i="18"/>
  <c r="K685" i="18"/>
  <c r="R786" i="18"/>
  <c r="R707" i="18"/>
  <c r="N665" i="18"/>
  <c r="N763" i="14"/>
  <c r="N640" i="14"/>
  <c r="U712" i="14"/>
  <c r="N659" i="18"/>
  <c r="S714" i="14"/>
  <c r="L802" i="14"/>
  <c r="T655" i="14"/>
  <c r="T753" i="14"/>
  <c r="T643" i="14"/>
  <c r="T679" i="13"/>
  <c r="T637" i="18"/>
  <c r="T674" i="13"/>
  <c r="P663" i="18"/>
  <c r="O663" i="18"/>
  <c r="Q663" i="18"/>
  <c r="O669" i="14"/>
  <c r="Q669" i="14"/>
  <c r="P669" i="14"/>
  <c r="R757" i="14"/>
  <c r="P757" i="14"/>
  <c r="O757" i="14"/>
  <c r="Q703" i="14"/>
  <c r="M703" i="14"/>
  <c r="N715" i="13"/>
  <c r="N801" i="18"/>
  <c r="T731" i="13"/>
  <c r="T748" i="14"/>
  <c r="T706" i="13"/>
  <c r="T776" i="13"/>
  <c r="T713" i="13"/>
  <c r="M801" i="18"/>
  <c r="O744" i="18"/>
  <c r="R645" i="14"/>
  <c r="G30" i="1"/>
  <c r="G34" i="1" s="1"/>
  <c r="G29" i="24" s="1"/>
  <c r="N680" i="13"/>
  <c r="T650" i="18"/>
  <c r="T749" i="14"/>
  <c r="T667" i="13"/>
  <c r="T713" i="18"/>
  <c r="T757" i="13"/>
  <c r="T700" i="18"/>
  <c r="T749" i="13"/>
  <c r="T648" i="18"/>
  <c r="T755" i="18"/>
  <c r="T724" i="13"/>
  <c r="T647" i="14"/>
  <c r="S71" i="19"/>
  <c r="T754" i="14"/>
  <c r="T712" i="18"/>
  <c r="T657" i="14"/>
  <c r="T729" i="18"/>
  <c r="T823" i="13"/>
  <c r="T756" i="13"/>
  <c r="T786" i="18"/>
  <c r="T787" i="14"/>
  <c r="T704" i="13"/>
  <c r="T654" i="18"/>
  <c r="T711" i="13"/>
  <c r="T719" i="13"/>
  <c r="T720" i="13"/>
  <c r="T663" i="13"/>
  <c r="T737" i="18"/>
  <c r="T793" i="18"/>
  <c r="T644" i="18"/>
  <c r="T728" i="13"/>
  <c r="T747" i="14"/>
  <c r="T665" i="18"/>
  <c r="T666" i="14"/>
  <c r="T717" i="18"/>
  <c r="T700" i="14"/>
  <c r="T650" i="13"/>
  <c r="T726" i="13"/>
  <c r="M645" i="14"/>
  <c r="Q645" i="14"/>
  <c r="O645" i="14"/>
  <c r="Q716" i="13"/>
  <c r="O776" i="14"/>
  <c r="R774" i="14"/>
  <c r="R680" i="13"/>
  <c r="N756" i="18"/>
  <c r="T659" i="13"/>
  <c r="T732" i="14"/>
  <c r="T735" i="14"/>
  <c r="T659" i="18"/>
  <c r="T781" i="14"/>
  <c r="T754" i="13"/>
  <c r="P716" i="14"/>
  <c r="O716" i="14"/>
  <c r="K716" i="14"/>
  <c r="M716" i="14"/>
  <c r="R733" i="18"/>
  <c r="O733" i="18"/>
  <c r="O720" i="14"/>
  <c r="M720" i="14"/>
  <c r="P720" i="14"/>
  <c r="O654" i="13"/>
  <c r="K654" i="13"/>
  <c r="Q654" i="13"/>
  <c r="K771" i="13"/>
  <c r="P771" i="13"/>
  <c r="Q771" i="13"/>
  <c r="N771" i="13"/>
  <c r="O646" i="14"/>
  <c r="Q646" i="14"/>
  <c r="Q736" i="14"/>
  <c r="O736" i="14"/>
  <c r="U658" i="14"/>
  <c r="U767" i="13"/>
  <c r="N733" i="18"/>
  <c r="T695" i="18"/>
  <c r="T762" i="14"/>
  <c r="T651" i="13"/>
  <c r="T742" i="14"/>
  <c r="T698" i="14"/>
  <c r="Q801" i="14"/>
  <c r="N720" i="13"/>
  <c r="N788" i="13"/>
  <c r="T672" i="13"/>
  <c r="T716" i="14"/>
  <c r="T661" i="13"/>
  <c r="T738" i="18"/>
  <c r="T693" i="18"/>
  <c r="T736" i="14"/>
  <c r="T652" i="14"/>
  <c r="T664" i="14"/>
  <c r="T742" i="18"/>
  <c r="T689" i="14"/>
  <c r="T790" i="18"/>
  <c r="T661" i="18"/>
  <c r="T707" i="13"/>
  <c r="T791" i="18"/>
  <c r="T803" i="13"/>
  <c r="T789" i="14"/>
  <c r="T743" i="14"/>
  <c r="T708" i="13"/>
  <c r="T685" i="18"/>
  <c r="T661" i="14"/>
  <c r="T740" i="18"/>
  <c r="T795" i="14"/>
  <c r="T698" i="18"/>
  <c r="T648" i="13"/>
  <c r="T733" i="18"/>
  <c r="T781" i="18"/>
  <c r="T695" i="14"/>
  <c r="T686" i="18"/>
  <c r="T667" i="14"/>
  <c r="T727" i="13"/>
  <c r="T718" i="14"/>
  <c r="T772" i="14"/>
  <c r="T699" i="18"/>
  <c r="M771" i="13"/>
  <c r="M780" i="18"/>
  <c r="M654" i="13"/>
  <c r="O788" i="13"/>
  <c r="P694" i="18"/>
  <c r="P637" i="18"/>
  <c r="K823" i="13"/>
  <c r="K788" i="13"/>
  <c r="R640" i="14"/>
  <c r="R663" i="18"/>
  <c r="R740" i="18"/>
  <c r="S633" i="18"/>
  <c r="S763" i="14"/>
  <c r="K738" i="18"/>
  <c r="T816" i="13"/>
  <c r="T802" i="14"/>
  <c r="T753" i="18"/>
  <c r="T740" i="14"/>
  <c r="T653" i="18"/>
  <c r="T778" i="18"/>
  <c r="P744" i="18"/>
  <c r="K744" i="18"/>
  <c r="P796" i="14"/>
  <c r="O796" i="14"/>
  <c r="S796" i="14"/>
  <c r="O656" i="13"/>
  <c r="S656" i="13"/>
  <c r="O795" i="13"/>
  <c r="Q795" i="13"/>
  <c r="R795" i="13"/>
  <c r="P675" i="13"/>
  <c r="Q675" i="13"/>
  <c r="T699" i="14"/>
  <c r="T697" i="18"/>
  <c r="T730" i="13"/>
  <c r="T812" i="13"/>
  <c r="T797" i="13"/>
  <c r="T807" i="13"/>
  <c r="O654" i="18"/>
  <c r="R744" i="18"/>
  <c r="T702" i="18"/>
  <c r="T792" i="14"/>
  <c r="T657" i="18"/>
  <c r="T794" i="13"/>
  <c r="T663" i="14"/>
  <c r="T639" i="18"/>
  <c r="T743" i="18"/>
  <c r="T758" i="13"/>
  <c r="T644" i="14"/>
  <c r="T693" i="13"/>
  <c r="T782" i="14"/>
  <c r="T658" i="18"/>
  <c r="T757" i="14"/>
  <c r="T673" i="13"/>
  <c r="T657" i="13"/>
  <c r="T756" i="14"/>
  <c r="T655" i="18"/>
  <c r="T660" i="14"/>
  <c r="T721" i="14"/>
  <c r="T696" i="18"/>
  <c r="T646" i="14"/>
  <c r="T636" i="14"/>
  <c r="T647" i="18"/>
  <c r="T689" i="18"/>
  <c r="T647" i="13"/>
  <c r="T694" i="14"/>
  <c r="T752" i="13"/>
  <c r="T771" i="13"/>
  <c r="T788" i="18"/>
  <c r="T709" i="14"/>
  <c r="T752" i="18"/>
  <c r="T801" i="18"/>
  <c r="T792" i="13"/>
  <c r="T793" i="13"/>
  <c r="T651" i="14"/>
  <c r="T782" i="18"/>
  <c r="T758" i="18"/>
  <c r="M787" i="13"/>
  <c r="M675" i="13"/>
  <c r="M673" i="13"/>
  <c r="M776" i="14"/>
  <c r="M692" i="18"/>
  <c r="Q744" i="18"/>
  <c r="O787" i="13"/>
  <c r="O748" i="13"/>
  <c r="O634" i="18"/>
  <c r="P715" i="14"/>
  <c r="P756" i="18"/>
  <c r="P786" i="18"/>
  <c r="P664" i="18"/>
  <c r="K714" i="14"/>
  <c r="K693" i="14"/>
  <c r="R685" i="18"/>
  <c r="R800" i="18"/>
  <c r="R713" i="18"/>
  <c r="N721" i="13"/>
  <c r="S707" i="18"/>
  <c r="S672" i="13"/>
  <c r="T788" i="14"/>
  <c r="T756" i="18"/>
  <c r="T774" i="18"/>
  <c r="T775" i="14"/>
  <c r="T705" i="14"/>
  <c r="T690" i="14"/>
  <c r="Q637" i="18"/>
  <c r="O637" i="18"/>
  <c r="S792" i="13"/>
  <c r="P792" i="13"/>
  <c r="Q792" i="13"/>
  <c r="O792" i="13"/>
  <c r="K792" i="13"/>
  <c r="O798" i="18"/>
  <c r="R798" i="18"/>
  <c r="P798" i="18"/>
  <c r="P737" i="18"/>
  <c r="O737" i="18"/>
  <c r="K737" i="18"/>
  <c r="Q645" i="18"/>
  <c r="P645" i="18"/>
  <c r="O645" i="18"/>
  <c r="Q750" i="14"/>
  <c r="R750" i="14"/>
  <c r="O750" i="14"/>
  <c r="T750" i="14"/>
  <c r="M750" i="14"/>
  <c r="O691" i="14"/>
  <c r="Q691" i="14"/>
  <c r="M691" i="14"/>
  <c r="R691" i="14"/>
  <c r="Q746" i="13"/>
  <c r="O746" i="13"/>
  <c r="R704" i="13"/>
  <c r="Q704" i="13"/>
  <c r="M716" i="13"/>
  <c r="N716" i="13"/>
  <c r="O716" i="13"/>
  <c r="N664" i="18"/>
  <c r="T711" i="14"/>
  <c r="T649" i="14"/>
  <c r="T744" i="14"/>
  <c r="T668" i="14"/>
  <c r="T801" i="13"/>
  <c r="T655" i="13"/>
  <c r="M654" i="18"/>
  <c r="R637" i="18"/>
  <c r="N700" i="14"/>
  <c r="N691" i="14"/>
  <c r="T744" i="13"/>
  <c r="T772" i="13"/>
  <c r="T764" i="13"/>
  <c r="T704" i="18"/>
  <c r="T746" i="13"/>
  <c r="T709" i="18"/>
  <c r="T713" i="14"/>
  <c r="T746" i="18"/>
  <c r="T648" i="14"/>
  <c r="T702" i="14"/>
  <c r="T762" i="13"/>
  <c r="T705" i="13"/>
  <c r="T778" i="14"/>
  <c r="T642" i="14"/>
  <c r="T709" i="13"/>
  <c r="T798" i="14"/>
  <c r="T728" i="18"/>
  <c r="T748" i="13"/>
  <c r="T801" i="14"/>
  <c r="T705" i="18"/>
  <c r="T731" i="18"/>
  <c r="T640" i="14"/>
  <c r="T776" i="18"/>
  <c r="T771" i="18"/>
  <c r="T649" i="13"/>
  <c r="T810" i="13"/>
  <c r="T656" i="14"/>
  <c r="T751" i="14"/>
  <c r="T643" i="18"/>
  <c r="T739" i="18"/>
  <c r="T799" i="13"/>
  <c r="T714" i="13"/>
  <c r="T790" i="13"/>
  <c r="T690" i="18"/>
  <c r="T634" i="18"/>
  <c r="T734" i="18"/>
  <c r="T633" i="18"/>
  <c r="M715" i="13"/>
  <c r="M665" i="18"/>
  <c r="M700" i="14"/>
  <c r="V691" i="14"/>
  <c r="O709" i="18"/>
  <c r="O771" i="13"/>
  <c r="O641" i="14"/>
  <c r="O801" i="18"/>
  <c r="O703" i="14"/>
  <c r="P646" i="14"/>
  <c r="P795" i="13"/>
  <c r="K705" i="14"/>
  <c r="R694" i="18"/>
  <c r="R787" i="18"/>
  <c r="N774" i="14"/>
  <c r="S797" i="13"/>
  <c r="S789" i="18"/>
  <c r="S685" i="18"/>
  <c r="T652" i="18"/>
  <c r="T799" i="14"/>
  <c r="T687" i="18"/>
  <c r="T678" i="13"/>
  <c r="U805" i="14"/>
  <c r="T737" i="14"/>
  <c r="T766" i="13"/>
  <c r="T789" i="13"/>
  <c r="T783" i="18"/>
  <c r="T770" i="18"/>
  <c r="T803" i="14"/>
  <c r="T701" i="14"/>
  <c r="T757" i="18"/>
  <c r="T765" i="13"/>
  <c r="T703" i="18"/>
  <c r="T668" i="13"/>
  <c r="M705" i="13"/>
  <c r="R699" i="18"/>
  <c r="K699" i="18"/>
  <c r="S699" i="18"/>
  <c r="P699" i="18"/>
  <c r="Q746" i="18"/>
  <c r="P746" i="18"/>
  <c r="S736" i="18"/>
  <c r="N736" i="18"/>
  <c r="T736" i="18"/>
  <c r="O736" i="18"/>
  <c r="P736" i="18"/>
  <c r="N799" i="13"/>
  <c r="R799" i="13"/>
  <c r="P799" i="13"/>
  <c r="S799" i="13"/>
  <c r="S667" i="14"/>
  <c r="R667" i="14"/>
  <c r="P667" i="14"/>
  <c r="N667" i="14"/>
  <c r="R734" i="18"/>
  <c r="S734" i="18"/>
  <c r="Q734" i="18"/>
  <c r="U734" i="18"/>
  <c r="K734" i="18"/>
  <c r="L739" i="18"/>
  <c r="P739" i="18"/>
  <c r="R739" i="18"/>
  <c r="K739" i="18"/>
  <c r="S739" i="18"/>
  <c r="S706" i="14"/>
  <c r="P706" i="14"/>
  <c r="K706" i="14"/>
  <c r="R706" i="14"/>
  <c r="N755" i="13"/>
  <c r="L755" i="13"/>
  <c r="Q755" i="13"/>
  <c r="K755" i="13"/>
  <c r="R755" i="13"/>
  <c r="S817" i="13"/>
  <c r="N817" i="13"/>
  <c r="R817" i="13"/>
  <c r="T817" i="13"/>
  <c r="K817" i="13"/>
  <c r="P742" i="18"/>
  <c r="S742" i="18"/>
  <c r="N742" i="18"/>
  <c r="R742" i="18"/>
  <c r="K742" i="18"/>
  <c r="R770" i="13"/>
  <c r="S770" i="13"/>
  <c r="P770" i="13"/>
  <c r="N770" i="13"/>
  <c r="K636" i="14"/>
  <c r="S636" i="14"/>
  <c r="R636" i="14"/>
  <c r="N636" i="14"/>
  <c r="K693" i="18"/>
  <c r="O693" i="18"/>
  <c r="R693" i="18"/>
  <c r="P693" i="18"/>
  <c r="L693" i="18"/>
  <c r="N693" i="18"/>
  <c r="N642" i="18"/>
  <c r="K642" i="18"/>
  <c r="O642" i="18"/>
  <c r="R642" i="18"/>
  <c r="P642" i="18"/>
  <c r="L709" i="14"/>
  <c r="R709" i="14"/>
  <c r="P709" i="14"/>
  <c r="S709" i="14"/>
  <c r="K727" i="18"/>
  <c r="O727" i="18"/>
  <c r="P727" i="18"/>
  <c r="K745" i="18"/>
  <c r="S745" i="18"/>
  <c r="P745" i="18"/>
  <c r="N798" i="14"/>
  <c r="K798" i="14"/>
  <c r="P798" i="14"/>
  <c r="S798" i="14"/>
  <c r="S781" i="18"/>
  <c r="R781" i="18"/>
  <c r="K781" i="18"/>
  <c r="O781" i="18"/>
  <c r="P781" i="18"/>
  <c r="S698" i="18"/>
  <c r="R698" i="18"/>
  <c r="K698" i="18"/>
  <c r="O698" i="18"/>
  <c r="N698" i="18"/>
  <c r="P698" i="18"/>
  <c r="K794" i="18"/>
  <c r="R794" i="18"/>
  <c r="N794" i="18"/>
  <c r="S794" i="18"/>
  <c r="Q794" i="18"/>
  <c r="S693" i="13"/>
  <c r="N693" i="13"/>
  <c r="P693" i="13"/>
  <c r="O774" i="18"/>
  <c r="P774" i="18"/>
  <c r="K774" i="18"/>
  <c r="S774" i="18"/>
  <c r="R774" i="18"/>
  <c r="L705" i="18"/>
  <c r="O705" i="18"/>
  <c r="N705" i="18"/>
  <c r="P705" i="18"/>
  <c r="K705" i="18"/>
  <c r="S655" i="18"/>
  <c r="K655" i="18"/>
  <c r="R655" i="18"/>
  <c r="N655" i="18"/>
  <c r="L655" i="18"/>
  <c r="P655" i="18"/>
  <c r="L733" i="14"/>
  <c r="S733" i="14"/>
  <c r="R733" i="14"/>
  <c r="P733" i="14"/>
  <c r="K733" i="14"/>
  <c r="N733" i="14"/>
  <c r="P702" i="13"/>
  <c r="R702" i="13"/>
  <c r="N702" i="13"/>
  <c r="S708" i="14"/>
  <c r="T708" i="14"/>
  <c r="P708" i="14"/>
  <c r="K708" i="14"/>
  <c r="R708" i="14"/>
  <c r="P699" i="14"/>
  <c r="N699" i="14"/>
  <c r="R699" i="14"/>
  <c r="S699" i="14"/>
  <c r="R659" i="13"/>
  <c r="N659" i="13"/>
  <c r="K659" i="13"/>
  <c r="S659" i="13"/>
  <c r="P659" i="13"/>
  <c r="S807" i="13"/>
  <c r="R807" i="13"/>
  <c r="K807" i="13"/>
  <c r="O807" i="13"/>
  <c r="K674" i="13"/>
  <c r="O674" i="13"/>
  <c r="S674" i="13"/>
  <c r="P674" i="13"/>
  <c r="S793" i="13"/>
  <c r="P793" i="13"/>
  <c r="K793" i="13"/>
  <c r="K647" i="13"/>
  <c r="S647" i="13"/>
  <c r="P647" i="13"/>
  <c r="K754" i="13"/>
  <c r="N754" i="13"/>
  <c r="P754" i="13"/>
  <c r="R754" i="13"/>
  <c r="K707" i="13"/>
  <c r="S707" i="13"/>
  <c r="N707" i="13"/>
  <c r="K803" i="13"/>
  <c r="N803" i="13"/>
  <c r="R803" i="13"/>
  <c r="S803" i="13"/>
  <c r="S637" i="14"/>
  <c r="N637" i="14"/>
  <c r="P637" i="14"/>
  <c r="L637" i="14"/>
  <c r="R637" i="14"/>
  <c r="O637" i="14"/>
  <c r="S762" i="13"/>
  <c r="N762" i="13"/>
  <c r="M762" i="13"/>
  <c r="R762" i="13"/>
  <c r="N643" i="14"/>
  <c r="R643" i="14"/>
  <c r="R760" i="13"/>
  <c r="S760" i="13"/>
  <c r="P760" i="13"/>
  <c r="M760" i="13"/>
  <c r="N760" i="13"/>
  <c r="P711" i="13"/>
  <c r="S711" i="13"/>
  <c r="N711" i="13"/>
  <c r="R711" i="13"/>
  <c r="R762" i="14"/>
  <c r="P762" i="14"/>
  <c r="S648" i="14"/>
  <c r="R648" i="14"/>
  <c r="P648" i="14"/>
  <c r="L754" i="18"/>
  <c r="L742" i="14"/>
  <c r="L639" i="18"/>
  <c r="L644" i="18"/>
  <c r="L716" i="18"/>
  <c r="L634" i="18"/>
  <c r="L702" i="18"/>
  <c r="L633" i="18"/>
  <c r="L694" i="18"/>
  <c r="L748" i="14"/>
  <c r="L647" i="14"/>
  <c r="L729" i="13"/>
  <c r="L750" i="13"/>
  <c r="L732" i="13"/>
  <c r="L733" i="13"/>
  <c r="L638" i="14"/>
  <c r="L666" i="14"/>
  <c r="L743" i="14"/>
  <c r="L758" i="13"/>
  <c r="L782" i="18"/>
  <c r="L757" i="14"/>
  <c r="L721" i="13"/>
  <c r="L823" i="13"/>
  <c r="L714" i="14"/>
  <c r="L661" i="18"/>
  <c r="K759" i="13"/>
  <c r="P759" i="13"/>
  <c r="S759" i="13"/>
  <c r="N759" i="13"/>
  <c r="R759" i="13"/>
  <c r="N701" i="18"/>
  <c r="K701" i="18"/>
  <c r="M791" i="14"/>
  <c r="N791" i="14"/>
  <c r="R791" i="14"/>
  <c r="N642" i="14"/>
  <c r="R642" i="14"/>
  <c r="S667" i="13"/>
  <c r="R667" i="13"/>
  <c r="P667" i="13"/>
  <c r="L686" i="18"/>
  <c r="R686" i="18"/>
  <c r="K686" i="18"/>
  <c r="P643" i="18"/>
  <c r="R643" i="18"/>
  <c r="K719" i="14"/>
  <c r="P719" i="14"/>
  <c r="O719" i="14"/>
  <c r="S652" i="14"/>
  <c r="N652" i="14"/>
  <c r="K652" i="14"/>
  <c r="L792" i="18"/>
  <c r="S792" i="18"/>
  <c r="R792" i="18"/>
  <c r="K792" i="18"/>
  <c r="P792" i="18"/>
  <c r="R717" i="18"/>
  <c r="P717" i="18"/>
  <c r="Q71" i="19"/>
  <c r="J71" i="19"/>
  <c r="N794" i="13"/>
  <c r="P794" i="13"/>
  <c r="K794" i="13"/>
  <c r="R669" i="13"/>
  <c r="K669" i="13"/>
  <c r="P669" i="13"/>
  <c r="N669" i="13"/>
  <c r="S743" i="18"/>
  <c r="K743" i="18"/>
  <c r="R743" i="18"/>
  <c r="K715" i="18"/>
  <c r="N715" i="18"/>
  <c r="P715" i="18"/>
  <c r="L701" i="13"/>
  <c r="R701" i="13"/>
  <c r="K701" i="13"/>
  <c r="P701" i="13"/>
  <c r="L697" i="18"/>
  <c r="N697" i="18"/>
  <c r="R697" i="18"/>
  <c r="P697" i="18"/>
  <c r="S697" i="18"/>
  <c r="K697" i="18"/>
  <c r="R648" i="18"/>
  <c r="P648" i="18"/>
  <c r="K648" i="18"/>
  <c r="S657" i="14"/>
  <c r="R657" i="14"/>
  <c r="P657" i="14"/>
  <c r="R787" i="14"/>
  <c r="K787" i="14"/>
  <c r="K640" i="18"/>
  <c r="O640" i="18"/>
  <c r="R640" i="18"/>
  <c r="P640" i="18"/>
  <c r="P747" i="18"/>
  <c r="R747" i="18"/>
  <c r="K747" i="18"/>
  <c r="K712" i="18"/>
  <c r="S712" i="18"/>
  <c r="K755" i="14"/>
  <c r="P755" i="14"/>
  <c r="O755" i="14"/>
  <c r="N755" i="14"/>
  <c r="K753" i="18"/>
  <c r="P753" i="18"/>
  <c r="N728" i="18"/>
  <c r="P728" i="18"/>
  <c r="S728" i="18"/>
  <c r="K791" i="18"/>
  <c r="O791" i="18"/>
  <c r="S791" i="18"/>
  <c r="R791" i="18"/>
  <c r="N754" i="14"/>
  <c r="R754" i="14"/>
  <c r="N764" i="13"/>
  <c r="R764" i="13"/>
  <c r="P764" i="13"/>
  <c r="K764" i="13"/>
  <c r="S813" i="13"/>
  <c r="N813" i="13"/>
  <c r="P809" i="13"/>
  <c r="Q809" i="13"/>
  <c r="N809" i="13"/>
  <c r="R809" i="13"/>
  <c r="L808" i="13"/>
  <c r="S808" i="13"/>
  <c r="N808" i="13"/>
  <c r="R808" i="13"/>
  <c r="K808" i="13"/>
  <c r="L713" i="13"/>
  <c r="O713" i="13"/>
  <c r="S713" i="13"/>
  <c r="R713" i="13"/>
  <c r="K713" i="13"/>
  <c r="S819" i="13"/>
  <c r="O819" i="13"/>
  <c r="Q819" i="13"/>
  <c r="K819" i="13"/>
  <c r="L649" i="13"/>
  <c r="R649" i="13"/>
  <c r="K649" i="13"/>
  <c r="S649" i="13"/>
  <c r="P649" i="13"/>
  <c r="O652" i="13"/>
  <c r="R652" i="13"/>
  <c r="S652" i="13"/>
  <c r="P652" i="13"/>
  <c r="S760" i="14"/>
  <c r="R760" i="14"/>
  <c r="P760" i="14"/>
  <c r="P722" i="13"/>
  <c r="U722" i="13"/>
  <c r="R722" i="13"/>
  <c r="K722" i="13"/>
  <c r="K775" i="13"/>
  <c r="P775" i="13"/>
  <c r="R775" i="13"/>
  <c r="P782" i="14"/>
  <c r="K782" i="14"/>
  <c r="K664" i="14"/>
  <c r="P664" i="14"/>
  <c r="L709" i="13"/>
  <c r="N709" i="13"/>
  <c r="K709" i="13"/>
  <c r="P709" i="13"/>
  <c r="S709" i="13"/>
  <c r="R781" i="14"/>
  <c r="N781" i="14"/>
  <c r="P781" i="14"/>
  <c r="O781" i="14"/>
  <c r="K781" i="14"/>
  <c r="S781" i="14"/>
  <c r="N694" i="14"/>
  <c r="R694" i="14"/>
  <c r="K694" i="14"/>
  <c r="P694" i="14"/>
  <c r="S753" i="13"/>
  <c r="L753" i="13"/>
  <c r="P753" i="13"/>
  <c r="N753" i="13"/>
  <c r="R753" i="13"/>
  <c r="K753" i="13"/>
  <c r="O753" i="13"/>
  <c r="S644" i="14"/>
  <c r="K644" i="14"/>
  <c r="P644" i="14"/>
  <c r="N644" i="14"/>
  <c r="O644" i="14"/>
  <c r="O667" i="14"/>
  <c r="P778" i="14"/>
  <c r="K693" i="13"/>
  <c r="K667" i="14"/>
  <c r="R752" i="13"/>
  <c r="R727" i="18"/>
  <c r="N747" i="18"/>
  <c r="N745" i="18"/>
  <c r="N722" i="13"/>
  <c r="S738" i="14"/>
  <c r="L694" i="14"/>
  <c r="R728" i="18"/>
  <c r="K809" i="13"/>
  <c r="N752" i="13"/>
  <c r="S750" i="18"/>
  <c r="L819" i="13"/>
  <c r="T706" i="14"/>
  <c r="T642" i="18"/>
  <c r="R701" i="18"/>
  <c r="P750" i="18"/>
  <c r="K770" i="13"/>
  <c r="K799" i="13"/>
  <c r="R750" i="18"/>
  <c r="K664" i="13"/>
  <c r="N743" i="18"/>
  <c r="S746" i="18"/>
  <c r="L799" i="13"/>
  <c r="T747" i="18"/>
  <c r="O643" i="18"/>
  <c r="R746" i="18"/>
  <c r="P743" i="18"/>
  <c r="P686" i="18"/>
  <c r="K657" i="14"/>
  <c r="R647" i="13"/>
  <c r="P791" i="14"/>
  <c r="N778" i="14"/>
  <c r="S751" i="14"/>
  <c r="S642" i="18"/>
  <c r="S693" i="18"/>
  <c r="N774" i="18"/>
  <c r="S702" i="13"/>
  <c r="S703" i="13"/>
  <c r="M746" i="18"/>
  <c r="P817" i="13"/>
  <c r="X602" i="17"/>
  <c r="M654" i="14"/>
  <c r="L741" i="18"/>
  <c r="M660" i="18"/>
  <c r="M818" i="13"/>
  <c r="M795" i="18"/>
  <c r="M800" i="13"/>
  <c r="L783" i="14"/>
  <c r="M784" i="14"/>
  <c r="M811" i="13"/>
  <c r="M688" i="14"/>
  <c r="M659" i="14"/>
  <c r="M676" i="13"/>
  <c r="M677" i="13"/>
  <c r="M636" i="18"/>
  <c r="M717" i="14"/>
  <c r="M745" i="14"/>
  <c r="L734" i="14"/>
  <c r="M737" i="13"/>
  <c r="M727" i="13"/>
  <c r="M796" i="13"/>
  <c r="M763" i="13"/>
  <c r="M697" i="14"/>
  <c r="L732" i="14"/>
  <c r="V689" i="14"/>
  <c r="X436" i="17"/>
  <c r="X600" i="17" s="1"/>
  <c r="W436" i="17"/>
  <c r="W600" i="17" s="1"/>
  <c r="R707" i="14"/>
  <c r="V711" i="13"/>
  <c r="V757" i="13"/>
  <c r="V638" i="18"/>
  <c r="V711" i="18"/>
  <c r="V658" i="13"/>
  <c r="K697" i="14"/>
  <c r="N723" i="13"/>
  <c r="S780" i="14"/>
  <c r="S697" i="14"/>
  <c r="O735" i="18"/>
  <c r="S789" i="13"/>
  <c r="V763" i="13"/>
  <c r="R727" i="13"/>
  <c r="V750" i="18"/>
  <c r="V772" i="13"/>
  <c r="N753" i="14"/>
  <c r="M766" i="13"/>
  <c r="V634" i="18"/>
  <c r="V773" i="14"/>
  <c r="V659" i="13"/>
  <c r="V713" i="14"/>
  <c r="V729" i="18"/>
  <c r="V746" i="18"/>
  <c r="U799" i="18"/>
  <c r="Q799" i="18"/>
  <c r="N731" i="14"/>
  <c r="O731" i="14"/>
  <c r="R731" i="14"/>
  <c r="V731" i="14"/>
  <c r="S731" i="14"/>
  <c r="N710" i="13"/>
  <c r="K710" i="13"/>
  <c r="O710" i="13"/>
  <c r="Q710" i="13"/>
  <c r="R710" i="13"/>
  <c r="P710" i="13"/>
  <c r="T785" i="18"/>
  <c r="T697" i="14"/>
  <c r="V633" i="18"/>
  <c r="Q731" i="14"/>
  <c r="K789" i="13"/>
  <c r="V802" i="14"/>
  <c r="V737" i="13"/>
  <c r="T731" i="14"/>
  <c r="T793" i="14"/>
  <c r="T790" i="14"/>
  <c r="T735" i="18"/>
  <c r="T796" i="13"/>
  <c r="T710" i="13"/>
  <c r="T761" i="14"/>
  <c r="M780" i="14"/>
  <c r="M710" i="13"/>
  <c r="M707" i="14"/>
  <c r="V666" i="14"/>
  <c r="V799" i="13"/>
  <c r="V792" i="13"/>
  <c r="V726" i="13"/>
  <c r="V704" i="14"/>
  <c r="Q730" i="13"/>
  <c r="Q704" i="14"/>
  <c r="O789" i="13"/>
  <c r="K703" i="18"/>
  <c r="V706" i="14"/>
  <c r="V705" i="14"/>
  <c r="V690" i="14"/>
  <c r="V733" i="13"/>
  <c r="V640" i="14"/>
  <c r="V642" i="18"/>
  <c r="V777" i="18"/>
  <c r="T784" i="18"/>
  <c r="U784" i="18"/>
  <c r="M741" i="18"/>
  <c r="R775" i="18"/>
  <c r="K775" i="18"/>
  <c r="S775" i="18"/>
  <c r="N775" i="18"/>
  <c r="O775" i="18"/>
  <c r="P775" i="18"/>
  <c r="V797" i="18"/>
  <c r="R797" i="18"/>
  <c r="P797" i="18"/>
  <c r="Q797" i="18"/>
  <c r="L797" i="18"/>
  <c r="S797" i="18"/>
  <c r="K783" i="18"/>
  <c r="V783" i="18"/>
  <c r="S783" i="18"/>
  <c r="N783" i="18"/>
  <c r="Q783" i="18"/>
  <c r="R783" i="18"/>
  <c r="L783" i="18"/>
  <c r="P783" i="18"/>
  <c r="V730" i="18"/>
  <c r="K730" i="18"/>
  <c r="P730" i="18"/>
  <c r="S730" i="18"/>
  <c r="O730" i="18"/>
  <c r="R730" i="18"/>
  <c r="S790" i="18"/>
  <c r="R790" i="18"/>
  <c r="K790" i="18"/>
  <c r="N790" i="18"/>
  <c r="L790" i="18"/>
  <c r="V790" i="18"/>
  <c r="S734" i="14"/>
  <c r="P734" i="14"/>
  <c r="Q734" i="14"/>
  <c r="V734" i="14"/>
  <c r="O734" i="14"/>
  <c r="K734" i="14"/>
  <c r="R734" i="14"/>
  <c r="R730" i="13"/>
  <c r="S730" i="13"/>
  <c r="P730" i="13"/>
  <c r="V730" i="13"/>
  <c r="L730" i="13"/>
  <c r="N730" i="13"/>
  <c r="K730" i="13"/>
  <c r="N737" i="13"/>
  <c r="R737" i="13"/>
  <c r="P737" i="13"/>
  <c r="K737" i="13"/>
  <c r="T737" i="13"/>
  <c r="S725" i="13"/>
  <c r="K725" i="13"/>
  <c r="O725" i="13"/>
  <c r="Q725" i="13"/>
  <c r="N725" i="13"/>
  <c r="V725" i="13"/>
  <c r="R725" i="13"/>
  <c r="N790" i="14"/>
  <c r="K790" i="14"/>
  <c r="R790" i="14"/>
  <c r="Q790" i="14"/>
  <c r="V790" i="14"/>
  <c r="S790" i="14"/>
  <c r="S648" i="13"/>
  <c r="R648" i="13"/>
  <c r="O648" i="13"/>
  <c r="Q648" i="13"/>
  <c r="V648" i="13"/>
  <c r="P648" i="13"/>
  <c r="S814" i="13"/>
  <c r="P814" i="13"/>
  <c r="O814" i="13"/>
  <c r="R814" i="13"/>
  <c r="K814" i="13"/>
  <c r="V814" i="13"/>
  <c r="T712" i="13"/>
  <c r="V819" i="13"/>
  <c r="O737" i="13"/>
  <c r="P638" i="18"/>
  <c r="N763" i="13"/>
  <c r="V752" i="14"/>
  <c r="T814" i="13"/>
  <c r="T734" i="14"/>
  <c r="M805" i="14"/>
  <c r="M770" i="18"/>
  <c r="M761" i="14"/>
  <c r="M712" i="13"/>
  <c r="M779" i="18"/>
  <c r="V655" i="13"/>
  <c r="V788" i="13"/>
  <c r="V664" i="18"/>
  <c r="V772" i="14"/>
  <c r="V745" i="14"/>
  <c r="Q701" i="14"/>
  <c r="Q796" i="13"/>
  <c r="P765" i="13"/>
  <c r="R765" i="13"/>
  <c r="R793" i="14"/>
  <c r="V721" i="14"/>
  <c r="V749" i="18"/>
  <c r="V780" i="13"/>
  <c r="U71" i="19"/>
  <c r="V743" i="14"/>
  <c r="V736" i="14"/>
  <c r="V738" i="18"/>
  <c r="T717" i="13"/>
  <c r="N717" i="13"/>
  <c r="V649" i="18"/>
  <c r="S649" i="18"/>
  <c r="R815" i="13"/>
  <c r="Q815" i="13"/>
  <c r="T747" i="13"/>
  <c r="P729" i="18"/>
  <c r="K729" i="18"/>
  <c r="S729" i="18"/>
  <c r="Q729" i="18"/>
  <c r="O729" i="18"/>
  <c r="R729" i="18"/>
  <c r="V717" i="14"/>
  <c r="P717" i="14"/>
  <c r="L717" i="14"/>
  <c r="O717" i="14"/>
  <c r="K717" i="14"/>
  <c r="S717" i="14"/>
  <c r="K696" i="14"/>
  <c r="N696" i="14"/>
  <c r="Q696" i="14"/>
  <c r="S696" i="14"/>
  <c r="P696" i="14"/>
  <c r="O696" i="14"/>
  <c r="T773" i="14"/>
  <c r="K773" i="14"/>
  <c r="R773" i="14"/>
  <c r="P773" i="14"/>
  <c r="N773" i="14"/>
  <c r="Q773" i="14"/>
  <c r="V757" i="18"/>
  <c r="N757" i="18"/>
  <c r="S757" i="18"/>
  <c r="R757" i="18"/>
  <c r="P757" i="18"/>
  <c r="K757" i="18"/>
  <c r="O757" i="18"/>
  <c r="P656" i="18"/>
  <c r="O656" i="18"/>
  <c r="L656" i="18"/>
  <c r="N656" i="18"/>
  <c r="V656" i="18"/>
  <c r="K656" i="18"/>
  <c r="V785" i="18"/>
  <c r="P785" i="18"/>
  <c r="O785" i="18"/>
  <c r="N785" i="18"/>
  <c r="Q785" i="18"/>
  <c r="S785" i="18"/>
  <c r="K785" i="18"/>
  <c r="P753" i="14"/>
  <c r="Q753" i="14"/>
  <c r="O753" i="14"/>
  <c r="L753" i="14"/>
  <c r="V753" i="14"/>
  <c r="K753" i="14"/>
  <c r="R753" i="14"/>
  <c r="K804" i="13"/>
  <c r="P804" i="13"/>
  <c r="S804" i="13"/>
  <c r="L727" i="13"/>
  <c r="K727" i="13"/>
  <c r="P727" i="13"/>
  <c r="S727" i="13"/>
  <c r="Q727" i="13"/>
  <c r="K712" i="13"/>
  <c r="V712" i="13"/>
  <c r="S712" i="13"/>
  <c r="N712" i="13"/>
  <c r="R712" i="13"/>
  <c r="Q712" i="13"/>
  <c r="V723" i="13"/>
  <c r="M723" i="13"/>
  <c r="S723" i="13"/>
  <c r="R723" i="13"/>
  <c r="Q723" i="13"/>
  <c r="P723" i="13"/>
  <c r="V697" i="14"/>
  <c r="N697" i="14"/>
  <c r="R697" i="14"/>
  <c r="P697" i="14"/>
  <c r="Q697" i="14"/>
  <c r="T804" i="13"/>
  <c r="T717" i="14"/>
  <c r="M735" i="18"/>
  <c r="M656" i="18"/>
  <c r="V649" i="13"/>
  <c r="V727" i="13"/>
  <c r="V696" i="14"/>
  <c r="O800" i="14"/>
  <c r="O804" i="13"/>
  <c r="P731" i="14"/>
  <c r="P763" i="13"/>
  <c r="S656" i="18"/>
  <c r="N745" i="14"/>
  <c r="T707" i="14"/>
  <c r="T745" i="14"/>
  <c r="M783" i="18"/>
  <c r="M804" i="13"/>
  <c r="M793" i="14"/>
  <c r="V759" i="14"/>
  <c r="V662" i="14"/>
  <c r="V674" i="13"/>
  <c r="V709" i="14"/>
  <c r="V787" i="18"/>
  <c r="Q757" i="18"/>
  <c r="S710" i="13"/>
  <c r="S737" i="13"/>
  <c r="V668" i="14"/>
  <c r="V808" i="13"/>
  <c r="V765" i="13"/>
  <c r="V665" i="13"/>
  <c r="V775" i="18"/>
  <c r="L737" i="13"/>
  <c r="K676" i="13"/>
  <c r="P676" i="13"/>
  <c r="S707" i="14"/>
  <c r="K707" i="14"/>
  <c r="V707" i="14"/>
  <c r="O707" i="14"/>
  <c r="P707" i="14"/>
  <c r="L737" i="14"/>
  <c r="S737" i="14"/>
  <c r="N737" i="14"/>
  <c r="R737" i="14"/>
  <c r="P737" i="14"/>
  <c r="K737" i="14"/>
  <c r="V737" i="14"/>
  <c r="P789" i="13"/>
  <c r="R789" i="13"/>
  <c r="V789" i="13"/>
  <c r="N789" i="13"/>
  <c r="Q789" i="13"/>
  <c r="R803" i="14"/>
  <c r="M803" i="14"/>
  <c r="S803" i="14"/>
  <c r="N803" i="14"/>
  <c r="O803" i="14"/>
  <c r="Q803" i="14"/>
  <c r="K803" i="14"/>
  <c r="P803" i="14"/>
  <c r="K780" i="14"/>
  <c r="P780" i="14"/>
  <c r="Q780" i="14"/>
  <c r="R780" i="14"/>
  <c r="L745" i="14"/>
  <c r="R745" i="14"/>
  <c r="P745" i="14"/>
  <c r="O745" i="14"/>
  <c r="S745" i="14"/>
  <c r="K745" i="14"/>
  <c r="Q703" i="18"/>
  <c r="L703" i="18"/>
  <c r="S703" i="18"/>
  <c r="N703" i="18"/>
  <c r="P703" i="18"/>
  <c r="V703" i="18"/>
  <c r="R703" i="18"/>
  <c r="O703" i="18"/>
  <c r="P649" i="14"/>
  <c r="V649" i="14"/>
  <c r="N649" i="14"/>
  <c r="M649" i="14"/>
  <c r="S649" i="14"/>
  <c r="K649" i="14"/>
  <c r="O649" i="14"/>
  <c r="L649" i="14"/>
  <c r="Q649" i="14"/>
  <c r="O790" i="13"/>
  <c r="Q790" i="13"/>
  <c r="R790" i="13"/>
  <c r="S790" i="13"/>
  <c r="K790" i="13"/>
  <c r="V668" i="13"/>
  <c r="K668" i="13"/>
  <c r="Q668" i="13"/>
  <c r="R668" i="13"/>
  <c r="O668" i="13"/>
  <c r="N668" i="13"/>
  <c r="P668" i="13"/>
  <c r="N804" i="13"/>
  <c r="T730" i="18"/>
  <c r="T774" i="13"/>
  <c r="T725" i="13"/>
  <c r="M696" i="14"/>
  <c r="Q804" i="13"/>
  <c r="P790" i="18"/>
  <c r="R717" i="14"/>
  <c r="V653" i="18"/>
  <c r="N704" i="14"/>
  <c r="N727" i="13"/>
  <c r="T780" i="13"/>
  <c r="T656" i="18"/>
  <c r="M704" i="14"/>
  <c r="M797" i="18"/>
  <c r="M729" i="18"/>
  <c r="V734" i="18"/>
  <c r="V790" i="13"/>
  <c r="V665" i="18"/>
  <c r="V710" i="13"/>
  <c r="Q775" i="18"/>
  <c r="Q745" i="14"/>
  <c r="O737" i="14"/>
  <c r="O712" i="13"/>
  <c r="O797" i="18"/>
  <c r="K797" i="18"/>
  <c r="R780" i="13"/>
  <c r="N648" i="13"/>
  <c r="N730" i="18"/>
  <c r="V803" i="14"/>
  <c r="V758" i="13"/>
  <c r="V704" i="13"/>
  <c r="R649" i="14"/>
  <c r="O652" i="18"/>
  <c r="Q652" i="18"/>
  <c r="M710" i="18"/>
  <c r="N710" i="18"/>
  <c r="K710" i="18"/>
  <c r="M815" i="13"/>
  <c r="V636" i="18"/>
  <c r="P636" i="18"/>
  <c r="K636" i="18"/>
  <c r="R636" i="18"/>
  <c r="S636" i="18"/>
  <c r="N636" i="18"/>
  <c r="O636" i="18"/>
  <c r="Q735" i="18"/>
  <c r="P735" i="18"/>
  <c r="L735" i="18"/>
  <c r="K735" i="18"/>
  <c r="S735" i="18"/>
  <c r="R735" i="18"/>
  <c r="O766" i="13"/>
  <c r="R766" i="13"/>
  <c r="V766" i="13"/>
  <c r="K766" i="13"/>
  <c r="P766" i="13"/>
  <c r="Q766" i="13"/>
  <c r="S766" i="13"/>
  <c r="P770" i="18"/>
  <c r="K770" i="18"/>
  <c r="O770" i="18"/>
  <c r="Q770" i="18"/>
  <c r="V770" i="18"/>
  <c r="N770" i="18"/>
  <c r="S770" i="18"/>
  <c r="R770" i="18"/>
  <c r="N701" i="14"/>
  <c r="S701" i="14"/>
  <c r="O701" i="14"/>
  <c r="V701" i="14"/>
  <c r="P701" i="14"/>
  <c r="R701" i="14"/>
  <c r="K701" i="14"/>
  <c r="S765" i="13"/>
  <c r="N765" i="13"/>
  <c r="O765" i="13"/>
  <c r="Q765" i="13"/>
  <c r="P800" i="14"/>
  <c r="Q800" i="14"/>
  <c r="K800" i="14"/>
  <c r="N800" i="14"/>
  <c r="V800" i="14"/>
  <c r="S780" i="13"/>
  <c r="Q780" i="13"/>
  <c r="P780" i="13"/>
  <c r="K780" i="13"/>
  <c r="O780" i="13"/>
  <c r="S731" i="13"/>
  <c r="Q731" i="13"/>
  <c r="V731" i="13"/>
  <c r="N731" i="13"/>
  <c r="K731" i="13"/>
  <c r="R731" i="13"/>
  <c r="R704" i="14"/>
  <c r="K704" i="14"/>
  <c r="S704" i="14"/>
  <c r="P704" i="14"/>
  <c r="V796" i="13"/>
  <c r="K796" i="13"/>
  <c r="P796" i="13"/>
  <c r="O796" i="13"/>
  <c r="N796" i="13"/>
  <c r="R796" i="13"/>
  <c r="O793" i="14"/>
  <c r="S793" i="14"/>
  <c r="K793" i="14"/>
  <c r="N793" i="14"/>
  <c r="P793" i="14"/>
  <c r="S763" i="13"/>
  <c r="O763" i="13"/>
  <c r="L763" i="13"/>
  <c r="K763" i="13"/>
  <c r="R763" i="13"/>
  <c r="Q763" i="13"/>
  <c r="S732" i="14"/>
  <c r="V732" i="14"/>
  <c r="N732" i="14"/>
  <c r="Q732" i="14"/>
  <c r="P732" i="14"/>
  <c r="O732" i="14"/>
  <c r="K732" i="14"/>
  <c r="R732" i="14"/>
  <c r="V823" i="13"/>
  <c r="V732" i="13"/>
  <c r="V651" i="18"/>
  <c r="V750" i="13"/>
  <c r="V699" i="14"/>
  <c r="V744" i="13"/>
  <c r="V751" i="18"/>
  <c r="V693" i="13"/>
  <c r="V794" i="18"/>
  <c r="V748" i="14"/>
  <c r="V643" i="14"/>
  <c r="V693" i="18"/>
  <c r="V698" i="14"/>
  <c r="V716" i="18"/>
  <c r="V636" i="14"/>
  <c r="V685" i="18"/>
  <c r="V794" i="14"/>
  <c r="V708" i="14"/>
  <c r="V711" i="14"/>
  <c r="V733" i="14"/>
  <c r="V694" i="18"/>
  <c r="V737" i="18"/>
  <c r="V729" i="13"/>
  <c r="V762" i="14"/>
  <c r="V774" i="14"/>
  <c r="V756" i="18"/>
  <c r="V760" i="13"/>
  <c r="V689" i="18"/>
  <c r="V690" i="18"/>
  <c r="V807" i="13"/>
  <c r="V739" i="18"/>
  <c r="V640" i="18"/>
  <c r="V788" i="18"/>
  <c r="V635" i="18"/>
  <c r="V662" i="13"/>
  <c r="V709" i="18"/>
  <c r="V736" i="18"/>
  <c r="V759" i="18"/>
  <c r="V639" i="18"/>
  <c r="V817" i="13"/>
  <c r="V727" i="18"/>
  <c r="V785" i="14"/>
  <c r="V705" i="18"/>
  <c r="V742" i="14"/>
  <c r="V753" i="13"/>
  <c r="V638" i="14"/>
  <c r="V755" i="13"/>
  <c r="V715" i="14"/>
  <c r="V659" i="18"/>
  <c r="V800" i="18"/>
  <c r="V745" i="18"/>
  <c r="V637" i="14"/>
  <c r="V695" i="14"/>
  <c r="V756" i="14"/>
  <c r="V699" i="18"/>
  <c r="V692" i="14"/>
  <c r="V767" i="13"/>
  <c r="V643" i="18"/>
  <c r="V650" i="13"/>
  <c r="V810" i="13"/>
  <c r="V661" i="18"/>
  <c r="V657" i="13"/>
  <c r="V672" i="13"/>
  <c r="V774" i="18"/>
  <c r="V802" i="13"/>
  <c r="V792" i="18"/>
  <c r="V740" i="14"/>
  <c r="V748" i="18"/>
  <c r="V744" i="14"/>
  <c r="V670" i="13"/>
  <c r="V797" i="14"/>
  <c r="V648" i="14"/>
  <c r="V703" i="13"/>
  <c r="V786" i="18"/>
  <c r="V660" i="13"/>
  <c r="V798" i="18"/>
  <c r="V782" i="14"/>
  <c r="V718" i="14"/>
  <c r="V655" i="14"/>
  <c r="V776" i="14"/>
  <c r="V721" i="13"/>
  <c r="V788" i="14"/>
  <c r="V651" i="13"/>
  <c r="V763" i="14"/>
  <c r="V745" i="13"/>
  <c r="V776" i="18"/>
  <c r="V707" i="13"/>
  <c r="V639" i="14"/>
  <c r="V655" i="18"/>
  <c r="V720" i="14"/>
  <c r="V755" i="18"/>
  <c r="V707" i="18"/>
  <c r="V740" i="18"/>
  <c r="V667" i="14"/>
  <c r="V714" i="14"/>
  <c r="V647" i="14"/>
  <c r="V731" i="18"/>
  <c r="V653" i="14"/>
  <c r="V803" i="13"/>
  <c r="V779" i="14"/>
  <c r="V702" i="13"/>
  <c r="V771" i="18"/>
  <c r="V778" i="18"/>
  <c r="V698" i="18"/>
  <c r="V786" i="14"/>
  <c r="V708" i="13"/>
  <c r="V700" i="18"/>
  <c r="V742" i="18"/>
  <c r="V775" i="13"/>
  <c r="V754" i="18"/>
  <c r="V770" i="13"/>
  <c r="V816" i="13"/>
  <c r="V719" i="13"/>
  <c r="V762" i="13"/>
  <c r="V791" i="13"/>
  <c r="V718" i="13"/>
  <c r="V793" i="13"/>
  <c r="V647" i="13"/>
  <c r="V798" i="14"/>
  <c r="V738" i="14"/>
  <c r="V781" i="18"/>
  <c r="V755" i="14"/>
  <c r="V713" i="13"/>
  <c r="N735" i="18"/>
  <c r="T763" i="13"/>
  <c r="V695" i="18"/>
  <c r="O783" i="18"/>
  <c r="K765" i="13"/>
  <c r="S796" i="13"/>
  <c r="S668" i="13"/>
  <c r="V656" i="14"/>
  <c r="N790" i="13"/>
  <c r="T775" i="18"/>
  <c r="T636" i="18"/>
  <c r="T696" i="14"/>
  <c r="T723" i="13"/>
  <c r="T797" i="18"/>
  <c r="M701" i="14"/>
  <c r="M790" i="14"/>
  <c r="M668" i="13"/>
  <c r="M652" i="18"/>
  <c r="M785" i="18"/>
  <c r="M757" i="18"/>
  <c r="M800" i="14"/>
  <c r="V654" i="13"/>
  <c r="V646" i="18"/>
  <c r="V804" i="13"/>
  <c r="V662" i="18"/>
  <c r="V705" i="13"/>
  <c r="Q790" i="18"/>
  <c r="O780" i="14"/>
  <c r="Q717" i="14"/>
  <c r="O723" i="13"/>
  <c r="R656" i="18"/>
  <c r="S773" i="14"/>
  <c r="V709" i="13"/>
  <c r="V754" i="13"/>
  <c r="V754" i="14"/>
  <c r="V793" i="14"/>
  <c r="V657" i="18"/>
  <c r="K731" i="14"/>
  <c r="V759" i="13"/>
  <c r="V743" i="18"/>
  <c r="V648" i="18"/>
  <c r="V652" i="13"/>
  <c r="E48" i="21"/>
  <c r="U705" i="14"/>
  <c r="U736" i="18"/>
  <c r="U810" i="13"/>
  <c r="U823" i="13"/>
  <c r="U705" i="18"/>
  <c r="U735" i="18"/>
  <c r="U779" i="14"/>
  <c r="U731" i="14"/>
  <c r="U794" i="18"/>
  <c r="U708" i="13"/>
  <c r="U793" i="13"/>
  <c r="U704" i="14"/>
  <c r="U746" i="18"/>
  <c r="U651" i="18"/>
  <c r="U713" i="14"/>
  <c r="U800" i="14"/>
  <c r="U675" i="13"/>
  <c r="U736" i="14"/>
  <c r="U737" i="14"/>
  <c r="U755" i="13"/>
  <c r="U656" i="18"/>
  <c r="U785" i="18"/>
  <c r="U763" i="14"/>
  <c r="U636" i="14"/>
  <c r="U789" i="13"/>
  <c r="U737" i="18"/>
  <c r="U740" i="14"/>
  <c r="U774" i="14"/>
  <c r="U785" i="14"/>
  <c r="U817" i="13"/>
  <c r="U657" i="18"/>
  <c r="U764" i="13"/>
  <c r="U640" i="14"/>
  <c r="U670" i="13"/>
  <c r="U697" i="18"/>
  <c r="U792" i="18"/>
  <c r="U814" i="13"/>
  <c r="U642" i="14"/>
  <c r="U754" i="18"/>
  <c r="U791" i="14"/>
  <c r="U563" i="13"/>
  <c r="U745" i="18"/>
  <c r="U740" i="18"/>
  <c r="U776" i="18"/>
  <c r="U750" i="18"/>
  <c r="U739" i="18"/>
  <c r="U797" i="13"/>
  <c r="U771" i="13"/>
  <c r="U664" i="14"/>
  <c r="U782" i="18"/>
  <c r="U716" i="18"/>
  <c r="U712" i="13"/>
  <c r="U693" i="14"/>
  <c r="U798" i="14"/>
  <c r="U648" i="18"/>
  <c r="U709" i="14"/>
  <c r="U796" i="13"/>
  <c r="U793" i="14"/>
  <c r="U804" i="13"/>
  <c r="U727" i="18"/>
  <c r="U797" i="14"/>
  <c r="U672" i="13"/>
  <c r="U667" i="13"/>
  <c r="U755" i="18"/>
  <c r="U702" i="18"/>
  <c r="U698" i="18"/>
  <c r="U790" i="18"/>
  <c r="U685" i="18"/>
  <c r="U707" i="14"/>
  <c r="U802" i="13"/>
  <c r="U649" i="13"/>
  <c r="U755" i="14"/>
  <c r="U762" i="13"/>
  <c r="U727" i="13"/>
  <c r="U778" i="14"/>
  <c r="U750" i="13"/>
  <c r="U709" i="18"/>
  <c r="U692" i="14"/>
  <c r="U743" i="14"/>
  <c r="U807" i="13"/>
  <c r="U655" i="14"/>
  <c r="U760" i="14"/>
  <c r="U656" i="13"/>
  <c r="U738" i="14"/>
  <c r="U647" i="13"/>
  <c r="U701" i="14"/>
  <c r="U698" i="14"/>
  <c r="U760" i="13"/>
  <c r="U651" i="13"/>
  <c r="U653" i="14"/>
  <c r="U655" i="13"/>
  <c r="U775" i="18"/>
  <c r="U765" i="13"/>
  <c r="U639" i="18"/>
  <c r="U732" i="14"/>
  <c r="U772" i="13"/>
  <c r="U646" i="14"/>
  <c r="U667" i="14"/>
  <c r="U659" i="13"/>
  <c r="U700" i="18"/>
  <c r="U753" i="13"/>
  <c r="U782" i="14"/>
  <c r="U686" i="18"/>
  <c r="U723" i="13"/>
  <c r="U790" i="13"/>
  <c r="U759" i="18"/>
  <c r="U799" i="13"/>
  <c r="U721" i="14"/>
  <c r="U783" i="18"/>
  <c r="U808" i="13"/>
  <c r="U690" i="14"/>
  <c r="U745" i="14"/>
  <c r="U706" i="14"/>
  <c r="U786" i="18"/>
  <c r="U709" i="13"/>
  <c r="U775" i="13"/>
  <c r="U753" i="14"/>
  <c r="U653" i="18"/>
  <c r="U718" i="13"/>
  <c r="U780" i="13"/>
  <c r="U642" i="18"/>
  <c r="U690" i="18"/>
  <c r="U701" i="18"/>
  <c r="U744" i="14"/>
  <c r="U713" i="13"/>
  <c r="U696" i="18"/>
  <c r="U648" i="14"/>
  <c r="U693" i="13"/>
  <c r="U638" i="14"/>
  <c r="U657" i="14"/>
  <c r="T71" i="19"/>
  <c r="U695" i="18"/>
  <c r="U749" i="13"/>
  <c r="U790" i="14"/>
  <c r="U668" i="14"/>
  <c r="U742" i="14"/>
  <c r="U710" i="13"/>
  <c r="U719" i="13"/>
  <c r="U714" i="13"/>
  <c r="U800" i="18"/>
  <c r="U780" i="14"/>
  <c r="U719" i="14"/>
  <c r="U693" i="18"/>
  <c r="U795" i="13"/>
  <c r="U664" i="18"/>
  <c r="U661" i="14"/>
  <c r="U721" i="13"/>
  <c r="U754" i="14"/>
  <c r="U633" i="18"/>
  <c r="U656" i="14"/>
  <c r="U737" i="13"/>
  <c r="U703" i="18"/>
  <c r="U743" i="18"/>
  <c r="U716" i="13"/>
  <c r="U770" i="13"/>
  <c r="U778" i="18"/>
  <c r="U655" i="18"/>
  <c r="U733" i="13"/>
  <c r="U694" i="14"/>
  <c r="U661" i="18"/>
  <c r="U758" i="18"/>
  <c r="U754" i="13"/>
  <c r="U699" i="18"/>
  <c r="U646" i="18"/>
  <c r="U718" i="14"/>
  <c r="U803" i="13"/>
  <c r="U715" i="13"/>
  <c r="U756" i="14"/>
  <c r="U763" i="13"/>
  <c r="U801" i="13"/>
  <c r="U731" i="18"/>
  <c r="U660" i="13"/>
  <c r="U696" i="14"/>
  <c r="U771" i="18"/>
  <c r="U787" i="18"/>
  <c r="U643" i="18"/>
  <c r="U657" i="13"/>
  <c r="U731" i="13"/>
  <c r="U777" i="18"/>
  <c r="U794" i="13"/>
  <c r="U715" i="14"/>
  <c r="U735" i="14"/>
  <c r="U809" i="13"/>
  <c r="U707" i="18"/>
  <c r="U816" i="13"/>
  <c r="U788" i="14"/>
  <c r="U773" i="13"/>
  <c r="U714" i="14"/>
  <c r="U757" i="13"/>
  <c r="U738" i="18"/>
  <c r="U708" i="14"/>
  <c r="U791" i="18"/>
  <c r="U697" i="14"/>
  <c r="U752" i="14"/>
  <c r="U751" i="14"/>
  <c r="U640" i="18"/>
  <c r="U662" i="14"/>
  <c r="U668" i="13"/>
  <c r="U770" i="18"/>
  <c r="U819" i="13"/>
  <c r="U662" i="13"/>
  <c r="U756" i="18"/>
  <c r="U715" i="18"/>
  <c r="U674" i="13"/>
  <c r="U742" i="18"/>
  <c r="U689" i="18"/>
  <c r="U717" i="14"/>
  <c r="U650" i="13"/>
  <c r="U762" i="14"/>
  <c r="U803" i="14"/>
  <c r="U701" i="13"/>
  <c r="O773" i="18"/>
  <c r="S773" i="18"/>
  <c r="N773" i="18"/>
  <c r="L773" i="18"/>
  <c r="R773" i="18"/>
  <c r="V773" i="18"/>
  <c r="U773" i="18"/>
  <c r="L751" i="13"/>
  <c r="S751" i="13"/>
  <c r="R751" i="13"/>
  <c r="U751" i="13"/>
  <c r="P751" i="13"/>
  <c r="O751" i="13"/>
  <c r="L799" i="14"/>
  <c r="S799" i="14"/>
  <c r="P799" i="14"/>
  <c r="U799" i="14"/>
  <c r="R799" i="14"/>
  <c r="K799" i="14"/>
  <c r="O799" i="14"/>
  <c r="U638" i="18"/>
  <c r="L638" i="18"/>
  <c r="K638" i="18"/>
  <c r="S638" i="18"/>
  <c r="R638" i="18"/>
  <c r="L806" i="13"/>
  <c r="S806" i="13"/>
  <c r="V806" i="13"/>
  <c r="Q806" i="13"/>
  <c r="U806" i="13"/>
  <c r="R806" i="13"/>
  <c r="K806" i="13"/>
  <c r="N806" i="13"/>
  <c r="U551" i="14"/>
  <c r="S551" i="14"/>
  <c r="L551" i="14"/>
  <c r="V551" i="14"/>
  <c r="Q551" i="14"/>
  <c r="K551" i="14"/>
  <c r="R551" i="14"/>
  <c r="L796" i="18"/>
  <c r="K796" i="18"/>
  <c r="S796" i="18"/>
  <c r="U796" i="18"/>
  <c r="Q796" i="18"/>
  <c r="V796" i="18"/>
  <c r="R796" i="18"/>
  <c r="O671" i="13"/>
  <c r="L671" i="13"/>
  <c r="S671" i="13"/>
  <c r="V671" i="13"/>
  <c r="K671" i="13"/>
  <c r="U671" i="13"/>
  <c r="R671" i="13"/>
  <c r="P671" i="13"/>
  <c r="N671" i="13"/>
  <c r="T783" i="14"/>
  <c r="S783" i="14"/>
  <c r="V783" i="14"/>
  <c r="O783" i="14"/>
  <c r="U783" i="14"/>
  <c r="K783" i="14"/>
  <c r="R783" i="14"/>
  <c r="Q783" i="14"/>
  <c r="L815" i="13"/>
  <c r="P815" i="13"/>
  <c r="S815" i="13"/>
  <c r="V815" i="13"/>
  <c r="U815" i="13"/>
  <c r="N815" i="13"/>
  <c r="K815" i="13"/>
  <c r="V741" i="14"/>
  <c r="L741" i="14"/>
  <c r="S741" i="14"/>
  <c r="O741" i="14"/>
  <c r="R741" i="14"/>
  <c r="U741" i="14"/>
  <c r="P741" i="14"/>
  <c r="L653" i="13"/>
  <c r="S653" i="13"/>
  <c r="N653" i="13"/>
  <c r="U653" i="13"/>
  <c r="K653" i="13"/>
  <c r="Q653" i="13"/>
  <c r="N811" i="13"/>
  <c r="L811" i="13"/>
  <c r="S811" i="13"/>
  <c r="U811" i="13"/>
  <c r="P811" i="13"/>
  <c r="R811" i="13"/>
  <c r="K811" i="13"/>
  <c r="O811" i="13"/>
  <c r="Q811" i="13"/>
  <c r="V774" i="13"/>
  <c r="S774" i="13"/>
  <c r="O774" i="13"/>
  <c r="P774" i="13"/>
  <c r="K774" i="13"/>
  <c r="U774" i="13"/>
  <c r="Q774" i="13"/>
  <c r="V768" i="13"/>
  <c r="S768" i="13"/>
  <c r="L768" i="13"/>
  <c r="U768" i="13"/>
  <c r="N768" i="13"/>
  <c r="R768" i="13"/>
  <c r="K768" i="13"/>
  <c r="P768" i="13"/>
  <c r="U635" i="14"/>
  <c r="L635" i="14"/>
  <c r="V635" i="14"/>
  <c r="S635" i="14"/>
  <c r="R635" i="14"/>
  <c r="P635" i="14"/>
  <c r="L650" i="14"/>
  <c r="N650" i="14"/>
  <c r="U650" i="14"/>
  <c r="R650" i="14"/>
  <c r="K650" i="14"/>
  <c r="O650" i="14"/>
  <c r="P650" i="14"/>
  <c r="P777" i="14"/>
  <c r="L777" i="14"/>
  <c r="U777" i="14"/>
  <c r="O777" i="14"/>
  <c r="S777" i="14"/>
  <c r="V777" i="14"/>
  <c r="N777" i="14"/>
  <c r="N759" i="14"/>
  <c r="N799" i="14"/>
  <c r="N761" i="14"/>
  <c r="N649" i="18"/>
  <c r="T777" i="14"/>
  <c r="T665" i="14"/>
  <c r="T806" i="13"/>
  <c r="T551" i="14"/>
  <c r="T676" i="13"/>
  <c r="T660" i="18"/>
  <c r="T653" i="13"/>
  <c r="M706" i="18"/>
  <c r="M777" i="14"/>
  <c r="M774" i="13"/>
  <c r="M741" i="14"/>
  <c r="M759" i="14"/>
  <c r="M650" i="14"/>
  <c r="M751" i="13"/>
  <c r="M773" i="18"/>
  <c r="O677" i="13"/>
  <c r="Q777" i="14"/>
  <c r="Q751" i="13"/>
  <c r="O768" i="13"/>
  <c r="K773" i="18"/>
  <c r="P551" i="14"/>
  <c r="K777" i="14"/>
  <c r="N796" i="18"/>
  <c r="N746" i="14"/>
  <c r="U761" i="14"/>
  <c r="U647" i="14"/>
  <c r="U634" i="18"/>
  <c r="U666" i="14"/>
  <c r="U644" i="14"/>
  <c r="U678" i="13"/>
  <c r="S659" i="14"/>
  <c r="S706" i="18"/>
  <c r="V650" i="14"/>
  <c r="U791" i="13"/>
  <c r="U699" i="14"/>
  <c r="V652" i="18"/>
  <c r="U652" i="18"/>
  <c r="L652" i="18"/>
  <c r="S652" i="18"/>
  <c r="P652" i="18"/>
  <c r="N652" i="18"/>
  <c r="R652" i="18"/>
  <c r="K652" i="18"/>
  <c r="V654" i="14"/>
  <c r="L654" i="14"/>
  <c r="N654" i="14"/>
  <c r="R654" i="14"/>
  <c r="U654" i="14"/>
  <c r="Q654" i="14"/>
  <c r="P654" i="14"/>
  <c r="S654" i="14"/>
  <c r="K654" i="14"/>
  <c r="V691" i="18"/>
  <c r="L691" i="18"/>
  <c r="M691" i="18"/>
  <c r="U691" i="18"/>
  <c r="S691" i="18"/>
  <c r="N691" i="18"/>
  <c r="R691" i="18"/>
  <c r="P691" i="18"/>
  <c r="O691" i="18"/>
  <c r="Q691" i="18"/>
  <c r="L687" i="18"/>
  <c r="Q687" i="18"/>
  <c r="N687" i="18"/>
  <c r="U687" i="18"/>
  <c r="R687" i="18"/>
  <c r="O687" i="18"/>
  <c r="S687" i="18"/>
  <c r="L649" i="18"/>
  <c r="R649" i="18"/>
  <c r="U649" i="18"/>
  <c r="K649" i="18"/>
  <c r="P649" i="18"/>
  <c r="Q649" i="18"/>
  <c r="N638" i="18"/>
  <c r="T691" i="18"/>
  <c r="T746" i="14"/>
  <c r="T805" i="14"/>
  <c r="T730" i="14"/>
  <c r="T677" i="13"/>
  <c r="T650" i="14"/>
  <c r="M783" i="14"/>
  <c r="M665" i="14"/>
  <c r="M649" i="18"/>
  <c r="M687" i="18"/>
  <c r="O806" i="13"/>
  <c r="O654" i="14"/>
  <c r="Q671" i="13"/>
  <c r="Q659" i="14"/>
  <c r="Q799" i="14"/>
  <c r="O551" i="14"/>
  <c r="O805" i="14"/>
  <c r="O653" i="13"/>
  <c r="K747" i="13"/>
  <c r="P796" i="18"/>
  <c r="K691" i="18"/>
  <c r="K635" i="14"/>
  <c r="K687" i="18"/>
  <c r="R799" i="18"/>
  <c r="U786" i="14"/>
  <c r="U813" i="13"/>
  <c r="U766" i="13"/>
  <c r="U773" i="14"/>
  <c r="U717" i="18"/>
  <c r="U725" i="13"/>
  <c r="U747" i="18"/>
  <c r="U744" i="13"/>
  <c r="U711" i="14"/>
  <c r="U695" i="14"/>
  <c r="U733" i="14"/>
  <c r="U745" i="13"/>
  <c r="V741" i="18"/>
  <c r="U741" i="18"/>
  <c r="K741" i="18"/>
  <c r="P741" i="18"/>
  <c r="N741" i="18"/>
  <c r="R741" i="18"/>
  <c r="Q741" i="18"/>
  <c r="S741" i="18"/>
  <c r="S779" i="18"/>
  <c r="U779" i="18"/>
  <c r="P779" i="18"/>
  <c r="O779" i="18"/>
  <c r="L779" i="18"/>
  <c r="K779" i="18"/>
  <c r="R779" i="18"/>
  <c r="V779" i="18"/>
  <c r="U711" i="18"/>
  <c r="L711" i="18"/>
  <c r="N711" i="18"/>
  <c r="S711" i="18"/>
  <c r="M711" i="18"/>
  <c r="R711" i="18"/>
  <c r="K711" i="18"/>
  <c r="N799" i="18"/>
  <c r="T659" i="14"/>
  <c r="M799" i="18"/>
  <c r="M799" i="14"/>
  <c r="M796" i="18"/>
  <c r="V799" i="14"/>
  <c r="O711" i="18"/>
  <c r="Q635" i="14"/>
  <c r="Q741" i="14"/>
  <c r="Q638" i="18"/>
  <c r="O761" i="14"/>
  <c r="P806" i="13"/>
  <c r="P783" i="14"/>
  <c r="K741" i="14"/>
  <c r="U733" i="18"/>
  <c r="U797" i="18"/>
  <c r="U726" i="13"/>
  <c r="U637" i="14"/>
  <c r="U711" i="13"/>
  <c r="U774" i="18"/>
  <c r="U703" i="13"/>
  <c r="N783" i="14"/>
  <c r="N774" i="13"/>
  <c r="V687" i="18"/>
  <c r="U749" i="18"/>
  <c r="E106" i="21"/>
  <c r="V706" i="18"/>
  <c r="O706" i="18"/>
  <c r="L706" i="18"/>
  <c r="U706" i="18"/>
  <c r="N706" i="18"/>
  <c r="P706" i="18"/>
  <c r="R706" i="18"/>
  <c r="S784" i="18"/>
  <c r="L784" i="18"/>
  <c r="R784" i="18"/>
  <c r="V784" i="18"/>
  <c r="O784" i="18"/>
  <c r="K784" i="18"/>
  <c r="P784" i="18"/>
  <c r="V818" i="13"/>
  <c r="S818" i="13"/>
  <c r="L818" i="13"/>
  <c r="O818" i="13"/>
  <c r="N818" i="13"/>
  <c r="R818" i="13"/>
  <c r="K818" i="13"/>
  <c r="U818" i="13"/>
  <c r="Q818" i="13"/>
  <c r="P818" i="13"/>
  <c r="L717" i="13"/>
  <c r="V717" i="13"/>
  <c r="U717" i="13"/>
  <c r="S717" i="13"/>
  <c r="Q717" i="13"/>
  <c r="M717" i="13"/>
  <c r="K717" i="13"/>
  <c r="M769" i="18"/>
  <c r="S769" i="18"/>
  <c r="L769" i="18"/>
  <c r="N769" i="18"/>
  <c r="O769" i="18"/>
  <c r="P769" i="18"/>
  <c r="K769" i="18"/>
  <c r="V769" i="18"/>
  <c r="U769" i="18"/>
  <c r="R769" i="18"/>
  <c r="L759" i="14"/>
  <c r="Q759" i="14"/>
  <c r="R759" i="14"/>
  <c r="K759" i="14"/>
  <c r="U759" i="14"/>
  <c r="P759" i="14"/>
  <c r="S759" i="14"/>
  <c r="L795" i="18"/>
  <c r="V795" i="18"/>
  <c r="N795" i="18"/>
  <c r="S795" i="18"/>
  <c r="P795" i="18"/>
  <c r="Q795" i="18"/>
  <c r="K795" i="18"/>
  <c r="R795" i="18"/>
  <c r="V800" i="13"/>
  <c r="S800" i="13"/>
  <c r="L800" i="13"/>
  <c r="N800" i="13"/>
  <c r="R800" i="13"/>
  <c r="P800" i="13"/>
  <c r="U800" i="13"/>
  <c r="K800" i="13"/>
  <c r="Q800" i="13"/>
  <c r="O800" i="13"/>
  <c r="L746" i="14"/>
  <c r="S746" i="14"/>
  <c r="K746" i="14"/>
  <c r="V746" i="14"/>
  <c r="M746" i="14"/>
  <c r="R746" i="14"/>
  <c r="P746" i="14"/>
  <c r="U746" i="14"/>
  <c r="N678" i="13"/>
  <c r="L678" i="13"/>
  <c r="Q678" i="13"/>
  <c r="S678" i="13"/>
  <c r="K678" i="13"/>
  <c r="P678" i="13"/>
  <c r="O678" i="13"/>
  <c r="V678" i="13"/>
  <c r="R678" i="13"/>
  <c r="L784" i="14"/>
  <c r="O784" i="14"/>
  <c r="K784" i="14"/>
  <c r="P784" i="14"/>
  <c r="U784" i="14"/>
  <c r="S784" i="14"/>
  <c r="Q784" i="14"/>
  <c r="R784" i="14"/>
  <c r="S658" i="13"/>
  <c r="L658" i="13"/>
  <c r="R658" i="13"/>
  <c r="Q658" i="13"/>
  <c r="K658" i="13"/>
  <c r="P658" i="13"/>
  <c r="N658" i="13"/>
  <c r="U658" i="13"/>
  <c r="V665" i="14"/>
  <c r="S665" i="14"/>
  <c r="L665" i="14"/>
  <c r="N665" i="14"/>
  <c r="K665" i="14"/>
  <c r="P665" i="14"/>
  <c r="R665" i="14"/>
  <c r="Q665" i="14"/>
  <c r="L688" i="14"/>
  <c r="S688" i="14"/>
  <c r="V688" i="14"/>
  <c r="N688" i="14"/>
  <c r="P688" i="14"/>
  <c r="K688" i="14"/>
  <c r="U688" i="14"/>
  <c r="O688" i="14"/>
  <c r="Q688" i="14"/>
  <c r="L805" i="14"/>
  <c r="V805" i="14"/>
  <c r="N805" i="14"/>
  <c r="P805" i="14"/>
  <c r="Q805" i="14"/>
  <c r="S805" i="14"/>
  <c r="R805" i="14"/>
  <c r="K805" i="14"/>
  <c r="V659" i="14"/>
  <c r="L659" i="14"/>
  <c r="N659" i="14"/>
  <c r="O659" i="14"/>
  <c r="P659" i="14"/>
  <c r="U659" i="14"/>
  <c r="K659" i="14"/>
  <c r="R659" i="14"/>
  <c r="L676" i="13"/>
  <c r="V676" i="13"/>
  <c r="R676" i="13"/>
  <c r="N676" i="13"/>
  <c r="U676" i="13"/>
  <c r="N751" i="13"/>
  <c r="N660" i="18"/>
  <c r="E58" i="21"/>
  <c r="T773" i="18"/>
  <c r="T635" i="14"/>
  <c r="T768" i="13"/>
  <c r="T784" i="14"/>
  <c r="T741" i="18"/>
  <c r="T759" i="14"/>
  <c r="T649" i="18"/>
  <c r="M784" i="18"/>
  <c r="M638" i="18"/>
  <c r="V784" i="14"/>
  <c r="V761" i="14"/>
  <c r="V751" i="13"/>
  <c r="Q650" i="14"/>
  <c r="P717" i="13"/>
  <c r="P711" i="18"/>
  <c r="P687" i="18"/>
  <c r="U802" i="14"/>
  <c r="U788" i="18"/>
  <c r="U662" i="18"/>
  <c r="U734" i="14"/>
  <c r="N779" i="18"/>
  <c r="U659" i="18"/>
  <c r="N551" i="14"/>
  <c r="U795" i="18"/>
  <c r="S676" i="13"/>
  <c r="U794" i="14"/>
  <c r="U707" i="13"/>
  <c r="U694" i="18"/>
  <c r="L660" i="18"/>
  <c r="V660" i="18"/>
  <c r="P660" i="18"/>
  <c r="Q660" i="18"/>
  <c r="O660" i="18"/>
  <c r="S660" i="18"/>
  <c r="U660" i="18"/>
  <c r="K660" i="18"/>
  <c r="R660" i="18"/>
  <c r="V710" i="18"/>
  <c r="S710" i="18"/>
  <c r="L710" i="18"/>
  <c r="R710" i="18"/>
  <c r="O710" i="18"/>
  <c r="Q710" i="18"/>
  <c r="P710" i="18"/>
  <c r="Q747" i="13"/>
  <c r="L747" i="13"/>
  <c r="V747" i="13"/>
  <c r="S747" i="13"/>
  <c r="U747" i="13"/>
  <c r="R747" i="13"/>
  <c r="O747" i="13"/>
  <c r="N784" i="18"/>
  <c r="T815" i="13"/>
  <c r="T800" i="13"/>
  <c r="T654" i="14"/>
  <c r="T688" i="14"/>
  <c r="T711" i="18"/>
  <c r="T799" i="18"/>
  <c r="T779" i="18"/>
  <c r="T796" i="18"/>
  <c r="T751" i="13"/>
  <c r="T658" i="13"/>
  <c r="T638" i="18"/>
  <c r="T811" i="13"/>
  <c r="T741" i="14"/>
  <c r="M768" i="13"/>
  <c r="M658" i="13"/>
  <c r="M806" i="13"/>
  <c r="M653" i="13"/>
  <c r="V811" i="13"/>
  <c r="V799" i="18"/>
  <c r="Q711" i="18"/>
  <c r="Q676" i="13"/>
  <c r="O795" i="18"/>
  <c r="O635" i="14"/>
  <c r="P653" i="13"/>
  <c r="R688" i="14"/>
  <c r="U732" i="13"/>
  <c r="U669" i="13"/>
  <c r="N747" i="13"/>
  <c r="U665" i="14"/>
  <c r="U643" i="14"/>
  <c r="U729" i="18"/>
  <c r="U712" i="18"/>
  <c r="U636" i="18"/>
  <c r="U757" i="18"/>
  <c r="U652" i="13"/>
  <c r="U730" i="13"/>
  <c r="U710" i="18"/>
  <c r="U644" i="18"/>
  <c r="S730" i="14"/>
  <c r="L730" i="14"/>
  <c r="R730" i="14"/>
  <c r="O730" i="14"/>
  <c r="U730" i="14"/>
  <c r="V730" i="14"/>
  <c r="K730" i="14"/>
  <c r="Q730" i="14"/>
  <c r="S799" i="18"/>
  <c r="K799" i="18"/>
  <c r="L799" i="18"/>
  <c r="P799" i="18"/>
  <c r="O799" i="18"/>
  <c r="L761" i="14"/>
  <c r="R761" i="14"/>
  <c r="P761" i="14"/>
  <c r="K761" i="14"/>
  <c r="S761" i="14"/>
  <c r="S677" i="13"/>
  <c r="V677" i="13"/>
  <c r="P677" i="13"/>
  <c r="Q677" i="13"/>
  <c r="L677" i="13"/>
  <c r="R677" i="13"/>
  <c r="U677" i="13"/>
  <c r="N677" i="13"/>
  <c r="K677" i="13"/>
  <c r="T795" i="18"/>
  <c r="T706" i="18"/>
  <c r="T671" i="13"/>
  <c r="T710" i="18"/>
  <c r="T818" i="13"/>
  <c r="T769" i="18"/>
  <c r="M671" i="13"/>
  <c r="M678" i="13"/>
  <c r="M747" i="13"/>
  <c r="M635" i="14"/>
  <c r="M551" i="14"/>
  <c r="M730" i="14"/>
  <c r="V653" i="13"/>
  <c r="Q773" i="18"/>
  <c r="O746" i="14"/>
  <c r="Q706" i="18"/>
  <c r="Q784" i="18"/>
  <c r="Q768" i="13"/>
  <c r="O741" i="18"/>
  <c r="O676" i="13"/>
  <c r="O649" i="18"/>
  <c r="O658" i="13"/>
  <c r="O638" i="18"/>
  <c r="P773" i="18"/>
  <c r="K751" i="13"/>
  <c r="R777" i="14"/>
  <c r="R653" i="13"/>
  <c r="U641" i="18"/>
  <c r="U648" i="13"/>
  <c r="U805" i="13"/>
  <c r="U730" i="18"/>
  <c r="U748" i="14"/>
  <c r="U663" i="14"/>
  <c r="N635" i="14"/>
  <c r="U702" i="13"/>
  <c r="U729" i="13"/>
  <c r="U689" i="14"/>
  <c r="U665" i="13"/>
  <c r="U669" i="14"/>
  <c r="U649" i="14"/>
  <c r="O815" i="13"/>
  <c r="L774" i="13"/>
  <c r="N701" i="13"/>
  <c r="V697" i="18"/>
  <c r="R652" i="14"/>
  <c r="L743" i="18"/>
  <c r="L736" i="18"/>
  <c r="L766" i="13"/>
  <c r="L690" i="14"/>
  <c r="L775" i="18"/>
  <c r="L648" i="14"/>
  <c r="L662" i="14"/>
  <c r="L698" i="18"/>
  <c r="L726" i="13"/>
  <c r="L770" i="13"/>
  <c r="L708" i="13"/>
  <c r="L642" i="18"/>
  <c r="L770" i="18"/>
  <c r="L685" i="18"/>
  <c r="L704" i="14"/>
  <c r="L749" i="18"/>
  <c r="L803" i="14"/>
  <c r="L689" i="14"/>
  <c r="L776" i="18"/>
  <c r="L648" i="13"/>
  <c r="L762" i="13"/>
  <c r="L727" i="18"/>
  <c r="L699" i="18"/>
  <c r="L707" i="18"/>
  <c r="L662" i="13"/>
  <c r="L650" i="13"/>
  <c r="L714" i="13"/>
  <c r="L640" i="14"/>
  <c r="L802" i="13"/>
  <c r="L730" i="18"/>
  <c r="L662" i="18"/>
  <c r="L790" i="14"/>
  <c r="L787" i="18"/>
  <c r="L707" i="13"/>
  <c r="L796" i="13"/>
  <c r="L667" i="14"/>
  <c r="L807" i="13"/>
  <c r="L740" i="14"/>
  <c r="L738" i="18"/>
  <c r="L778" i="18"/>
  <c r="L731" i="13"/>
  <c r="L712" i="13"/>
  <c r="L657" i="13"/>
  <c r="L793" i="14"/>
  <c r="L695" i="18"/>
  <c r="L653" i="18"/>
  <c r="L755" i="18"/>
  <c r="L793" i="13"/>
  <c r="L734" i="18"/>
  <c r="L657" i="18"/>
  <c r="L711" i="13"/>
  <c r="L773" i="14"/>
  <c r="L729" i="18"/>
  <c r="L646" i="18"/>
  <c r="L740" i="18"/>
  <c r="L674" i="13"/>
  <c r="L653" i="14"/>
  <c r="L750" i="14"/>
  <c r="L668" i="13"/>
  <c r="L655" i="13"/>
  <c r="L703" i="13"/>
  <c r="L708" i="14"/>
  <c r="L692" i="14"/>
  <c r="L695" i="14"/>
  <c r="L731" i="14"/>
  <c r="L774" i="14"/>
  <c r="L636" i="14"/>
  <c r="L800" i="14"/>
  <c r="L699" i="14"/>
  <c r="L814" i="13"/>
  <c r="L760" i="13"/>
  <c r="L752" i="14"/>
  <c r="L744" i="14"/>
  <c r="L725" i="13"/>
  <c r="L789" i="13"/>
  <c r="L771" i="18"/>
  <c r="L718" i="14"/>
  <c r="L690" i="18"/>
  <c r="L757" i="13"/>
  <c r="L797" i="14"/>
  <c r="L801" i="13"/>
  <c r="L706" i="14"/>
  <c r="L731" i="18"/>
  <c r="L709" i="18"/>
  <c r="L700" i="18"/>
  <c r="L754" i="13"/>
  <c r="L785" i="18"/>
  <c r="L670" i="13"/>
  <c r="L798" i="14"/>
  <c r="L816" i="13"/>
  <c r="L707" i="14"/>
  <c r="L659" i="13"/>
  <c r="L672" i="13"/>
  <c r="L762" i="14"/>
  <c r="L693" i="13"/>
  <c r="L719" i="13"/>
  <c r="L689" i="18"/>
  <c r="L746" i="18"/>
  <c r="L716" i="13"/>
  <c r="L786" i="18"/>
  <c r="L696" i="14"/>
  <c r="L718" i="13"/>
  <c r="L659" i="18"/>
  <c r="L668" i="14"/>
  <c r="L738" i="14"/>
  <c r="L705" i="14"/>
  <c r="L772" i="13"/>
  <c r="L803" i="13"/>
  <c r="L701" i="14"/>
  <c r="L797" i="13"/>
  <c r="L763" i="14"/>
  <c r="L665" i="13"/>
  <c r="L757" i="18"/>
  <c r="L643" i="14"/>
  <c r="L721" i="14"/>
  <c r="L660" i="13"/>
  <c r="L780" i="13"/>
  <c r="L742" i="18"/>
  <c r="L767" i="13"/>
  <c r="L781" i="18"/>
  <c r="L765" i="13"/>
  <c r="L698" i="14"/>
  <c r="L756" i="14"/>
  <c r="L745" i="13"/>
  <c r="L759" i="18"/>
  <c r="L693" i="14"/>
  <c r="L710" i="13"/>
  <c r="L786" i="14"/>
  <c r="L790" i="13"/>
  <c r="L804" i="13"/>
  <c r="L656" i="14"/>
  <c r="L777" i="18"/>
  <c r="L713" i="14"/>
  <c r="L651" i="13"/>
  <c r="L780" i="14"/>
  <c r="L779" i="14"/>
  <c r="L655" i="14"/>
  <c r="L636" i="18"/>
  <c r="L794" i="14"/>
  <c r="L745" i="18"/>
  <c r="L723" i="13"/>
  <c r="L750" i="18"/>
  <c r="L697" i="14"/>
  <c r="L800" i="18"/>
  <c r="L702" i="13"/>
  <c r="L651" i="18"/>
  <c r="L647" i="13"/>
  <c r="L654" i="13"/>
  <c r="L788" i="14"/>
  <c r="L817" i="13"/>
  <c r="L744" i="13"/>
  <c r="L785" i="14"/>
  <c r="M655" i="18"/>
  <c r="M642" i="18"/>
  <c r="M721" i="14"/>
  <c r="M775" i="18"/>
  <c r="M703" i="18"/>
  <c r="M734" i="14"/>
  <c r="M663" i="18"/>
  <c r="M713" i="14"/>
  <c r="M794" i="18"/>
  <c r="M756" i="14"/>
  <c r="M648" i="13"/>
  <c r="M714" i="14"/>
  <c r="M731" i="14"/>
  <c r="M731" i="13"/>
  <c r="M757" i="13"/>
  <c r="M742" i="14"/>
  <c r="M700" i="18"/>
  <c r="M659" i="13"/>
  <c r="M782" i="18"/>
  <c r="M699" i="14"/>
  <c r="M734" i="18"/>
  <c r="M672" i="13"/>
  <c r="M750" i="13"/>
  <c r="M646" i="18"/>
  <c r="L759" i="13"/>
  <c r="U759" i="13"/>
  <c r="S701" i="18"/>
  <c r="M701" i="18"/>
  <c r="L701" i="18"/>
  <c r="V701" i="18"/>
  <c r="T701" i="18"/>
  <c r="V791" i="14"/>
  <c r="L791" i="14"/>
  <c r="S791" i="14"/>
  <c r="L642" i="14"/>
  <c r="V642" i="14"/>
  <c r="S642" i="14"/>
  <c r="L667" i="13"/>
  <c r="V667" i="13"/>
  <c r="N667" i="13"/>
  <c r="V686" i="18"/>
  <c r="S686" i="18"/>
  <c r="L643" i="18"/>
  <c r="S643" i="18"/>
  <c r="S719" i="14"/>
  <c r="V719" i="14"/>
  <c r="L719" i="14"/>
  <c r="U652" i="14"/>
  <c r="L652" i="14"/>
  <c r="L717" i="18"/>
  <c r="S717" i="18"/>
  <c r="V717" i="18"/>
  <c r="R71" i="19"/>
  <c r="K71" i="19"/>
  <c r="L794" i="13"/>
  <c r="V794" i="13"/>
  <c r="S794" i="13"/>
  <c r="Q794" i="13"/>
  <c r="T669" i="13"/>
  <c r="S669" i="13"/>
  <c r="V669" i="13"/>
  <c r="L669" i="13"/>
  <c r="S715" i="18"/>
  <c r="T715" i="18"/>
  <c r="V715" i="18"/>
  <c r="L715" i="18"/>
  <c r="V778" i="14"/>
  <c r="L778" i="14"/>
  <c r="S778" i="14"/>
  <c r="O778" i="14"/>
  <c r="K778" i="14"/>
  <c r="V701" i="13"/>
  <c r="S701" i="13"/>
  <c r="T701" i="13"/>
  <c r="O701" i="13"/>
  <c r="L648" i="18"/>
  <c r="N648" i="18"/>
  <c r="S648" i="18"/>
  <c r="L657" i="14"/>
  <c r="V657" i="14"/>
  <c r="Q787" i="14"/>
  <c r="M787" i="14"/>
  <c r="S787" i="14"/>
  <c r="U787" i="14"/>
  <c r="L787" i="14"/>
  <c r="V787" i="14"/>
  <c r="N787" i="14"/>
  <c r="T640" i="18"/>
  <c r="L640" i="18"/>
  <c r="S640" i="18"/>
  <c r="L747" i="18"/>
  <c r="V747" i="18"/>
  <c r="S747" i="18"/>
  <c r="L712" i="18"/>
  <c r="V712" i="18"/>
  <c r="O712" i="18"/>
  <c r="N712" i="18"/>
  <c r="L755" i="14"/>
  <c r="S755" i="14"/>
  <c r="O752" i="13"/>
  <c r="L752" i="13"/>
  <c r="V752" i="13"/>
  <c r="S752" i="13"/>
  <c r="U752" i="13"/>
  <c r="N753" i="18"/>
  <c r="S753" i="18"/>
  <c r="U753" i="18"/>
  <c r="L753" i="18"/>
  <c r="V753" i="18"/>
  <c r="V728" i="18"/>
  <c r="U728" i="18"/>
  <c r="L728" i="18"/>
  <c r="V791" i="18"/>
  <c r="N791" i="18"/>
  <c r="L791" i="18"/>
  <c r="P754" i="14"/>
  <c r="M754" i="14"/>
  <c r="Q754" i="14"/>
  <c r="S754" i="14"/>
  <c r="S711" i="14"/>
  <c r="Q711" i="14"/>
  <c r="N711" i="14"/>
  <c r="V764" i="13"/>
  <c r="L764" i="13"/>
  <c r="Q764" i="13"/>
  <c r="S764" i="13"/>
  <c r="V813" i="13"/>
  <c r="L813" i="13"/>
  <c r="P813" i="13"/>
  <c r="V809" i="13"/>
  <c r="M809" i="13"/>
  <c r="S809" i="13"/>
  <c r="L809" i="13"/>
  <c r="T664" i="13"/>
  <c r="P664" i="13"/>
  <c r="U664" i="13"/>
  <c r="L664" i="13"/>
  <c r="Q664" i="13"/>
  <c r="L760" i="14"/>
  <c r="V760" i="14"/>
  <c r="V751" i="14"/>
  <c r="L751" i="14"/>
  <c r="S722" i="13"/>
  <c r="V722" i="13"/>
  <c r="L722" i="13"/>
  <c r="L775" i="13"/>
  <c r="S775" i="13"/>
  <c r="S782" i="14"/>
  <c r="L782" i="14"/>
  <c r="V664" i="14"/>
  <c r="N664" i="14"/>
  <c r="L664" i="14"/>
  <c r="S664" i="14"/>
  <c r="U781" i="14"/>
  <c r="V781" i="14"/>
  <c r="L781" i="14"/>
  <c r="S694" i="14"/>
  <c r="V694" i="14"/>
  <c r="R644" i="14"/>
  <c r="V644" i="14"/>
  <c r="L644" i="14"/>
  <c r="K711" i="14"/>
  <c r="V652" i="14"/>
  <c r="O701" i="18"/>
  <c r="V664" i="13"/>
  <c r="L754" i="14"/>
  <c r="Y270" i="17"/>
  <c r="L758" i="18"/>
  <c r="N708" i="18"/>
  <c r="U708" i="18"/>
  <c r="P704" i="18"/>
  <c r="U704" i="18"/>
  <c r="N704" i="18"/>
  <c r="N775" i="14"/>
  <c r="R775" i="14"/>
  <c r="K775" i="14"/>
  <c r="U635" i="18"/>
  <c r="R635" i="18"/>
  <c r="K635" i="18"/>
  <c r="L788" i="18"/>
  <c r="K788" i="18"/>
  <c r="R563" i="13"/>
  <c r="K563" i="13"/>
  <c r="R732" i="18"/>
  <c r="P732" i="18"/>
  <c r="U732" i="18"/>
  <c r="P714" i="18"/>
  <c r="R714" i="18"/>
  <c r="U714" i="18"/>
  <c r="K752" i="18"/>
  <c r="U752" i="18"/>
  <c r="P658" i="18"/>
  <c r="R658" i="18"/>
  <c r="U658" i="18"/>
  <c r="U688" i="18"/>
  <c r="R688" i="18"/>
  <c r="N688" i="18"/>
  <c r="P688" i="18"/>
  <c r="U772" i="18"/>
  <c r="N772" i="18"/>
  <c r="R772" i="18"/>
  <c r="S772" i="18"/>
  <c r="P772" i="18"/>
  <c r="N789" i="14"/>
  <c r="R789" i="14"/>
  <c r="K789" i="14"/>
  <c r="N639" i="14"/>
  <c r="K639" i="14"/>
  <c r="P639" i="14"/>
  <c r="R650" i="18"/>
  <c r="K650" i="18"/>
  <c r="U650" i="18"/>
  <c r="P793" i="18"/>
  <c r="N793" i="18"/>
  <c r="K793" i="18"/>
  <c r="U793" i="18"/>
  <c r="N812" i="13"/>
  <c r="R812" i="13"/>
  <c r="R694" i="13"/>
  <c r="K694" i="13"/>
  <c r="U747" i="14"/>
  <c r="R747" i="14"/>
  <c r="P747" i="14"/>
  <c r="K747" i="14"/>
  <c r="N647" i="18"/>
  <c r="U647" i="18"/>
  <c r="R772" i="14"/>
  <c r="U772" i="14"/>
  <c r="P772" i="14"/>
  <c r="U724" i="13"/>
  <c r="K724" i="13"/>
  <c r="R696" i="18"/>
  <c r="N696" i="18"/>
  <c r="K696" i="18"/>
  <c r="R735" i="14"/>
  <c r="K735" i="14"/>
  <c r="L758" i="14"/>
  <c r="N758" i="14"/>
  <c r="U758" i="14"/>
  <c r="R758" i="14"/>
  <c r="P758" i="14"/>
  <c r="K749" i="14"/>
  <c r="R749" i="14"/>
  <c r="N749" i="14"/>
  <c r="N792" i="14"/>
  <c r="U792" i="14"/>
  <c r="R792" i="14"/>
  <c r="P792" i="14"/>
  <c r="R666" i="13"/>
  <c r="P666" i="13"/>
  <c r="N661" i="13"/>
  <c r="U661" i="13"/>
  <c r="U728" i="13"/>
  <c r="P728" i="13"/>
  <c r="R728" i="13"/>
  <c r="P749" i="13"/>
  <c r="R749" i="13"/>
  <c r="N776" i="13"/>
  <c r="U776" i="13"/>
  <c r="K776" i="13"/>
  <c r="S805" i="13"/>
  <c r="R805" i="13"/>
  <c r="P805" i="13"/>
  <c r="K805" i="13"/>
  <c r="U651" i="14"/>
  <c r="K651" i="14"/>
  <c r="R651" i="14"/>
  <c r="P651" i="14"/>
  <c r="R663" i="14"/>
  <c r="K663" i="14"/>
  <c r="N663" i="14"/>
  <c r="S658" i="14"/>
  <c r="N658" i="14"/>
  <c r="K658" i="14"/>
  <c r="N679" i="13"/>
  <c r="P679" i="13"/>
  <c r="K679" i="13"/>
  <c r="U679" i="13"/>
  <c r="N661" i="14"/>
  <c r="K661" i="14"/>
  <c r="P661" i="14"/>
  <c r="L661" i="14"/>
  <c r="U710" i="14"/>
  <c r="N710" i="14"/>
  <c r="P710" i="14"/>
  <c r="R710" i="14"/>
  <c r="K769" i="13"/>
  <c r="N769" i="13"/>
  <c r="R769" i="13"/>
  <c r="U769" i="13"/>
  <c r="V660" i="14"/>
  <c r="P660" i="14"/>
  <c r="R660" i="14"/>
  <c r="U660" i="14"/>
  <c r="K660" i="14"/>
  <c r="P795" i="14"/>
  <c r="R795" i="14"/>
  <c r="U795" i="14"/>
  <c r="U663" i="13"/>
  <c r="R663" i="13"/>
  <c r="N773" i="13"/>
  <c r="R773" i="13"/>
  <c r="J615" i="17"/>
  <c r="Y615" i="17" s="1"/>
  <c r="L744" i="18"/>
  <c r="U744" i="18"/>
  <c r="S744" i="18"/>
  <c r="N744" i="18"/>
  <c r="U789" i="18"/>
  <c r="N789" i="18"/>
  <c r="T789" i="18"/>
  <c r="V789" i="18"/>
  <c r="M789" i="18"/>
  <c r="K789" i="18"/>
  <c r="S716" i="14"/>
  <c r="N716" i="14"/>
  <c r="R716" i="14"/>
  <c r="L716" i="14"/>
  <c r="U716" i="14"/>
  <c r="V716" i="14"/>
  <c r="L673" i="13"/>
  <c r="N673" i="13"/>
  <c r="R673" i="13"/>
  <c r="K673" i="13"/>
  <c r="U673" i="13"/>
  <c r="S673" i="13"/>
  <c r="V673" i="13"/>
  <c r="L664" i="18"/>
  <c r="S664" i="18"/>
  <c r="R664" i="18"/>
  <c r="K664" i="18"/>
  <c r="L665" i="18"/>
  <c r="P665" i="18"/>
  <c r="U665" i="18"/>
  <c r="R665" i="18"/>
  <c r="L733" i="18"/>
  <c r="P733" i="18"/>
  <c r="V733" i="18"/>
  <c r="S733" i="18"/>
  <c r="K733" i="18"/>
  <c r="U788" i="13"/>
  <c r="R788" i="13"/>
  <c r="S788" i="13"/>
  <c r="P713" i="18"/>
  <c r="L713" i="18"/>
  <c r="S713" i="18"/>
  <c r="V713" i="18"/>
  <c r="U713" i="18"/>
  <c r="K713" i="18"/>
  <c r="S637" i="18"/>
  <c r="U637" i="18"/>
  <c r="V637" i="18"/>
  <c r="K637" i="18"/>
  <c r="L637" i="18"/>
  <c r="L654" i="18"/>
  <c r="V654" i="18"/>
  <c r="U654" i="18"/>
  <c r="R654" i="18"/>
  <c r="K654" i="18"/>
  <c r="P654" i="18"/>
  <c r="S654" i="18"/>
  <c r="L720" i="13"/>
  <c r="K720" i="13"/>
  <c r="P720" i="13"/>
  <c r="U720" i="13"/>
  <c r="R792" i="13"/>
  <c r="U792" i="13"/>
  <c r="N792" i="13"/>
  <c r="T761" i="13"/>
  <c r="N761" i="13"/>
  <c r="P761" i="13"/>
  <c r="V761" i="13"/>
  <c r="S761" i="13"/>
  <c r="L761" i="13"/>
  <c r="K761" i="13"/>
  <c r="U761" i="13"/>
  <c r="S663" i="18"/>
  <c r="N663" i="18"/>
  <c r="L663" i="18"/>
  <c r="U663" i="18"/>
  <c r="K663" i="18"/>
  <c r="V663" i="18"/>
  <c r="N692" i="18"/>
  <c r="V692" i="18"/>
  <c r="S692" i="18"/>
  <c r="K692" i="18"/>
  <c r="L692" i="18"/>
  <c r="U692" i="18"/>
  <c r="P692" i="18"/>
  <c r="N796" i="14"/>
  <c r="V796" i="14"/>
  <c r="U796" i="14"/>
  <c r="L796" i="14"/>
  <c r="R796" i="14"/>
  <c r="K796" i="14"/>
  <c r="U787" i="13"/>
  <c r="P787" i="13"/>
  <c r="S787" i="13"/>
  <c r="N787" i="13"/>
  <c r="R787" i="13"/>
  <c r="V787" i="13"/>
  <c r="U798" i="18"/>
  <c r="S798" i="18"/>
  <c r="K798" i="18"/>
  <c r="N798" i="18"/>
  <c r="L751" i="18"/>
  <c r="N751" i="18"/>
  <c r="R751" i="18"/>
  <c r="U751" i="18"/>
  <c r="S751" i="18"/>
  <c r="V669" i="14"/>
  <c r="L669" i="14"/>
  <c r="N669" i="14"/>
  <c r="S669" i="14"/>
  <c r="K669" i="14"/>
  <c r="U705" i="13"/>
  <c r="K705" i="13"/>
  <c r="R705" i="13"/>
  <c r="L705" i="13"/>
  <c r="S705" i="13"/>
  <c r="P705" i="13"/>
  <c r="S720" i="14"/>
  <c r="N720" i="14"/>
  <c r="K720" i="14"/>
  <c r="L720" i="14"/>
  <c r="Q720" i="14"/>
  <c r="U720" i="14"/>
  <c r="R720" i="14"/>
  <c r="L737" i="18"/>
  <c r="S737" i="18"/>
  <c r="N737" i="18"/>
  <c r="R737" i="18"/>
  <c r="S780" i="18"/>
  <c r="U780" i="18"/>
  <c r="R780" i="18"/>
  <c r="P780" i="18"/>
  <c r="V780" i="18"/>
  <c r="L780" i="18"/>
  <c r="N780" i="18"/>
  <c r="U757" i="14"/>
  <c r="V757" i="14"/>
  <c r="N757" i="14"/>
  <c r="Q757" i="14"/>
  <c r="S757" i="14"/>
  <c r="K757" i="14"/>
  <c r="L801" i="18"/>
  <c r="R801" i="18"/>
  <c r="S801" i="18"/>
  <c r="V801" i="18"/>
  <c r="U801" i="18"/>
  <c r="P801" i="18"/>
  <c r="N645" i="18"/>
  <c r="R645" i="18"/>
  <c r="K645" i="18"/>
  <c r="V645" i="18"/>
  <c r="S645" i="18"/>
  <c r="L645" i="18"/>
  <c r="U645" i="18"/>
  <c r="N748" i="18"/>
  <c r="M748" i="18"/>
  <c r="S748" i="18"/>
  <c r="U748" i="18"/>
  <c r="T748" i="18"/>
  <c r="L748" i="18"/>
  <c r="R748" i="18"/>
  <c r="L703" i="14"/>
  <c r="U703" i="14"/>
  <c r="R703" i="14"/>
  <c r="V703" i="14"/>
  <c r="N703" i="14"/>
  <c r="S703" i="14"/>
  <c r="K703" i="14"/>
  <c r="P703" i="14"/>
  <c r="U776" i="14"/>
  <c r="R776" i="14"/>
  <c r="K776" i="14"/>
  <c r="L776" i="14"/>
  <c r="P776" i="14"/>
  <c r="V750" i="14"/>
  <c r="N750" i="14"/>
  <c r="S750" i="14"/>
  <c r="K750" i="14"/>
  <c r="U750" i="14"/>
  <c r="K645" i="14"/>
  <c r="N645" i="14"/>
  <c r="T645" i="14"/>
  <c r="U645" i="14"/>
  <c r="V645" i="14"/>
  <c r="S645" i="14"/>
  <c r="L645" i="14"/>
  <c r="V712" i="14"/>
  <c r="P712" i="14"/>
  <c r="S712" i="14"/>
  <c r="T712" i="14"/>
  <c r="K712" i="14"/>
  <c r="L712" i="14"/>
  <c r="N712" i="14"/>
  <c r="L798" i="13"/>
  <c r="T798" i="13"/>
  <c r="V798" i="13"/>
  <c r="U798" i="13"/>
  <c r="K798" i="13"/>
  <c r="S798" i="13"/>
  <c r="V700" i="14"/>
  <c r="U700" i="14"/>
  <c r="S700" i="14"/>
  <c r="P700" i="14"/>
  <c r="L700" i="14"/>
  <c r="R700" i="14"/>
  <c r="K700" i="14"/>
  <c r="U691" i="14"/>
  <c r="L691" i="14"/>
  <c r="S691" i="14"/>
  <c r="K691" i="14"/>
  <c r="S654" i="13"/>
  <c r="N654" i="13"/>
  <c r="R654" i="13"/>
  <c r="U654" i="13"/>
  <c r="P654" i="13"/>
  <c r="S680" i="13"/>
  <c r="U680" i="13"/>
  <c r="L680" i="13"/>
  <c r="K680" i="13"/>
  <c r="P680" i="13"/>
  <c r="V715" i="13"/>
  <c r="S715" i="13"/>
  <c r="K715" i="13"/>
  <c r="R715" i="13"/>
  <c r="P715" i="13"/>
  <c r="U641" i="14"/>
  <c r="S641" i="14"/>
  <c r="N641" i="14"/>
  <c r="K641" i="14"/>
  <c r="L641" i="14"/>
  <c r="V641" i="14"/>
  <c r="P641" i="14"/>
  <c r="U801" i="14"/>
  <c r="R801" i="14"/>
  <c r="S801" i="14"/>
  <c r="K801" i="14"/>
  <c r="L801" i="14"/>
  <c r="V801" i="14"/>
  <c r="S746" i="13"/>
  <c r="V746" i="13"/>
  <c r="U746" i="13"/>
  <c r="R746" i="13"/>
  <c r="L746" i="13"/>
  <c r="N746" i="13"/>
  <c r="K746" i="13"/>
  <c r="L771" i="13"/>
  <c r="V771" i="13"/>
  <c r="S771" i="13"/>
  <c r="R771" i="13"/>
  <c r="L656" i="13"/>
  <c r="N656" i="13"/>
  <c r="V656" i="13"/>
  <c r="R656" i="13"/>
  <c r="K656" i="13"/>
  <c r="P656" i="13"/>
  <c r="S646" i="14"/>
  <c r="K646" i="14"/>
  <c r="L646" i="14"/>
  <c r="V646" i="14"/>
  <c r="N646" i="14"/>
  <c r="R646" i="14"/>
  <c r="L748" i="13"/>
  <c r="U748" i="13"/>
  <c r="V748" i="13"/>
  <c r="R748" i="13"/>
  <c r="N748" i="13"/>
  <c r="K748" i="13"/>
  <c r="S748" i="13"/>
  <c r="N704" i="13"/>
  <c r="U704" i="13"/>
  <c r="L704" i="13"/>
  <c r="P704" i="13"/>
  <c r="S704" i="13"/>
  <c r="N795" i="13"/>
  <c r="S795" i="13"/>
  <c r="L795" i="13"/>
  <c r="K795" i="13"/>
  <c r="V795" i="13"/>
  <c r="L736" i="14"/>
  <c r="S736" i="14"/>
  <c r="N736" i="14"/>
  <c r="P736" i="14"/>
  <c r="K736" i="14"/>
  <c r="R736" i="14"/>
  <c r="L715" i="14"/>
  <c r="S715" i="14"/>
  <c r="O675" i="13"/>
  <c r="V675" i="13"/>
  <c r="S675" i="13"/>
  <c r="L675" i="13"/>
  <c r="N675" i="13"/>
  <c r="K675" i="13"/>
  <c r="V716" i="13"/>
  <c r="K716" i="13"/>
  <c r="S716" i="13"/>
  <c r="R716" i="13"/>
  <c r="K787" i="13"/>
  <c r="T692" i="18"/>
  <c r="L798" i="18"/>
  <c r="L715" i="13"/>
  <c r="L789" i="18"/>
  <c r="L787" i="13"/>
  <c r="I100" i="21"/>
  <c r="H100" i="21"/>
  <c r="P100" i="21"/>
  <c r="Q100" i="21"/>
  <c r="R100" i="21"/>
  <c r="L100" i="21"/>
  <c r="N100" i="21"/>
  <c r="F100" i="21"/>
  <c r="K100" i="21"/>
  <c r="G100" i="21"/>
  <c r="J100" i="21"/>
  <c r="O100" i="21"/>
  <c r="M100" i="21"/>
  <c r="V744" i="18"/>
  <c r="V720" i="13"/>
  <c r="L788" i="13"/>
  <c r="L792" i="13"/>
  <c r="Y603" i="17"/>
  <c r="W380" i="13"/>
  <c r="X380" i="13"/>
  <c r="W507" i="18"/>
  <c r="X507" i="18"/>
  <c r="X384" i="13"/>
  <c r="W384" i="13"/>
  <c r="W511" i="14"/>
  <c r="X511" i="14"/>
  <c r="X373" i="18"/>
  <c r="W373" i="18"/>
  <c r="K187" i="5"/>
  <c r="I461" i="13" s="1"/>
  <c r="I426" i="13"/>
  <c r="X483" i="14"/>
  <c r="W483" i="14"/>
  <c r="W439" i="18"/>
  <c r="X439" i="18"/>
  <c r="X383" i="14"/>
  <c r="W383" i="14"/>
  <c r="X428" i="14"/>
  <c r="W428" i="14"/>
  <c r="X520" i="18"/>
  <c r="W520" i="18"/>
  <c r="K273" i="5"/>
  <c r="I547" i="13" s="1"/>
  <c r="I512" i="13"/>
  <c r="W383" i="18"/>
  <c r="X383" i="18"/>
  <c r="X460" i="18"/>
  <c r="W460" i="18"/>
  <c r="X443" i="14"/>
  <c r="W443" i="14"/>
  <c r="W439" i="13"/>
  <c r="X439" i="13"/>
  <c r="W283" i="14"/>
  <c r="X283" i="14"/>
  <c r="W445" i="14"/>
  <c r="X445" i="14"/>
  <c r="W377" i="13"/>
  <c r="X377" i="13"/>
  <c r="X490" i="18"/>
  <c r="W490" i="18"/>
  <c r="X445" i="18"/>
  <c r="W445" i="18"/>
  <c r="W379" i="14"/>
  <c r="X379" i="14"/>
  <c r="W478" i="13"/>
  <c r="X478" i="13"/>
  <c r="X444" i="13"/>
  <c r="W444" i="13"/>
  <c r="W476" i="13"/>
  <c r="X476" i="13"/>
  <c r="W508" i="18"/>
  <c r="X508" i="18"/>
  <c r="X437" i="18"/>
  <c r="W437" i="18"/>
  <c r="X491" i="14"/>
  <c r="W491" i="14"/>
  <c r="W433" i="14"/>
  <c r="X433" i="14"/>
  <c r="X513" i="13"/>
  <c r="W513" i="13"/>
  <c r="W440" i="14"/>
  <c r="X440" i="14"/>
  <c r="X470" i="14"/>
  <c r="W470" i="14"/>
  <c r="W530" i="13"/>
  <c r="X530" i="13"/>
  <c r="X433" i="18"/>
  <c r="W433" i="18"/>
  <c r="W491" i="18"/>
  <c r="X491" i="18"/>
  <c r="X503" i="18"/>
  <c r="W503" i="18"/>
  <c r="W519" i="14"/>
  <c r="X519" i="14"/>
  <c r="X444" i="14"/>
  <c r="W444" i="14"/>
  <c r="X504" i="14"/>
  <c r="W504" i="14"/>
  <c r="X522" i="14"/>
  <c r="W522" i="14"/>
  <c r="W443" i="18"/>
  <c r="X443" i="18"/>
  <c r="W518" i="18"/>
  <c r="X518" i="18"/>
  <c r="W398" i="13"/>
  <c r="X398" i="13"/>
  <c r="X419" i="13"/>
  <c r="W419" i="13"/>
  <c r="X493" i="14"/>
  <c r="W493" i="14"/>
  <c r="X495" i="13"/>
  <c r="W495" i="13"/>
  <c r="K135" i="6"/>
  <c r="I366" i="14"/>
  <c r="X484" i="18"/>
  <c r="W484" i="18"/>
  <c r="W43" i="19"/>
  <c r="V43" i="19"/>
  <c r="X524" i="14"/>
  <c r="W524" i="14"/>
  <c r="K230" i="5"/>
  <c r="I504" i="13" s="1"/>
  <c r="I469" i="13"/>
  <c r="X427" i="14"/>
  <c r="W427" i="14"/>
  <c r="X465" i="14"/>
  <c r="W465" i="14"/>
  <c r="X386" i="13"/>
  <c r="W386" i="13"/>
  <c r="I259" i="18"/>
  <c r="M259" i="10"/>
  <c r="I245" i="18"/>
  <c r="M245" i="10"/>
  <c r="I121" i="18"/>
  <c r="M121" i="10"/>
  <c r="I209" i="18"/>
  <c r="M209" i="10"/>
  <c r="I105" i="18"/>
  <c r="M105" i="10"/>
  <c r="M175" i="10"/>
  <c r="I175" i="18"/>
  <c r="I247" i="18"/>
  <c r="M247" i="10"/>
  <c r="I221" i="18"/>
  <c r="M221" i="10"/>
  <c r="I216" i="18"/>
  <c r="M216" i="10"/>
  <c r="I178" i="14"/>
  <c r="M178" i="6"/>
  <c r="I263" i="14"/>
  <c r="M263" i="6"/>
  <c r="I184" i="13"/>
  <c r="M184" i="5"/>
  <c r="M205" i="10"/>
  <c r="I205" i="18"/>
  <c r="M241" i="10"/>
  <c r="I241" i="18"/>
  <c r="M202" i="5"/>
  <c r="I202" i="13"/>
  <c r="I241" i="14"/>
  <c r="M241" i="6"/>
  <c r="M182" i="10"/>
  <c r="I182" i="18"/>
  <c r="I172" i="18"/>
  <c r="M172" i="10"/>
  <c r="I161" i="14"/>
  <c r="M161" i="6"/>
  <c r="I247" i="14"/>
  <c r="M247" i="6"/>
  <c r="I99" i="13"/>
  <c r="M99" i="5"/>
  <c r="M194" i="10"/>
  <c r="I194" i="18"/>
  <c r="I200" i="18"/>
  <c r="M200" i="10"/>
  <c r="I226" i="14"/>
  <c r="M226" i="6"/>
  <c r="I159" i="14"/>
  <c r="M159" i="6"/>
  <c r="I251" i="18"/>
  <c r="M251" i="10"/>
  <c r="I255" i="18"/>
  <c r="M255" i="10"/>
  <c r="I176" i="18"/>
  <c r="M176" i="10"/>
  <c r="I122" i="13"/>
  <c r="M122" i="5"/>
  <c r="I202" i="14"/>
  <c r="M202" i="6"/>
  <c r="I258" i="13"/>
  <c r="M258" i="5"/>
  <c r="I260" i="13"/>
  <c r="M260" i="5"/>
  <c r="I115" i="18"/>
  <c r="M115" i="10"/>
  <c r="M152" i="10"/>
  <c r="I152" i="18"/>
  <c r="I217" i="14"/>
  <c r="M217" i="6"/>
  <c r="I252" i="14"/>
  <c r="M252" i="6"/>
  <c r="I158" i="13"/>
  <c r="M158" i="5"/>
  <c r="I168" i="14"/>
  <c r="M168" i="6"/>
  <c r="I270" i="13"/>
  <c r="M270" i="5"/>
  <c r="I196" i="13"/>
  <c r="M196" i="5"/>
  <c r="I263" i="13"/>
  <c r="M263" i="5"/>
  <c r="I162" i="13"/>
  <c r="M162" i="5"/>
  <c r="I194" i="14"/>
  <c r="M194" i="6"/>
  <c r="I199" i="13"/>
  <c r="M199" i="5"/>
  <c r="I195" i="13"/>
  <c r="M195" i="5"/>
  <c r="J230" i="5"/>
  <c r="I162" i="14"/>
  <c r="M162" i="6"/>
  <c r="I166" i="13"/>
  <c r="M166" i="5"/>
  <c r="I177" i="13"/>
  <c r="M177" i="5"/>
  <c r="M15" i="6"/>
  <c r="I15" i="14"/>
  <c r="I117" i="14"/>
  <c r="M117" i="6"/>
  <c r="I174" i="13"/>
  <c r="M174" i="5"/>
  <c r="I119" i="14"/>
  <c r="M119" i="6"/>
  <c r="I103" i="14"/>
  <c r="M103" i="6"/>
  <c r="I171" i="13"/>
  <c r="M171" i="5"/>
  <c r="J702" i="14"/>
  <c r="W702" i="14"/>
  <c r="X702" i="14"/>
  <c r="L702" i="14"/>
  <c r="U702" i="14"/>
  <c r="V702" i="14"/>
  <c r="S702" i="14"/>
  <c r="W708" i="18"/>
  <c r="J708" i="18"/>
  <c r="X708" i="18"/>
  <c r="L708" i="18"/>
  <c r="V708" i="18"/>
  <c r="S708" i="18"/>
  <c r="O708" i="18"/>
  <c r="R708" i="18"/>
  <c r="J704" i="18"/>
  <c r="X704" i="18"/>
  <c r="W704" i="18"/>
  <c r="M704" i="18"/>
  <c r="O704" i="18"/>
  <c r="L704" i="18"/>
  <c r="S704" i="18"/>
  <c r="Q704" i="18"/>
  <c r="J775" i="14"/>
  <c r="X775" i="14"/>
  <c r="W775" i="14"/>
  <c r="Q775" i="14"/>
  <c r="L775" i="14"/>
  <c r="V775" i="14"/>
  <c r="J706" i="13"/>
  <c r="X706" i="13"/>
  <c r="W706" i="13"/>
  <c r="S706" i="13"/>
  <c r="V706" i="13"/>
  <c r="U706" i="13"/>
  <c r="J635" i="18"/>
  <c r="X635" i="18"/>
  <c r="W635" i="18"/>
  <c r="S635" i="18"/>
  <c r="L635" i="18"/>
  <c r="S678" i="18"/>
  <c r="R678" i="18"/>
  <c r="X678" i="18"/>
  <c r="P678" i="18"/>
  <c r="N678" i="18"/>
  <c r="K678" i="18"/>
  <c r="L678" i="18"/>
  <c r="M678" i="18"/>
  <c r="U678" i="18"/>
  <c r="J678" i="18"/>
  <c r="O678" i="18"/>
  <c r="V678" i="18"/>
  <c r="Q678" i="18"/>
  <c r="W678" i="18"/>
  <c r="T678" i="18"/>
  <c r="J788" i="18"/>
  <c r="X788" i="18"/>
  <c r="W788" i="18"/>
  <c r="S788" i="18"/>
  <c r="L279" i="5"/>
  <c r="I827" i="13" s="1"/>
  <c r="I686" i="13"/>
  <c r="J563" i="13"/>
  <c r="X563" i="13"/>
  <c r="W563" i="13"/>
  <c r="L563" i="13"/>
  <c r="V563" i="13"/>
  <c r="N563" i="13"/>
  <c r="S563" i="13"/>
  <c r="Q563" i="13"/>
  <c r="W732" i="18"/>
  <c r="J732" i="18"/>
  <c r="X732" i="18"/>
  <c r="V732" i="18"/>
  <c r="L732" i="18"/>
  <c r="S732" i="18"/>
  <c r="X714" i="18"/>
  <c r="W714" i="18"/>
  <c r="J714" i="18"/>
  <c r="N714" i="18"/>
  <c r="V714" i="18"/>
  <c r="S714" i="18"/>
  <c r="L714" i="18"/>
  <c r="W752" i="18"/>
  <c r="X752" i="18"/>
  <c r="J752" i="18"/>
  <c r="L752" i="18"/>
  <c r="V752" i="18"/>
  <c r="S752" i="18"/>
  <c r="W756" i="13"/>
  <c r="X756" i="13"/>
  <c r="J756" i="13"/>
  <c r="S756" i="13"/>
  <c r="N756" i="13"/>
  <c r="L756" i="13"/>
  <c r="U756" i="13"/>
  <c r="V756" i="13"/>
  <c r="W658" i="18"/>
  <c r="J658" i="18"/>
  <c r="X658" i="18"/>
  <c r="V658" i="18"/>
  <c r="S658" i="18"/>
  <c r="W688" i="18"/>
  <c r="X688" i="18"/>
  <c r="J688" i="18"/>
  <c r="L688" i="18"/>
  <c r="V688" i="18"/>
  <c r="S688" i="18"/>
  <c r="J772" i="18"/>
  <c r="W772" i="18"/>
  <c r="X772" i="18"/>
  <c r="T772" i="18"/>
  <c r="Q772" i="18"/>
  <c r="L772" i="18"/>
  <c r="W789" i="14"/>
  <c r="X789" i="14"/>
  <c r="J789" i="14"/>
  <c r="L789" i="14"/>
  <c r="U789" i="14"/>
  <c r="V789" i="14"/>
  <c r="S789" i="14"/>
  <c r="M789" i="14"/>
  <c r="J639" i="14"/>
  <c r="W639" i="14"/>
  <c r="X639" i="14"/>
  <c r="L639" i="14"/>
  <c r="U639" i="14"/>
  <c r="S639" i="14"/>
  <c r="W650" i="18"/>
  <c r="J650" i="18"/>
  <c r="X650" i="18"/>
  <c r="S650" i="18"/>
  <c r="V650" i="18"/>
  <c r="J793" i="18"/>
  <c r="W793" i="18"/>
  <c r="X793" i="18"/>
  <c r="V793" i="18"/>
  <c r="X812" i="13"/>
  <c r="J812" i="13"/>
  <c r="W812" i="13"/>
  <c r="U812" i="13"/>
  <c r="V812" i="13"/>
  <c r="L812" i="13"/>
  <c r="S812" i="13"/>
  <c r="M812" i="13"/>
  <c r="J694" i="13"/>
  <c r="W694" i="13"/>
  <c r="X694" i="13"/>
  <c r="S694" i="13"/>
  <c r="N694" i="13"/>
  <c r="V694" i="13"/>
  <c r="U694" i="13"/>
  <c r="J747" i="14"/>
  <c r="X747" i="14"/>
  <c r="W747" i="14"/>
  <c r="V747" i="14"/>
  <c r="X647" i="18"/>
  <c r="W647" i="18"/>
  <c r="J647" i="18"/>
  <c r="L647" i="18"/>
  <c r="V647" i="18"/>
  <c r="N680" i="14"/>
  <c r="U680" i="14"/>
  <c r="K680" i="14"/>
  <c r="T680" i="14"/>
  <c r="X680" i="14"/>
  <c r="V680" i="14"/>
  <c r="R680" i="14"/>
  <c r="Q680" i="14"/>
  <c r="O680" i="14"/>
  <c r="L680" i="14"/>
  <c r="J680" i="14"/>
  <c r="M680" i="14"/>
  <c r="P680" i="14"/>
  <c r="W680" i="14"/>
  <c r="S680" i="14"/>
  <c r="X772" i="14"/>
  <c r="W772" i="14"/>
  <c r="J772" i="14"/>
  <c r="S772" i="14"/>
  <c r="L772" i="14"/>
  <c r="J724" i="13"/>
  <c r="W724" i="13"/>
  <c r="X724" i="13"/>
  <c r="L724" i="13"/>
  <c r="S724" i="13"/>
  <c r="V724" i="13"/>
  <c r="Q724" i="13"/>
  <c r="N724" i="13"/>
  <c r="J641" i="18"/>
  <c r="X641" i="18"/>
  <c r="W641" i="18"/>
  <c r="T641" i="18"/>
  <c r="L641" i="18"/>
  <c r="V641" i="18"/>
  <c r="S641" i="18"/>
  <c r="N641" i="18"/>
  <c r="W696" i="18"/>
  <c r="X696" i="18"/>
  <c r="J696" i="18"/>
  <c r="V696" i="18"/>
  <c r="L696" i="18"/>
  <c r="S696" i="18"/>
  <c r="J739" i="14"/>
  <c r="X739" i="14"/>
  <c r="W739" i="14"/>
  <c r="L739" i="14"/>
  <c r="V739" i="14"/>
  <c r="U739" i="14"/>
  <c r="S739" i="14"/>
  <c r="J735" i="14"/>
  <c r="X735" i="14"/>
  <c r="W735" i="14"/>
  <c r="L735" i="14"/>
  <c r="N735" i="14"/>
  <c r="S735" i="14"/>
  <c r="V735" i="14"/>
  <c r="J758" i="14"/>
  <c r="W758" i="14"/>
  <c r="X758" i="14"/>
  <c r="V758" i="14"/>
  <c r="S758" i="14"/>
  <c r="W749" i="14"/>
  <c r="J749" i="14"/>
  <c r="X749" i="14"/>
  <c r="P749" i="14"/>
  <c r="V749" i="14"/>
  <c r="S749" i="14"/>
  <c r="L749" i="14"/>
  <c r="U749" i="14"/>
  <c r="X792" i="14"/>
  <c r="J792" i="14"/>
  <c r="W792" i="14"/>
  <c r="V792" i="14"/>
  <c r="Q792" i="14"/>
  <c r="S792" i="14"/>
  <c r="J666" i="13"/>
  <c r="W666" i="13"/>
  <c r="X666" i="13"/>
  <c r="U666" i="13"/>
  <c r="Q666" i="13"/>
  <c r="S666" i="13"/>
  <c r="L666" i="13"/>
  <c r="V666" i="13"/>
  <c r="J661" i="13"/>
  <c r="X661" i="13"/>
  <c r="W661" i="13"/>
  <c r="L661" i="13"/>
  <c r="S661" i="13"/>
  <c r="V661" i="13"/>
  <c r="I771" i="14"/>
  <c r="L271" i="6"/>
  <c r="I807" i="14" s="1"/>
  <c r="W728" i="13"/>
  <c r="J728" i="13"/>
  <c r="X728" i="13"/>
  <c r="V728" i="13"/>
  <c r="S728" i="13"/>
  <c r="L728" i="13"/>
  <c r="X749" i="13"/>
  <c r="J749" i="13"/>
  <c r="W749" i="13"/>
  <c r="S749" i="13"/>
  <c r="V749" i="13"/>
  <c r="L749" i="13"/>
  <c r="J776" i="13"/>
  <c r="W776" i="13"/>
  <c r="X776" i="13"/>
  <c r="S776" i="13"/>
  <c r="L776" i="13"/>
  <c r="J805" i="13"/>
  <c r="X805" i="13"/>
  <c r="W805" i="13"/>
  <c r="L805" i="13"/>
  <c r="V805" i="13"/>
  <c r="J651" i="14"/>
  <c r="X651" i="14"/>
  <c r="W651" i="14"/>
  <c r="L651" i="14"/>
  <c r="V651" i="14"/>
  <c r="S651" i="14"/>
  <c r="J663" i="14"/>
  <c r="X663" i="14"/>
  <c r="W663" i="14"/>
  <c r="L663" i="14"/>
  <c r="S663" i="14"/>
  <c r="V663" i="14"/>
  <c r="J658" i="14"/>
  <c r="X658" i="14"/>
  <c r="W658" i="14"/>
  <c r="L658" i="14"/>
  <c r="V658" i="14"/>
  <c r="J679" i="13"/>
  <c r="W679" i="13"/>
  <c r="X679" i="13"/>
  <c r="S679" i="13"/>
  <c r="V679" i="13"/>
  <c r="L679" i="13"/>
  <c r="J661" i="14"/>
  <c r="W661" i="14"/>
  <c r="X661" i="14"/>
  <c r="S661" i="14"/>
  <c r="V661" i="14"/>
  <c r="J710" i="14"/>
  <c r="X710" i="14"/>
  <c r="W710" i="14"/>
  <c r="L710" i="14"/>
  <c r="V710" i="14"/>
  <c r="S710" i="14"/>
  <c r="J769" i="13"/>
  <c r="X769" i="13"/>
  <c r="W769" i="13"/>
  <c r="L769" i="13"/>
  <c r="V769" i="13"/>
  <c r="S769" i="13"/>
  <c r="J660" i="14"/>
  <c r="X660" i="14"/>
  <c r="W660" i="14"/>
  <c r="L660" i="14"/>
  <c r="S660" i="14"/>
  <c r="J804" i="14"/>
  <c r="W804" i="14"/>
  <c r="X804" i="14"/>
  <c r="L804" i="14"/>
  <c r="V804" i="14"/>
  <c r="U804" i="14"/>
  <c r="S804" i="14"/>
  <c r="N804" i="14"/>
  <c r="J795" i="14"/>
  <c r="X795" i="14"/>
  <c r="W795" i="14"/>
  <c r="L795" i="14"/>
  <c r="N795" i="14"/>
  <c r="V795" i="14"/>
  <c r="S795" i="14"/>
  <c r="J663" i="13"/>
  <c r="X663" i="13"/>
  <c r="W663" i="13"/>
  <c r="S663" i="13"/>
  <c r="L663" i="13"/>
  <c r="Q663" i="13"/>
  <c r="V663" i="13"/>
  <c r="M663" i="13"/>
  <c r="W773" i="13"/>
  <c r="J773" i="13"/>
  <c r="X773" i="13"/>
  <c r="L773" i="13"/>
  <c r="T773" i="13"/>
  <c r="V773" i="13"/>
  <c r="S773" i="13"/>
  <c r="S775" i="14"/>
  <c r="V772" i="18"/>
  <c r="L694" i="13"/>
  <c r="Q789" i="14"/>
  <c r="V704" i="18"/>
  <c r="L793" i="18"/>
  <c r="L706" i="13"/>
  <c r="L792" i="14"/>
  <c r="U775" i="14"/>
  <c r="L650" i="18"/>
  <c r="L658" i="18"/>
  <c r="L747" i="14"/>
  <c r="W463" i="18"/>
  <c r="X463" i="18"/>
  <c r="X479" i="13"/>
  <c r="W479" i="13"/>
  <c r="W396" i="18"/>
  <c r="X396" i="18"/>
  <c r="W451" i="13"/>
  <c r="X451" i="13"/>
  <c r="W431" i="14"/>
  <c r="X431" i="14"/>
  <c r="W509" i="18"/>
  <c r="X509" i="18"/>
  <c r="W512" i="14"/>
  <c r="X512" i="14"/>
  <c r="X496" i="13"/>
  <c r="W496" i="13"/>
  <c r="X371" i="18"/>
  <c r="W371" i="18"/>
  <c r="X432" i="14"/>
  <c r="W432" i="14"/>
  <c r="W537" i="13"/>
  <c r="X537" i="13"/>
  <c r="K186" i="10"/>
  <c r="I453" i="18" s="1"/>
  <c r="I417" i="18"/>
  <c r="X525" i="13"/>
  <c r="W525" i="13"/>
  <c r="X382" i="18"/>
  <c r="W382" i="18"/>
  <c r="X480" i="18"/>
  <c r="W480" i="18"/>
  <c r="X395" i="14"/>
  <c r="W395" i="14"/>
  <c r="X464" i="14"/>
  <c r="W464" i="14"/>
  <c r="W536" i="13"/>
  <c r="X536" i="13"/>
  <c r="X369" i="14"/>
  <c r="W369" i="14"/>
  <c r="X372" i="18"/>
  <c r="W372" i="18"/>
  <c r="W440" i="18"/>
  <c r="X440" i="18"/>
  <c r="W465" i="18"/>
  <c r="X465" i="18"/>
  <c r="X423" i="14"/>
  <c r="W423" i="14"/>
  <c r="X513" i="14"/>
  <c r="W513" i="14"/>
  <c r="X375" i="13"/>
  <c r="W375" i="13"/>
  <c r="W389" i="13"/>
  <c r="X389" i="13"/>
  <c r="W421" i="18"/>
  <c r="X421" i="18"/>
  <c r="W394" i="18"/>
  <c r="X394" i="18"/>
  <c r="X466" i="14"/>
  <c r="W466" i="14"/>
  <c r="X475" i="13"/>
  <c r="W475" i="13"/>
  <c r="W534" i="14"/>
  <c r="X534" i="14"/>
  <c r="X533" i="13"/>
  <c r="W533" i="13"/>
  <c r="W390" i="14"/>
  <c r="X390" i="14"/>
  <c r="W446" i="13"/>
  <c r="X446" i="13"/>
  <c r="X368" i="18"/>
  <c r="W368" i="18"/>
  <c r="W395" i="18"/>
  <c r="X395" i="18"/>
  <c r="X502" i="13"/>
  <c r="W502" i="13"/>
  <c r="W384" i="14"/>
  <c r="X384" i="14"/>
  <c r="W483" i="13"/>
  <c r="X483" i="13"/>
  <c r="W424" i="14"/>
  <c r="X424" i="14"/>
  <c r="X450" i="14"/>
  <c r="W450" i="14"/>
  <c r="X510" i="18"/>
  <c r="W510" i="18"/>
  <c r="I365" i="18"/>
  <c r="K134" i="10"/>
  <c r="X373" i="14"/>
  <c r="W373" i="14"/>
  <c r="W469" i="14"/>
  <c r="X469" i="14"/>
  <c r="W534" i="13"/>
  <c r="X534" i="13"/>
  <c r="W400" i="13"/>
  <c r="X400" i="13"/>
  <c r="X473" i="13"/>
  <c r="W473" i="13"/>
  <c r="X492" i="18"/>
  <c r="W492" i="18"/>
  <c r="X522" i="18"/>
  <c r="W522" i="18"/>
  <c r="W474" i="14"/>
  <c r="X474" i="14"/>
  <c r="W490" i="14"/>
  <c r="X490" i="14"/>
  <c r="K279" i="5"/>
  <c r="I553" i="13" s="1"/>
  <c r="I412" i="13"/>
  <c r="X385" i="14"/>
  <c r="W385" i="14"/>
  <c r="I170" i="14"/>
  <c r="M170" i="6"/>
  <c r="I208" i="14"/>
  <c r="M208" i="6"/>
  <c r="M109" i="6"/>
  <c r="I109" i="14"/>
  <c r="I189" i="13"/>
  <c r="M189" i="5"/>
  <c r="I144" i="14"/>
  <c r="M144" i="6"/>
  <c r="I167" i="18"/>
  <c r="M167" i="10"/>
  <c r="I211" i="18"/>
  <c r="M211" i="10"/>
  <c r="I180" i="18"/>
  <c r="M180" i="10"/>
  <c r="I195" i="18"/>
  <c r="M195" i="10"/>
  <c r="M256" i="6"/>
  <c r="I256" i="14"/>
  <c r="M214" i="6"/>
  <c r="I214" i="14"/>
  <c r="I180" i="13"/>
  <c r="M180" i="5"/>
  <c r="I267" i="18"/>
  <c r="M267" i="10"/>
  <c r="I258" i="18"/>
  <c r="M258" i="10"/>
  <c r="I116" i="14"/>
  <c r="M116" i="6"/>
  <c r="I269" i="13"/>
  <c r="M269" i="5"/>
  <c r="I153" i="18"/>
  <c r="M153" i="10"/>
  <c r="I108" i="18"/>
  <c r="M108" i="10"/>
  <c r="I115" i="13"/>
  <c r="M115" i="5"/>
  <c r="I195" i="14"/>
  <c r="M195" i="6"/>
  <c r="I124" i="13"/>
  <c r="M124" i="5"/>
  <c r="M117" i="10"/>
  <c r="I117" i="18"/>
  <c r="I127" i="18"/>
  <c r="M127" i="10"/>
  <c r="I253" i="14"/>
  <c r="M253" i="6"/>
  <c r="I180" i="14"/>
  <c r="M180" i="6"/>
  <c r="I154" i="18"/>
  <c r="M154" i="10"/>
  <c r="I198" i="18"/>
  <c r="M198" i="10"/>
  <c r="I240" i="14"/>
  <c r="M240" i="6"/>
  <c r="I124" i="14"/>
  <c r="M124" i="6"/>
  <c r="I121" i="14"/>
  <c r="M121" i="6"/>
  <c r="I225" i="14"/>
  <c r="M225" i="6"/>
  <c r="I114" i="13"/>
  <c r="M114" i="5"/>
  <c r="M248" i="10"/>
  <c r="I248" i="18"/>
  <c r="M263" i="10"/>
  <c r="I263" i="18"/>
  <c r="M157" i="6"/>
  <c r="I157" i="14"/>
  <c r="M216" i="5"/>
  <c r="I216" i="13"/>
  <c r="I210" i="14"/>
  <c r="M210" i="6"/>
  <c r="I255" i="13"/>
  <c r="M255" i="5"/>
  <c r="I201" i="13"/>
  <c r="M201" i="5"/>
  <c r="I158" i="14"/>
  <c r="M158" i="6"/>
  <c r="I112" i="13"/>
  <c r="M112" i="5"/>
  <c r="I243" i="13"/>
  <c r="M243" i="5"/>
  <c r="I116" i="13"/>
  <c r="M116" i="5"/>
  <c r="M250" i="5"/>
  <c r="I250" i="13"/>
  <c r="I145" i="13"/>
  <c r="M145" i="5"/>
  <c r="M207" i="6"/>
  <c r="I207" i="14"/>
  <c r="M203" i="5"/>
  <c r="I203" i="13"/>
  <c r="M102" i="5"/>
  <c r="I102" i="13"/>
  <c r="M205" i="6"/>
  <c r="I205" i="14"/>
  <c r="I170" i="13"/>
  <c r="M170" i="5"/>
  <c r="I98" i="13"/>
  <c r="M98" i="5"/>
  <c r="J134" i="5"/>
  <c r="I182" i="14"/>
  <c r="M182" i="6"/>
  <c r="I155" i="13"/>
  <c r="M155" i="5"/>
  <c r="M110" i="5"/>
  <c r="I110" i="13"/>
  <c r="I692" i="13"/>
  <c r="L148" i="5"/>
  <c r="I696" i="13" s="1"/>
  <c r="W744" i="18"/>
  <c r="J744" i="18"/>
  <c r="X744" i="18"/>
  <c r="X789" i="18"/>
  <c r="J789" i="18"/>
  <c r="W789" i="18"/>
  <c r="W716" i="14"/>
  <c r="X716" i="14"/>
  <c r="J716" i="14"/>
  <c r="J673" i="13"/>
  <c r="W673" i="13"/>
  <c r="X673" i="13"/>
  <c r="W664" i="18"/>
  <c r="J664" i="18"/>
  <c r="X664" i="18"/>
  <c r="X665" i="18"/>
  <c r="J665" i="18"/>
  <c r="W665" i="18"/>
  <c r="X733" i="18"/>
  <c r="J733" i="18"/>
  <c r="W733" i="18"/>
  <c r="J788" i="13"/>
  <c r="W788" i="13"/>
  <c r="X788" i="13"/>
  <c r="X713" i="18"/>
  <c r="W713" i="18"/>
  <c r="J713" i="18"/>
  <c r="X637" i="18"/>
  <c r="W637" i="18"/>
  <c r="J637" i="18"/>
  <c r="X654" i="18"/>
  <c r="J654" i="18"/>
  <c r="W654" i="18"/>
  <c r="J720" i="13"/>
  <c r="W720" i="13"/>
  <c r="X720" i="13"/>
  <c r="W792" i="13"/>
  <c r="X792" i="13"/>
  <c r="J792" i="13"/>
  <c r="J761" i="13"/>
  <c r="W761" i="13"/>
  <c r="X761" i="13"/>
  <c r="J663" i="18"/>
  <c r="X663" i="18"/>
  <c r="W663" i="18"/>
  <c r="X692" i="18"/>
  <c r="J692" i="18"/>
  <c r="W692" i="18"/>
  <c r="J796" i="14"/>
  <c r="W796" i="14"/>
  <c r="X796" i="14"/>
  <c r="W787" i="13"/>
  <c r="X787" i="13"/>
  <c r="J787" i="13"/>
  <c r="W798" i="18"/>
  <c r="X798" i="18"/>
  <c r="J798" i="18"/>
  <c r="W751" i="18"/>
  <c r="J751" i="18"/>
  <c r="X751" i="18"/>
  <c r="J669" i="14"/>
  <c r="W669" i="14"/>
  <c r="X669" i="14"/>
  <c r="J705" i="13"/>
  <c r="W705" i="13"/>
  <c r="X705" i="13"/>
  <c r="X720" i="14"/>
  <c r="J720" i="14"/>
  <c r="W720" i="14"/>
  <c r="W737" i="18"/>
  <c r="J737" i="18"/>
  <c r="X737" i="18"/>
  <c r="W780" i="18"/>
  <c r="J780" i="18"/>
  <c r="X780" i="18"/>
  <c r="J757" i="14"/>
  <c r="X757" i="14"/>
  <c r="W757" i="14"/>
  <c r="X801" i="18"/>
  <c r="J801" i="18"/>
  <c r="W801" i="18"/>
  <c r="W645" i="18"/>
  <c r="X645" i="18"/>
  <c r="J645" i="18"/>
  <c r="W748" i="18"/>
  <c r="J748" i="18"/>
  <c r="X748" i="18"/>
  <c r="J703" i="14"/>
  <c r="W703" i="14"/>
  <c r="X703" i="14"/>
  <c r="J776" i="14"/>
  <c r="W776" i="14"/>
  <c r="X776" i="14"/>
  <c r="X750" i="14"/>
  <c r="W750" i="14"/>
  <c r="J750" i="14"/>
  <c r="W645" i="14"/>
  <c r="X645" i="14"/>
  <c r="J645" i="14"/>
  <c r="W712" i="14"/>
  <c r="X712" i="14"/>
  <c r="J712" i="14"/>
  <c r="X798" i="13"/>
  <c r="W798" i="13"/>
  <c r="J798" i="13"/>
  <c r="J700" i="14"/>
  <c r="X700" i="14"/>
  <c r="W700" i="14"/>
  <c r="J691" i="14"/>
  <c r="W691" i="14"/>
  <c r="X691" i="14"/>
  <c r="J654" i="13"/>
  <c r="X654" i="13"/>
  <c r="W654" i="13"/>
  <c r="J680" i="13"/>
  <c r="X680" i="13"/>
  <c r="W680" i="13"/>
  <c r="J715" i="13"/>
  <c r="X715" i="13"/>
  <c r="W715" i="13"/>
  <c r="J641" i="14"/>
  <c r="X641" i="14"/>
  <c r="W641" i="14"/>
  <c r="J801" i="14"/>
  <c r="X801" i="14"/>
  <c r="W801" i="14"/>
  <c r="J746" i="13"/>
  <c r="X746" i="13"/>
  <c r="W746" i="13"/>
  <c r="J771" i="13"/>
  <c r="W771" i="13"/>
  <c r="X771" i="13"/>
  <c r="J656" i="13"/>
  <c r="X656" i="13"/>
  <c r="W656" i="13"/>
  <c r="J646" i="14"/>
  <c r="W646" i="14"/>
  <c r="X646" i="14"/>
  <c r="J748" i="13"/>
  <c r="W748" i="13"/>
  <c r="X748" i="13"/>
  <c r="J704" i="13"/>
  <c r="W704" i="13"/>
  <c r="X704" i="13"/>
  <c r="J795" i="13"/>
  <c r="W795" i="13"/>
  <c r="X795" i="13"/>
  <c r="J736" i="14"/>
  <c r="W736" i="14"/>
  <c r="X736" i="14"/>
  <c r="J715" i="14"/>
  <c r="W715" i="14"/>
  <c r="X715" i="14"/>
  <c r="J675" i="13"/>
  <c r="W675" i="13"/>
  <c r="X675" i="13"/>
  <c r="X716" i="13"/>
  <c r="W716" i="13"/>
  <c r="J716" i="13"/>
  <c r="X474" i="13"/>
  <c r="W474" i="13"/>
  <c r="W524" i="13"/>
  <c r="X524" i="13"/>
  <c r="W477" i="13"/>
  <c r="X477" i="13"/>
  <c r="X424" i="18"/>
  <c r="W424" i="18"/>
  <c r="W529" i="14"/>
  <c r="X529" i="14"/>
  <c r="W435" i="18"/>
  <c r="X435" i="18"/>
  <c r="W377" i="14"/>
  <c r="X377" i="14"/>
  <c r="W455" i="13"/>
  <c r="X455" i="13"/>
  <c r="W413" i="14"/>
  <c r="S413" i="14"/>
  <c r="L413" i="14"/>
  <c r="T413" i="14"/>
  <c r="O413" i="14"/>
  <c r="Q413" i="14"/>
  <c r="J413" i="14"/>
  <c r="M413" i="14"/>
  <c r="X413" i="14"/>
  <c r="U413" i="14"/>
  <c r="N413" i="14"/>
  <c r="V413" i="14"/>
  <c r="R413" i="14"/>
  <c r="P413" i="14"/>
  <c r="K413" i="14"/>
  <c r="X405" i="13"/>
  <c r="W405" i="13"/>
  <c r="X477" i="14"/>
  <c r="W477" i="14"/>
  <c r="W393" i="18"/>
  <c r="X393" i="18"/>
  <c r="X426" i="14"/>
  <c r="W426" i="14"/>
  <c r="I411" i="14"/>
  <c r="K147" i="6"/>
  <c r="X468" i="18"/>
  <c r="W468" i="18"/>
  <c r="W447" i="14"/>
  <c r="X447" i="14"/>
  <c r="W494" i="13"/>
  <c r="X494" i="13"/>
  <c r="W452" i="13"/>
  <c r="X452" i="13"/>
  <c r="W484" i="13"/>
  <c r="X484" i="13"/>
  <c r="W529" i="18"/>
  <c r="X529" i="18"/>
  <c r="X375" i="18"/>
  <c r="W375" i="18"/>
  <c r="X513" i="18"/>
  <c r="W513" i="18"/>
  <c r="W438" i="14"/>
  <c r="X438" i="14"/>
  <c r="X529" i="13"/>
  <c r="W529" i="13"/>
  <c r="X448" i="14"/>
  <c r="W448" i="14"/>
  <c r="X478" i="14"/>
  <c r="W478" i="14"/>
  <c r="X420" i="18"/>
  <c r="W420" i="18"/>
  <c r="X431" i="18"/>
  <c r="W431" i="18"/>
  <c r="W526" i="13"/>
  <c r="X526" i="13"/>
  <c r="W510" i="14"/>
  <c r="X510" i="14"/>
  <c r="X430" i="14"/>
  <c r="W430" i="14"/>
  <c r="X449" i="13"/>
  <c r="W449" i="13"/>
  <c r="W497" i="13"/>
  <c r="X497" i="13"/>
  <c r="X378" i="13"/>
  <c r="W378" i="13"/>
  <c r="W532" i="18"/>
  <c r="X532" i="18"/>
  <c r="X430" i="18"/>
  <c r="W430" i="18"/>
  <c r="W440" i="13"/>
  <c r="X440" i="13"/>
  <c r="W429" i="13"/>
  <c r="X429" i="13"/>
  <c r="X508" i="14"/>
  <c r="W508" i="14"/>
  <c r="X517" i="13"/>
  <c r="W517" i="13"/>
  <c r="X374" i="14"/>
  <c r="W374" i="14"/>
  <c r="W479" i="18"/>
  <c r="X479" i="18"/>
  <c r="W442" i="18"/>
  <c r="X442" i="18"/>
  <c r="X536" i="14"/>
  <c r="W536" i="14"/>
  <c r="X485" i="13"/>
  <c r="W485" i="13"/>
  <c r="W435" i="14"/>
  <c r="X435" i="14"/>
  <c r="X473" i="14"/>
  <c r="W473" i="14"/>
  <c r="W394" i="13"/>
  <c r="X394" i="13"/>
  <c r="W398" i="18"/>
  <c r="X398" i="18"/>
  <c r="X461" i="18"/>
  <c r="W461" i="18"/>
  <c r="X488" i="14"/>
  <c r="W488" i="14"/>
  <c r="X540" i="13"/>
  <c r="W540" i="13"/>
  <c r="W482" i="13"/>
  <c r="X482" i="13"/>
  <c r="X500" i="13"/>
  <c r="W500" i="13"/>
  <c r="I130" i="14"/>
  <c r="M130" i="6"/>
  <c r="I222" i="14"/>
  <c r="M222" i="6"/>
  <c r="J271" i="6"/>
  <c r="M235" i="6"/>
  <c r="I235" i="14"/>
  <c r="I164" i="13"/>
  <c r="M164" i="5"/>
  <c r="I266" i="14"/>
  <c r="M266" i="6"/>
  <c r="I215" i="18"/>
  <c r="M215" i="10"/>
  <c r="I113" i="18"/>
  <c r="M113" i="10"/>
  <c r="M203" i="10"/>
  <c r="I203" i="18"/>
  <c r="I201" i="18"/>
  <c r="M201" i="10"/>
  <c r="M193" i="6"/>
  <c r="J229" i="6"/>
  <c r="I193" i="14"/>
  <c r="I245" i="13"/>
  <c r="M245" i="5"/>
  <c r="I110" i="18"/>
  <c r="M110" i="10"/>
  <c r="I170" i="18"/>
  <c r="M170" i="10"/>
  <c r="I181" i="18"/>
  <c r="M181" i="10"/>
  <c r="I173" i="14"/>
  <c r="M173" i="6"/>
  <c r="I259" i="13"/>
  <c r="M259" i="5"/>
  <c r="I179" i="18"/>
  <c r="M179" i="10"/>
  <c r="I264" i="18"/>
  <c r="M264" i="10"/>
  <c r="I138" i="13"/>
  <c r="M138" i="5"/>
  <c r="J279" i="5"/>
  <c r="I179" i="13"/>
  <c r="M179" i="5"/>
  <c r="I234" i="18"/>
  <c r="M234" i="10"/>
  <c r="J270" i="10"/>
  <c r="I225" i="18"/>
  <c r="M225" i="10"/>
  <c r="I218" i="18"/>
  <c r="M218" i="10"/>
  <c r="M173" i="5"/>
  <c r="I173" i="13"/>
  <c r="I174" i="14"/>
  <c r="M174" i="6"/>
  <c r="I265" i="18"/>
  <c r="M265" i="10"/>
  <c r="I242" i="18"/>
  <c r="M242" i="10"/>
  <c r="I261" i="14"/>
  <c r="M261" i="6"/>
  <c r="I227" i="14"/>
  <c r="M227" i="6"/>
  <c r="I249" i="13"/>
  <c r="M249" i="5"/>
  <c r="I120" i="14"/>
  <c r="M120" i="6"/>
  <c r="I175" i="13"/>
  <c r="M175" i="5"/>
  <c r="I193" i="18"/>
  <c r="M193" i="10"/>
  <c r="I222" i="18"/>
  <c r="M222" i="10"/>
  <c r="M206" i="6"/>
  <c r="I206" i="14"/>
  <c r="I254" i="14"/>
  <c r="M254" i="6"/>
  <c r="M215" i="5"/>
  <c r="I215" i="13"/>
  <c r="M232" i="5"/>
  <c r="I232" i="13"/>
  <c r="M165" i="5"/>
  <c r="I165" i="13"/>
  <c r="M251" i="5"/>
  <c r="I251" i="13"/>
  <c r="M244" i="5"/>
  <c r="I244" i="13"/>
  <c r="M159" i="5"/>
  <c r="I159" i="13"/>
  <c r="I14" i="14"/>
  <c r="M14" i="6"/>
  <c r="J18" i="6"/>
  <c r="I105" i="13"/>
  <c r="M105" i="5"/>
  <c r="I221" i="13"/>
  <c r="M221" i="5"/>
  <c r="M129" i="6"/>
  <c r="I129" i="14"/>
  <c r="M113" i="6"/>
  <c r="I113" i="14"/>
  <c r="M205" i="5"/>
  <c r="I205" i="13"/>
  <c r="I122" i="14"/>
  <c r="M122" i="6"/>
  <c r="I105" i="14"/>
  <c r="M105" i="6"/>
  <c r="I197" i="13"/>
  <c r="M197" i="5"/>
  <c r="I108" i="14"/>
  <c r="M108" i="6"/>
  <c r="I268" i="13"/>
  <c r="M268" i="5"/>
  <c r="I183" i="13"/>
  <c r="M183" i="5"/>
  <c r="J738" i="18"/>
  <c r="W738" i="18"/>
  <c r="X738" i="18"/>
  <c r="J709" i="18"/>
  <c r="W709" i="18"/>
  <c r="X709" i="18"/>
  <c r="J777" i="18"/>
  <c r="X777" i="18"/>
  <c r="W777" i="18"/>
  <c r="J705" i="14"/>
  <c r="W705" i="14"/>
  <c r="X705" i="14"/>
  <c r="X787" i="18"/>
  <c r="J787" i="18"/>
  <c r="W787" i="18"/>
  <c r="X662" i="18"/>
  <c r="W662" i="18"/>
  <c r="J662" i="18"/>
  <c r="J782" i="18"/>
  <c r="X782" i="18"/>
  <c r="W782" i="18"/>
  <c r="W662" i="14"/>
  <c r="J662" i="14"/>
  <c r="X662" i="14"/>
  <c r="I550" i="14"/>
  <c r="L18" i="6"/>
  <c r="I554" i="14" s="1"/>
  <c r="W653" i="18"/>
  <c r="J653" i="18"/>
  <c r="X653" i="18"/>
  <c r="X740" i="18"/>
  <c r="W740" i="18"/>
  <c r="J740" i="18"/>
  <c r="J634" i="18"/>
  <c r="W634" i="18"/>
  <c r="X634" i="18"/>
  <c r="J714" i="14"/>
  <c r="X714" i="14"/>
  <c r="W714" i="14"/>
  <c r="J823" i="13"/>
  <c r="X823" i="13"/>
  <c r="W823" i="13"/>
  <c r="X786" i="18"/>
  <c r="W786" i="18"/>
  <c r="J786" i="18"/>
  <c r="X731" i="18"/>
  <c r="J731" i="18"/>
  <c r="W731" i="18"/>
  <c r="W689" i="18"/>
  <c r="X689" i="18"/>
  <c r="J689" i="18"/>
  <c r="X650" i="13"/>
  <c r="J650" i="13"/>
  <c r="W650" i="13"/>
  <c r="X778" i="18"/>
  <c r="J778" i="18"/>
  <c r="W778" i="18"/>
  <c r="J756" i="18"/>
  <c r="W756" i="18"/>
  <c r="X756" i="18"/>
  <c r="X694" i="18"/>
  <c r="J694" i="18"/>
  <c r="W694" i="18"/>
  <c r="J693" i="14"/>
  <c r="W693" i="14"/>
  <c r="X693" i="14"/>
  <c r="J758" i="13"/>
  <c r="W758" i="13"/>
  <c r="X758" i="13"/>
  <c r="X800" i="18"/>
  <c r="W800" i="18"/>
  <c r="J800" i="18"/>
  <c r="J659" i="18"/>
  <c r="X659" i="18"/>
  <c r="W659" i="18"/>
  <c r="W685" i="18"/>
  <c r="J685" i="18"/>
  <c r="X685" i="18"/>
  <c r="J774" i="14"/>
  <c r="W774" i="14"/>
  <c r="X774" i="14"/>
  <c r="X633" i="18"/>
  <c r="W633" i="18"/>
  <c r="J633" i="18"/>
  <c r="X651" i="18"/>
  <c r="W651" i="18"/>
  <c r="J651" i="18"/>
  <c r="X707" i="18"/>
  <c r="J707" i="18"/>
  <c r="W707" i="18"/>
  <c r="J786" i="14"/>
  <c r="X786" i="14"/>
  <c r="W786" i="14"/>
  <c r="J640" i="14"/>
  <c r="W640" i="14"/>
  <c r="X640" i="14"/>
  <c r="J763" i="14"/>
  <c r="W763" i="14"/>
  <c r="X763" i="14"/>
  <c r="J672" i="13"/>
  <c r="X672" i="13"/>
  <c r="W672" i="13"/>
  <c r="J772" i="13"/>
  <c r="X772" i="13"/>
  <c r="W772" i="13"/>
  <c r="J721" i="13"/>
  <c r="X721" i="13"/>
  <c r="W721" i="13"/>
  <c r="W726" i="13"/>
  <c r="X726" i="13"/>
  <c r="J726" i="13"/>
  <c r="J797" i="13"/>
  <c r="W797" i="13"/>
  <c r="X797" i="13"/>
  <c r="J801" i="13"/>
  <c r="W801" i="13"/>
  <c r="X801" i="13"/>
  <c r="J651" i="13"/>
  <c r="X651" i="13"/>
  <c r="W651" i="13"/>
  <c r="J662" i="13"/>
  <c r="X662" i="13"/>
  <c r="W662" i="13"/>
  <c r="W695" i="14"/>
  <c r="X695" i="14"/>
  <c r="J695" i="14"/>
  <c r="X721" i="14"/>
  <c r="W721" i="14"/>
  <c r="J721" i="14"/>
  <c r="X756" i="14"/>
  <c r="W756" i="14"/>
  <c r="J756" i="14"/>
  <c r="X655" i="14"/>
  <c r="W655" i="14"/>
  <c r="J655" i="14"/>
  <c r="J802" i="14"/>
  <c r="W802" i="14"/>
  <c r="X802" i="14"/>
  <c r="J752" i="14"/>
  <c r="W752" i="14"/>
  <c r="X752" i="14"/>
  <c r="J743" i="14"/>
  <c r="X743" i="14"/>
  <c r="W743" i="14"/>
  <c r="J719" i="13"/>
  <c r="W719" i="13"/>
  <c r="X719" i="13"/>
  <c r="J657" i="13"/>
  <c r="X657" i="13"/>
  <c r="W657" i="13"/>
  <c r="W810" i="13"/>
  <c r="X810" i="13"/>
  <c r="J810" i="13"/>
  <c r="W638" i="14"/>
  <c r="X638" i="14"/>
  <c r="J638" i="14"/>
  <c r="L135" i="6"/>
  <c r="I634" i="14"/>
  <c r="J670" i="13"/>
  <c r="X670" i="13"/>
  <c r="W670" i="13"/>
  <c r="W505" i="18"/>
  <c r="X505" i="18"/>
  <c r="W478" i="18"/>
  <c r="X478" i="18"/>
  <c r="W470" i="13"/>
  <c r="X470" i="13"/>
  <c r="X530" i="18"/>
  <c r="W530" i="18"/>
  <c r="W488" i="13"/>
  <c r="X488" i="13"/>
  <c r="W380" i="18"/>
  <c r="X380" i="18"/>
  <c r="W521" i="18"/>
  <c r="X521" i="18"/>
  <c r="X376" i="14"/>
  <c r="W376" i="14"/>
  <c r="I372" i="13"/>
  <c r="K134" i="5"/>
  <c r="X377" i="18"/>
  <c r="W377" i="18"/>
  <c r="W404" i="13"/>
  <c r="X404" i="13"/>
  <c r="X386" i="14"/>
  <c r="W386" i="14"/>
  <c r="X423" i="18"/>
  <c r="W423" i="18"/>
  <c r="X390" i="18"/>
  <c r="W390" i="18"/>
  <c r="W482" i="18"/>
  <c r="X482" i="18"/>
  <c r="W471" i="14"/>
  <c r="X471" i="14"/>
  <c r="X526" i="14"/>
  <c r="W526" i="14"/>
  <c r="X387" i="13"/>
  <c r="W387" i="13"/>
  <c r="W397" i="13"/>
  <c r="X397" i="13"/>
  <c r="X450" i="18"/>
  <c r="W450" i="18"/>
  <c r="X502" i="18"/>
  <c r="W502" i="18"/>
  <c r="X487" i="14"/>
  <c r="W487" i="14"/>
  <c r="X491" i="13"/>
  <c r="W491" i="13"/>
  <c r="W376" i="13"/>
  <c r="X376" i="13"/>
  <c r="X541" i="13"/>
  <c r="W541" i="13"/>
  <c r="W398" i="14"/>
  <c r="X398" i="14"/>
  <c r="W427" i="18"/>
  <c r="X427" i="18"/>
  <c r="W449" i="18"/>
  <c r="X449" i="18"/>
  <c r="X475" i="14"/>
  <c r="W475" i="14"/>
  <c r="W531" i="13"/>
  <c r="X531" i="13"/>
  <c r="X442" i="13"/>
  <c r="W442" i="13"/>
  <c r="X509" i="14"/>
  <c r="W509" i="14"/>
  <c r="W427" i="13"/>
  <c r="X427" i="13"/>
  <c r="X462" i="14"/>
  <c r="W462" i="14"/>
  <c r="K146" i="10"/>
  <c r="I413" i="18" s="1"/>
  <c r="I409" i="18"/>
  <c r="X525" i="18"/>
  <c r="W525" i="18"/>
  <c r="W451" i="14"/>
  <c r="X451" i="14"/>
  <c r="X482" i="14"/>
  <c r="W482" i="14"/>
  <c r="W381" i="14"/>
  <c r="X381" i="14"/>
  <c r="X433" i="13"/>
  <c r="W433" i="13"/>
  <c r="W481" i="13"/>
  <c r="X481" i="13"/>
  <c r="X389" i="18"/>
  <c r="W389" i="18"/>
  <c r="X366" i="18"/>
  <c r="W366" i="18"/>
  <c r="W515" i="14"/>
  <c r="X515" i="14"/>
  <c r="W505" i="14"/>
  <c r="X505" i="14"/>
  <c r="W367" i="14"/>
  <c r="X367" i="14"/>
  <c r="X393" i="14"/>
  <c r="W393" i="14"/>
  <c r="W379" i="18"/>
  <c r="X379" i="18"/>
  <c r="X422" i="18"/>
  <c r="W422" i="18"/>
  <c r="W487" i="18"/>
  <c r="X487" i="18"/>
  <c r="X528" i="14"/>
  <c r="W528" i="14"/>
  <c r="W537" i="14"/>
  <c r="X537" i="14"/>
  <c r="W403" i="13"/>
  <c r="X403" i="13"/>
  <c r="X420" i="13"/>
  <c r="W420" i="13"/>
  <c r="M99" i="10"/>
  <c r="I99" i="18"/>
  <c r="I169" i="13"/>
  <c r="M169" i="5"/>
  <c r="I196" i="14"/>
  <c r="M196" i="6"/>
  <c r="I267" i="13"/>
  <c r="M267" i="5"/>
  <c r="I217" i="13"/>
  <c r="M217" i="5"/>
  <c r="I221" i="14"/>
  <c r="M221" i="6"/>
  <c r="I243" i="14"/>
  <c r="M243" i="6"/>
  <c r="M142" i="10"/>
  <c r="I142" i="18"/>
  <c r="J146" i="10"/>
  <c r="I171" i="18"/>
  <c r="M171" i="10"/>
  <c r="I192" i="18"/>
  <c r="J228" i="10"/>
  <c r="M192" i="10"/>
  <c r="I126" i="13"/>
  <c r="M126" i="5"/>
  <c r="I236" i="14"/>
  <c r="M236" i="6"/>
  <c r="I177" i="18"/>
  <c r="M177" i="10"/>
  <c r="I220" i="18"/>
  <c r="M220" i="10"/>
  <c r="M107" i="10"/>
  <c r="I107" i="18"/>
  <c r="I209" i="14"/>
  <c r="M209" i="6"/>
  <c r="I99" i="14"/>
  <c r="M99" i="6"/>
  <c r="I243" i="18"/>
  <c r="M243" i="10"/>
  <c r="M239" i="10"/>
  <c r="I239" i="18"/>
  <c r="M248" i="6"/>
  <c r="I248" i="14"/>
  <c r="M185" i="6"/>
  <c r="I185" i="14"/>
  <c r="M100" i="10"/>
  <c r="I100" i="18"/>
  <c r="M165" i="10"/>
  <c r="I165" i="18"/>
  <c r="I124" i="18"/>
  <c r="M124" i="10"/>
  <c r="M101" i="6"/>
  <c r="I101" i="14"/>
  <c r="M157" i="5"/>
  <c r="I157" i="13"/>
  <c r="I246" i="18"/>
  <c r="M246" i="10"/>
  <c r="I214" i="18"/>
  <c r="M214" i="10"/>
  <c r="I204" i="14"/>
  <c r="M204" i="6"/>
  <c r="I164" i="14"/>
  <c r="M164" i="6"/>
  <c r="I213" i="13"/>
  <c r="M213" i="5"/>
  <c r="I260" i="14"/>
  <c r="M260" i="6"/>
  <c r="I143" i="18"/>
  <c r="M143" i="10"/>
  <c r="M129" i="10"/>
  <c r="I129" i="18"/>
  <c r="I242" i="14"/>
  <c r="M242" i="6"/>
  <c r="I200" i="13"/>
  <c r="M200" i="5"/>
  <c r="I166" i="14"/>
  <c r="M166" i="6"/>
  <c r="I123" i="13"/>
  <c r="M123" i="5"/>
  <c r="I104" i="13"/>
  <c r="M104" i="5"/>
  <c r="I171" i="14"/>
  <c r="M171" i="6"/>
  <c r="I211" i="13"/>
  <c r="M211" i="5"/>
  <c r="I15" i="13"/>
  <c r="M15" i="5"/>
  <c r="I219" i="13"/>
  <c r="M219" i="5"/>
  <c r="I241" i="13"/>
  <c r="M241" i="5"/>
  <c r="I127" i="13"/>
  <c r="M127" i="5"/>
  <c r="I172" i="13"/>
  <c r="M172" i="5"/>
  <c r="I226" i="13"/>
  <c r="M226" i="5"/>
  <c r="I103" i="13"/>
  <c r="M103" i="5"/>
  <c r="I152" i="13"/>
  <c r="M152" i="5"/>
  <c r="J187" i="5"/>
  <c r="M223" i="5"/>
  <c r="I223" i="13"/>
  <c r="M100" i="5"/>
  <c r="I100" i="13"/>
  <c r="M108" i="5"/>
  <c r="I108" i="13"/>
  <c r="M220" i="5"/>
  <c r="I220" i="13"/>
  <c r="I117" i="13"/>
  <c r="M117" i="5"/>
  <c r="W773" i="18"/>
  <c r="J773" i="18"/>
  <c r="X773" i="18"/>
  <c r="X706" i="18"/>
  <c r="W706" i="18"/>
  <c r="J706" i="18"/>
  <c r="W652" i="18"/>
  <c r="X652" i="18"/>
  <c r="J652" i="18"/>
  <c r="J730" i="14"/>
  <c r="X730" i="14"/>
  <c r="W730" i="14"/>
  <c r="I632" i="18"/>
  <c r="L134" i="10"/>
  <c r="L677" i="18"/>
  <c r="O677" i="18"/>
  <c r="U677" i="18"/>
  <c r="T677" i="18"/>
  <c r="V677" i="18"/>
  <c r="W677" i="18"/>
  <c r="M677" i="18"/>
  <c r="X677" i="18"/>
  <c r="Q677" i="18"/>
  <c r="R677" i="18"/>
  <c r="P677" i="18"/>
  <c r="S677" i="18"/>
  <c r="K677" i="18"/>
  <c r="J677" i="18"/>
  <c r="N677" i="18"/>
  <c r="X784" i="18"/>
  <c r="J784" i="18"/>
  <c r="W784" i="18"/>
  <c r="J751" i="13"/>
  <c r="X751" i="13"/>
  <c r="W751" i="13"/>
  <c r="J654" i="14"/>
  <c r="X654" i="14"/>
  <c r="W654" i="14"/>
  <c r="W799" i="18"/>
  <c r="J799" i="18"/>
  <c r="X799" i="18"/>
  <c r="W741" i="18"/>
  <c r="X741" i="18"/>
  <c r="J741" i="18"/>
  <c r="W660" i="18"/>
  <c r="X660" i="18"/>
  <c r="J660" i="18"/>
  <c r="W799" i="14"/>
  <c r="J799" i="14"/>
  <c r="X799" i="14"/>
  <c r="X818" i="13"/>
  <c r="W818" i="13"/>
  <c r="J818" i="13"/>
  <c r="I768" i="18"/>
  <c r="L270" i="10"/>
  <c r="I804" i="18" s="1"/>
  <c r="W691" i="18"/>
  <c r="X691" i="18"/>
  <c r="J691" i="18"/>
  <c r="W779" i="18"/>
  <c r="X779" i="18"/>
  <c r="J779" i="18"/>
  <c r="J717" i="13"/>
  <c r="W717" i="13"/>
  <c r="X717" i="13"/>
  <c r="J638" i="18"/>
  <c r="X638" i="18"/>
  <c r="W638" i="18"/>
  <c r="X710" i="18"/>
  <c r="J710" i="18"/>
  <c r="W710" i="18"/>
  <c r="X687" i="18"/>
  <c r="J687" i="18"/>
  <c r="W687" i="18"/>
  <c r="J761" i="14"/>
  <c r="W761" i="14"/>
  <c r="X761" i="14"/>
  <c r="J806" i="13"/>
  <c r="X806" i="13"/>
  <c r="W806" i="13"/>
  <c r="X769" i="18"/>
  <c r="W769" i="18"/>
  <c r="J769" i="18"/>
  <c r="J711" i="18"/>
  <c r="W711" i="18"/>
  <c r="X711" i="18"/>
  <c r="J551" i="14"/>
  <c r="X551" i="14"/>
  <c r="W551" i="14"/>
  <c r="X759" i="14"/>
  <c r="W759" i="14"/>
  <c r="J759" i="14"/>
  <c r="W649" i="18"/>
  <c r="X649" i="18"/>
  <c r="J649" i="18"/>
  <c r="X795" i="18"/>
  <c r="W795" i="18"/>
  <c r="J795" i="18"/>
  <c r="W796" i="18"/>
  <c r="X796" i="18"/>
  <c r="J796" i="18"/>
  <c r="W800" i="13"/>
  <c r="X800" i="13"/>
  <c r="J800" i="13"/>
  <c r="J671" i="13"/>
  <c r="X671" i="13"/>
  <c r="W671" i="13"/>
  <c r="J783" i="14"/>
  <c r="W783" i="14"/>
  <c r="X783" i="14"/>
  <c r="X746" i="14"/>
  <c r="J746" i="14"/>
  <c r="W746" i="14"/>
  <c r="J815" i="13"/>
  <c r="X815" i="13"/>
  <c r="W815" i="13"/>
  <c r="J678" i="13"/>
  <c r="X678" i="13"/>
  <c r="W678" i="13"/>
  <c r="X741" i="14"/>
  <c r="W741" i="14"/>
  <c r="J741" i="14"/>
  <c r="J784" i="14"/>
  <c r="W784" i="14"/>
  <c r="X784" i="14"/>
  <c r="J658" i="13"/>
  <c r="W658" i="13"/>
  <c r="X658" i="13"/>
  <c r="J653" i="13"/>
  <c r="W653" i="13"/>
  <c r="X653" i="13"/>
  <c r="X811" i="13"/>
  <c r="W811" i="13"/>
  <c r="J811" i="13"/>
  <c r="J665" i="14"/>
  <c r="X665" i="14"/>
  <c r="W665" i="14"/>
  <c r="J774" i="13"/>
  <c r="W774" i="13"/>
  <c r="X774" i="13"/>
  <c r="J688" i="14"/>
  <c r="X688" i="14"/>
  <c r="W688" i="14"/>
  <c r="J768" i="13"/>
  <c r="W768" i="13"/>
  <c r="X768" i="13"/>
  <c r="J805" i="14"/>
  <c r="X805" i="14"/>
  <c r="W805" i="14"/>
  <c r="J635" i="14"/>
  <c r="W635" i="14"/>
  <c r="X635" i="14"/>
  <c r="J659" i="14"/>
  <c r="W659" i="14"/>
  <c r="X659" i="14"/>
  <c r="J650" i="14"/>
  <c r="X650" i="14"/>
  <c r="W650" i="14"/>
  <c r="J676" i="13"/>
  <c r="X676" i="13"/>
  <c r="W676" i="13"/>
  <c r="X777" i="14"/>
  <c r="W777" i="14"/>
  <c r="J777" i="14"/>
  <c r="L134" i="5"/>
  <c r="I646" i="13"/>
  <c r="J747" i="13"/>
  <c r="X747" i="13"/>
  <c r="W747" i="13"/>
  <c r="J677" i="13"/>
  <c r="X677" i="13"/>
  <c r="W677" i="13"/>
  <c r="X535" i="13"/>
  <c r="W535" i="13"/>
  <c r="X467" i="14"/>
  <c r="W467" i="14"/>
  <c r="X495" i="14"/>
  <c r="W495" i="14"/>
  <c r="W474" i="18"/>
  <c r="X474" i="18"/>
  <c r="X395" i="13"/>
  <c r="W395" i="13"/>
  <c r="W446" i="14"/>
  <c r="X446" i="14"/>
  <c r="W447" i="18"/>
  <c r="X447" i="18"/>
  <c r="I419" i="14"/>
  <c r="K187" i="6"/>
  <c r="I455" i="14" s="1"/>
  <c r="W401" i="13"/>
  <c r="X401" i="13"/>
  <c r="W533" i="18"/>
  <c r="X533" i="18"/>
  <c r="X544" i="13"/>
  <c r="W544" i="13"/>
  <c r="W450" i="13"/>
  <c r="X450" i="13"/>
  <c r="X429" i="18"/>
  <c r="W429" i="18"/>
  <c r="X517" i="18"/>
  <c r="W517" i="18"/>
  <c r="X486" i="18"/>
  <c r="W486" i="18"/>
  <c r="X391" i="13"/>
  <c r="W391" i="13"/>
  <c r="W545" i="13"/>
  <c r="X545" i="13"/>
  <c r="X468" i="14"/>
  <c r="W468" i="14"/>
  <c r="X486" i="14"/>
  <c r="W486" i="14"/>
  <c r="X432" i="18"/>
  <c r="W432" i="18"/>
  <c r="W527" i="18"/>
  <c r="X527" i="18"/>
  <c r="W422" i="14"/>
  <c r="X422" i="14"/>
  <c r="W523" i="14"/>
  <c r="X523" i="14"/>
  <c r="X439" i="14"/>
  <c r="W439" i="14"/>
  <c r="X457" i="13"/>
  <c r="W457" i="13"/>
  <c r="X519" i="13"/>
  <c r="W519" i="13"/>
  <c r="X370" i="18"/>
  <c r="W370" i="18"/>
  <c r="X475" i="18"/>
  <c r="W475" i="18"/>
  <c r="X542" i="13"/>
  <c r="W542" i="13"/>
  <c r="X390" i="13"/>
  <c r="W390" i="13"/>
  <c r="X391" i="14"/>
  <c r="W391" i="14"/>
  <c r="X429" i="14"/>
  <c r="W429" i="14"/>
  <c r="X379" i="13"/>
  <c r="W379" i="13"/>
  <c r="W382" i="14"/>
  <c r="X382" i="14"/>
  <c r="X523" i="18"/>
  <c r="W523" i="18"/>
  <c r="X462" i="18"/>
  <c r="W462" i="18"/>
  <c r="X456" i="13"/>
  <c r="W456" i="13"/>
  <c r="X501" i="13"/>
  <c r="W501" i="13"/>
  <c r="X393" i="13"/>
  <c r="W393" i="13"/>
  <c r="W481" i="14"/>
  <c r="X481" i="14"/>
  <c r="W402" i="13"/>
  <c r="X402" i="13"/>
  <c r="X387" i="18"/>
  <c r="W387" i="18"/>
  <c r="X391" i="18"/>
  <c r="W391" i="18"/>
  <c r="K271" i="6"/>
  <c r="I539" i="14" s="1"/>
  <c r="I503" i="14"/>
  <c r="W371" i="14"/>
  <c r="X371" i="14"/>
  <c r="W490" i="13"/>
  <c r="X490" i="13"/>
  <c r="X514" i="13"/>
  <c r="W514" i="13"/>
  <c r="X441" i="18"/>
  <c r="W441" i="18"/>
  <c r="W438" i="18"/>
  <c r="X438" i="18"/>
  <c r="X374" i="18"/>
  <c r="W374" i="18"/>
  <c r="W532" i="13"/>
  <c r="X532" i="13"/>
  <c r="X392" i="14"/>
  <c r="W392" i="14"/>
  <c r="W484" i="14"/>
  <c r="X484" i="14"/>
  <c r="X506" i="14"/>
  <c r="W506" i="14"/>
  <c r="I213" i="14"/>
  <c r="M213" i="6"/>
  <c r="M197" i="6"/>
  <c r="I197" i="14"/>
  <c r="M160" i="10"/>
  <c r="I160" i="18"/>
  <c r="I208" i="18"/>
  <c r="M208" i="10"/>
  <c r="M125" i="10"/>
  <c r="I125" i="18"/>
  <c r="I204" i="13"/>
  <c r="M204" i="5"/>
  <c r="I271" i="13"/>
  <c r="M271" i="5"/>
  <c r="M169" i="6"/>
  <c r="I169" i="14"/>
  <c r="I166" i="18"/>
  <c r="M166" i="10"/>
  <c r="I254" i="18"/>
  <c r="M254" i="10"/>
  <c r="I266" i="13"/>
  <c r="M266" i="5"/>
  <c r="I120" i="13"/>
  <c r="M120" i="5"/>
  <c r="M183" i="10"/>
  <c r="I183" i="18"/>
  <c r="M178" i="10"/>
  <c r="I178" i="18"/>
  <c r="M256" i="5"/>
  <c r="I256" i="13"/>
  <c r="M255" i="6"/>
  <c r="I255" i="14"/>
  <c r="I128" i="13"/>
  <c r="M128" i="5"/>
  <c r="M111" i="10"/>
  <c r="I111" i="18"/>
  <c r="I122" i="18"/>
  <c r="M122" i="10"/>
  <c r="I269" i="14"/>
  <c r="M269" i="6"/>
  <c r="I218" i="14"/>
  <c r="M218" i="6"/>
  <c r="I244" i="18"/>
  <c r="M244" i="10"/>
  <c r="I101" i="18"/>
  <c r="M101" i="10"/>
  <c r="M132" i="5"/>
  <c r="I132" i="13"/>
  <c r="I156" i="14"/>
  <c r="M156" i="6"/>
  <c r="I146" i="13"/>
  <c r="M146" i="5"/>
  <c r="I131" i="18"/>
  <c r="M131" i="10"/>
  <c r="I130" i="18"/>
  <c r="M130" i="10"/>
  <c r="I259" i="14"/>
  <c r="M259" i="6"/>
  <c r="I268" i="14"/>
  <c r="M268" i="6"/>
  <c r="I183" i="14"/>
  <c r="M183" i="6"/>
  <c r="I253" i="13"/>
  <c r="M253" i="5"/>
  <c r="I249" i="18"/>
  <c r="M249" i="10"/>
  <c r="I104" i="18"/>
  <c r="M104" i="10"/>
  <c r="I156" i="18"/>
  <c r="M156" i="10"/>
  <c r="I251" i="14"/>
  <c r="M251" i="6"/>
  <c r="I131" i="14"/>
  <c r="M131" i="6"/>
  <c r="I264" i="13"/>
  <c r="M264" i="5"/>
  <c r="I252" i="13"/>
  <c r="M252" i="5"/>
  <c r="I167" i="13"/>
  <c r="M167" i="5"/>
  <c r="I242" i="13"/>
  <c r="M242" i="5"/>
  <c r="I118" i="13"/>
  <c r="M118" i="5"/>
  <c r="M172" i="6"/>
  <c r="I172" i="14"/>
  <c r="I163" i="14"/>
  <c r="M163" i="6"/>
  <c r="I208" i="13"/>
  <c r="M208" i="5"/>
  <c r="J18" i="5"/>
  <c r="I14" i="13"/>
  <c r="M14" i="5"/>
  <c r="I125" i="14"/>
  <c r="M125" i="6"/>
  <c r="I181" i="13"/>
  <c r="M181" i="5"/>
  <c r="M133" i="6"/>
  <c r="I133" i="14"/>
  <c r="I111" i="14"/>
  <c r="M111" i="6"/>
  <c r="I178" i="13"/>
  <c r="M178" i="5"/>
  <c r="I127" i="14"/>
  <c r="M127" i="6"/>
  <c r="I107" i="14"/>
  <c r="M107" i="6"/>
  <c r="I131" i="13"/>
  <c r="M131" i="5"/>
  <c r="W729" i="18"/>
  <c r="J729" i="18"/>
  <c r="X729" i="18"/>
  <c r="X775" i="18"/>
  <c r="J775" i="18"/>
  <c r="W775" i="18"/>
  <c r="J636" i="18"/>
  <c r="X636" i="18"/>
  <c r="W636" i="18"/>
  <c r="J731" i="14"/>
  <c r="X731" i="14"/>
  <c r="W731" i="14"/>
  <c r="X707" i="14"/>
  <c r="J707" i="14"/>
  <c r="W707" i="14"/>
  <c r="W717" i="14"/>
  <c r="X717" i="14"/>
  <c r="J717" i="14"/>
  <c r="J797" i="18"/>
  <c r="W797" i="18"/>
  <c r="X797" i="18"/>
  <c r="X735" i="18"/>
  <c r="J735" i="18"/>
  <c r="W735" i="18"/>
  <c r="J737" i="14"/>
  <c r="X737" i="14"/>
  <c r="W737" i="14"/>
  <c r="J696" i="14"/>
  <c r="X696" i="14"/>
  <c r="W696" i="14"/>
  <c r="X766" i="13"/>
  <c r="W766" i="13"/>
  <c r="J766" i="13"/>
  <c r="S681" i="14"/>
  <c r="R681" i="14"/>
  <c r="M681" i="14"/>
  <c r="K681" i="14"/>
  <c r="T681" i="14"/>
  <c r="X681" i="14"/>
  <c r="V681" i="14"/>
  <c r="J681" i="14"/>
  <c r="N681" i="14"/>
  <c r="Q681" i="14"/>
  <c r="P681" i="14"/>
  <c r="U681" i="14"/>
  <c r="O681" i="14"/>
  <c r="W681" i="14"/>
  <c r="L681" i="14"/>
  <c r="I726" i="18"/>
  <c r="L228" i="10"/>
  <c r="I762" i="18" s="1"/>
  <c r="J789" i="13"/>
  <c r="X789" i="13"/>
  <c r="W789" i="13"/>
  <c r="W710" i="13"/>
  <c r="X710" i="13"/>
  <c r="J710" i="13"/>
  <c r="X783" i="18"/>
  <c r="J783" i="18"/>
  <c r="W783" i="18"/>
  <c r="X770" i="18"/>
  <c r="J770" i="18"/>
  <c r="W770" i="18"/>
  <c r="W773" i="14"/>
  <c r="X773" i="14"/>
  <c r="J773" i="14"/>
  <c r="W803" i="14"/>
  <c r="X803" i="14"/>
  <c r="J803" i="14"/>
  <c r="J701" i="14"/>
  <c r="W701" i="14"/>
  <c r="X701" i="14"/>
  <c r="X730" i="18"/>
  <c r="W730" i="18"/>
  <c r="J730" i="18"/>
  <c r="W757" i="18"/>
  <c r="X757" i="18"/>
  <c r="J757" i="18"/>
  <c r="J780" i="14"/>
  <c r="W780" i="14"/>
  <c r="X780" i="14"/>
  <c r="J765" i="13"/>
  <c r="X765" i="13"/>
  <c r="W765" i="13"/>
  <c r="W790" i="18"/>
  <c r="X790" i="18"/>
  <c r="J790" i="18"/>
  <c r="X656" i="18"/>
  <c r="W656" i="18"/>
  <c r="J656" i="18"/>
  <c r="J745" i="14"/>
  <c r="W745" i="14"/>
  <c r="X745" i="14"/>
  <c r="J800" i="14"/>
  <c r="W800" i="14"/>
  <c r="X800" i="14"/>
  <c r="W734" i="14"/>
  <c r="J734" i="14"/>
  <c r="X734" i="14"/>
  <c r="W785" i="18"/>
  <c r="J785" i="18"/>
  <c r="X785" i="18"/>
  <c r="J703" i="18"/>
  <c r="X703" i="18"/>
  <c r="W703" i="18"/>
  <c r="J780" i="13"/>
  <c r="W780" i="13"/>
  <c r="X780" i="13"/>
  <c r="J730" i="13"/>
  <c r="X730" i="13"/>
  <c r="W730" i="13"/>
  <c r="J753" i="14"/>
  <c r="X753" i="14"/>
  <c r="W753" i="14"/>
  <c r="J649" i="14"/>
  <c r="W649" i="14"/>
  <c r="X649" i="14"/>
  <c r="J731" i="13"/>
  <c r="X731" i="13"/>
  <c r="W731" i="13"/>
  <c r="J737" i="13"/>
  <c r="X737" i="13"/>
  <c r="W737" i="13"/>
  <c r="J804" i="13"/>
  <c r="X804" i="13"/>
  <c r="W804" i="13"/>
  <c r="J704" i="14"/>
  <c r="X704" i="14"/>
  <c r="W704" i="14"/>
  <c r="J790" i="13"/>
  <c r="X790" i="13"/>
  <c r="W790" i="13"/>
  <c r="W725" i="13"/>
  <c r="X725" i="13"/>
  <c r="J725" i="13"/>
  <c r="W727" i="13"/>
  <c r="J727" i="13"/>
  <c r="X727" i="13"/>
  <c r="X796" i="13"/>
  <c r="W796" i="13"/>
  <c r="J796" i="13"/>
  <c r="J790" i="14"/>
  <c r="W790" i="14"/>
  <c r="X790" i="14"/>
  <c r="J668" i="13"/>
  <c r="X668" i="13"/>
  <c r="W668" i="13"/>
  <c r="J712" i="13"/>
  <c r="X712" i="13"/>
  <c r="W712" i="13"/>
  <c r="L230" i="5"/>
  <c r="I778" i="13" s="1"/>
  <c r="I743" i="13"/>
  <c r="W793" i="14"/>
  <c r="X793" i="14"/>
  <c r="J793" i="14"/>
  <c r="W723" i="13"/>
  <c r="X723" i="13"/>
  <c r="J723" i="13"/>
  <c r="W763" i="13"/>
  <c r="X763" i="13"/>
  <c r="J763" i="13"/>
  <c r="X648" i="13"/>
  <c r="W648" i="13"/>
  <c r="J648" i="13"/>
  <c r="J697" i="14"/>
  <c r="X697" i="14"/>
  <c r="W697" i="14"/>
  <c r="J732" i="14"/>
  <c r="W732" i="14"/>
  <c r="X732" i="14"/>
  <c r="J814" i="13"/>
  <c r="W814" i="13"/>
  <c r="X814" i="13"/>
  <c r="X386" i="18"/>
  <c r="W386" i="18"/>
  <c r="W446" i="18"/>
  <c r="X446" i="18"/>
  <c r="X432" i="13"/>
  <c r="W432" i="13"/>
  <c r="W467" i="18"/>
  <c r="X467" i="18"/>
  <c r="W453" i="14"/>
  <c r="X453" i="14"/>
  <c r="X533" i="14"/>
  <c r="W533" i="14"/>
  <c r="X385" i="18"/>
  <c r="W385" i="18"/>
  <c r="X476" i="14"/>
  <c r="W476" i="14"/>
  <c r="W400" i="14"/>
  <c r="X400" i="14"/>
  <c r="W444" i="18"/>
  <c r="X444" i="18"/>
  <c r="X380" i="14"/>
  <c r="W380" i="14"/>
  <c r="W445" i="13"/>
  <c r="X445" i="13"/>
  <c r="W448" i="18"/>
  <c r="X448" i="18"/>
  <c r="W524" i="18"/>
  <c r="X524" i="18"/>
  <c r="X516" i="14"/>
  <c r="W516" i="14"/>
  <c r="X521" i="13"/>
  <c r="W521" i="13"/>
  <c r="X388" i="13"/>
  <c r="W388" i="13"/>
  <c r="W372" i="14"/>
  <c r="X372" i="14"/>
  <c r="I282" i="14"/>
  <c r="K18" i="6"/>
  <c r="I286" i="14" s="1"/>
  <c r="I459" i="18"/>
  <c r="K228" i="10"/>
  <c r="I495" i="18" s="1"/>
  <c r="X419" i="18"/>
  <c r="W419" i="18"/>
  <c r="W507" i="14"/>
  <c r="X507" i="14"/>
  <c r="X378" i="14"/>
  <c r="W378" i="14"/>
  <c r="X458" i="13"/>
  <c r="W458" i="13"/>
  <c r="X517" i="14"/>
  <c r="W517" i="14"/>
  <c r="W435" i="13"/>
  <c r="X435" i="13"/>
  <c r="W485" i="18"/>
  <c r="X485" i="18"/>
  <c r="X418" i="18"/>
  <c r="W418" i="18"/>
  <c r="W486" i="13"/>
  <c r="X486" i="13"/>
  <c r="W436" i="14"/>
  <c r="X436" i="14"/>
  <c r="W520" i="13"/>
  <c r="X520" i="13"/>
  <c r="X538" i="13"/>
  <c r="W538" i="13"/>
  <c r="W441" i="13"/>
  <c r="X441" i="13"/>
  <c r="X489" i="13"/>
  <c r="W489" i="13"/>
  <c r="X477" i="18"/>
  <c r="W477" i="18"/>
  <c r="W506" i="18"/>
  <c r="X506" i="18"/>
  <c r="X530" i="14"/>
  <c r="W530" i="14"/>
  <c r="W518" i="14"/>
  <c r="X518" i="14"/>
  <c r="W375" i="14"/>
  <c r="X375" i="14"/>
  <c r="X401" i="14"/>
  <c r="W401" i="14"/>
  <c r="W428" i="18"/>
  <c r="X428" i="18"/>
  <c r="X488" i="18"/>
  <c r="W488" i="18"/>
  <c r="W472" i="18"/>
  <c r="X472" i="18"/>
  <c r="W434" i="13"/>
  <c r="X434" i="13"/>
  <c r="W383" i="13"/>
  <c r="X383" i="13"/>
  <c r="W289" i="13"/>
  <c r="X289" i="13"/>
  <c r="W430" i="13"/>
  <c r="X430" i="13"/>
  <c r="W504" i="18"/>
  <c r="X504" i="18"/>
  <c r="X369" i="18"/>
  <c r="W369" i="18"/>
  <c r="X389" i="14"/>
  <c r="W389" i="14"/>
  <c r="X463" i="13"/>
  <c r="W463" i="13"/>
  <c r="W437" i="13"/>
  <c r="X437" i="13"/>
  <c r="X388" i="14"/>
  <c r="W388" i="14"/>
  <c r="W434" i="14"/>
  <c r="X434" i="14"/>
  <c r="I155" i="18"/>
  <c r="M155" i="10"/>
  <c r="I126" i="18"/>
  <c r="M126" i="10"/>
  <c r="I261" i="18"/>
  <c r="M261" i="10"/>
  <c r="I116" i="18"/>
  <c r="M116" i="10"/>
  <c r="I145" i="14"/>
  <c r="M145" i="6"/>
  <c r="M114" i="10"/>
  <c r="I114" i="18"/>
  <c r="I109" i="13"/>
  <c r="M109" i="5"/>
  <c r="M244" i="6"/>
  <c r="I244" i="14"/>
  <c r="I256" i="18"/>
  <c r="M256" i="10"/>
  <c r="I238" i="18"/>
  <c r="M238" i="10"/>
  <c r="I165" i="14"/>
  <c r="M165" i="6"/>
  <c r="I175" i="14"/>
  <c r="M175" i="6"/>
  <c r="M98" i="10"/>
  <c r="J134" i="10"/>
  <c r="I98" i="18"/>
  <c r="I210" i="18"/>
  <c r="M210" i="10"/>
  <c r="I182" i="13"/>
  <c r="M182" i="5"/>
  <c r="I199" i="14"/>
  <c r="M199" i="6"/>
  <c r="I168" i="13"/>
  <c r="M168" i="5"/>
  <c r="I143" i="14"/>
  <c r="J147" i="6"/>
  <c r="M143" i="6"/>
  <c r="I164" i="18"/>
  <c r="M164" i="10"/>
  <c r="I248" i="13"/>
  <c r="M248" i="5"/>
  <c r="I212" i="14"/>
  <c r="M212" i="6"/>
  <c r="M219" i="10"/>
  <c r="I219" i="18"/>
  <c r="M196" i="10"/>
  <c r="I196" i="18"/>
  <c r="I153" i="14"/>
  <c r="M153" i="6"/>
  <c r="I239" i="14"/>
  <c r="M239" i="6"/>
  <c r="I102" i="14"/>
  <c r="M102" i="6"/>
  <c r="I253" i="18"/>
  <c r="M253" i="10"/>
  <c r="I158" i="18"/>
  <c r="M158" i="10"/>
  <c r="I203" i="14"/>
  <c r="M203" i="6"/>
  <c r="I154" i="14"/>
  <c r="M154" i="6"/>
  <c r="I211" i="14"/>
  <c r="M211" i="6"/>
  <c r="I206" i="13"/>
  <c r="M206" i="5"/>
  <c r="M159" i="10"/>
  <c r="I159" i="18"/>
  <c r="M236" i="10"/>
  <c r="I236" i="18"/>
  <c r="M239" i="5"/>
  <c r="I239" i="13"/>
  <c r="M212" i="5"/>
  <c r="I212" i="13"/>
  <c r="J273" i="5"/>
  <c r="I238" i="13"/>
  <c r="M238" i="5"/>
  <c r="I179" i="14"/>
  <c r="M179" i="6"/>
  <c r="I214" i="13"/>
  <c r="M214" i="5"/>
  <c r="I101" i="13"/>
  <c r="M101" i="5"/>
  <c r="I119" i="13"/>
  <c r="M119" i="5"/>
  <c r="I265" i="13"/>
  <c r="M265" i="5"/>
  <c r="I130" i="13"/>
  <c r="M130" i="5"/>
  <c r="I228" i="13"/>
  <c r="M228" i="5"/>
  <c r="M111" i="5"/>
  <c r="I111" i="13"/>
  <c r="I265" i="14"/>
  <c r="M265" i="6"/>
  <c r="I209" i="13"/>
  <c r="M209" i="5"/>
  <c r="M126" i="6"/>
  <c r="I126" i="14"/>
  <c r="M257" i="6"/>
  <c r="I257" i="14"/>
  <c r="I176" i="13"/>
  <c r="M176" i="5"/>
  <c r="I118" i="14"/>
  <c r="M118" i="6"/>
  <c r="I249" i="14"/>
  <c r="M249" i="6"/>
  <c r="I161" i="13"/>
  <c r="M161" i="5"/>
  <c r="I110" i="14"/>
  <c r="M110" i="6"/>
  <c r="J758" i="18"/>
  <c r="X758" i="18"/>
  <c r="W758" i="18"/>
  <c r="W639" i="18"/>
  <c r="X639" i="18"/>
  <c r="J639" i="18"/>
  <c r="X657" i="18"/>
  <c r="W657" i="18"/>
  <c r="J657" i="18"/>
  <c r="X742" i="14"/>
  <c r="W742" i="14"/>
  <c r="J742" i="14"/>
  <c r="J740" i="14"/>
  <c r="W740" i="14"/>
  <c r="X740" i="14"/>
  <c r="J692" i="14"/>
  <c r="W692" i="14"/>
  <c r="X692" i="14"/>
  <c r="W749" i="18"/>
  <c r="X749" i="18"/>
  <c r="J749" i="18"/>
  <c r="J690" i="18"/>
  <c r="W690" i="18"/>
  <c r="X690" i="18"/>
  <c r="J816" i="13"/>
  <c r="X816" i="13"/>
  <c r="W816" i="13"/>
  <c r="X745" i="13"/>
  <c r="J745" i="13"/>
  <c r="W745" i="13"/>
  <c r="X689" i="14"/>
  <c r="W689" i="14"/>
  <c r="J689" i="14"/>
  <c r="X754" i="18"/>
  <c r="J754" i="18"/>
  <c r="W754" i="18"/>
  <c r="W716" i="18"/>
  <c r="J716" i="18"/>
  <c r="X716" i="18"/>
  <c r="J729" i="13"/>
  <c r="X729" i="13"/>
  <c r="W729" i="13"/>
  <c r="J733" i="13"/>
  <c r="X733" i="13"/>
  <c r="W733" i="13"/>
  <c r="L147" i="6"/>
  <c r="I679" i="14"/>
  <c r="X771" i="18"/>
  <c r="W771" i="18"/>
  <c r="J771" i="18"/>
  <c r="J794" i="14"/>
  <c r="W794" i="14"/>
  <c r="X794" i="14"/>
  <c r="X767" i="13"/>
  <c r="J767" i="13"/>
  <c r="W767" i="13"/>
  <c r="X644" i="18"/>
  <c r="J644" i="18"/>
  <c r="W644" i="18"/>
  <c r="W759" i="18"/>
  <c r="X759" i="18"/>
  <c r="J759" i="18"/>
  <c r="X661" i="18"/>
  <c r="W661" i="18"/>
  <c r="J661" i="18"/>
  <c r="J785" i="14"/>
  <c r="X785" i="14"/>
  <c r="W785" i="14"/>
  <c r="W646" i="18"/>
  <c r="X646" i="18"/>
  <c r="J646" i="18"/>
  <c r="W776" i="18"/>
  <c r="X776" i="18"/>
  <c r="J776" i="18"/>
  <c r="X702" i="18"/>
  <c r="W702" i="18"/>
  <c r="J702" i="18"/>
  <c r="X665" i="13"/>
  <c r="W665" i="13"/>
  <c r="J665" i="13"/>
  <c r="J656" i="14"/>
  <c r="X656" i="14"/>
  <c r="W656" i="14"/>
  <c r="X695" i="18"/>
  <c r="J695" i="18"/>
  <c r="W695" i="18"/>
  <c r="W755" i="18"/>
  <c r="X755" i="18"/>
  <c r="J755" i="18"/>
  <c r="X700" i="18"/>
  <c r="W700" i="18"/>
  <c r="J700" i="18"/>
  <c r="J744" i="14"/>
  <c r="W744" i="14"/>
  <c r="X744" i="14"/>
  <c r="J708" i="13"/>
  <c r="X708" i="13"/>
  <c r="W708" i="13"/>
  <c r="J788" i="14"/>
  <c r="X788" i="14"/>
  <c r="W788" i="14"/>
  <c r="J779" i="14"/>
  <c r="X779" i="14"/>
  <c r="W779" i="14"/>
  <c r="J750" i="13"/>
  <c r="W750" i="13"/>
  <c r="X750" i="13"/>
  <c r="J757" i="13"/>
  <c r="X757" i="13"/>
  <c r="W757" i="13"/>
  <c r="X660" i="13"/>
  <c r="J660" i="13"/>
  <c r="W660" i="13"/>
  <c r="W714" i="13"/>
  <c r="X714" i="13"/>
  <c r="J714" i="13"/>
  <c r="X718" i="13"/>
  <c r="W718" i="13"/>
  <c r="J718" i="13"/>
  <c r="J666" i="14"/>
  <c r="W666" i="14"/>
  <c r="X666" i="14"/>
  <c r="J655" i="13"/>
  <c r="W655" i="13"/>
  <c r="X655" i="13"/>
  <c r="J698" i="14"/>
  <c r="X698" i="14"/>
  <c r="W698" i="14"/>
  <c r="J718" i="14"/>
  <c r="X718" i="14"/>
  <c r="W718" i="14"/>
  <c r="J791" i="13"/>
  <c r="W791" i="13"/>
  <c r="X791" i="13"/>
  <c r="J668" i="14"/>
  <c r="W668" i="14"/>
  <c r="X668" i="14"/>
  <c r="J653" i="14"/>
  <c r="X653" i="14"/>
  <c r="W653" i="14"/>
  <c r="J713" i="14"/>
  <c r="X713" i="14"/>
  <c r="W713" i="14"/>
  <c r="J748" i="14"/>
  <c r="W748" i="14"/>
  <c r="X748" i="14"/>
  <c r="J647" i="14"/>
  <c r="W647" i="14"/>
  <c r="X647" i="14"/>
  <c r="J797" i="14"/>
  <c r="W797" i="14"/>
  <c r="X797" i="14"/>
  <c r="J732" i="13"/>
  <c r="X732" i="13"/>
  <c r="W732" i="13"/>
  <c r="X802" i="13"/>
  <c r="W802" i="13"/>
  <c r="J802" i="13"/>
  <c r="W744" i="13"/>
  <c r="X744" i="13"/>
  <c r="J744" i="13"/>
  <c r="X480" i="13"/>
  <c r="W480" i="13"/>
  <c r="W384" i="18"/>
  <c r="X384" i="18"/>
  <c r="W397" i="14"/>
  <c r="X397" i="14"/>
  <c r="X528" i="18"/>
  <c r="W528" i="18"/>
  <c r="X373" i="13"/>
  <c r="W373" i="13"/>
  <c r="W515" i="13"/>
  <c r="X515" i="13"/>
  <c r="W464" i="18"/>
  <c r="X464" i="18"/>
  <c r="X492" i="13"/>
  <c r="W492" i="13"/>
  <c r="W532" i="14"/>
  <c r="X532" i="14"/>
  <c r="W526" i="18"/>
  <c r="X526" i="18"/>
  <c r="X494" i="14"/>
  <c r="W494" i="14"/>
  <c r="W420" i="14"/>
  <c r="X420" i="14"/>
  <c r="K270" i="10"/>
  <c r="I537" i="18" s="1"/>
  <c r="I501" i="18"/>
  <c r="L410" i="18"/>
  <c r="Q410" i="18"/>
  <c r="R410" i="18"/>
  <c r="P410" i="18"/>
  <c r="S410" i="18"/>
  <c r="W410" i="18"/>
  <c r="N410" i="18"/>
  <c r="U410" i="18"/>
  <c r="O410" i="18"/>
  <c r="K410" i="18"/>
  <c r="M410" i="18"/>
  <c r="V410" i="18"/>
  <c r="J410" i="18"/>
  <c r="X410" i="18"/>
  <c r="T410" i="18"/>
  <c r="X531" i="14"/>
  <c r="W531" i="14"/>
  <c r="W535" i="14"/>
  <c r="X535" i="14"/>
  <c r="X452" i="14"/>
  <c r="W452" i="14"/>
  <c r="W471" i="13"/>
  <c r="X471" i="13"/>
  <c r="X527" i="13"/>
  <c r="W527" i="13"/>
  <c r="W512" i="18"/>
  <c r="X512" i="18"/>
  <c r="X516" i="18"/>
  <c r="W516" i="18"/>
  <c r="W370" i="14"/>
  <c r="X370" i="14"/>
  <c r="X406" i="13"/>
  <c r="W406" i="13"/>
  <c r="X399" i="14"/>
  <c r="W399" i="14"/>
  <c r="X437" i="14"/>
  <c r="W437" i="14"/>
  <c r="W374" i="13"/>
  <c r="X374" i="13"/>
  <c r="W531" i="18"/>
  <c r="X531" i="18"/>
  <c r="X367" i="18"/>
  <c r="W367" i="18"/>
  <c r="W549" i="13"/>
  <c r="X549" i="13"/>
  <c r="W448" i="13"/>
  <c r="X448" i="13"/>
  <c r="W436" i="13"/>
  <c r="X436" i="13"/>
  <c r="W454" i="13"/>
  <c r="X454" i="13"/>
  <c r="X489" i="14"/>
  <c r="W489" i="14"/>
  <c r="K18" i="5"/>
  <c r="I292" i="13" s="1"/>
  <c r="I288" i="13"/>
  <c r="X476" i="18"/>
  <c r="W476" i="18"/>
  <c r="W511" i="18"/>
  <c r="X511" i="18"/>
  <c r="W382" i="13"/>
  <c r="X382" i="13"/>
  <c r="X387" i="14"/>
  <c r="W387" i="14"/>
  <c r="W498" i="13"/>
  <c r="X498" i="13"/>
  <c r="X522" i="13"/>
  <c r="W522" i="13"/>
  <c r="W436" i="18"/>
  <c r="X436" i="18"/>
  <c r="W378" i="18"/>
  <c r="X378" i="18"/>
  <c r="W481" i="18"/>
  <c r="X481" i="18"/>
  <c r="W479" i="14"/>
  <c r="X479" i="14"/>
  <c r="W425" i="14"/>
  <c r="X425" i="14"/>
  <c r="W492" i="14"/>
  <c r="X492" i="14"/>
  <c r="W514" i="14"/>
  <c r="X514" i="14"/>
  <c r="W483" i="18"/>
  <c r="X483" i="18"/>
  <c r="W425" i="18"/>
  <c r="X425" i="18"/>
  <c r="I461" i="14"/>
  <c r="K229" i="6"/>
  <c r="I497" i="14" s="1"/>
  <c r="X396" i="13"/>
  <c r="W396" i="13"/>
  <c r="W480" i="14"/>
  <c r="X480" i="14"/>
  <c r="X487" i="13"/>
  <c r="W487" i="13"/>
  <c r="W543" i="13"/>
  <c r="X543" i="13"/>
  <c r="I260" i="18"/>
  <c r="M260" i="10"/>
  <c r="I212" i="18"/>
  <c r="M212" i="10"/>
  <c r="I257" i="18"/>
  <c r="M257" i="10"/>
  <c r="I197" i="18"/>
  <c r="M197" i="10"/>
  <c r="H15" i="19"/>
  <c r="L16" i="11"/>
  <c r="I157" i="18"/>
  <c r="M157" i="10"/>
  <c r="I245" i="14"/>
  <c r="M245" i="6"/>
  <c r="I174" i="18"/>
  <c r="M174" i="10"/>
  <c r="M207" i="10"/>
  <c r="I207" i="18"/>
  <c r="M151" i="10"/>
  <c r="I151" i="18"/>
  <c r="I219" i="14"/>
  <c r="M219" i="6"/>
  <c r="I155" i="14"/>
  <c r="M155" i="6"/>
  <c r="I173" i="18"/>
  <c r="M173" i="10"/>
  <c r="I163" i="18"/>
  <c r="M163" i="10"/>
  <c r="I123" i="14"/>
  <c r="M123" i="6"/>
  <c r="I227" i="13"/>
  <c r="M227" i="5"/>
  <c r="I240" i="18"/>
  <c r="M240" i="10"/>
  <c r="I123" i="18"/>
  <c r="M123" i="10"/>
  <c r="I217" i="18"/>
  <c r="M217" i="10"/>
  <c r="I115" i="14"/>
  <c r="M115" i="6"/>
  <c r="I224" i="13"/>
  <c r="M224" i="5"/>
  <c r="I119" i="18"/>
  <c r="M119" i="10"/>
  <c r="J186" i="10"/>
  <c r="I150" i="18"/>
  <c r="M150" i="10"/>
  <c r="I224" i="14"/>
  <c r="M224" i="6"/>
  <c r="I177" i="14"/>
  <c r="M177" i="6"/>
  <c r="I107" i="13"/>
  <c r="M107" i="5"/>
  <c r="M250" i="10"/>
  <c r="I250" i="18"/>
  <c r="I199" i="18"/>
  <c r="M199" i="10"/>
  <c r="I237" i="14"/>
  <c r="M237" i="6"/>
  <c r="I112" i="14"/>
  <c r="M112" i="6"/>
  <c r="I258" i="14"/>
  <c r="M258" i="6"/>
  <c r="I104" i="14"/>
  <c r="M104" i="6"/>
  <c r="I106" i="18"/>
  <c r="M106" i="10"/>
  <c r="I162" i="18"/>
  <c r="M162" i="10"/>
  <c r="I151" i="14"/>
  <c r="M151" i="6"/>
  <c r="J187" i="6"/>
  <c r="M223" i="6"/>
  <c r="I223" i="14"/>
  <c r="M246" i="5"/>
  <c r="I246" i="13"/>
  <c r="M247" i="5"/>
  <c r="I247" i="13"/>
  <c r="M125" i="5"/>
  <c r="I125" i="13"/>
  <c r="I144" i="13"/>
  <c r="M144" i="5"/>
  <c r="J148" i="5"/>
  <c r="M160" i="6"/>
  <c r="I160" i="14"/>
  <c r="M262" i="5"/>
  <c r="I262" i="13"/>
  <c r="I167" i="14"/>
  <c r="M167" i="6"/>
  <c r="I113" i="13"/>
  <c r="M113" i="5"/>
  <c r="I257" i="13"/>
  <c r="M257" i="5"/>
  <c r="J135" i="6"/>
  <c r="I98" i="14"/>
  <c r="M98" i="6"/>
  <c r="M200" i="6"/>
  <c r="I200" i="14"/>
  <c r="M156" i="5"/>
  <c r="I156" i="13"/>
  <c r="I261" i="13"/>
  <c r="M261" i="5"/>
  <c r="I198" i="14"/>
  <c r="M198" i="6"/>
  <c r="I153" i="13"/>
  <c r="M153" i="5"/>
  <c r="I225" i="13"/>
  <c r="M225" i="5"/>
  <c r="I184" i="14"/>
  <c r="M184" i="6"/>
  <c r="I121" i="13"/>
  <c r="M121" i="5"/>
  <c r="J699" i="18"/>
  <c r="X699" i="18"/>
  <c r="W699" i="18"/>
  <c r="X746" i="18"/>
  <c r="J746" i="18"/>
  <c r="W746" i="18"/>
  <c r="X736" i="18"/>
  <c r="J736" i="18"/>
  <c r="W736" i="18"/>
  <c r="I729" i="14"/>
  <c r="L229" i="6"/>
  <c r="I765" i="14" s="1"/>
  <c r="J799" i="13"/>
  <c r="W799" i="13"/>
  <c r="X799" i="13"/>
  <c r="J667" i="14"/>
  <c r="X667" i="14"/>
  <c r="W667" i="14"/>
  <c r="J734" i="18"/>
  <c r="W734" i="18"/>
  <c r="X734" i="18"/>
  <c r="X739" i="18"/>
  <c r="J739" i="18"/>
  <c r="W739" i="18"/>
  <c r="J706" i="14"/>
  <c r="W706" i="14"/>
  <c r="X706" i="14"/>
  <c r="J755" i="13"/>
  <c r="W755" i="13"/>
  <c r="X755" i="13"/>
  <c r="X817" i="13"/>
  <c r="W817" i="13"/>
  <c r="J817" i="13"/>
  <c r="W750" i="18"/>
  <c r="X750" i="18"/>
  <c r="J750" i="18"/>
  <c r="W742" i="18"/>
  <c r="X742" i="18"/>
  <c r="J742" i="18"/>
  <c r="J770" i="13"/>
  <c r="X770" i="13"/>
  <c r="W770" i="13"/>
  <c r="W636" i="14"/>
  <c r="J636" i="14"/>
  <c r="X636" i="14"/>
  <c r="X693" i="18"/>
  <c r="J693" i="18"/>
  <c r="W693" i="18"/>
  <c r="W642" i="18"/>
  <c r="X642" i="18"/>
  <c r="J642" i="18"/>
  <c r="J709" i="14"/>
  <c r="W709" i="14"/>
  <c r="X709" i="14"/>
  <c r="I786" i="13"/>
  <c r="L273" i="5"/>
  <c r="I821" i="13" s="1"/>
  <c r="W727" i="18"/>
  <c r="X727" i="18"/>
  <c r="J727" i="18"/>
  <c r="J745" i="18"/>
  <c r="W745" i="18"/>
  <c r="X745" i="18"/>
  <c r="I684" i="18"/>
  <c r="L186" i="10"/>
  <c r="I720" i="18" s="1"/>
  <c r="J798" i="14"/>
  <c r="X798" i="14"/>
  <c r="W798" i="14"/>
  <c r="X781" i="18"/>
  <c r="W781" i="18"/>
  <c r="J781" i="18"/>
  <c r="W698" i="18"/>
  <c r="J698" i="18"/>
  <c r="X698" i="18"/>
  <c r="X794" i="18"/>
  <c r="W794" i="18"/>
  <c r="J794" i="18"/>
  <c r="L187" i="6"/>
  <c r="I723" i="14" s="1"/>
  <c r="I687" i="14"/>
  <c r="J693" i="13"/>
  <c r="X693" i="13"/>
  <c r="W693" i="13"/>
  <c r="W774" i="18"/>
  <c r="X774" i="18"/>
  <c r="J774" i="18"/>
  <c r="W705" i="18"/>
  <c r="X705" i="18"/>
  <c r="J705" i="18"/>
  <c r="W655" i="18"/>
  <c r="X655" i="18"/>
  <c r="J655" i="18"/>
  <c r="J733" i="14"/>
  <c r="W733" i="14"/>
  <c r="X733" i="14"/>
  <c r="X702" i="13"/>
  <c r="J702" i="13"/>
  <c r="W702" i="13"/>
  <c r="W708" i="14"/>
  <c r="J708" i="14"/>
  <c r="X708" i="14"/>
  <c r="X699" i="14"/>
  <c r="J699" i="14"/>
  <c r="W699" i="14"/>
  <c r="W659" i="13"/>
  <c r="J659" i="13"/>
  <c r="X659" i="13"/>
  <c r="I700" i="13"/>
  <c r="L187" i="5"/>
  <c r="I735" i="13" s="1"/>
  <c r="J738" i="14"/>
  <c r="W738" i="14"/>
  <c r="X738" i="14"/>
  <c r="W807" i="13"/>
  <c r="X807" i="13"/>
  <c r="J807" i="13"/>
  <c r="W674" i="13"/>
  <c r="X674" i="13"/>
  <c r="J674" i="13"/>
  <c r="W793" i="13"/>
  <c r="J793" i="13"/>
  <c r="X793" i="13"/>
  <c r="X647" i="13"/>
  <c r="J647" i="13"/>
  <c r="W647" i="13"/>
  <c r="J690" i="14"/>
  <c r="X690" i="14"/>
  <c r="W690" i="14"/>
  <c r="J754" i="13"/>
  <c r="X754" i="13"/>
  <c r="W754" i="13"/>
  <c r="J707" i="13"/>
  <c r="X707" i="13"/>
  <c r="W707" i="13"/>
  <c r="J803" i="13"/>
  <c r="W803" i="13"/>
  <c r="X803" i="13"/>
  <c r="J637" i="14"/>
  <c r="X637" i="14"/>
  <c r="W637" i="14"/>
  <c r="J762" i="13"/>
  <c r="W762" i="13"/>
  <c r="X762" i="13"/>
  <c r="J643" i="14"/>
  <c r="X643" i="14"/>
  <c r="W643" i="14"/>
  <c r="J760" i="13"/>
  <c r="X760" i="13"/>
  <c r="W760" i="13"/>
  <c r="J711" i="13"/>
  <c r="W711" i="13"/>
  <c r="X711" i="13"/>
  <c r="J762" i="14"/>
  <c r="X762" i="14"/>
  <c r="W762" i="14"/>
  <c r="X648" i="14"/>
  <c r="W648" i="14"/>
  <c r="J648" i="14"/>
  <c r="J703" i="13"/>
  <c r="W703" i="13"/>
  <c r="X703" i="13"/>
  <c r="O673" i="13"/>
  <c r="W463" i="14"/>
  <c r="X463" i="14"/>
  <c r="X392" i="18"/>
  <c r="W392" i="18"/>
  <c r="W428" i="13"/>
  <c r="X428" i="13"/>
  <c r="W385" i="13"/>
  <c r="X385" i="13"/>
  <c r="W489" i="18"/>
  <c r="X489" i="18"/>
  <c r="W472" i="14"/>
  <c r="X472" i="14"/>
  <c r="X381" i="18"/>
  <c r="W381" i="18"/>
  <c r="X534" i="18"/>
  <c r="W534" i="18"/>
  <c r="X499" i="13"/>
  <c r="W499" i="13"/>
  <c r="W539" i="13"/>
  <c r="X539" i="13"/>
  <c r="X412" i="14"/>
  <c r="V412" i="14"/>
  <c r="K412" i="14"/>
  <c r="R412" i="14"/>
  <c r="L412" i="14"/>
  <c r="U412" i="14"/>
  <c r="P412" i="14"/>
  <c r="T412" i="14"/>
  <c r="S412" i="14"/>
  <c r="M412" i="14"/>
  <c r="N412" i="14"/>
  <c r="Q412" i="14"/>
  <c r="J412" i="14"/>
  <c r="O412" i="14"/>
  <c r="W412" i="14"/>
  <c r="W521" i="14"/>
  <c r="X521" i="14"/>
  <c r="W519" i="18"/>
  <c r="X519" i="18"/>
  <c r="W376" i="18"/>
  <c r="X376" i="18"/>
  <c r="W527" i="14"/>
  <c r="X527" i="14"/>
  <c r="X394" i="14"/>
  <c r="W394" i="14"/>
  <c r="X472" i="13"/>
  <c r="W472" i="13"/>
  <c r="X525" i="14"/>
  <c r="W525" i="14"/>
  <c r="W443" i="13"/>
  <c r="X443" i="13"/>
  <c r="W470" i="18"/>
  <c r="X470" i="18"/>
  <c r="T411" i="18"/>
  <c r="K411" i="18"/>
  <c r="U411" i="18"/>
  <c r="W411" i="18"/>
  <c r="V411" i="18"/>
  <c r="L411" i="18"/>
  <c r="X411" i="18"/>
  <c r="P411" i="18"/>
  <c r="S411" i="18"/>
  <c r="J411" i="18"/>
  <c r="O411" i="18"/>
  <c r="M411" i="18"/>
  <c r="R411" i="18"/>
  <c r="Q411" i="18"/>
  <c r="N411" i="18"/>
  <c r="W523" i="13"/>
  <c r="X523" i="13"/>
  <c r="X449" i="14"/>
  <c r="W449" i="14"/>
  <c r="X528" i="13"/>
  <c r="W528" i="13"/>
  <c r="X506" i="13"/>
  <c r="W506" i="13"/>
  <c r="X473" i="18"/>
  <c r="W473" i="18"/>
  <c r="W514" i="18"/>
  <c r="X514" i="18"/>
  <c r="W388" i="18"/>
  <c r="X388" i="18"/>
  <c r="W431" i="13"/>
  <c r="X431" i="13"/>
  <c r="W485" i="14"/>
  <c r="X485" i="14"/>
  <c r="X520" i="14"/>
  <c r="W520" i="14"/>
  <c r="W381" i="13"/>
  <c r="X381" i="13"/>
  <c r="W421" i="14"/>
  <c r="X421" i="14"/>
  <c r="X515" i="18"/>
  <c r="W515" i="18"/>
  <c r="W466" i="18"/>
  <c r="X466" i="18"/>
  <c r="X434" i="18"/>
  <c r="W434" i="18"/>
  <c r="X447" i="13"/>
  <c r="W447" i="13"/>
  <c r="W399" i="13"/>
  <c r="X399" i="13"/>
  <c r="K148" i="5"/>
  <c r="I422" i="13" s="1"/>
  <c r="I418" i="13"/>
  <c r="W438" i="13"/>
  <c r="X438" i="13"/>
  <c r="W469" i="18"/>
  <c r="X469" i="18"/>
  <c r="W471" i="18"/>
  <c r="X471" i="18"/>
  <c r="X493" i="13"/>
  <c r="W493" i="13"/>
  <c r="W368" i="14"/>
  <c r="X368" i="14"/>
  <c r="W453" i="13"/>
  <c r="X453" i="13"/>
  <c r="W396" i="14"/>
  <c r="X396" i="14"/>
  <c r="X442" i="14"/>
  <c r="W442" i="14"/>
  <c r="X397" i="18"/>
  <c r="W397" i="18"/>
  <c r="X426" i="18"/>
  <c r="W426" i="18"/>
  <c r="W516" i="13"/>
  <c r="X516" i="13"/>
  <c r="W441" i="14"/>
  <c r="X441" i="14"/>
  <c r="X518" i="13"/>
  <c r="W518" i="13"/>
  <c r="W392" i="13"/>
  <c r="X392" i="13"/>
  <c r="X459" i="13"/>
  <c r="W459" i="13"/>
  <c r="I120" i="18"/>
  <c r="M120" i="10"/>
  <c r="I144" i="18"/>
  <c r="M144" i="10"/>
  <c r="I168" i="18"/>
  <c r="M168" i="10"/>
  <c r="I223" i="18"/>
  <c r="M223" i="10"/>
  <c r="I235" i="18"/>
  <c r="M235" i="10"/>
  <c r="I128" i="18"/>
  <c r="M128" i="10"/>
  <c r="I118" i="18"/>
  <c r="M118" i="10"/>
  <c r="I169" i="18"/>
  <c r="M169" i="10"/>
  <c r="I109" i="18"/>
  <c r="M109" i="10"/>
  <c r="M102" i="10"/>
  <c r="I102" i="18"/>
  <c r="I215" i="14"/>
  <c r="M215" i="6"/>
  <c r="I185" i="13"/>
  <c r="M185" i="5"/>
  <c r="I224" i="18"/>
  <c r="M224" i="10"/>
  <c r="I262" i="18"/>
  <c r="M262" i="10"/>
  <c r="I264" i="14"/>
  <c r="M264" i="6"/>
  <c r="I216" i="14"/>
  <c r="M216" i="6"/>
  <c r="I252" i="18"/>
  <c r="M252" i="10"/>
  <c r="I237" i="18"/>
  <c r="M237" i="10"/>
  <c r="I202" i="18"/>
  <c r="M202" i="10"/>
  <c r="M181" i="6"/>
  <c r="I181" i="14"/>
  <c r="I222" i="13"/>
  <c r="M222" i="5"/>
  <c r="M206" i="10"/>
  <c r="I206" i="18"/>
  <c r="M161" i="10"/>
  <c r="I161" i="18"/>
  <c r="M250" i="6"/>
  <c r="I250" i="14"/>
  <c r="M160" i="5"/>
  <c r="I160" i="13"/>
  <c r="I112" i="18"/>
  <c r="M112" i="10"/>
  <c r="I213" i="18"/>
  <c r="M213" i="10"/>
  <c r="I266" i="18"/>
  <c r="M266" i="10"/>
  <c r="I154" i="13"/>
  <c r="M154" i="5"/>
  <c r="I132" i="14"/>
  <c r="M132" i="6"/>
  <c r="I267" i="14"/>
  <c r="M267" i="6"/>
  <c r="I176" i="14"/>
  <c r="M176" i="6"/>
  <c r="I103" i="18"/>
  <c r="M103" i="10"/>
  <c r="I204" i="18"/>
  <c r="M204" i="10"/>
  <c r="I163" i="13"/>
  <c r="M163" i="5"/>
  <c r="I106" i="14"/>
  <c r="M106" i="6"/>
  <c r="M106" i="5"/>
  <c r="I106" i="13"/>
  <c r="I129" i="13"/>
  <c r="M129" i="5"/>
  <c r="I275" i="13"/>
  <c r="M275" i="5"/>
  <c r="I201" i="14"/>
  <c r="M201" i="6"/>
  <c r="I218" i="13"/>
  <c r="M218" i="5"/>
  <c r="I198" i="13"/>
  <c r="M198" i="5"/>
  <c r="M262" i="6"/>
  <c r="I262" i="14"/>
  <c r="I152" i="14"/>
  <c r="M152" i="6"/>
  <c r="I254" i="13"/>
  <c r="M254" i="5"/>
  <c r="I246" i="14"/>
  <c r="M246" i="6"/>
  <c r="I128" i="14"/>
  <c r="M128" i="6"/>
  <c r="I240" i="13"/>
  <c r="M240" i="5"/>
  <c r="I238" i="14"/>
  <c r="M238" i="6"/>
  <c r="M114" i="6"/>
  <c r="I114" i="14"/>
  <c r="M210" i="5"/>
  <c r="I210" i="13"/>
  <c r="M220" i="6"/>
  <c r="I220" i="14"/>
  <c r="M100" i="6"/>
  <c r="I100" i="14"/>
  <c r="I207" i="13"/>
  <c r="M207" i="5"/>
  <c r="X759" i="13"/>
  <c r="W759" i="13"/>
  <c r="J759" i="13"/>
  <c r="W701" i="18"/>
  <c r="X701" i="18"/>
  <c r="J701" i="18"/>
  <c r="L146" i="10"/>
  <c r="I680" i="18" s="1"/>
  <c r="I676" i="18"/>
  <c r="J791" i="14"/>
  <c r="X791" i="14"/>
  <c r="W791" i="14"/>
  <c r="J642" i="14"/>
  <c r="X642" i="14"/>
  <c r="W642" i="14"/>
  <c r="W667" i="13"/>
  <c r="J667" i="13"/>
  <c r="X667" i="13"/>
  <c r="W686" i="18"/>
  <c r="J686" i="18"/>
  <c r="X686" i="18"/>
  <c r="J643" i="18"/>
  <c r="W643" i="18"/>
  <c r="X643" i="18"/>
  <c r="X719" i="14"/>
  <c r="W719" i="14"/>
  <c r="J719" i="14"/>
  <c r="J652" i="14"/>
  <c r="X652" i="14"/>
  <c r="W652" i="14"/>
  <c r="J792" i="18"/>
  <c r="X792" i="18"/>
  <c r="W792" i="18"/>
  <c r="J717" i="18"/>
  <c r="W717" i="18"/>
  <c r="X717" i="18"/>
  <c r="I71" i="19"/>
  <c r="V71" i="19"/>
  <c r="W71" i="19"/>
  <c r="J794" i="13"/>
  <c r="W794" i="13"/>
  <c r="X794" i="13"/>
  <c r="J669" i="13"/>
  <c r="X669" i="13"/>
  <c r="W669" i="13"/>
  <c r="J743" i="18"/>
  <c r="X743" i="18"/>
  <c r="W743" i="18"/>
  <c r="X715" i="18"/>
  <c r="W715" i="18"/>
  <c r="J715" i="18"/>
  <c r="X778" i="14"/>
  <c r="W778" i="14"/>
  <c r="J778" i="14"/>
  <c r="W701" i="13"/>
  <c r="X701" i="13"/>
  <c r="J701" i="13"/>
  <c r="J697" i="18"/>
  <c r="X697" i="18"/>
  <c r="W697" i="18"/>
  <c r="W648" i="18"/>
  <c r="X648" i="18"/>
  <c r="J648" i="18"/>
  <c r="J657" i="14"/>
  <c r="X657" i="14"/>
  <c r="W657" i="14"/>
  <c r="J787" i="14"/>
  <c r="W787" i="14"/>
  <c r="X787" i="14"/>
  <c r="X640" i="18"/>
  <c r="W640" i="18"/>
  <c r="J640" i="18"/>
  <c r="X747" i="18"/>
  <c r="J747" i="18"/>
  <c r="W747" i="18"/>
  <c r="J712" i="18"/>
  <c r="X712" i="18"/>
  <c r="W712" i="18"/>
  <c r="J755" i="14"/>
  <c r="X755" i="14"/>
  <c r="W755" i="14"/>
  <c r="W752" i="13"/>
  <c r="X752" i="13"/>
  <c r="J752" i="13"/>
  <c r="W753" i="18"/>
  <c r="X753" i="18"/>
  <c r="J753" i="18"/>
  <c r="X728" i="18"/>
  <c r="J728" i="18"/>
  <c r="W728" i="18"/>
  <c r="W791" i="18"/>
  <c r="J791" i="18"/>
  <c r="X791" i="18"/>
  <c r="W754" i="14"/>
  <c r="J754" i="14"/>
  <c r="X754" i="14"/>
  <c r="J711" i="14"/>
  <c r="X711" i="14"/>
  <c r="W711" i="14"/>
  <c r="J764" i="13"/>
  <c r="W764" i="13"/>
  <c r="X764" i="13"/>
  <c r="J813" i="13"/>
  <c r="W813" i="13"/>
  <c r="X813" i="13"/>
  <c r="J809" i="13"/>
  <c r="W809" i="13"/>
  <c r="X809" i="13"/>
  <c r="J664" i="13"/>
  <c r="X664" i="13"/>
  <c r="W664" i="13"/>
  <c r="J808" i="13"/>
  <c r="W808" i="13"/>
  <c r="X808" i="13"/>
  <c r="J713" i="13"/>
  <c r="W713" i="13"/>
  <c r="X713" i="13"/>
  <c r="J819" i="13"/>
  <c r="X819" i="13"/>
  <c r="W819" i="13"/>
  <c r="J649" i="13"/>
  <c r="W649" i="13"/>
  <c r="X649" i="13"/>
  <c r="W652" i="13"/>
  <c r="J652" i="13"/>
  <c r="X652" i="13"/>
  <c r="X760" i="14"/>
  <c r="J760" i="14"/>
  <c r="W760" i="14"/>
  <c r="X751" i="14"/>
  <c r="J751" i="14"/>
  <c r="W751" i="14"/>
  <c r="X722" i="13"/>
  <c r="J722" i="13"/>
  <c r="W722" i="13"/>
  <c r="L18" i="5"/>
  <c r="I566" i="13" s="1"/>
  <c r="I562" i="13"/>
  <c r="W775" i="13"/>
  <c r="X775" i="13"/>
  <c r="J775" i="13"/>
  <c r="W782" i="14"/>
  <c r="X782" i="14"/>
  <c r="J782" i="14"/>
  <c r="X664" i="14"/>
  <c r="W664" i="14"/>
  <c r="J664" i="14"/>
  <c r="X709" i="13"/>
  <c r="W709" i="13"/>
  <c r="J709" i="13"/>
  <c r="W781" i="14"/>
  <c r="X781" i="14"/>
  <c r="J781" i="14"/>
  <c r="W694" i="14"/>
  <c r="X694" i="14"/>
  <c r="J694" i="14"/>
  <c r="J753" i="13"/>
  <c r="X753" i="13"/>
  <c r="W753" i="13"/>
  <c r="J644" i="14"/>
  <c r="X644" i="14"/>
  <c r="W644" i="14"/>
  <c r="U781" i="18"/>
  <c r="J616" i="17"/>
  <c r="Y616" i="17" s="1"/>
  <c r="Y124" i="17"/>
  <c r="J445" i="17"/>
  <c r="J450" i="17"/>
  <c r="J446" i="17"/>
  <c r="E121" i="21"/>
  <c r="J436" i="17"/>
  <c r="J435" i="17"/>
  <c r="J448" i="17"/>
  <c r="J438" i="17"/>
  <c r="R282" i="17"/>
  <c r="R274" i="17"/>
  <c r="R284" i="17"/>
  <c r="R272" i="17"/>
  <c r="R271" i="17"/>
  <c r="R286" i="17"/>
  <c r="R281" i="17"/>
  <c r="O274" i="17"/>
  <c r="O284" i="17"/>
  <c r="O271" i="17"/>
  <c r="O282" i="17"/>
  <c r="O272" i="17"/>
  <c r="O286" i="17"/>
  <c r="O281" i="17"/>
  <c r="Y111" i="17"/>
  <c r="R117" i="17"/>
  <c r="R118" i="17"/>
  <c r="R122" i="17"/>
  <c r="R120" i="17"/>
  <c r="R107" i="17"/>
  <c r="U118" i="17"/>
  <c r="U117" i="17"/>
  <c r="U120" i="17"/>
  <c r="U107" i="17"/>
  <c r="U122" i="17"/>
  <c r="L450" i="17"/>
  <c r="L448" i="17"/>
  <c r="L445" i="17"/>
  <c r="L436" i="17"/>
  <c r="L446" i="17"/>
  <c r="L438" i="17"/>
  <c r="L435" i="17"/>
  <c r="V436" i="17"/>
  <c r="V438" i="17"/>
  <c r="V448" i="17"/>
  <c r="V446" i="17"/>
  <c r="V445" i="17"/>
  <c r="V450" i="17"/>
  <c r="V435" i="17"/>
  <c r="L282" i="17"/>
  <c r="L281" i="17"/>
  <c r="L271" i="17"/>
  <c r="L284" i="17"/>
  <c r="L286" i="17"/>
  <c r="L274" i="17"/>
  <c r="L272" i="17"/>
  <c r="J281" i="17"/>
  <c r="E118" i="21"/>
  <c r="J271" i="17"/>
  <c r="J286" i="17"/>
  <c r="J282" i="17"/>
  <c r="J284" i="17"/>
  <c r="J272" i="17"/>
  <c r="J274" i="17"/>
  <c r="U450" i="17"/>
  <c r="U435" i="17"/>
  <c r="U438" i="17"/>
  <c r="U436" i="17"/>
  <c r="U446" i="17"/>
  <c r="U445" i="17"/>
  <c r="U448" i="17"/>
  <c r="Q106" i="17"/>
  <c r="Q108" i="17"/>
  <c r="Q110" i="17"/>
  <c r="P106" i="17"/>
  <c r="P108" i="17"/>
  <c r="L107" i="17"/>
  <c r="L118" i="17"/>
  <c r="L120" i="17"/>
  <c r="L117" i="17"/>
  <c r="L122" i="17"/>
  <c r="T107" i="17"/>
  <c r="T122" i="17"/>
  <c r="T118" i="17"/>
  <c r="T117" i="17"/>
  <c r="T120" i="17"/>
  <c r="I52" i="21"/>
  <c r="G52" i="21"/>
  <c r="O52" i="21"/>
  <c r="N52" i="21"/>
  <c r="P52" i="21"/>
  <c r="H52" i="21"/>
  <c r="R52" i="21"/>
  <c r="Q52" i="21"/>
  <c r="M52" i="21"/>
  <c r="J52" i="21"/>
  <c r="L52" i="21"/>
  <c r="K52" i="21"/>
  <c r="F52" i="21"/>
  <c r="P448" i="17"/>
  <c r="P445" i="17"/>
  <c r="P450" i="17"/>
  <c r="P438" i="17"/>
  <c r="P435" i="17"/>
  <c r="P436" i="17"/>
  <c r="P446" i="17"/>
  <c r="S281" i="17"/>
  <c r="S286" i="17"/>
  <c r="S272" i="17"/>
  <c r="S282" i="17"/>
  <c r="S284" i="17"/>
  <c r="S271" i="17"/>
  <c r="S274" i="17"/>
  <c r="N284" i="17"/>
  <c r="N272" i="17"/>
  <c r="N281" i="17"/>
  <c r="N282" i="17"/>
  <c r="N274" i="17"/>
  <c r="N271" i="17"/>
  <c r="N286" i="17"/>
  <c r="R110" i="17"/>
  <c r="R108" i="17"/>
  <c r="R106" i="17"/>
  <c r="J106" i="17"/>
  <c r="J108" i="17"/>
  <c r="E103" i="21"/>
  <c r="J110" i="17"/>
  <c r="J117" i="17"/>
  <c r="J107" i="17"/>
  <c r="J122" i="17"/>
  <c r="J120" i="17"/>
  <c r="E115" i="21"/>
  <c r="J118" i="17"/>
  <c r="M107" i="17"/>
  <c r="M118" i="17"/>
  <c r="M120" i="17"/>
  <c r="M122" i="17"/>
  <c r="M117" i="17"/>
  <c r="K436" i="17"/>
  <c r="K446" i="17"/>
  <c r="K450" i="17"/>
  <c r="K445" i="17"/>
  <c r="K448" i="17"/>
  <c r="K438" i="17"/>
  <c r="K435" i="17"/>
  <c r="V106" i="17"/>
  <c r="V108" i="17"/>
  <c r="V110" i="17"/>
  <c r="U106" i="17"/>
  <c r="U108" i="17"/>
  <c r="U110" i="17"/>
  <c r="S122" i="17"/>
  <c r="S117" i="17"/>
  <c r="S120" i="17"/>
  <c r="S107" i="17"/>
  <c r="S118" i="17"/>
  <c r="Q107" i="17"/>
  <c r="Q120" i="17"/>
  <c r="Q118" i="17"/>
  <c r="Q122" i="17"/>
  <c r="Q117" i="17"/>
  <c r="S106" i="17"/>
  <c r="S108" i="17"/>
  <c r="S110" i="17"/>
  <c r="K106" i="17"/>
  <c r="K110" i="17"/>
  <c r="K108" i="17"/>
  <c r="L106" i="17"/>
  <c r="L108" i="17"/>
  <c r="M106" i="17"/>
  <c r="M110" i="17"/>
  <c r="M108" i="17"/>
  <c r="K118" i="17"/>
  <c r="K120" i="17"/>
  <c r="K122" i="17"/>
  <c r="K107" i="17"/>
  <c r="K117" i="17"/>
  <c r="P118" i="17"/>
  <c r="P117" i="17"/>
  <c r="P122" i="17"/>
  <c r="P120" i="17"/>
  <c r="P107" i="17"/>
  <c r="P112" i="21"/>
  <c r="F112" i="21"/>
  <c r="K112" i="21"/>
  <c r="M112" i="21"/>
  <c r="R112" i="21"/>
  <c r="J112" i="21"/>
  <c r="O112" i="21"/>
  <c r="N112" i="21"/>
  <c r="Q112" i="21"/>
  <c r="G112" i="21"/>
  <c r="L112" i="21"/>
  <c r="H112" i="21"/>
  <c r="I112" i="21"/>
  <c r="T436" i="17"/>
  <c r="T438" i="17"/>
  <c r="T445" i="17"/>
  <c r="T450" i="17"/>
  <c r="T448" i="17"/>
  <c r="T446" i="17"/>
  <c r="T435" i="17"/>
  <c r="E124" i="21"/>
  <c r="P286" i="17"/>
  <c r="P272" i="17"/>
  <c r="P284" i="17"/>
  <c r="P271" i="17"/>
  <c r="P282" i="17"/>
  <c r="P281" i="17"/>
  <c r="P274" i="17"/>
  <c r="V274" i="17"/>
  <c r="V286" i="17"/>
  <c r="V281" i="17"/>
  <c r="V284" i="17"/>
  <c r="V271" i="17"/>
  <c r="V272" i="17"/>
  <c r="V282" i="17"/>
  <c r="T106" i="17"/>
  <c r="T108" i="17"/>
  <c r="T110" i="17"/>
  <c r="N118" i="17"/>
  <c r="N120" i="17"/>
  <c r="N122" i="17"/>
  <c r="N117" i="17"/>
  <c r="N107" i="17"/>
  <c r="O438" i="17"/>
  <c r="O602" i="17" s="1"/>
  <c r="O450" i="17"/>
  <c r="O435" i="17"/>
  <c r="O446" i="17"/>
  <c r="O448" i="17"/>
  <c r="O445" i="17"/>
  <c r="O436" i="17"/>
  <c r="N438" i="17"/>
  <c r="N445" i="17"/>
  <c r="N448" i="17"/>
  <c r="N446" i="17"/>
  <c r="N450" i="17"/>
  <c r="N435" i="17"/>
  <c r="N436" i="17"/>
  <c r="M274" i="17"/>
  <c r="M284" i="17"/>
  <c r="M271" i="17"/>
  <c r="M281" i="17"/>
  <c r="M272" i="17"/>
  <c r="M282" i="17"/>
  <c r="M286" i="17"/>
  <c r="Q284" i="17"/>
  <c r="Q282" i="17"/>
  <c r="Q281" i="17"/>
  <c r="Q271" i="17"/>
  <c r="Q286" i="17"/>
  <c r="Q272" i="17"/>
  <c r="Q274" i="17"/>
  <c r="N106" i="17"/>
  <c r="N108" i="17"/>
  <c r="N110" i="17"/>
  <c r="V120" i="17"/>
  <c r="V118" i="17"/>
  <c r="V117" i="17"/>
  <c r="V122" i="17"/>
  <c r="V107" i="17"/>
  <c r="S448" i="17"/>
  <c r="S438" i="17"/>
  <c r="S445" i="17"/>
  <c r="S435" i="17"/>
  <c r="S450" i="17"/>
  <c r="S436" i="17"/>
  <c r="S446" i="17"/>
  <c r="Q438" i="17"/>
  <c r="Q450" i="17"/>
  <c r="Q445" i="17"/>
  <c r="Q435" i="17"/>
  <c r="Q448" i="17"/>
  <c r="Q446" i="17"/>
  <c r="Q436" i="17"/>
  <c r="N55" i="21"/>
  <c r="H55" i="21"/>
  <c r="K55" i="21"/>
  <c r="Q55" i="21"/>
  <c r="I55" i="21"/>
  <c r="O55" i="21"/>
  <c r="R55" i="21"/>
  <c r="G55" i="21"/>
  <c r="F55" i="21"/>
  <c r="J55" i="21"/>
  <c r="M55" i="21"/>
  <c r="L55" i="21"/>
  <c r="P55" i="21"/>
  <c r="U274" i="17"/>
  <c r="U282" i="17"/>
  <c r="U281" i="17"/>
  <c r="U272" i="17"/>
  <c r="U271" i="17"/>
  <c r="U286" i="17"/>
  <c r="U284" i="17"/>
  <c r="T282" i="17"/>
  <c r="T286" i="17"/>
  <c r="T284" i="17"/>
  <c r="T281" i="17"/>
  <c r="T272" i="17"/>
  <c r="T274" i="17"/>
  <c r="T271" i="17"/>
  <c r="O106" i="17"/>
  <c r="O108" i="17"/>
  <c r="O122" i="17"/>
  <c r="O118" i="17"/>
  <c r="O117" i="17"/>
  <c r="O107" i="17"/>
  <c r="O599" i="17" s="1"/>
  <c r="O120" i="17"/>
  <c r="R436" i="17"/>
  <c r="R450" i="17"/>
  <c r="R446" i="17"/>
  <c r="R438" i="17"/>
  <c r="R448" i="17"/>
  <c r="R445" i="17"/>
  <c r="R435" i="17"/>
  <c r="M450" i="17"/>
  <c r="M435" i="17"/>
  <c r="M448" i="17"/>
  <c r="M446" i="17"/>
  <c r="M445" i="17"/>
  <c r="M438" i="17"/>
  <c r="M436" i="17"/>
  <c r="E109" i="21"/>
  <c r="K281" i="17"/>
  <c r="K284" i="17"/>
  <c r="K272" i="17"/>
  <c r="K271" i="17"/>
  <c r="K282" i="17"/>
  <c r="K274" i="17"/>
  <c r="K286" i="17"/>
  <c r="F35" i="12"/>
  <c r="H40" i="23" l="1"/>
  <c r="L103" i="8" s="1"/>
  <c r="I431" i="17" s="1"/>
  <c r="W277" i="17"/>
  <c r="K125" i="8"/>
  <c r="I289" i="17" s="1"/>
  <c r="X289" i="17" s="1"/>
  <c r="K114" i="8"/>
  <c r="I278" i="17" s="1"/>
  <c r="X278" i="17" s="1"/>
  <c r="J103" i="8"/>
  <c r="I103" i="17" s="1"/>
  <c r="X103" i="17" s="1"/>
  <c r="J116" i="8"/>
  <c r="I116" i="17" s="1"/>
  <c r="W116" i="17" s="1"/>
  <c r="K116" i="8"/>
  <c r="I280" i="17" s="1"/>
  <c r="W280" i="17" s="1"/>
  <c r="K103" i="8"/>
  <c r="I267" i="17" s="1"/>
  <c r="G25" i="24"/>
  <c r="J113" i="8"/>
  <c r="I113" i="17" s="1"/>
  <c r="J114" i="8"/>
  <c r="I114" i="17" s="1"/>
  <c r="W114" i="17" s="1"/>
  <c r="Y760" i="14"/>
  <c r="Y816" i="13"/>
  <c r="G36" i="1"/>
  <c r="G61" i="1" s="1"/>
  <c r="Y642" i="18"/>
  <c r="P602" i="17"/>
  <c r="Y727" i="18"/>
  <c r="Y714" i="13"/>
  <c r="Y648" i="13"/>
  <c r="Y752" i="14"/>
  <c r="Y665" i="18"/>
  <c r="Y754" i="13"/>
  <c r="Y721" i="14"/>
  <c r="Y776" i="18"/>
  <c r="Y823" i="13"/>
  <c r="Y755" i="14"/>
  <c r="Y708" i="13"/>
  <c r="Y732" i="13"/>
  <c r="Y766" i="13"/>
  <c r="Y727" i="13"/>
  <c r="Y667" i="14"/>
  <c r="Y647" i="13"/>
  <c r="Y807" i="13"/>
  <c r="Y659" i="13"/>
  <c r="Y654" i="13"/>
  <c r="Y772" i="13"/>
  <c r="Y774" i="14"/>
  <c r="Y758" i="18"/>
  <c r="Y792" i="18"/>
  <c r="Y707" i="18"/>
  <c r="Y798" i="14"/>
  <c r="V614" i="17"/>
  <c r="Y640" i="14"/>
  <c r="Y731" i="18"/>
  <c r="Y788" i="18"/>
  <c r="V610" i="17"/>
  <c r="Y762" i="13"/>
  <c r="Y774" i="18"/>
  <c r="Y750" i="18"/>
  <c r="Y699" i="18"/>
  <c r="Y693" i="13"/>
  <c r="Y715" i="14"/>
  <c r="Y718" i="14"/>
  <c r="Y773" i="14"/>
  <c r="Y777" i="18"/>
  <c r="Y770" i="13"/>
  <c r="Y748" i="14"/>
  <c r="Y637" i="14"/>
  <c r="Y736" i="18"/>
  <c r="L602" i="17"/>
  <c r="Y781" i="14"/>
  <c r="Y819" i="13"/>
  <c r="Y743" i="18"/>
  <c r="Y643" i="18"/>
  <c r="Y762" i="14"/>
  <c r="Y643" i="14"/>
  <c r="Y739" i="18"/>
  <c r="Y799" i="13"/>
  <c r="Y668" i="14"/>
  <c r="Y660" i="13"/>
  <c r="Y661" i="18"/>
  <c r="Y689" i="14"/>
  <c r="Y657" i="18"/>
  <c r="Y763" i="13"/>
  <c r="Y704" i="14"/>
  <c r="Y703" i="18"/>
  <c r="Y780" i="14"/>
  <c r="Y735" i="18"/>
  <c r="Y805" i="14"/>
  <c r="Y784" i="14"/>
  <c r="Y761" i="14"/>
  <c r="Y730" i="14"/>
  <c r="Y743" i="14"/>
  <c r="Y651" i="13"/>
  <c r="Y800" i="18"/>
  <c r="Y715" i="13"/>
  <c r="Y712" i="14"/>
  <c r="Y748" i="18"/>
  <c r="Y788" i="13"/>
  <c r="Y710" i="14"/>
  <c r="Y661" i="14"/>
  <c r="Y702" i="14"/>
  <c r="Y741" i="14"/>
  <c r="Y795" i="13"/>
  <c r="Y748" i="13"/>
  <c r="Y798" i="13"/>
  <c r="Y703" i="14"/>
  <c r="Y798" i="18"/>
  <c r="Y761" i="13"/>
  <c r="Y651" i="14"/>
  <c r="Y644" i="14"/>
  <c r="Y711" i="14"/>
  <c r="Y701" i="13"/>
  <c r="Y700" i="18"/>
  <c r="Y655" i="18"/>
  <c r="Y790" i="13"/>
  <c r="Y765" i="13"/>
  <c r="Y689" i="18"/>
  <c r="Y653" i="14"/>
  <c r="Y662" i="13"/>
  <c r="Y729" i="18"/>
  <c r="Y635" i="14"/>
  <c r="Y710" i="18"/>
  <c r="Y707" i="13"/>
  <c r="Y688" i="14"/>
  <c r="Y678" i="13"/>
  <c r="Y795" i="18"/>
  <c r="Y818" i="13"/>
  <c r="Y706" i="18"/>
  <c r="Y650" i="14"/>
  <c r="Y811" i="13"/>
  <c r="Y783" i="14"/>
  <c r="Y717" i="14"/>
  <c r="Y708" i="14"/>
  <c r="Y737" i="13"/>
  <c r="Y693" i="18"/>
  <c r="Y648" i="14"/>
  <c r="Y732" i="14"/>
  <c r="Y649" i="13"/>
  <c r="Y797" i="13"/>
  <c r="Y754" i="18"/>
  <c r="Y636" i="18"/>
  <c r="Y737" i="14"/>
  <c r="Y793" i="14"/>
  <c r="Y753" i="14"/>
  <c r="Y783" i="18"/>
  <c r="Y706" i="14"/>
  <c r="Y813" i="13"/>
  <c r="Y742" i="14"/>
  <c r="Y785" i="14"/>
  <c r="Y719" i="13"/>
  <c r="Y670" i="13"/>
  <c r="Y778" i="18"/>
  <c r="Y698" i="18"/>
  <c r="Y644" i="18"/>
  <c r="Y779" i="18"/>
  <c r="Y806" i="13"/>
  <c r="Y735" i="14"/>
  <c r="Y771" i="18"/>
  <c r="Y656" i="14"/>
  <c r="Y808" i="13"/>
  <c r="Y817" i="13"/>
  <c r="Y668" i="13"/>
  <c r="Y810" i="13"/>
  <c r="Y780" i="13"/>
  <c r="Y676" i="13"/>
  <c r="Y734" i="14"/>
  <c r="Y730" i="18"/>
  <c r="Y666" i="14"/>
  <c r="P610" i="17"/>
  <c r="Y751" i="14"/>
  <c r="Y697" i="18"/>
  <c r="Y717" i="18"/>
  <c r="Y647" i="14"/>
  <c r="Y655" i="13"/>
  <c r="Y788" i="14"/>
  <c r="Y702" i="18"/>
  <c r="Y638" i="14"/>
  <c r="Y756" i="14"/>
  <c r="Y721" i="13"/>
  <c r="Y756" i="18"/>
  <c r="Y634" i="18"/>
  <c r="S612" i="17"/>
  <c r="Y775" i="13"/>
  <c r="Y809" i="13"/>
  <c r="Y752" i="13"/>
  <c r="Y791" i="14"/>
  <c r="Y759" i="13"/>
  <c r="Y674" i="13"/>
  <c r="Y794" i="14"/>
  <c r="Y733" i="13"/>
  <c r="Y749" i="18"/>
  <c r="Y814" i="13"/>
  <c r="Y796" i="13"/>
  <c r="Y649" i="14"/>
  <c r="Y745" i="14"/>
  <c r="Y747" i="13"/>
  <c r="Y768" i="13"/>
  <c r="Y665" i="14"/>
  <c r="Y746" i="14"/>
  <c r="Y551" i="14"/>
  <c r="Y687" i="18"/>
  <c r="Y717" i="13"/>
  <c r="Y784" i="18"/>
  <c r="Y633" i="18"/>
  <c r="Y758" i="13"/>
  <c r="Y705" i="14"/>
  <c r="Y738" i="18"/>
  <c r="Y733" i="18"/>
  <c r="Y792" i="14"/>
  <c r="Y635" i="18"/>
  <c r="Y737" i="18"/>
  <c r="Y654" i="18"/>
  <c r="Y716" i="14"/>
  <c r="Y660" i="14"/>
  <c r="Y752" i="18"/>
  <c r="Y754" i="14"/>
  <c r="Y715" i="18"/>
  <c r="Y750" i="13"/>
  <c r="Y744" i="13"/>
  <c r="Y710" i="13"/>
  <c r="Y763" i="14"/>
  <c r="Y659" i="18"/>
  <c r="Y760" i="13"/>
  <c r="Y692" i="14"/>
  <c r="Y740" i="18"/>
  <c r="Y755" i="18"/>
  <c r="Y662" i="18"/>
  <c r="Y662" i="14"/>
  <c r="Y729" i="13"/>
  <c r="Y660" i="18"/>
  <c r="Y802" i="14"/>
  <c r="Y658" i="13"/>
  <c r="Y800" i="13"/>
  <c r="Y711" i="18"/>
  <c r="Y741" i="18"/>
  <c r="Y649" i="18"/>
  <c r="Y654" i="14"/>
  <c r="Y796" i="18"/>
  <c r="Y693" i="14"/>
  <c r="Y656" i="18"/>
  <c r="Y640" i="18"/>
  <c r="Y787" i="18"/>
  <c r="Y702" i="13"/>
  <c r="G49" i="21"/>
  <c r="L49" i="21"/>
  <c r="O49" i="21"/>
  <c r="J49" i="21"/>
  <c r="P49" i="21"/>
  <c r="N49" i="21"/>
  <c r="M49" i="21"/>
  <c r="F49" i="21"/>
  <c r="I49" i="21"/>
  <c r="K49" i="21"/>
  <c r="H49" i="21"/>
  <c r="Q49" i="21"/>
  <c r="R49" i="21"/>
  <c r="Y794" i="18"/>
  <c r="Y790" i="18"/>
  <c r="Y659" i="14"/>
  <c r="Y672" i="13"/>
  <c r="Y801" i="14"/>
  <c r="Y645" i="18"/>
  <c r="Y694" i="13"/>
  <c r="Y708" i="18"/>
  <c r="Y680" i="13"/>
  <c r="Y750" i="14"/>
  <c r="Y782" i="14"/>
  <c r="Y722" i="13"/>
  <c r="Y664" i="13"/>
  <c r="Y753" i="18"/>
  <c r="Y648" i="18"/>
  <c r="Y778" i="14"/>
  <c r="X71" i="19"/>
  <c r="Y642" i="14"/>
  <c r="Y701" i="18"/>
  <c r="Y793" i="13"/>
  <c r="Y705" i="18"/>
  <c r="Y742" i="18"/>
  <c r="Y746" i="18"/>
  <c r="Y797" i="14"/>
  <c r="Y698" i="14"/>
  <c r="Y779" i="14"/>
  <c r="Y665" i="13"/>
  <c r="Y767" i="13"/>
  <c r="Y690" i="18"/>
  <c r="Y723" i="13"/>
  <c r="Y790" i="14"/>
  <c r="Y725" i="13"/>
  <c r="Y731" i="13"/>
  <c r="Y800" i="14"/>
  <c r="Y701" i="14"/>
  <c r="Y770" i="18"/>
  <c r="Y707" i="14"/>
  <c r="Y775" i="18"/>
  <c r="Y677" i="13"/>
  <c r="Y777" i="14"/>
  <c r="Y774" i="13"/>
  <c r="Y815" i="13"/>
  <c r="Y759" i="14"/>
  <c r="Y769" i="18"/>
  <c r="Y638" i="18"/>
  <c r="Y799" i="14"/>
  <c r="Y751" i="13"/>
  <c r="Y652" i="18"/>
  <c r="Y773" i="18"/>
  <c r="Y655" i="14"/>
  <c r="Y726" i="13"/>
  <c r="Y786" i="14"/>
  <c r="Y651" i="18"/>
  <c r="Y685" i="18"/>
  <c r="Y694" i="18"/>
  <c r="Y650" i="13"/>
  <c r="Y786" i="18"/>
  <c r="Y714" i="14"/>
  <c r="Y653" i="18"/>
  <c r="Y782" i="18"/>
  <c r="Y709" i="18"/>
  <c r="Y716" i="13"/>
  <c r="Y656" i="13"/>
  <c r="Y691" i="14"/>
  <c r="Y669" i="14"/>
  <c r="Y789" i="18"/>
  <c r="Y789" i="14"/>
  <c r="Y663" i="13"/>
  <c r="Y679" i="13"/>
  <c r="Y663" i="14"/>
  <c r="Y776" i="13"/>
  <c r="Y728" i="13"/>
  <c r="Y666" i="13"/>
  <c r="Y739" i="14"/>
  <c r="Y641" i="18"/>
  <c r="Y772" i="14"/>
  <c r="Y747" i="14"/>
  <c r="Y812" i="13"/>
  <c r="Y650" i="18"/>
  <c r="Y688" i="18"/>
  <c r="Y706" i="13"/>
  <c r="Y775" i="14"/>
  <c r="Y704" i="18"/>
  <c r="Y787" i="13"/>
  <c r="Y675" i="13"/>
  <c r="Y736" i="14"/>
  <c r="Y646" i="14"/>
  <c r="Y771" i="13"/>
  <c r="Y746" i="13"/>
  <c r="Y700" i="14"/>
  <c r="Y645" i="14"/>
  <c r="Y780" i="18"/>
  <c r="Y705" i="13"/>
  <c r="Y796" i="14"/>
  <c r="Y692" i="18"/>
  <c r="Y663" i="18"/>
  <c r="Y637" i="18"/>
  <c r="Y713" i="18"/>
  <c r="Y664" i="18"/>
  <c r="Y673" i="13"/>
  <c r="Y744" i="18"/>
  <c r="Y658" i="14"/>
  <c r="Y805" i="13"/>
  <c r="Y749" i="13"/>
  <c r="Y758" i="14"/>
  <c r="Y639" i="14"/>
  <c r="Y772" i="18"/>
  <c r="Y695" i="14"/>
  <c r="Y720" i="14"/>
  <c r="Y658" i="18"/>
  <c r="Y804" i="14"/>
  <c r="Y751" i="18"/>
  <c r="Y792" i="13"/>
  <c r="Y769" i="13"/>
  <c r="Y671" i="13"/>
  <c r="Y776" i="14"/>
  <c r="Y795" i="14"/>
  <c r="Y641" i="14"/>
  <c r="Y724" i="13"/>
  <c r="Y563" i="13"/>
  <c r="Y728" i="18"/>
  <c r="Y747" i="18"/>
  <c r="Y794" i="13"/>
  <c r="Y719" i="14"/>
  <c r="Y667" i="13"/>
  <c r="Y803" i="14"/>
  <c r="Y731" i="14"/>
  <c r="Y653" i="13"/>
  <c r="Y799" i="18"/>
  <c r="Y757" i="14"/>
  <c r="Y720" i="13"/>
  <c r="Y773" i="13"/>
  <c r="Y749" i="14"/>
  <c r="Y696" i="18"/>
  <c r="Y647" i="18"/>
  <c r="Y714" i="18"/>
  <c r="Y712" i="18"/>
  <c r="Y691" i="18"/>
  <c r="Y657" i="13"/>
  <c r="Y801" i="13"/>
  <c r="Y661" i="13"/>
  <c r="Y756" i="13"/>
  <c r="Y732" i="18"/>
  <c r="Y704" i="13"/>
  <c r="Y801" i="18"/>
  <c r="Y793" i="18"/>
  <c r="Y669" i="13"/>
  <c r="Y745" i="18"/>
  <c r="Y713" i="14"/>
  <c r="Y744" i="14"/>
  <c r="Y745" i="13"/>
  <c r="Y712" i="13"/>
  <c r="Y785" i="18"/>
  <c r="Y696" i="14"/>
  <c r="Y709" i="13"/>
  <c r="Y764" i="13"/>
  <c r="Y733" i="14"/>
  <c r="Y791" i="13"/>
  <c r="Y695" i="18"/>
  <c r="Y716" i="18"/>
  <c r="Y697" i="14"/>
  <c r="E100" i="21"/>
  <c r="Y713" i="13"/>
  <c r="Y787" i="14"/>
  <c r="Y652" i="14"/>
  <c r="Y690" i="14"/>
  <c r="Y755" i="13"/>
  <c r="Y757" i="13"/>
  <c r="Y759" i="18"/>
  <c r="Y639" i="18"/>
  <c r="Y804" i="13"/>
  <c r="Y694" i="14"/>
  <c r="Y664" i="14"/>
  <c r="Y657" i="14"/>
  <c r="Y652" i="13"/>
  <c r="Y703" i="13"/>
  <c r="Y738" i="14"/>
  <c r="Y781" i="18"/>
  <c r="Y734" i="18"/>
  <c r="Y802" i="13"/>
  <c r="Y718" i="13"/>
  <c r="Y730" i="13"/>
  <c r="Y757" i="18"/>
  <c r="Y797" i="18"/>
  <c r="Y791" i="18"/>
  <c r="Y686" i="18"/>
  <c r="Y711" i="13"/>
  <c r="Y699" i="14"/>
  <c r="Y709" i="14"/>
  <c r="Y789" i="13"/>
  <c r="O612" i="17"/>
  <c r="N610" i="17"/>
  <c r="P612" i="17"/>
  <c r="Y753" i="13"/>
  <c r="Y803" i="13"/>
  <c r="Y636" i="14"/>
  <c r="Y646" i="18"/>
  <c r="Y740" i="14"/>
  <c r="W161" i="13"/>
  <c r="W983" i="13" s="1"/>
  <c r="X161" i="13"/>
  <c r="X983" i="13" s="1"/>
  <c r="X119" i="13"/>
  <c r="X941" i="13" s="1"/>
  <c r="W119" i="13"/>
  <c r="W941" i="13" s="1"/>
  <c r="W208" i="13"/>
  <c r="W1030" i="13" s="1"/>
  <c r="X208" i="13"/>
  <c r="X1030" i="13" s="1"/>
  <c r="W242" i="13"/>
  <c r="W1064" i="13" s="1"/>
  <c r="X242" i="13"/>
  <c r="X1064" i="13" s="1"/>
  <c r="W131" i="14"/>
  <c r="W935" i="14" s="1"/>
  <c r="X131" i="14"/>
  <c r="X935" i="14" s="1"/>
  <c r="W249" i="18"/>
  <c r="W1050" i="18" s="1"/>
  <c r="X249" i="18"/>
  <c r="X1050" i="18" s="1"/>
  <c r="W259" i="14"/>
  <c r="W1063" i="14" s="1"/>
  <c r="X259" i="14"/>
  <c r="X1063" i="14" s="1"/>
  <c r="W156" i="14"/>
  <c r="W960" i="14" s="1"/>
  <c r="X156" i="14"/>
  <c r="X960" i="14" s="1"/>
  <c r="X218" i="14"/>
  <c r="X1022" i="14" s="1"/>
  <c r="W218" i="14"/>
  <c r="W1022" i="14" s="1"/>
  <c r="X128" i="13"/>
  <c r="X950" i="13" s="1"/>
  <c r="W128" i="13"/>
  <c r="W950" i="13" s="1"/>
  <c r="W166" i="18"/>
  <c r="W967" i="18" s="1"/>
  <c r="X166" i="18"/>
  <c r="X967" i="18" s="1"/>
  <c r="W213" i="14"/>
  <c r="W1017" i="14" s="1"/>
  <c r="X213" i="14"/>
  <c r="X1017" i="14" s="1"/>
  <c r="W223" i="13"/>
  <c r="W1045" i="13" s="1"/>
  <c r="X223" i="13"/>
  <c r="X1045" i="13" s="1"/>
  <c r="X226" i="13"/>
  <c r="X1048" i="13" s="1"/>
  <c r="W226" i="13"/>
  <c r="W1048" i="13" s="1"/>
  <c r="W219" i="13"/>
  <c r="W1041" i="13" s="1"/>
  <c r="X219" i="13"/>
  <c r="X1041" i="13" s="1"/>
  <c r="W104" i="13"/>
  <c r="W926" i="13" s="1"/>
  <c r="X104" i="13"/>
  <c r="X926" i="13" s="1"/>
  <c r="W242" i="14"/>
  <c r="W1046" i="14" s="1"/>
  <c r="X242" i="14"/>
  <c r="X1046" i="14" s="1"/>
  <c r="W213" i="13"/>
  <c r="W1035" i="13" s="1"/>
  <c r="X213" i="13"/>
  <c r="X1035" i="13" s="1"/>
  <c r="X246" i="18"/>
  <c r="X1047" i="18" s="1"/>
  <c r="W246" i="18"/>
  <c r="W1047" i="18" s="1"/>
  <c r="W126" i="13"/>
  <c r="W948" i="13" s="1"/>
  <c r="X126" i="13"/>
  <c r="X948" i="13" s="1"/>
  <c r="X267" i="13"/>
  <c r="X1089" i="13" s="1"/>
  <c r="W267" i="13"/>
  <c r="W1089" i="13" s="1"/>
  <c r="W108" i="14"/>
  <c r="W912" i="14" s="1"/>
  <c r="X108" i="14"/>
  <c r="X912" i="14" s="1"/>
  <c r="X105" i="13"/>
  <c r="X927" i="13" s="1"/>
  <c r="W105" i="13"/>
  <c r="W927" i="13" s="1"/>
  <c r="X251" i="13"/>
  <c r="X1073" i="13" s="1"/>
  <c r="W251" i="13"/>
  <c r="W1073" i="13" s="1"/>
  <c r="W173" i="13"/>
  <c r="W995" i="13" s="1"/>
  <c r="X173" i="13"/>
  <c r="X995" i="13" s="1"/>
  <c r="X234" i="18"/>
  <c r="W234" i="18"/>
  <c r="W215" i="18"/>
  <c r="W1016" i="18" s="1"/>
  <c r="X215" i="18"/>
  <c r="X1016" i="18" s="1"/>
  <c r="W170" i="13"/>
  <c r="W992" i="13" s="1"/>
  <c r="X170" i="13"/>
  <c r="X992" i="13" s="1"/>
  <c r="W243" i="13"/>
  <c r="W1065" i="13" s="1"/>
  <c r="X243" i="13"/>
  <c r="X1065" i="13" s="1"/>
  <c r="W255" i="13"/>
  <c r="W1077" i="13" s="1"/>
  <c r="X255" i="13"/>
  <c r="X1077" i="13" s="1"/>
  <c r="W121" i="14"/>
  <c r="W925" i="14" s="1"/>
  <c r="X121" i="14"/>
  <c r="X925" i="14" s="1"/>
  <c r="W154" i="18"/>
  <c r="W955" i="18" s="1"/>
  <c r="X154" i="18"/>
  <c r="X955" i="18" s="1"/>
  <c r="X108" i="18"/>
  <c r="X909" i="18" s="1"/>
  <c r="W108" i="18"/>
  <c r="W909" i="18" s="1"/>
  <c r="X258" i="18"/>
  <c r="X1059" i="18" s="1"/>
  <c r="W258" i="18"/>
  <c r="W1059" i="18" s="1"/>
  <c r="X167" i="18"/>
  <c r="X968" i="18" s="1"/>
  <c r="W167" i="18"/>
  <c r="W968" i="18" s="1"/>
  <c r="X208" i="14"/>
  <c r="X1012" i="14" s="1"/>
  <c r="W208" i="14"/>
  <c r="W1012" i="14" s="1"/>
  <c r="X171" i="13"/>
  <c r="X993" i="13" s="1"/>
  <c r="W171" i="13"/>
  <c r="W993" i="13" s="1"/>
  <c r="X117" i="14"/>
  <c r="X921" i="14" s="1"/>
  <c r="W117" i="14"/>
  <c r="W921" i="14" s="1"/>
  <c r="X162" i="14"/>
  <c r="X966" i="14" s="1"/>
  <c r="W162" i="14"/>
  <c r="W966" i="14" s="1"/>
  <c r="W152" i="18"/>
  <c r="W953" i="18" s="1"/>
  <c r="X152" i="18"/>
  <c r="X953" i="18" s="1"/>
  <c r="X194" i="18"/>
  <c r="X995" i="18" s="1"/>
  <c r="W194" i="18"/>
  <c r="W995" i="18" s="1"/>
  <c r="W241" i="18"/>
  <c r="W1042" i="18" s="1"/>
  <c r="X241" i="18"/>
  <c r="X1042" i="18" s="1"/>
  <c r="W175" i="18"/>
  <c r="W976" i="18" s="1"/>
  <c r="X175" i="18"/>
  <c r="X976" i="18" s="1"/>
  <c r="X512" i="13"/>
  <c r="X547" i="13" s="1"/>
  <c r="W512" i="13"/>
  <c r="W547" i="13" s="1"/>
  <c r="W152" i="14"/>
  <c r="W956" i="14" s="1"/>
  <c r="X152" i="14"/>
  <c r="X956" i="14" s="1"/>
  <c r="W223" i="18"/>
  <c r="W1024" i="18" s="1"/>
  <c r="X223" i="18"/>
  <c r="X1024" i="18" s="1"/>
  <c r="W225" i="13"/>
  <c r="W1047" i="13" s="1"/>
  <c r="X225" i="13"/>
  <c r="X1047" i="13" s="1"/>
  <c r="W238" i="13"/>
  <c r="X238" i="13"/>
  <c r="X210" i="18"/>
  <c r="X1011" i="18" s="1"/>
  <c r="W210" i="18"/>
  <c r="W1011" i="18" s="1"/>
  <c r="X114" i="18"/>
  <c r="X915" i="18" s="1"/>
  <c r="W114" i="18"/>
  <c r="W915" i="18" s="1"/>
  <c r="N599" i="17"/>
  <c r="L600" i="17"/>
  <c r="W210" i="13"/>
  <c r="W1032" i="13" s="1"/>
  <c r="X210" i="13"/>
  <c r="X1032" i="13" s="1"/>
  <c r="X262" i="14"/>
  <c r="X1066" i="14" s="1"/>
  <c r="W262" i="14"/>
  <c r="W1066" i="14" s="1"/>
  <c r="W161" i="18"/>
  <c r="W962" i="18" s="1"/>
  <c r="X161" i="18"/>
  <c r="X962" i="18" s="1"/>
  <c r="Q729" i="14"/>
  <c r="Q765" i="14" s="1"/>
  <c r="J729" i="14"/>
  <c r="S729" i="14"/>
  <c r="S765" i="14" s="1"/>
  <c r="K729" i="14"/>
  <c r="K765" i="14" s="1"/>
  <c r="U729" i="14"/>
  <c r="U765" i="14" s="1"/>
  <c r="L729" i="14"/>
  <c r="L765" i="14" s="1"/>
  <c r="T729" i="14"/>
  <c r="T765" i="14" s="1"/>
  <c r="M729" i="14"/>
  <c r="M765" i="14" s="1"/>
  <c r="V729" i="14"/>
  <c r="V765" i="14" s="1"/>
  <c r="O729" i="14"/>
  <c r="O765" i="14" s="1"/>
  <c r="R729" i="14"/>
  <c r="R765" i="14" s="1"/>
  <c r="X729" i="14"/>
  <c r="X765" i="14" s="1"/>
  <c r="N729" i="14"/>
  <c r="N765" i="14" s="1"/>
  <c r="W729" i="14"/>
  <c r="W765" i="14" s="1"/>
  <c r="P729" i="14"/>
  <c r="P765" i="14" s="1"/>
  <c r="W200" i="14"/>
  <c r="W1004" i="14" s="1"/>
  <c r="X200" i="14"/>
  <c r="X1004" i="14" s="1"/>
  <c r="W113" i="13"/>
  <c r="W935" i="13" s="1"/>
  <c r="X113" i="13"/>
  <c r="X935" i="13" s="1"/>
  <c r="W223" i="14"/>
  <c r="W1027" i="14" s="1"/>
  <c r="X223" i="14"/>
  <c r="X1027" i="14" s="1"/>
  <c r="X106" i="18"/>
  <c r="X907" i="18" s="1"/>
  <c r="W106" i="18"/>
  <c r="W907" i="18" s="1"/>
  <c r="X237" i="14"/>
  <c r="X1041" i="14" s="1"/>
  <c r="W237" i="14"/>
  <c r="W1041" i="14" s="1"/>
  <c r="W177" i="14"/>
  <c r="W981" i="14" s="1"/>
  <c r="X177" i="14"/>
  <c r="X981" i="14" s="1"/>
  <c r="X207" i="18"/>
  <c r="X1008" i="18" s="1"/>
  <c r="W207" i="18"/>
  <c r="W1008" i="18" s="1"/>
  <c r="X126" i="14"/>
  <c r="X930" i="14" s="1"/>
  <c r="W126" i="14"/>
  <c r="W930" i="14" s="1"/>
  <c r="I273" i="13"/>
  <c r="M273" i="5"/>
  <c r="W203" i="14"/>
  <c r="W1007" i="14" s="1"/>
  <c r="X203" i="14"/>
  <c r="X1007" i="14" s="1"/>
  <c r="W239" i="14"/>
  <c r="W1043" i="14" s="1"/>
  <c r="X239" i="14"/>
  <c r="X1043" i="14" s="1"/>
  <c r="W212" i="14"/>
  <c r="W1016" i="14" s="1"/>
  <c r="X212" i="14"/>
  <c r="X1016" i="14" s="1"/>
  <c r="W98" i="18"/>
  <c r="X98" i="18"/>
  <c r="W238" i="18"/>
  <c r="W1039" i="18" s="1"/>
  <c r="X238" i="18"/>
  <c r="X1039" i="18" s="1"/>
  <c r="X126" i="18"/>
  <c r="X927" i="18" s="1"/>
  <c r="W126" i="18"/>
  <c r="W927" i="18" s="1"/>
  <c r="X459" i="18"/>
  <c r="X495" i="18" s="1"/>
  <c r="W459" i="18"/>
  <c r="W495" i="18" s="1"/>
  <c r="X127" i="14"/>
  <c r="X931" i="14" s="1"/>
  <c r="W127" i="14"/>
  <c r="W931" i="14" s="1"/>
  <c r="W181" i="13"/>
  <c r="W1003" i="13" s="1"/>
  <c r="X181" i="13"/>
  <c r="X1003" i="13" s="1"/>
  <c r="W132" i="13"/>
  <c r="W954" i="13" s="1"/>
  <c r="X132" i="13"/>
  <c r="X954" i="13" s="1"/>
  <c r="W255" i="14"/>
  <c r="W1059" i="14" s="1"/>
  <c r="X255" i="14"/>
  <c r="X1059" i="14" s="1"/>
  <c r="W169" i="14"/>
  <c r="W973" i="14" s="1"/>
  <c r="X169" i="14"/>
  <c r="X973" i="14" s="1"/>
  <c r="W117" i="13"/>
  <c r="W939" i="13" s="1"/>
  <c r="X117" i="13"/>
  <c r="X939" i="13" s="1"/>
  <c r="W129" i="18"/>
  <c r="W930" i="18" s="1"/>
  <c r="X129" i="18"/>
  <c r="X930" i="18" s="1"/>
  <c r="X157" i="13"/>
  <c r="X979" i="13" s="1"/>
  <c r="W157" i="13"/>
  <c r="W979" i="13" s="1"/>
  <c r="X100" i="18"/>
  <c r="X901" i="18" s="1"/>
  <c r="W100" i="18"/>
  <c r="W901" i="18" s="1"/>
  <c r="K136" i="5"/>
  <c r="I408" i="13"/>
  <c r="W113" i="14"/>
  <c r="W917" i="14" s="1"/>
  <c r="X113" i="14"/>
  <c r="X917" i="14" s="1"/>
  <c r="M18" i="6"/>
  <c r="I18" i="14"/>
  <c r="W254" i="14"/>
  <c r="W1058" i="14" s="1"/>
  <c r="X254" i="14"/>
  <c r="X1058" i="14" s="1"/>
  <c r="W175" i="13"/>
  <c r="W997" i="13" s="1"/>
  <c r="X175" i="13"/>
  <c r="X997" i="13" s="1"/>
  <c r="X261" i="14"/>
  <c r="X1065" i="14" s="1"/>
  <c r="W261" i="14"/>
  <c r="W1065" i="14" s="1"/>
  <c r="X179" i="18"/>
  <c r="X980" i="18" s="1"/>
  <c r="W179" i="18"/>
  <c r="W980" i="18" s="1"/>
  <c r="W170" i="18"/>
  <c r="W971" i="18" s="1"/>
  <c r="X170" i="18"/>
  <c r="X971" i="18" s="1"/>
  <c r="W222" i="14"/>
  <c r="W1026" i="14" s="1"/>
  <c r="X222" i="14"/>
  <c r="X1026" i="14" s="1"/>
  <c r="X155" i="13"/>
  <c r="X977" i="13" s="1"/>
  <c r="W155" i="13"/>
  <c r="W977" i="13" s="1"/>
  <c r="X205" i="14"/>
  <c r="X1009" i="14" s="1"/>
  <c r="W205" i="14"/>
  <c r="W1009" i="14" s="1"/>
  <c r="X248" i="18"/>
  <c r="X1049" i="18" s="1"/>
  <c r="W248" i="18"/>
  <c r="W1049" i="18" s="1"/>
  <c r="K136" i="10"/>
  <c r="I401" i="18"/>
  <c r="X15" i="14"/>
  <c r="X819" i="14" s="1"/>
  <c r="W15" i="14"/>
  <c r="W819" i="14" s="1"/>
  <c r="I230" i="13"/>
  <c r="M230" i="5"/>
  <c r="X162" i="13"/>
  <c r="X984" i="13" s="1"/>
  <c r="W162" i="13"/>
  <c r="W984" i="13" s="1"/>
  <c r="X168" i="14"/>
  <c r="X972" i="14" s="1"/>
  <c r="W168" i="14"/>
  <c r="W972" i="14" s="1"/>
  <c r="X202" i="14"/>
  <c r="X1006" i="14" s="1"/>
  <c r="W202" i="14"/>
  <c r="W1006" i="14" s="1"/>
  <c r="W251" i="18"/>
  <c r="W1052" i="18" s="1"/>
  <c r="X251" i="18"/>
  <c r="X1052" i="18" s="1"/>
  <c r="X172" i="18"/>
  <c r="X973" i="18" s="1"/>
  <c r="W172" i="18"/>
  <c r="W973" i="18" s="1"/>
  <c r="X178" i="14"/>
  <c r="X982" i="14" s="1"/>
  <c r="W178" i="14"/>
  <c r="W982" i="14" s="1"/>
  <c r="X245" i="18"/>
  <c r="X1046" i="18" s="1"/>
  <c r="W245" i="18"/>
  <c r="W1046" i="18" s="1"/>
  <c r="W119" i="18"/>
  <c r="W920" i="18" s="1"/>
  <c r="X119" i="18"/>
  <c r="X920" i="18" s="1"/>
  <c r="X163" i="18"/>
  <c r="X964" i="18" s="1"/>
  <c r="W163" i="18"/>
  <c r="W964" i="18" s="1"/>
  <c r="W157" i="18"/>
  <c r="W958" i="18" s="1"/>
  <c r="X157" i="18"/>
  <c r="X958" i="18" s="1"/>
  <c r="W159" i="18"/>
  <c r="W960" i="18" s="1"/>
  <c r="X159" i="18"/>
  <c r="X960" i="18" s="1"/>
  <c r="W143" i="14"/>
  <c r="M143" i="14"/>
  <c r="V143" i="14"/>
  <c r="R143" i="14"/>
  <c r="O143" i="14"/>
  <c r="N143" i="14"/>
  <c r="L143" i="14"/>
  <c r="T143" i="14"/>
  <c r="X143" i="14"/>
  <c r="P143" i="14"/>
  <c r="K143" i="14"/>
  <c r="U143" i="14"/>
  <c r="Q143" i="14"/>
  <c r="S143" i="14"/>
  <c r="J143" i="14"/>
  <c r="X128" i="14"/>
  <c r="X932" i="14" s="1"/>
  <c r="W128" i="14"/>
  <c r="W932" i="14" s="1"/>
  <c r="W275" i="13"/>
  <c r="W1097" i="13" s="1"/>
  <c r="X275" i="13"/>
  <c r="X1097" i="13" s="1"/>
  <c r="W163" i="13"/>
  <c r="W985" i="13" s="1"/>
  <c r="X163" i="13"/>
  <c r="X985" i="13" s="1"/>
  <c r="X267" i="14"/>
  <c r="X1071" i="14" s="1"/>
  <c r="W267" i="14"/>
  <c r="W1071" i="14" s="1"/>
  <c r="W213" i="18"/>
  <c r="W1014" i="18" s="1"/>
  <c r="X213" i="18"/>
  <c r="X1014" i="18" s="1"/>
  <c r="W202" i="18"/>
  <c r="W1003" i="18" s="1"/>
  <c r="X202" i="18"/>
  <c r="X1003" i="18" s="1"/>
  <c r="W264" i="14"/>
  <c r="W1068" i="14" s="1"/>
  <c r="X264" i="14"/>
  <c r="X1068" i="14" s="1"/>
  <c r="W215" i="14"/>
  <c r="W1019" i="14" s="1"/>
  <c r="X215" i="14"/>
  <c r="X1019" i="14" s="1"/>
  <c r="W118" i="18"/>
  <c r="W919" i="18" s="1"/>
  <c r="X118" i="18"/>
  <c r="X919" i="18" s="1"/>
  <c r="X168" i="18"/>
  <c r="X969" i="18" s="1"/>
  <c r="W168" i="18"/>
  <c r="W969" i="18" s="1"/>
  <c r="K700" i="13"/>
  <c r="K735" i="13" s="1"/>
  <c r="U700" i="13"/>
  <c r="U735" i="13" s="1"/>
  <c r="M700" i="13"/>
  <c r="M735" i="13" s="1"/>
  <c r="T700" i="13"/>
  <c r="T735" i="13" s="1"/>
  <c r="P700" i="13"/>
  <c r="P735" i="13" s="1"/>
  <c r="V700" i="13"/>
  <c r="V735" i="13" s="1"/>
  <c r="N700" i="13"/>
  <c r="N735" i="13" s="1"/>
  <c r="W700" i="13"/>
  <c r="W735" i="13" s="1"/>
  <c r="O700" i="13"/>
  <c r="O735" i="13" s="1"/>
  <c r="X700" i="13"/>
  <c r="X735" i="13" s="1"/>
  <c r="R700" i="13"/>
  <c r="R735" i="13" s="1"/>
  <c r="L700" i="13"/>
  <c r="L735" i="13" s="1"/>
  <c r="J700" i="13"/>
  <c r="Q700" i="13"/>
  <c r="Q735" i="13" s="1"/>
  <c r="S700" i="13"/>
  <c r="S735" i="13" s="1"/>
  <c r="W153" i="13"/>
  <c r="W975" i="13" s="1"/>
  <c r="X153" i="13"/>
  <c r="X975" i="13" s="1"/>
  <c r="W144" i="13"/>
  <c r="X144" i="13"/>
  <c r="W224" i="13"/>
  <c r="W1046" i="13" s="1"/>
  <c r="X224" i="13"/>
  <c r="X1046" i="13" s="1"/>
  <c r="X240" i="18"/>
  <c r="X1041" i="18" s="1"/>
  <c r="W240" i="18"/>
  <c r="W1041" i="18" s="1"/>
  <c r="W173" i="18"/>
  <c r="W974" i="18" s="1"/>
  <c r="X173" i="18"/>
  <c r="X974" i="18" s="1"/>
  <c r="W15" i="19"/>
  <c r="W99" i="19" s="1"/>
  <c r="V15" i="19"/>
  <c r="V99" i="19" s="1"/>
  <c r="X260" i="18"/>
  <c r="X1061" i="18" s="1"/>
  <c r="W260" i="18"/>
  <c r="W1061" i="18" s="1"/>
  <c r="X501" i="18"/>
  <c r="X537" i="18" s="1"/>
  <c r="W501" i="18"/>
  <c r="W537" i="18" s="1"/>
  <c r="X249" i="14"/>
  <c r="X1053" i="14" s="1"/>
  <c r="W249" i="14"/>
  <c r="W1053" i="14" s="1"/>
  <c r="W228" i="13"/>
  <c r="W1050" i="13" s="1"/>
  <c r="X228" i="13"/>
  <c r="X1050" i="13" s="1"/>
  <c r="W101" i="13"/>
  <c r="W923" i="13" s="1"/>
  <c r="X101" i="13"/>
  <c r="X923" i="13" s="1"/>
  <c r="W212" i="13"/>
  <c r="W1034" i="13" s="1"/>
  <c r="X212" i="13"/>
  <c r="X1034" i="13" s="1"/>
  <c r="X168" i="13"/>
  <c r="X990" i="13" s="1"/>
  <c r="W168" i="13"/>
  <c r="W990" i="13" s="1"/>
  <c r="I134" i="18"/>
  <c r="M134" i="10"/>
  <c r="J136" i="10"/>
  <c r="X163" i="14"/>
  <c r="X967" i="14" s="1"/>
  <c r="W163" i="14"/>
  <c r="W967" i="14" s="1"/>
  <c r="X167" i="13"/>
  <c r="X989" i="13" s="1"/>
  <c r="W167" i="13"/>
  <c r="W989" i="13" s="1"/>
  <c r="W251" i="14"/>
  <c r="W1055" i="14" s="1"/>
  <c r="X251" i="14"/>
  <c r="X1055" i="14" s="1"/>
  <c r="W253" i="13"/>
  <c r="W1075" i="13" s="1"/>
  <c r="X253" i="13"/>
  <c r="X1075" i="13" s="1"/>
  <c r="W130" i="18"/>
  <c r="W931" i="18" s="1"/>
  <c r="X130" i="18"/>
  <c r="X931" i="18" s="1"/>
  <c r="X269" i="14"/>
  <c r="X1073" i="14" s="1"/>
  <c r="W269" i="14"/>
  <c r="W1073" i="14" s="1"/>
  <c r="W120" i="13"/>
  <c r="W942" i="13" s="1"/>
  <c r="X120" i="13"/>
  <c r="X942" i="13" s="1"/>
  <c r="X208" i="18"/>
  <c r="X1009" i="18" s="1"/>
  <c r="W208" i="18"/>
  <c r="W1009" i="18" s="1"/>
  <c r="S768" i="18"/>
  <c r="S804" i="18" s="1"/>
  <c r="U768" i="18"/>
  <c r="U804" i="18" s="1"/>
  <c r="P768" i="18"/>
  <c r="P804" i="18" s="1"/>
  <c r="O768" i="18"/>
  <c r="O804" i="18" s="1"/>
  <c r="M768" i="18"/>
  <c r="M804" i="18" s="1"/>
  <c r="J768" i="18"/>
  <c r="R768" i="18"/>
  <c r="R804" i="18" s="1"/>
  <c r="W768" i="18"/>
  <c r="W804" i="18" s="1"/>
  <c r="Q768" i="18"/>
  <c r="Q804" i="18" s="1"/>
  <c r="X768" i="18"/>
  <c r="X804" i="18" s="1"/>
  <c r="T768" i="18"/>
  <c r="T804" i="18" s="1"/>
  <c r="L768" i="18"/>
  <c r="L804" i="18" s="1"/>
  <c r="N768" i="18"/>
  <c r="N804" i="18" s="1"/>
  <c r="V768" i="18"/>
  <c r="V804" i="18" s="1"/>
  <c r="K768" i="18"/>
  <c r="K804" i="18" s="1"/>
  <c r="I668" i="18"/>
  <c r="L136" i="10"/>
  <c r="W220" i="13"/>
  <c r="W1042" i="13" s="1"/>
  <c r="X220" i="13"/>
  <c r="X1042" i="13" s="1"/>
  <c r="M187" i="5"/>
  <c r="I187" i="13"/>
  <c r="W172" i="13"/>
  <c r="W994" i="13" s="1"/>
  <c r="X172" i="13"/>
  <c r="X994" i="13" s="1"/>
  <c r="W15" i="13"/>
  <c r="W837" i="13" s="1"/>
  <c r="X15" i="13"/>
  <c r="X837" i="13" s="1"/>
  <c r="X123" i="13"/>
  <c r="X945" i="13" s="1"/>
  <c r="W123" i="13"/>
  <c r="W945" i="13" s="1"/>
  <c r="X164" i="14"/>
  <c r="X968" i="14" s="1"/>
  <c r="W164" i="14"/>
  <c r="W968" i="14" s="1"/>
  <c r="X243" i="18"/>
  <c r="X1044" i="18" s="1"/>
  <c r="W243" i="18"/>
  <c r="W1044" i="18" s="1"/>
  <c r="X220" i="18"/>
  <c r="X1021" i="18" s="1"/>
  <c r="W220" i="18"/>
  <c r="W1021" i="18" s="1"/>
  <c r="I228" i="18"/>
  <c r="M228" i="10"/>
  <c r="W243" i="14"/>
  <c r="W1047" i="14" s="1"/>
  <c r="X243" i="14"/>
  <c r="X1047" i="14" s="1"/>
  <c r="X196" i="14"/>
  <c r="X1000" i="14" s="1"/>
  <c r="W196" i="14"/>
  <c r="W1000" i="14" s="1"/>
  <c r="W372" i="13"/>
  <c r="W408" i="13" s="1"/>
  <c r="X372" i="13"/>
  <c r="X408" i="13" s="1"/>
  <c r="N550" i="14"/>
  <c r="N554" i="14" s="1"/>
  <c r="W550" i="14"/>
  <c r="W554" i="14" s="1"/>
  <c r="O550" i="14"/>
  <c r="O554" i="14" s="1"/>
  <c r="X550" i="14"/>
  <c r="X554" i="14" s="1"/>
  <c r="Q550" i="14"/>
  <c r="Q554" i="14" s="1"/>
  <c r="J550" i="14"/>
  <c r="R550" i="14"/>
  <c r="R554" i="14" s="1"/>
  <c r="K550" i="14"/>
  <c r="K554" i="14" s="1"/>
  <c r="P550" i="14"/>
  <c r="P554" i="14" s="1"/>
  <c r="L550" i="14"/>
  <c r="L554" i="14" s="1"/>
  <c r="U550" i="14"/>
  <c r="U554" i="14" s="1"/>
  <c r="V550" i="14"/>
  <c r="V554" i="14" s="1"/>
  <c r="M550" i="14"/>
  <c r="M554" i="14" s="1"/>
  <c r="T550" i="14"/>
  <c r="T554" i="14" s="1"/>
  <c r="S550" i="14"/>
  <c r="S554" i="14" s="1"/>
  <c r="X197" i="13"/>
  <c r="X1019" i="13" s="1"/>
  <c r="W197" i="13"/>
  <c r="W1019" i="13" s="1"/>
  <c r="X165" i="13"/>
  <c r="X987" i="13" s="1"/>
  <c r="W165" i="13"/>
  <c r="W987" i="13" s="1"/>
  <c r="W206" i="14"/>
  <c r="W1010" i="14" s="1"/>
  <c r="X206" i="14"/>
  <c r="X1010" i="14" s="1"/>
  <c r="W179" i="13"/>
  <c r="W1001" i="13" s="1"/>
  <c r="X179" i="13"/>
  <c r="X1001" i="13" s="1"/>
  <c r="X201" i="18"/>
  <c r="X1002" i="18" s="1"/>
  <c r="W201" i="18"/>
  <c r="W1002" i="18" s="1"/>
  <c r="X266" i="14"/>
  <c r="X1070" i="14" s="1"/>
  <c r="W266" i="14"/>
  <c r="W1070" i="14" s="1"/>
  <c r="W145" i="13"/>
  <c r="W967" i="13" s="1"/>
  <c r="X145" i="13"/>
  <c r="X967" i="13" s="1"/>
  <c r="W112" i="13"/>
  <c r="W934" i="13" s="1"/>
  <c r="X112" i="13"/>
  <c r="X934" i="13" s="1"/>
  <c r="W210" i="14"/>
  <c r="W1014" i="14" s="1"/>
  <c r="X210" i="14"/>
  <c r="X1014" i="14" s="1"/>
  <c r="X124" i="14"/>
  <c r="X928" i="14" s="1"/>
  <c r="W124" i="14"/>
  <c r="W928" i="14" s="1"/>
  <c r="W180" i="14"/>
  <c r="W984" i="14" s="1"/>
  <c r="X180" i="14"/>
  <c r="X984" i="14" s="1"/>
  <c r="W124" i="13"/>
  <c r="W946" i="13" s="1"/>
  <c r="X124" i="13"/>
  <c r="X946" i="13" s="1"/>
  <c r="X153" i="18"/>
  <c r="X954" i="18" s="1"/>
  <c r="W153" i="18"/>
  <c r="W954" i="18" s="1"/>
  <c r="W267" i="18"/>
  <c r="W1068" i="18" s="1"/>
  <c r="X267" i="18"/>
  <c r="X1068" i="18" s="1"/>
  <c r="W195" i="18"/>
  <c r="W996" i="18" s="1"/>
  <c r="X195" i="18"/>
  <c r="X996" i="18" s="1"/>
  <c r="T144" i="14"/>
  <c r="T948" i="14" s="1"/>
  <c r="L144" i="14"/>
  <c r="L948" i="14" s="1"/>
  <c r="O144" i="14"/>
  <c r="O948" i="14" s="1"/>
  <c r="K144" i="14"/>
  <c r="K948" i="14" s="1"/>
  <c r="U144" i="14"/>
  <c r="U948" i="14" s="1"/>
  <c r="Q144" i="14"/>
  <c r="Q948" i="14" s="1"/>
  <c r="M144" i="14"/>
  <c r="M948" i="14" s="1"/>
  <c r="W144" i="14"/>
  <c r="W948" i="14" s="1"/>
  <c r="P144" i="14"/>
  <c r="P948" i="14" s="1"/>
  <c r="X144" i="14"/>
  <c r="X948" i="14" s="1"/>
  <c r="R144" i="14"/>
  <c r="R948" i="14" s="1"/>
  <c r="V144" i="14"/>
  <c r="V948" i="14" s="1"/>
  <c r="J144" i="14"/>
  <c r="N144" i="14"/>
  <c r="N948" i="14" s="1"/>
  <c r="S144" i="14"/>
  <c r="S948" i="14" s="1"/>
  <c r="W170" i="14"/>
  <c r="W974" i="14" s="1"/>
  <c r="X170" i="14"/>
  <c r="X974" i="14" s="1"/>
  <c r="W365" i="18"/>
  <c r="W401" i="18" s="1"/>
  <c r="W403" i="18" s="1"/>
  <c r="X365" i="18"/>
  <c r="X401" i="18" s="1"/>
  <c r="X403" i="18" s="1"/>
  <c r="K686" i="13"/>
  <c r="K827" i="13" s="1"/>
  <c r="O686" i="13"/>
  <c r="O827" i="13" s="1"/>
  <c r="L686" i="13"/>
  <c r="L827" i="13" s="1"/>
  <c r="M686" i="13"/>
  <c r="M827" i="13" s="1"/>
  <c r="P686" i="13"/>
  <c r="P827" i="13" s="1"/>
  <c r="V686" i="13"/>
  <c r="V827" i="13" s="1"/>
  <c r="N686" i="13"/>
  <c r="N827" i="13" s="1"/>
  <c r="U686" i="13"/>
  <c r="U827" i="13" s="1"/>
  <c r="Q686" i="13"/>
  <c r="Q827" i="13" s="1"/>
  <c r="X686" i="13"/>
  <c r="X827" i="13" s="1"/>
  <c r="R686" i="13"/>
  <c r="R827" i="13" s="1"/>
  <c r="W686" i="13"/>
  <c r="W827" i="13" s="1"/>
  <c r="J686" i="13"/>
  <c r="S686" i="13"/>
  <c r="S827" i="13" s="1"/>
  <c r="T686" i="13"/>
  <c r="T827" i="13" s="1"/>
  <c r="X103" i="14"/>
  <c r="X907" i="14" s="1"/>
  <c r="W103" i="14"/>
  <c r="W907" i="14" s="1"/>
  <c r="W182" i="18"/>
  <c r="W983" i="18" s="1"/>
  <c r="X182" i="18"/>
  <c r="X983" i="18" s="1"/>
  <c r="X205" i="18"/>
  <c r="X1006" i="18" s="1"/>
  <c r="W205" i="18"/>
  <c r="W1006" i="18" s="1"/>
  <c r="X469" i="13"/>
  <c r="X504" i="13" s="1"/>
  <c r="W469" i="13"/>
  <c r="W504" i="13" s="1"/>
  <c r="X366" i="14"/>
  <c r="X403" i="14" s="1"/>
  <c r="W366" i="14"/>
  <c r="W403" i="14" s="1"/>
  <c r="W176" i="14"/>
  <c r="W980" i="14" s="1"/>
  <c r="X176" i="14"/>
  <c r="X980" i="14" s="1"/>
  <c r="X169" i="18"/>
  <c r="X970" i="18" s="1"/>
  <c r="W169" i="18"/>
  <c r="W970" i="18" s="1"/>
  <c r="P562" i="13"/>
  <c r="P566" i="13" s="1"/>
  <c r="W562" i="13"/>
  <c r="W566" i="13" s="1"/>
  <c r="Q562" i="13"/>
  <c r="Q566" i="13" s="1"/>
  <c r="J562" i="13"/>
  <c r="R562" i="13"/>
  <c r="R566" i="13" s="1"/>
  <c r="K562" i="13"/>
  <c r="K566" i="13" s="1"/>
  <c r="S562" i="13"/>
  <c r="S566" i="13" s="1"/>
  <c r="M562" i="13"/>
  <c r="M566" i="13" s="1"/>
  <c r="T562" i="13"/>
  <c r="T566" i="13" s="1"/>
  <c r="O562" i="13"/>
  <c r="O566" i="13" s="1"/>
  <c r="U562" i="13"/>
  <c r="U566" i="13" s="1"/>
  <c r="X562" i="13"/>
  <c r="X566" i="13" s="1"/>
  <c r="L562" i="13"/>
  <c r="L566" i="13" s="1"/>
  <c r="N562" i="13"/>
  <c r="N566" i="13" s="1"/>
  <c r="V562" i="13"/>
  <c r="V566" i="13" s="1"/>
  <c r="S676" i="18"/>
  <c r="S680" i="18" s="1"/>
  <c r="M676" i="18"/>
  <c r="M680" i="18" s="1"/>
  <c r="P676" i="18"/>
  <c r="P680" i="18" s="1"/>
  <c r="U676" i="18"/>
  <c r="U680" i="18" s="1"/>
  <c r="J676" i="18"/>
  <c r="N676" i="18"/>
  <c r="N680" i="18" s="1"/>
  <c r="W676" i="18"/>
  <c r="W680" i="18" s="1"/>
  <c r="O676" i="18"/>
  <c r="O680" i="18" s="1"/>
  <c r="K676" i="18"/>
  <c r="K680" i="18" s="1"/>
  <c r="T676" i="18"/>
  <c r="T680" i="18" s="1"/>
  <c r="R676" i="18"/>
  <c r="R680" i="18" s="1"/>
  <c r="Q676" i="18"/>
  <c r="Q680" i="18" s="1"/>
  <c r="X676" i="18"/>
  <c r="X680" i="18" s="1"/>
  <c r="V676" i="18"/>
  <c r="V680" i="18" s="1"/>
  <c r="L676" i="18"/>
  <c r="L680" i="18" s="1"/>
  <c r="W114" i="14"/>
  <c r="W918" i="14" s="1"/>
  <c r="X114" i="14"/>
  <c r="X918" i="14" s="1"/>
  <c r="W206" i="18"/>
  <c r="W1007" i="18" s="1"/>
  <c r="X206" i="18"/>
  <c r="X1007" i="18" s="1"/>
  <c r="X102" i="18"/>
  <c r="X903" i="18" s="1"/>
  <c r="W102" i="18"/>
  <c r="W903" i="18" s="1"/>
  <c r="W167" i="14"/>
  <c r="W971" i="14" s="1"/>
  <c r="X167" i="14"/>
  <c r="X971" i="14" s="1"/>
  <c r="X125" i="13"/>
  <c r="X947" i="13" s="1"/>
  <c r="W125" i="13"/>
  <c r="W947" i="13" s="1"/>
  <c r="M187" i="6"/>
  <c r="I187" i="14"/>
  <c r="X104" i="14"/>
  <c r="X908" i="14" s="1"/>
  <c r="W104" i="14"/>
  <c r="W908" i="14" s="1"/>
  <c r="X199" i="18"/>
  <c r="X1000" i="18" s="1"/>
  <c r="W199" i="18"/>
  <c r="W1000" i="18" s="1"/>
  <c r="X224" i="14"/>
  <c r="X1028" i="14" s="1"/>
  <c r="W224" i="14"/>
  <c r="W1028" i="14" s="1"/>
  <c r="X288" i="13"/>
  <c r="X292" i="13" s="1"/>
  <c r="W288" i="13"/>
  <c r="W292" i="13" s="1"/>
  <c r="W206" i="13"/>
  <c r="W1028" i="13" s="1"/>
  <c r="X206" i="13"/>
  <c r="X1028" i="13" s="1"/>
  <c r="W158" i="18"/>
  <c r="W959" i="18" s="1"/>
  <c r="X158" i="18"/>
  <c r="X959" i="18" s="1"/>
  <c r="W153" i="14"/>
  <c r="W957" i="14" s="1"/>
  <c r="X153" i="14"/>
  <c r="X957" i="14" s="1"/>
  <c r="X248" i="13"/>
  <c r="X1070" i="13" s="1"/>
  <c r="W248" i="13"/>
  <c r="W1070" i="13" s="1"/>
  <c r="X256" i="18"/>
  <c r="X1057" i="18" s="1"/>
  <c r="W256" i="18"/>
  <c r="W1057" i="18" s="1"/>
  <c r="V145" i="14"/>
  <c r="V949" i="14" s="1"/>
  <c r="M145" i="14"/>
  <c r="M949" i="14" s="1"/>
  <c r="J145" i="14"/>
  <c r="K145" i="14"/>
  <c r="K949" i="14" s="1"/>
  <c r="R145" i="14"/>
  <c r="R949" i="14" s="1"/>
  <c r="U145" i="14"/>
  <c r="U949" i="14" s="1"/>
  <c r="L145" i="14"/>
  <c r="L949" i="14" s="1"/>
  <c r="P145" i="14"/>
  <c r="P949" i="14" s="1"/>
  <c r="O145" i="14"/>
  <c r="O949" i="14" s="1"/>
  <c r="X145" i="14"/>
  <c r="X949" i="14" s="1"/>
  <c r="Q145" i="14"/>
  <c r="Q949" i="14" s="1"/>
  <c r="T145" i="14"/>
  <c r="T949" i="14" s="1"/>
  <c r="W145" i="14"/>
  <c r="W949" i="14" s="1"/>
  <c r="N145" i="14"/>
  <c r="N949" i="14" s="1"/>
  <c r="S145" i="14"/>
  <c r="S949" i="14" s="1"/>
  <c r="X155" i="18"/>
  <c r="X956" i="18" s="1"/>
  <c r="W155" i="18"/>
  <c r="W956" i="18" s="1"/>
  <c r="W282" i="14"/>
  <c r="W286" i="14" s="1"/>
  <c r="X282" i="14"/>
  <c r="X286" i="14" s="1"/>
  <c r="Q726" i="18"/>
  <c r="Q762" i="18" s="1"/>
  <c r="P726" i="18"/>
  <c r="P762" i="18" s="1"/>
  <c r="N726" i="18"/>
  <c r="N762" i="18" s="1"/>
  <c r="V726" i="18"/>
  <c r="V762" i="18" s="1"/>
  <c r="S726" i="18"/>
  <c r="S762" i="18" s="1"/>
  <c r="W726" i="18"/>
  <c r="W762" i="18" s="1"/>
  <c r="X726" i="18"/>
  <c r="X762" i="18" s="1"/>
  <c r="L726" i="18"/>
  <c r="L762" i="18" s="1"/>
  <c r="O726" i="18"/>
  <c r="O762" i="18" s="1"/>
  <c r="T726" i="18"/>
  <c r="T762" i="18" s="1"/>
  <c r="R726" i="18"/>
  <c r="R762" i="18" s="1"/>
  <c r="K726" i="18"/>
  <c r="K762" i="18" s="1"/>
  <c r="U726" i="18"/>
  <c r="U762" i="18" s="1"/>
  <c r="J726" i="18"/>
  <c r="M726" i="18"/>
  <c r="M762" i="18" s="1"/>
  <c r="Y681" i="14"/>
  <c r="X178" i="13"/>
  <c r="X1000" i="13" s="1"/>
  <c r="W178" i="13"/>
  <c r="W1000" i="13" s="1"/>
  <c r="W125" i="14"/>
  <c r="W929" i="14" s="1"/>
  <c r="X125" i="14"/>
  <c r="X929" i="14" s="1"/>
  <c r="W172" i="14"/>
  <c r="W976" i="14" s="1"/>
  <c r="X172" i="14"/>
  <c r="X976" i="14" s="1"/>
  <c r="X256" i="13"/>
  <c r="X1078" i="13" s="1"/>
  <c r="W256" i="13"/>
  <c r="W1078" i="13" s="1"/>
  <c r="X160" i="18"/>
  <c r="X961" i="18" s="1"/>
  <c r="W160" i="18"/>
  <c r="W961" i="18" s="1"/>
  <c r="Q646" i="13"/>
  <c r="Q682" i="13" s="1"/>
  <c r="J646" i="13"/>
  <c r="R646" i="13"/>
  <c r="R682" i="13" s="1"/>
  <c r="K646" i="13"/>
  <c r="K682" i="13" s="1"/>
  <c r="T646" i="13"/>
  <c r="T682" i="13" s="1"/>
  <c r="L646" i="13"/>
  <c r="L682" i="13" s="1"/>
  <c r="V646" i="13"/>
  <c r="V682" i="13" s="1"/>
  <c r="M646" i="13"/>
  <c r="M682" i="13" s="1"/>
  <c r="S646" i="13"/>
  <c r="S682" i="13" s="1"/>
  <c r="N646" i="13"/>
  <c r="N682" i="13" s="1"/>
  <c r="U646" i="13"/>
  <c r="U682" i="13" s="1"/>
  <c r="X646" i="13"/>
  <c r="X682" i="13" s="1"/>
  <c r="O646" i="13"/>
  <c r="O682" i="13" s="1"/>
  <c r="P646" i="13"/>
  <c r="P682" i="13" s="1"/>
  <c r="W646" i="13"/>
  <c r="W682" i="13" s="1"/>
  <c r="J632" i="18"/>
  <c r="U632" i="18"/>
  <c r="U668" i="18" s="1"/>
  <c r="U670" i="18" s="1"/>
  <c r="X632" i="18"/>
  <c r="X668" i="18" s="1"/>
  <c r="X670" i="18" s="1"/>
  <c r="T632" i="18"/>
  <c r="T668" i="18" s="1"/>
  <c r="T670" i="18" s="1"/>
  <c r="K632" i="18"/>
  <c r="K668" i="18" s="1"/>
  <c r="K670" i="18" s="1"/>
  <c r="L632" i="18"/>
  <c r="L668" i="18" s="1"/>
  <c r="L670" i="18" s="1"/>
  <c r="O632" i="18"/>
  <c r="O668" i="18" s="1"/>
  <c r="O670" i="18" s="1"/>
  <c r="R632" i="18"/>
  <c r="R668" i="18" s="1"/>
  <c r="R670" i="18" s="1"/>
  <c r="V632" i="18"/>
  <c r="V668" i="18" s="1"/>
  <c r="V670" i="18" s="1"/>
  <c r="W632" i="18"/>
  <c r="W668" i="18" s="1"/>
  <c r="W670" i="18" s="1"/>
  <c r="S632" i="18"/>
  <c r="S668" i="18" s="1"/>
  <c r="S670" i="18" s="1"/>
  <c r="N632" i="18"/>
  <c r="N668" i="18" s="1"/>
  <c r="N670" i="18" s="1"/>
  <c r="M632" i="18"/>
  <c r="M668" i="18" s="1"/>
  <c r="M670" i="18" s="1"/>
  <c r="P632" i="18"/>
  <c r="P668" i="18" s="1"/>
  <c r="P670" i="18" s="1"/>
  <c r="Q632" i="18"/>
  <c r="Q668" i="18" s="1"/>
  <c r="Q670" i="18" s="1"/>
  <c r="X101" i="14"/>
  <c r="X905" i="14" s="1"/>
  <c r="W101" i="14"/>
  <c r="W905" i="14" s="1"/>
  <c r="W185" i="14"/>
  <c r="W989" i="14" s="1"/>
  <c r="X185" i="14"/>
  <c r="X989" i="14" s="1"/>
  <c r="W192" i="18"/>
  <c r="X192" i="18"/>
  <c r="W129" i="14"/>
  <c r="W933" i="14" s="1"/>
  <c r="X129" i="14"/>
  <c r="X933" i="14" s="1"/>
  <c r="W14" i="14"/>
  <c r="X14" i="14"/>
  <c r="X120" i="14"/>
  <c r="X924" i="14" s="1"/>
  <c r="W120" i="14"/>
  <c r="W924" i="14" s="1"/>
  <c r="X242" i="18"/>
  <c r="X1043" i="18" s="1"/>
  <c r="W242" i="18"/>
  <c r="W1043" i="18" s="1"/>
  <c r="W218" i="18"/>
  <c r="W1019" i="18" s="1"/>
  <c r="X218" i="18"/>
  <c r="X1019" i="18" s="1"/>
  <c r="M279" i="5"/>
  <c r="I279" i="13"/>
  <c r="X259" i="13"/>
  <c r="X1081" i="13" s="1"/>
  <c r="W259" i="13"/>
  <c r="W1081" i="13" s="1"/>
  <c r="W110" i="18"/>
  <c r="W911" i="18" s="1"/>
  <c r="X110" i="18"/>
  <c r="X911" i="18" s="1"/>
  <c r="X203" i="18"/>
  <c r="X1004" i="18" s="1"/>
  <c r="W203" i="18"/>
  <c r="W1004" i="18" s="1"/>
  <c r="X130" i="14"/>
  <c r="X934" i="14" s="1"/>
  <c r="W130" i="14"/>
  <c r="W934" i="14" s="1"/>
  <c r="X182" i="14"/>
  <c r="X986" i="14" s="1"/>
  <c r="W182" i="14"/>
  <c r="W986" i="14" s="1"/>
  <c r="X102" i="13"/>
  <c r="X924" i="13" s="1"/>
  <c r="W102" i="13"/>
  <c r="W924" i="13" s="1"/>
  <c r="X250" i="13"/>
  <c r="X1072" i="13" s="1"/>
  <c r="W250" i="13"/>
  <c r="W1072" i="13" s="1"/>
  <c r="X216" i="13"/>
  <c r="X1038" i="13" s="1"/>
  <c r="W216" i="13"/>
  <c r="W1038" i="13" s="1"/>
  <c r="X195" i="13"/>
  <c r="W195" i="13"/>
  <c r="W263" i="13"/>
  <c r="W1085" i="13" s="1"/>
  <c r="X263" i="13"/>
  <c r="X1085" i="13" s="1"/>
  <c r="W158" i="13"/>
  <c r="W980" i="13" s="1"/>
  <c r="X158" i="13"/>
  <c r="X980" i="13" s="1"/>
  <c r="X115" i="18"/>
  <c r="X916" i="18" s="1"/>
  <c r="W115" i="18"/>
  <c r="W916" i="18" s="1"/>
  <c r="W122" i="13"/>
  <c r="W944" i="13" s="1"/>
  <c r="X122" i="13"/>
  <c r="X944" i="13" s="1"/>
  <c r="W159" i="14"/>
  <c r="W963" i="14" s="1"/>
  <c r="X159" i="14"/>
  <c r="X963" i="14" s="1"/>
  <c r="X99" i="13"/>
  <c r="X921" i="13" s="1"/>
  <c r="W99" i="13"/>
  <c r="W921" i="13" s="1"/>
  <c r="W216" i="18"/>
  <c r="W1017" i="18" s="1"/>
  <c r="X216" i="18"/>
  <c r="X1017" i="18" s="1"/>
  <c r="W105" i="18"/>
  <c r="W906" i="18" s="1"/>
  <c r="X105" i="18"/>
  <c r="X906" i="18" s="1"/>
  <c r="X259" i="18"/>
  <c r="X1060" i="18" s="1"/>
  <c r="W259" i="18"/>
  <c r="W1060" i="18" s="1"/>
  <c r="I403" i="14"/>
  <c r="K137" i="6"/>
  <c r="W207" i="13"/>
  <c r="W1029" i="13" s="1"/>
  <c r="X207" i="13"/>
  <c r="X1029" i="13" s="1"/>
  <c r="W246" i="14"/>
  <c r="W1050" i="14" s="1"/>
  <c r="X246" i="14"/>
  <c r="X1050" i="14" s="1"/>
  <c r="X198" i="13"/>
  <c r="X1020" i="13" s="1"/>
  <c r="W198" i="13"/>
  <c r="W1020" i="13" s="1"/>
  <c r="X129" i="13"/>
  <c r="X951" i="13" s="1"/>
  <c r="W129" i="13"/>
  <c r="W951" i="13" s="1"/>
  <c r="X204" i="18"/>
  <c r="X1005" i="18" s="1"/>
  <c r="W204" i="18"/>
  <c r="W1005" i="18" s="1"/>
  <c r="X132" i="14"/>
  <c r="X936" i="14" s="1"/>
  <c r="W132" i="14"/>
  <c r="W936" i="14" s="1"/>
  <c r="X112" i="18"/>
  <c r="X913" i="18" s="1"/>
  <c r="W112" i="18"/>
  <c r="W913" i="18" s="1"/>
  <c r="W237" i="18"/>
  <c r="W1038" i="18" s="1"/>
  <c r="X237" i="18"/>
  <c r="X1038" i="18" s="1"/>
  <c r="W262" i="18"/>
  <c r="W1063" i="18" s="1"/>
  <c r="X262" i="18"/>
  <c r="X1063" i="18" s="1"/>
  <c r="X128" i="18"/>
  <c r="X929" i="18" s="1"/>
  <c r="W128" i="18"/>
  <c r="W929" i="18" s="1"/>
  <c r="K144" i="18"/>
  <c r="K945" i="18" s="1"/>
  <c r="M144" i="18"/>
  <c r="M945" i="18" s="1"/>
  <c r="X144" i="18"/>
  <c r="X945" i="18" s="1"/>
  <c r="U144" i="18"/>
  <c r="U945" i="18" s="1"/>
  <c r="W144" i="18"/>
  <c r="W945" i="18" s="1"/>
  <c r="P144" i="18"/>
  <c r="P945" i="18" s="1"/>
  <c r="N144" i="18"/>
  <c r="N945" i="18" s="1"/>
  <c r="L144" i="18"/>
  <c r="L945" i="18" s="1"/>
  <c r="S144" i="18"/>
  <c r="S945" i="18" s="1"/>
  <c r="T144" i="18"/>
  <c r="T945" i="18" s="1"/>
  <c r="R144" i="18"/>
  <c r="R945" i="18" s="1"/>
  <c r="J144" i="18"/>
  <c r="Q144" i="18"/>
  <c r="Q945" i="18" s="1"/>
  <c r="O144" i="18"/>
  <c r="O945" i="18" s="1"/>
  <c r="V144" i="18"/>
  <c r="V945" i="18" s="1"/>
  <c r="Y412" i="14"/>
  <c r="W121" i="13"/>
  <c r="W943" i="13" s="1"/>
  <c r="X121" i="13"/>
  <c r="X943" i="13" s="1"/>
  <c r="W198" i="14"/>
  <c r="W1002" i="14" s="1"/>
  <c r="X198" i="14"/>
  <c r="X1002" i="14" s="1"/>
  <c r="X98" i="14"/>
  <c r="W98" i="14"/>
  <c r="I230" i="14"/>
  <c r="W262" i="13"/>
  <c r="W1084" i="13" s="1"/>
  <c r="X262" i="13"/>
  <c r="X1084" i="13" s="1"/>
  <c r="W250" i="18"/>
  <c r="W1051" i="18" s="1"/>
  <c r="X250" i="18"/>
  <c r="X1051" i="18" s="1"/>
  <c r="W115" i="14"/>
  <c r="W919" i="14" s="1"/>
  <c r="X115" i="14"/>
  <c r="X919" i="14" s="1"/>
  <c r="W227" i="13"/>
  <c r="W1049" i="13" s="1"/>
  <c r="X227" i="13"/>
  <c r="X1049" i="13" s="1"/>
  <c r="W155" i="14"/>
  <c r="W959" i="14" s="1"/>
  <c r="X155" i="14"/>
  <c r="X959" i="14" s="1"/>
  <c r="X174" i="18"/>
  <c r="X975" i="18" s="1"/>
  <c r="W174" i="18"/>
  <c r="W975" i="18" s="1"/>
  <c r="W197" i="18"/>
  <c r="W998" i="18" s="1"/>
  <c r="X197" i="18"/>
  <c r="X998" i="18" s="1"/>
  <c r="W461" i="14"/>
  <c r="W497" i="14" s="1"/>
  <c r="X461" i="14"/>
  <c r="X497" i="14" s="1"/>
  <c r="W118" i="14"/>
  <c r="W922" i="14" s="1"/>
  <c r="X118" i="14"/>
  <c r="X922" i="14" s="1"/>
  <c r="W209" i="13"/>
  <c r="W1031" i="13" s="1"/>
  <c r="X209" i="13"/>
  <c r="X1031" i="13" s="1"/>
  <c r="X130" i="13"/>
  <c r="X952" i="13" s="1"/>
  <c r="W130" i="13"/>
  <c r="W952" i="13" s="1"/>
  <c r="X214" i="13"/>
  <c r="X1036" i="13" s="1"/>
  <c r="W214" i="13"/>
  <c r="W1036" i="13" s="1"/>
  <c r="W239" i="13"/>
  <c r="W1061" i="13" s="1"/>
  <c r="X239" i="13"/>
  <c r="X1061" i="13" s="1"/>
  <c r="W196" i="18"/>
  <c r="W997" i="18" s="1"/>
  <c r="X196" i="18"/>
  <c r="X997" i="18" s="1"/>
  <c r="W199" i="14"/>
  <c r="W1003" i="14" s="1"/>
  <c r="X199" i="14"/>
  <c r="X1003" i="14" s="1"/>
  <c r="W244" i="14"/>
  <c r="W1048" i="14" s="1"/>
  <c r="X244" i="14"/>
  <c r="X1048" i="14" s="1"/>
  <c r="X252" i="13"/>
  <c r="X1074" i="13" s="1"/>
  <c r="W252" i="13"/>
  <c r="W1074" i="13" s="1"/>
  <c r="W156" i="18"/>
  <c r="W957" i="18" s="1"/>
  <c r="X156" i="18"/>
  <c r="X957" i="18" s="1"/>
  <c r="X183" i="14"/>
  <c r="X987" i="14" s="1"/>
  <c r="W183" i="14"/>
  <c r="W987" i="14" s="1"/>
  <c r="W131" i="18"/>
  <c r="W932" i="18" s="1"/>
  <c r="X131" i="18"/>
  <c r="X932" i="18" s="1"/>
  <c r="W101" i="18"/>
  <c r="W902" i="18" s="1"/>
  <c r="X101" i="18"/>
  <c r="X902" i="18" s="1"/>
  <c r="W122" i="18"/>
  <c r="W923" i="18" s="1"/>
  <c r="X122" i="18"/>
  <c r="X923" i="18" s="1"/>
  <c r="W266" i="13"/>
  <c r="W1088" i="13" s="1"/>
  <c r="X266" i="13"/>
  <c r="X1088" i="13" s="1"/>
  <c r="X271" i="13"/>
  <c r="X1093" i="13" s="1"/>
  <c r="W271" i="13"/>
  <c r="W1093" i="13" s="1"/>
  <c r="L136" i="5"/>
  <c r="I682" i="13"/>
  <c r="Y677" i="18"/>
  <c r="X108" i="13"/>
  <c r="X930" i="13" s="1"/>
  <c r="W108" i="13"/>
  <c r="W930" i="13" s="1"/>
  <c r="X152" i="13"/>
  <c r="W152" i="13"/>
  <c r="X127" i="13"/>
  <c r="X949" i="13" s="1"/>
  <c r="W127" i="13"/>
  <c r="W949" i="13" s="1"/>
  <c r="W211" i="13"/>
  <c r="W1033" i="13" s="1"/>
  <c r="X211" i="13"/>
  <c r="X1033" i="13" s="1"/>
  <c r="X166" i="14"/>
  <c r="X970" i="14" s="1"/>
  <c r="W166" i="14"/>
  <c r="W970" i="14" s="1"/>
  <c r="S143" i="18"/>
  <c r="S944" i="18" s="1"/>
  <c r="L143" i="18"/>
  <c r="L944" i="18" s="1"/>
  <c r="T143" i="18"/>
  <c r="T944" i="18" s="1"/>
  <c r="Q143" i="18"/>
  <c r="Q944" i="18" s="1"/>
  <c r="M143" i="18"/>
  <c r="M944" i="18" s="1"/>
  <c r="N143" i="18"/>
  <c r="N944" i="18" s="1"/>
  <c r="V143" i="18"/>
  <c r="V944" i="18" s="1"/>
  <c r="W143" i="18"/>
  <c r="W944" i="18" s="1"/>
  <c r="J143" i="18"/>
  <c r="U143" i="18"/>
  <c r="U944" i="18" s="1"/>
  <c r="X143" i="18"/>
  <c r="X944" i="18" s="1"/>
  <c r="P143" i="18"/>
  <c r="P944" i="18" s="1"/>
  <c r="O143" i="18"/>
  <c r="O944" i="18" s="1"/>
  <c r="K143" i="18"/>
  <c r="K944" i="18" s="1"/>
  <c r="R143" i="18"/>
  <c r="R944" i="18" s="1"/>
  <c r="W204" i="14"/>
  <c r="W1008" i="14" s="1"/>
  <c r="X204" i="14"/>
  <c r="X1008" i="14" s="1"/>
  <c r="W99" i="14"/>
  <c r="W903" i="14" s="1"/>
  <c r="X99" i="14"/>
  <c r="X903" i="14" s="1"/>
  <c r="X177" i="18"/>
  <c r="X978" i="18" s="1"/>
  <c r="W177" i="18"/>
  <c r="W978" i="18" s="1"/>
  <c r="X221" i="14"/>
  <c r="X1025" i="14" s="1"/>
  <c r="W221" i="14"/>
  <c r="W1025" i="14" s="1"/>
  <c r="X169" i="13"/>
  <c r="X991" i="13" s="1"/>
  <c r="W169" i="13"/>
  <c r="W991" i="13" s="1"/>
  <c r="W183" i="13"/>
  <c r="W1005" i="13" s="1"/>
  <c r="X183" i="13"/>
  <c r="X1005" i="13" s="1"/>
  <c r="X105" i="14"/>
  <c r="X909" i="14" s="1"/>
  <c r="W105" i="14"/>
  <c r="W909" i="14" s="1"/>
  <c r="X159" i="13"/>
  <c r="X981" i="13" s="1"/>
  <c r="W159" i="13"/>
  <c r="W981" i="13" s="1"/>
  <c r="W232" i="13"/>
  <c r="W1054" i="13" s="1"/>
  <c r="X232" i="13"/>
  <c r="X1054" i="13" s="1"/>
  <c r="W164" i="13"/>
  <c r="W986" i="13" s="1"/>
  <c r="X164" i="13"/>
  <c r="X986" i="13" s="1"/>
  <c r="M134" i="5"/>
  <c r="J136" i="5"/>
  <c r="I134" i="13"/>
  <c r="W158" i="14"/>
  <c r="W962" i="14" s="1"/>
  <c r="X158" i="14"/>
  <c r="X962" i="14" s="1"/>
  <c r="X114" i="13"/>
  <c r="X936" i="13" s="1"/>
  <c r="W114" i="13"/>
  <c r="W936" i="13" s="1"/>
  <c r="X240" i="14"/>
  <c r="X1044" i="14" s="1"/>
  <c r="W240" i="14"/>
  <c r="W1044" i="14" s="1"/>
  <c r="W253" i="14"/>
  <c r="W1057" i="14" s="1"/>
  <c r="X253" i="14"/>
  <c r="X1057" i="14" s="1"/>
  <c r="W195" i="14"/>
  <c r="W999" i="14" s="1"/>
  <c r="X195" i="14"/>
  <c r="X999" i="14" s="1"/>
  <c r="W269" i="13"/>
  <c r="W1091" i="13" s="1"/>
  <c r="X269" i="13"/>
  <c r="X1091" i="13" s="1"/>
  <c r="X180" i="13"/>
  <c r="X1002" i="13" s="1"/>
  <c r="W180" i="13"/>
  <c r="W1002" i="13" s="1"/>
  <c r="X180" i="18"/>
  <c r="X981" i="18" s="1"/>
  <c r="W180" i="18"/>
  <c r="W981" i="18" s="1"/>
  <c r="W189" i="13"/>
  <c r="W1011" i="13" s="1"/>
  <c r="X189" i="13"/>
  <c r="X1011" i="13" s="1"/>
  <c r="Y680" i="14"/>
  <c r="X119" i="14"/>
  <c r="X923" i="14" s="1"/>
  <c r="W119" i="14"/>
  <c r="W923" i="14" s="1"/>
  <c r="X177" i="13"/>
  <c r="X999" i="13" s="1"/>
  <c r="W177" i="13"/>
  <c r="W999" i="13" s="1"/>
  <c r="W426" i="13"/>
  <c r="W461" i="13" s="1"/>
  <c r="X426" i="13"/>
  <c r="X461" i="13" s="1"/>
  <c r="X106" i="14"/>
  <c r="X910" i="14" s="1"/>
  <c r="W106" i="14"/>
  <c r="W910" i="14" s="1"/>
  <c r="X123" i="18"/>
  <c r="X924" i="18" s="1"/>
  <c r="W123" i="18"/>
  <c r="W924" i="18" s="1"/>
  <c r="X212" i="18"/>
  <c r="X1013" i="18" s="1"/>
  <c r="W212" i="18"/>
  <c r="W1013" i="18" s="1"/>
  <c r="Q93" i="21"/>
  <c r="V599" i="17"/>
  <c r="K610" i="17"/>
  <c r="Q599" i="17"/>
  <c r="T609" i="17"/>
  <c r="L599" i="17"/>
  <c r="W100" i="14"/>
  <c r="W904" i="14" s="1"/>
  <c r="X100" i="14"/>
  <c r="X904" i="14" s="1"/>
  <c r="X106" i="13"/>
  <c r="X928" i="13" s="1"/>
  <c r="W106" i="13"/>
  <c r="W928" i="13" s="1"/>
  <c r="X160" i="13"/>
  <c r="X982" i="13" s="1"/>
  <c r="W160" i="13"/>
  <c r="W982" i="13" s="1"/>
  <c r="X418" i="13"/>
  <c r="X422" i="13" s="1"/>
  <c r="W418" i="13"/>
  <c r="W422" i="13" s="1"/>
  <c r="T684" i="18"/>
  <c r="T720" i="18" s="1"/>
  <c r="R684" i="18"/>
  <c r="R720" i="18" s="1"/>
  <c r="S684" i="18"/>
  <c r="S720" i="18" s="1"/>
  <c r="N684" i="18"/>
  <c r="N720" i="18" s="1"/>
  <c r="X684" i="18"/>
  <c r="X720" i="18" s="1"/>
  <c r="J684" i="18"/>
  <c r="V684" i="18"/>
  <c r="V720" i="18" s="1"/>
  <c r="Q684" i="18"/>
  <c r="Q720" i="18" s="1"/>
  <c r="O684" i="18"/>
  <c r="O720" i="18" s="1"/>
  <c r="K684" i="18"/>
  <c r="K720" i="18" s="1"/>
  <c r="M684" i="18"/>
  <c r="M720" i="18" s="1"/>
  <c r="W684" i="18"/>
  <c r="W720" i="18" s="1"/>
  <c r="U684" i="18"/>
  <c r="U720" i="18" s="1"/>
  <c r="P684" i="18"/>
  <c r="P720" i="18" s="1"/>
  <c r="L684" i="18"/>
  <c r="L720" i="18" s="1"/>
  <c r="K786" i="13"/>
  <c r="K821" i="13" s="1"/>
  <c r="R786" i="13"/>
  <c r="R821" i="13" s="1"/>
  <c r="M786" i="13"/>
  <c r="M821" i="13" s="1"/>
  <c r="U786" i="13"/>
  <c r="U821" i="13" s="1"/>
  <c r="N786" i="13"/>
  <c r="N821" i="13" s="1"/>
  <c r="V786" i="13"/>
  <c r="V821" i="13" s="1"/>
  <c r="P786" i="13"/>
  <c r="P821" i="13" s="1"/>
  <c r="T786" i="13"/>
  <c r="T821" i="13" s="1"/>
  <c r="L786" i="13"/>
  <c r="L821" i="13" s="1"/>
  <c r="W786" i="13"/>
  <c r="W821" i="13" s="1"/>
  <c r="S786" i="13"/>
  <c r="S821" i="13" s="1"/>
  <c r="X786" i="13"/>
  <c r="X821" i="13" s="1"/>
  <c r="J786" i="13"/>
  <c r="O786" i="13"/>
  <c r="O821" i="13" s="1"/>
  <c r="Q786" i="13"/>
  <c r="Q821" i="13" s="1"/>
  <c r="M135" i="6"/>
  <c r="I135" i="14"/>
  <c r="J137" i="6"/>
  <c r="W247" i="13"/>
  <c r="W1069" i="13" s="1"/>
  <c r="X247" i="13"/>
  <c r="X1069" i="13" s="1"/>
  <c r="X151" i="14"/>
  <c r="W151" i="14"/>
  <c r="W258" i="14"/>
  <c r="W1062" i="14" s="1"/>
  <c r="X258" i="14"/>
  <c r="X1062" i="14" s="1"/>
  <c r="X150" i="18"/>
  <c r="W150" i="18"/>
  <c r="Y410" i="18"/>
  <c r="W211" i="14"/>
  <c r="W1015" i="14" s="1"/>
  <c r="X211" i="14"/>
  <c r="X1015" i="14" s="1"/>
  <c r="W253" i="18"/>
  <c r="W1054" i="18" s="1"/>
  <c r="X253" i="18"/>
  <c r="X1054" i="18" s="1"/>
  <c r="W164" i="18"/>
  <c r="W965" i="18" s="1"/>
  <c r="X164" i="18"/>
  <c r="X965" i="18" s="1"/>
  <c r="W175" i="14"/>
  <c r="W979" i="14" s="1"/>
  <c r="X175" i="14"/>
  <c r="X979" i="14" s="1"/>
  <c r="W116" i="18"/>
  <c r="W917" i="18" s="1"/>
  <c r="X116" i="18"/>
  <c r="X917" i="18" s="1"/>
  <c r="M743" i="13"/>
  <c r="M778" i="13" s="1"/>
  <c r="U743" i="13"/>
  <c r="U778" i="13" s="1"/>
  <c r="O743" i="13"/>
  <c r="O778" i="13" s="1"/>
  <c r="Q743" i="13"/>
  <c r="Q778" i="13" s="1"/>
  <c r="L743" i="13"/>
  <c r="L778" i="13" s="1"/>
  <c r="X743" i="13"/>
  <c r="X778" i="13" s="1"/>
  <c r="P743" i="13"/>
  <c r="P778" i="13" s="1"/>
  <c r="W743" i="13"/>
  <c r="W778" i="13" s="1"/>
  <c r="T743" i="13"/>
  <c r="T778" i="13" s="1"/>
  <c r="J743" i="13"/>
  <c r="R743" i="13"/>
  <c r="R778" i="13" s="1"/>
  <c r="V743" i="13"/>
  <c r="V778" i="13" s="1"/>
  <c r="K743" i="13"/>
  <c r="K778" i="13" s="1"/>
  <c r="S743" i="13"/>
  <c r="S778" i="13" s="1"/>
  <c r="N743" i="13"/>
  <c r="N778" i="13" s="1"/>
  <c r="W131" i="13"/>
  <c r="W953" i="13" s="1"/>
  <c r="X131" i="13"/>
  <c r="X953" i="13" s="1"/>
  <c r="X111" i="14"/>
  <c r="X915" i="14" s="1"/>
  <c r="W111" i="14"/>
  <c r="W915" i="14" s="1"/>
  <c r="X14" i="13"/>
  <c r="W14" i="13"/>
  <c r="X111" i="18"/>
  <c r="X912" i="18" s="1"/>
  <c r="W111" i="18"/>
  <c r="W912" i="18" s="1"/>
  <c r="X178" i="18"/>
  <c r="X979" i="18" s="1"/>
  <c r="W178" i="18"/>
  <c r="W979" i="18" s="1"/>
  <c r="X197" i="14"/>
  <c r="X1001" i="14" s="1"/>
  <c r="W197" i="14"/>
  <c r="W1001" i="14" s="1"/>
  <c r="X503" i="14"/>
  <c r="X539" i="14" s="1"/>
  <c r="W503" i="14"/>
  <c r="W539" i="14" s="1"/>
  <c r="X248" i="14"/>
  <c r="X1052" i="14" s="1"/>
  <c r="W248" i="14"/>
  <c r="W1052" i="14" s="1"/>
  <c r="X171" i="18"/>
  <c r="X972" i="18" s="1"/>
  <c r="W171" i="18"/>
  <c r="W972" i="18" s="1"/>
  <c r="W99" i="18"/>
  <c r="W900" i="18" s="1"/>
  <c r="X99" i="18"/>
  <c r="X900" i="18" s="1"/>
  <c r="U409" i="18"/>
  <c r="U413" i="18" s="1"/>
  <c r="X409" i="18"/>
  <c r="X413" i="18" s="1"/>
  <c r="V409" i="18"/>
  <c r="V413" i="18" s="1"/>
  <c r="K409" i="18"/>
  <c r="K413" i="18" s="1"/>
  <c r="N409" i="18"/>
  <c r="N413" i="18" s="1"/>
  <c r="T409" i="18"/>
  <c r="T413" i="18" s="1"/>
  <c r="S409" i="18"/>
  <c r="S413" i="18" s="1"/>
  <c r="M409" i="18"/>
  <c r="M413" i="18" s="1"/>
  <c r="P409" i="18"/>
  <c r="P413" i="18" s="1"/>
  <c r="R409" i="18"/>
  <c r="R413" i="18" s="1"/>
  <c r="J409" i="18"/>
  <c r="O409" i="18"/>
  <c r="O413" i="18" s="1"/>
  <c r="L409" i="18"/>
  <c r="L413" i="18" s="1"/>
  <c r="Q409" i="18"/>
  <c r="Q413" i="18" s="1"/>
  <c r="W409" i="18"/>
  <c r="W413" i="18" s="1"/>
  <c r="W222" i="18"/>
  <c r="W1023" i="18" s="1"/>
  <c r="X222" i="18"/>
  <c r="X1023" i="18" s="1"/>
  <c r="X249" i="13"/>
  <c r="X1071" i="13" s="1"/>
  <c r="W249" i="13"/>
  <c r="W1071" i="13" s="1"/>
  <c r="X265" i="18"/>
  <c r="X1066" i="18" s="1"/>
  <c r="W265" i="18"/>
  <c r="W1066" i="18" s="1"/>
  <c r="X225" i="18"/>
  <c r="X1026" i="18" s="1"/>
  <c r="W225" i="18"/>
  <c r="W1026" i="18" s="1"/>
  <c r="W138" i="13"/>
  <c r="X138" i="13"/>
  <c r="X173" i="14"/>
  <c r="X977" i="14" s="1"/>
  <c r="W173" i="14"/>
  <c r="W977" i="14" s="1"/>
  <c r="W245" i="13"/>
  <c r="W1067" i="13" s="1"/>
  <c r="X245" i="13"/>
  <c r="X1067" i="13" s="1"/>
  <c r="X235" i="14"/>
  <c r="W235" i="14"/>
  <c r="S411" i="14"/>
  <c r="R411" i="14"/>
  <c r="P411" i="14"/>
  <c r="J411" i="14"/>
  <c r="V411" i="14"/>
  <c r="Q411" i="14"/>
  <c r="W411" i="14"/>
  <c r="M411" i="14"/>
  <c r="T411" i="14"/>
  <c r="O411" i="14"/>
  <c r="L411" i="14"/>
  <c r="K411" i="14"/>
  <c r="U411" i="14"/>
  <c r="N411" i="14"/>
  <c r="X411" i="14"/>
  <c r="O692" i="13"/>
  <c r="O696" i="13" s="1"/>
  <c r="X692" i="13"/>
  <c r="X696" i="13" s="1"/>
  <c r="P692" i="13"/>
  <c r="P696" i="13" s="1"/>
  <c r="W692" i="13"/>
  <c r="W696" i="13" s="1"/>
  <c r="R692" i="13"/>
  <c r="R696" i="13" s="1"/>
  <c r="J692" i="13"/>
  <c r="S692" i="13"/>
  <c r="S696" i="13" s="1"/>
  <c r="K692" i="13"/>
  <c r="K696" i="13" s="1"/>
  <c r="T692" i="13"/>
  <c r="T696" i="13" s="1"/>
  <c r="L692" i="13"/>
  <c r="L696" i="13" s="1"/>
  <c r="Q692" i="13"/>
  <c r="Q696" i="13" s="1"/>
  <c r="U692" i="13"/>
  <c r="U696" i="13" s="1"/>
  <c r="V692" i="13"/>
  <c r="V696" i="13" s="1"/>
  <c r="M692" i="13"/>
  <c r="M696" i="13" s="1"/>
  <c r="N692" i="13"/>
  <c r="N696" i="13" s="1"/>
  <c r="W203" i="13"/>
  <c r="W1025" i="13" s="1"/>
  <c r="X203" i="13"/>
  <c r="X1025" i="13" s="1"/>
  <c r="W157" i="14"/>
  <c r="W961" i="14" s="1"/>
  <c r="X157" i="14"/>
  <c r="X961" i="14" s="1"/>
  <c r="W214" i="14"/>
  <c r="W1018" i="14" s="1"/>
  <c r="X214" i="14"/>
  <c r="X1018" i="14" s="1"/>
  <c r="W109" i="14"/>
  <c r="W913" i="14" s="1"/>
  <c r="X109" i="14"/>
  <c r="X913" i="14" s="1"/>
  <c r="X412" i="13"/>
  <c r="X553" i="13" s="1"/>
  <c r="W412" i="13"/>
  <c r="W553" i="13" s="1"/>
  <c r="K771" i="14"/>
  <c r="K807" i="14" s="1"/>
  <c r="S771" i="14"/>
  <c r="S807" i="14" s="1"/>
  <c r="N771" i="14"/>
  <c r="N807" i="14" s="1"/>
  <c r="V771" i="14"/>
  <c r="V807" i="14" s="1"/>
  <c r="M771" i="14"/>
  <c r="M807" i="14" s="1"/>
  <c r="R771" i="14"/>
  <c r="R807" i="14" s="1"/>
  <c r="O771" i="14"/>
  <c r="O807" i="14" s="1"/>
  <c r="U771" i="14"/>
  <c r="U807" i="14" s="1"/>
  <c r="L771" i="14"/>
  <c r="L807" i="14" s="1"/>
  <c r="X771" i="14"/>
  <c r="X807" i="14" s="1"/>
  <c r="P771" i="14"/>
  <c r="P807" i="14" s="1"/>
  <c r="W771" i="14"/>
  <c r="W807" i="14" s="1"/>
  <c r="J771" i="14"/>
  <c r="Q771" i="14"/>
  <c r="Q807" i="14" s="1"/>
  <c r="T771" i="14"/>
  <c r="T807" i="14" s="1"/>
  <c r="Y678" i="18"/>
  <c r="X199" i="13"/>
  <c r="X1021" i="13" s="1"/>
  <c r="W199" i="13"/>
  <c r="W1021" i="13" s="1"/>
  <c r="X196" i="13"/>
  <c r="X1018" i="13" s="1"/>
  <c r="W196" i="13"/>
  <c r="W1018" i="13" s="1"/>
  <c r="W252" i="14"/>
  <c r="W1056" i="14" s="1"/>
  <c r="X252" i="14"/>
  <c r="X1056" i="14" s="1"/>
  <c r="W260" i="13"/>
  <c r="W1082" i="13" s="1"/>
  <c r="X260" i="13"/>
  <c r="X1082" i="13" s="1"/>
  <c r="X176" i="18"/>
  <c r="X977" i="18" s="1"/>
  <c r="W176" i="18"/>
  <c r="W977" i="18" s="1"/>
  <c r="W226" i="14"/>
  <c r="W1030" i="14" s="1"/>
  <c r="X226" i="14"/>
  <c r="X1030" i="14" s="1"/>
  <c r="X247" i="14"/>
  <c r="X1051" i="14" s="1"/>
  <c r="W247" i="14"/>
  <c r="W1051" i="14" s="1"/>
  <c r="W241" i="14"/>
  <c r="W1045" i="14" s="1"/>
  <c r="X241" i="14"/>
  <c r="X1045" i="14" s="1"/>
  <c r="W184" i="13"/>
  <c r="W1006" i="13" s="1"/>
  <c r="X184" i="13"/>
  <c r="X1006" i="13" s="1"/>
  <c r="W221" i="18"/>
  <c r="W1022" i="18" s="1"/>
  <c r="X221" i="18"/>
  <c r="X1022" i="18" s="1"/>
  <c r="X209" i="18"/>
  <c r="X1010" i="18" s="1"/>
  <c r="W209" i="18"/>
  <c r="W1010" i="18" s="1"/>
  <c r="W201" i="14"/>
  <c r="W1005" i="14" s="1"/>
  <c r="X201" i="14"/>
  <c r="X1005" i="14" s="1"/>
  <c r="W266" i="18"/>
  <c r="W1067" i="18" s="1"/>
  <c r="X266" i="18"/>
  <c r="X1067" i="18" s="1"/>
  <c r="X185" i="13"/>
  <c r="X1007" i="13" s="1"/>
  <c r="W185" i="13"/>
  <c r="W1007" i="13" s="1"/>
  <c r="M148" i="5"/>
  <c r="I148" i="13"/>
  <c r="N96" i="21"/>
  <c r="S602" i="17"/>
  <c r="V602" i="17"/>
  <c r="T610" i="17"/>
  <c r="R614" i="17"/>
  <c r="X238" i="14"/>
  <c r="X1042" i="14" s="1"/>
  <c r="W238" i="14"/>
  <c r="W1042" i="14" s="1"/>
  <c r="W254" i="13"/>
  <c r="W1076" i="13" s="1"/>
  <c r="X254" i="13"/>
  <c r="X1076" i="13" s="1"/>
  <c r="W218" i="13"/>
  <c r="W1040" i="13" s="1"/>
  <c r="X218" i="13"/>
  <c r="X1040" i="13" s="1"/>
  <c r="W103" i="18"/>
  <c r="W904" i="18" s="1"/>
  <c r="X103" i="18"/>
  <c r="X904" i="18" s="1"/>
  <c r="W154" i="13"/>
  <c r="W976" i="13" s="1"/>
  <c r="X154" i="13"/>
  <c r="X976" i="13" s="1"/>
  <c r="X222" i="13"/>
  <c r="X1044" i="13" s="1"/>
  <c r="W222" i="13"/>
  <c r="W1044" i="13" s="1"/>
  <c r="X252" i="18"/>
  <c r="X1053" i="18" s="1"/>
  <c r="W252" i="18"/>
  <c r="W1053" i="18" s="1"/>
  <c r="W224" i="18"/>
  <c r="W1025" i="18" s="1"/>
  <c r="X224" i="18"/>
  <c r="X1025" i="18" s="1"/>
  <c r="X109" i="18"/>
  <c r="X910" i="18" s="1"/>
  <c r="W109" i="18"/>
  <c r="W910" i="18" s="1"/>
  <c r="X235" i="18"/>
  <c r="X1036" i="18" s="1"/>
  <c r="W235" i="18"/>
  <c r="W1036" i="18" s="1"/>
  <c r="W120" i="18"/>
  <c r="W921" i="18" s="1"/>
  <c r="X120" i="18"/>
  <c r="X921" i="18" s="1"/>
  <c r="Y411" i="18"/>
  <c r="M687" i="14"/>
  <c r="M723" i="14" s="1"/>
  <c r="V687" i="14"/>
  <c r="V723" i="14" s="1"/>
  <c r="O687" i="14"/>
  <c r="O723" i="14" s="1"/>
  <c r="U687" i="14"/>
  <c r="U723" i="14" s="1"/>
  <c r="L687" i="14"/>
  <c r="L723" i="14" s="1"/>
  <c r="W687" i="14"/>
  <c r="W723" i="14" s="1"/>
  <c r="P687" i="14"/>
  <c r="P723" i="14" s="1"/>
  <c r="X687" i="14"/>
  <c r="X723" i="14" s="1"/>
  <c r="Q687" i="14"/>
  <c r="Q723" i="14" s="1"/>
  <c r="J687" i="14"/>
  <c r="T687" i="14"/>
  <c r="T723" i="14" s="1"/>
  <c r="R687" i="14"/>
  <c r="R723" i="14" s="1"/>
  <c r="K687" i="14"/>
  <c r="K723" i="14" s="1"/>
  <c r="N687" i="14"/>
  <c r="N723" i="14" s="1"/>
  <c r="S687" i="14"/>
  <c r="S723" i="14" s="1"/>
  <c r="X184" i="14"/>
  <c r="X988" i="14" s="1"/>
  <c r="W184" i="14"/>
  <c r="W988" i="14" s="1"/>
  <c r="W261" i="13"/>
  <c r="W1083" i="13" s="1"/>
  <c r="X261" i="13"/>
  <c r="X1083" i="13" s="1"/>
  <c r="X160" i="14"/>
  <c r="X964" i="14" s="1"/>
  <c r="W160" i="14"/>
  <c r="W964" i="14" s="1"/>
  <c r="I186" i="18"/>
  <c r="M186" i="10"/>
  <c r="X217" i="18"/>
  <c r="X1018" i="18" s="1"/>
  <c r="W217" i="18"/>
  <c r="W1018" i="18" s="1"/>
  <c r="W123" i="14"/>
  <c r="W927" i="14" s="1"/>
  <c r="X123" i="14"/>
  <c r="X927" i="14" s="1"/>
  <c r="X219" i="14"/>
  <c r="X1023" i="14" s="1"/>
  <c r="W219" i="14"/>
  <c r="W1023" i="14" s="1"/>
  <c r="X245" i="14"/>
  <c r="X1049" i="14" s="1"/>
  <c r="W245" i="14"/>
  <c r="W1049" i="14" s="1"/>
  <c r="W257" i="18"/>
  <c r="W1058" i="18" s="1"/>
  <c r="X257" i="18"/>
  <c r="X1058" i="18" s="1"/>
  <c r="L679" i="14"/>
  <c r="S679" i="14"/>
  <c r="T679" i="14"/>
  <c r="P679" i="14"/>
  <c r="K679" i="14"/>
  <c r="W679" i="14"/>
  <c r="J679" i="14"/>
  <c r="R679" i="14"/>
  <c r="N679" i="14"/>
  <c r="V679" i="14"/>
  <c r="M679" i="14"/>
  <c r="U679" i="14"/>
  <c r="Q679" i="14"/>
  <c r="O679" i="14"/>
  <c r="X679" i="14"/>
  <c r="X110" i="14"/>
  <c r="X914" i="14" s="1"/>
  <c r="W110" i="14"/>
  <c r="W914" i="14" s="1"/>
  <c r="X176" i="13"/>
  <c r="X998" i="13" s="1"/>
  <c r="W176" i="13"/>
  <c r="W998" i="13" s="1"/>
  <c r="W265" i="14"/>
  <c r="W1069" i="14" s="1"/>
  <c r="X265" i="14"/>
  <c r="X1069" i="14" s="1"/>
  <c r="W265" i="13"/>
  <c r="W1087" i="13" s="1"/>
  <c r="X265" i="13"/>
  <c r="X1087" i="13" s="1"/>
  <c r="W179" i="14"/>
  <c r="W983" i="14" s="1"/>
  <c r="X179" i="14"/>
  <c r="X983" i="14" s="1"/>
  <c r="X236" i="18"/>
  <c r="X1037" i="18" s="1"/>
  <c r="W236" i="18"/>
  <c r="W1037" i="18" s="1"/>
  <c r="W219" i="18"/>
  <c r="W1020" i="18" s="1"/>
  <c r="X219" i="18"/>
  <c r="X1020" i="18" s="1"/>
  <c r="W182" i="13"/>
  <c r="W1004" i="13" s="1"/>
  <c r="X182" i="13"/>
  <c r="X1004" i="13" s="1"/>
  <c r="X133" i="14"/>
  <c r="X937" i="14" s="1"/>
  <c r="W133" i="14"/>
  <c r="W937" i="14" s="1"/>
  <c r="I18" i="13"/>
  <c r="M18" i="5"/>
  <c r="W118" i="13"/>
  <c r="W940" i="13" s="1"/>
  <c r="X118" i="13"/>
  <c r="X940" i="13" s="1"/>
  <c r="W264" i="13"/>
  <c r="W1086" i="13" s="1"/>
  <c r="X264" i="13"/>
  <c r="X1086" i="13" s="1"/>
  <c r="W104" i="18"/>
  <c r="W905" i="18" s="1"/>
  <c r="X104" i="18"/>
  <c r="X905" i="18" s="1"/>
  <c r="W268" i="14"/>
  <c r="W1072" i="14" s="1"/>
  <c r="X268" i="14"/>
  <c r="X1072" i="14" s="1"/>
  <c r="X146" i="13"/>
  <c r="X968" i="13" s="1"/>
  <c r="W146" i="13"/>
  <c r="W968" i="13" s="1"/>
  <c r="W244" i="18"/>
  <c r="W1045" i="18" s="1"/>
  <c r="X244" i="18"/>
  <c r="X1045" i="18" s="1"/>
  <c r="X254" i="18"/>
  <c r="X1055" i="18" s="1"/>
  <c r="W254" i="18"/>
  <c r="W1055" i="18" s="1"/>
  <c r="W204" i="13"/>
  <c r="W1026" i="13" s="1"/>
  <c r="X204" i="13"/>
  <c r="X1026" i="13" s="1"/>
  <c r="W419" i="14"/>
  <c r="W455" i="14" s="1"/>
  <c r="X419" i="14"/>
  <c r="X455" i="14" s="1"/>
  <c r="X100" i="13"/>
  <c r="X922" i="13" s="1"/>
  <c r="W100" i="13"/>
  <c r="W922" i="13" s="1"/>
  <c r="W103" i="13"/>
  <c r="W925" i="13" s="1"/>
  <c r="X103" i="13"/>
  <c r="X925" i="13" s="1"/>
  <c r="W241" i="13"/>
  <c r="W1063" i="13" s="1"/>
  <c r="X241" i="13"/>
  <c r="X1063" i="13" s="1"/>
  <c r="W171" i="14"/>
  <c r="W975" i="14" s="1"/>
  <c r="X171" i="14"/>
  <c r="X975" i="14" s="1"/>
  <c r="X200" i="13"/>
  <c r="X1022" i="13" s="1"/>
  <c r="W200" i="13"/>
  <c r="W1022" i="13" s="1"/>
  <c r="X260" i="14"/>
  <c r="X1064" i="14" s="1"/>
  <c r="W260" i="14"/>
  <c r="W1064" i="14" s="1"/>
  <c r="X214" i="18"/>
  <c r="X1015" i="18" s="1"/>
  <c r="W214" i="18"/>
  <c r="W1015" i="18" s="1"/>
  <c r="X124" i="18"/>
  <c r="X925" i="18" s="1"/>
  <c r="W124" i="18"/>
  <c r="W925" i="18" s="1"/>
  <c r="X209" i="14"/>
  <c r="X1013" i="14" s="1"/>
  <c r="W209" i="14"/>
  <c r="W1013" i="14" s="1"/>
  <c r="X236" i="14"/>
  <c r="X1040" i="14" s="1"/>
  <c r="W236" i="14"/>
  <c r="W1040" i="14" s="1"/>
  <c r="I146" i="18"/>
  <c r="M146" i="10"/>
  <c r="X217" i="13"/>
  <c r="X1039" i="13" s="1"/>
  <c r="W217" i="13"/>
  <c r="W1039" i="13" s="1"/>
  <c r="M634" i="14"/>
  <c r="T634" i="14"/>
  <c r="O634" i="14"/>
  <c r="U634" i="14"/>
  <c r="N634" i="14"/>
  <c r="X634" i="14"/>
  <c r="P634" i="14"/>
  <c r="W634" i="14"/>
  <c r="Q634" i="14"/>
  <c r="I766" i="14"/>
  <c r="J634" i="14"/>
  <c r="R634" i="14"/>
  <c r="L634" i="14"/>
  <c r="S634" i="14"/>
  <c r="V634" i="14"/>
  <c r="K634" i="14"/>
  <c r="X268" i="13"/>
  <c r="X1090" i="13" s="1"/>
  <c r="W268" i="13"/>
  <c r="W1090" i="13" s="1"/>
  <c r="X122" i="14"/>
  <c r="X926" i="14" s="1"/>
  <c r="W122" i="14"/>
  <c r="W926" i="14" s="1"/>
  <c r="W221" i="13"/>
  <c r="W1043" i="13" s="1"/>
  <c r="X221" i="13"/>
  <c r="X1043" i="13" s="1"/>
  <c r="X244" i="13"/>
  <c r="X1066" i="13" s="1"/>
  <c r="W244" i="13"/>
  <c r="W1066" i="13" s="1"/>
  <c r="W215" i="13"/>
  <c r="W1037" i="13" s="1"/>
  <c r="X215" i="13"/>
  <c r="X1037" i="13" s="1"/>
  <c r="I270" i="18"/>
  <c r="M270" i="10"/>
  <c r="W193" i="14"/>
  <c r="X193" i="14"/>
  <c r="X113" i="18"/>
  <c r="X914" i="18" s="1"/>
  <c r="W113" i="18"/>
  <c r="W914" i="18" s="1"/>
  <c r="Y413" i="14"/>
  <c r="W110" i="13"/>
  <c r="W932" i="13" s="1"/>
  <c r="X110" i="13"/>
  <c r="X932" i="13" s="1"/>
  <c r="W98" i="13"/>
  <c r="X98" i="13"/>
  <c r="X116" i="13"/>
  <c r="X938" i="13" s="1"/>
  <c r="W116" i="13"/>
  <c r="W938" i="13" s="1"/>
  <c r="X201" i="13"/>
  <c r="X1023" i="13" s="1"/>
  <c r="W201" i="13"/>
  <c r="W1023" i="13" s="1"/>
  <c r="X225" i="14"/>
  <c r="X1029" i="14" s="1"/>
  <c r="W225" i="14"/>
  <c r="W1029" i="14" s="1"/>
  <c r="W198" i="18"/>
  <c r="W999" i="18" s="1"/>
  <c r="X198" i="18"/>
  <c r="X999" i="18" s="1"/>
  <c r="W127" i="18"/>
  <c r="W928" i="18" s="1"/>
  <c r="X127" i="18"/>
  <c r="X928" i="18" s="1"/>
  <c r="X115" i="13"/>
  <c r="X937" i="13" s="1"/>
  <c r="W115" i="13"/>
  <c r="W937" i="13" s="1"/>
  <c r="W116" i="14"/>
  <c r="W920" i="14" s="1"/>
  <c r="X116" i="14"/>
  <c r="X920" i="14" s="1"/>
  <c r="W211" i="18"/>
  <c r="W1012" i="18" s="1"/>
  <c r="X211" i="18"/>
  <c r="X1012" i="18" s="1"/>
  <c r="X174" i="13"/>
  <c r="X996" i="13" s="1"/>
  <c r="W174" i="13"/>
  <c r="W996" i="13" s="1"/>
  <c r="W166" i="13"/>
  <c r="W988" i="13" s="1"/>
  <c r="X166" i="13"/>
  <c r="X988" i="13" s="1"/>
  <c r="W202" i="13"/>
  <c r="W1024" i="13" s="1"/>
  <c r="X202" i="13"/>
  <c r="X1024" i="13" s="1"/>
  <c r="X240" i="13"/>
  <c r="X1062" i="13" s="1"/>
  <c r="W240" i="13"/>
  <c r="W1062" i="13" s="1"/>
  <c r="W216" i="14"/>
  <c r="W1020" i="14" s="1"/>
  <c r="X216" i="14"/>
  <c r="X1020" i="14" s="1"/>
  <c r="O609" i="17"/>
  <c r="S599" i="17"/>
  <c r="V600" i="17"/>
  <c r="T614" i="17"/>
  <c r="U614" i="17"/>
  <c r="R610" i="17"/>
  <c r="W220" i="14"/>
  <c r="W1024" i="14" s="1"/>
  <c r="X220" i="14"/>
  <c r="X1024" i="14" s="1"/>
  <c r="X250" i="14"/>
  <c r="X1054" i="14" s="1"/>
  <c r="W250" i="14"/>
  <c r="W1054" i="14" s="1"/>
  <c r="W181" i="14"/>
  <c r="W985" i="14" s="1"/>
  <c r="X181" i="14"/>
  <c r="X985" i="14" s="1"/>
  <c r="X156" i="13"/>
  <c r="X978" i="13" s="1"/>
  <c r="W156" i="13"/>
  <c r="W978" i="13" s="1"/>
  <c r="W257" i="13"/>
  <c r="W1079" i="13" s="1"/>
  <c r="X257" i="13"/>
  <c r="X1079" i="13" s="1"/>
  <c r="X246" i="13"/>
  <c r="X1068" i="13" s="1"/>
  <c r="W246" i="13"/>
  <c r="W1068" i="13" s="1"/>
  <c r="W162" i="18"/>
  <c r="W963" i="18" s="1"/>
  <c r="X162" i="18"/>
  <c r="X963" i="18" s="1"/>
  <c r="W112" i="14"/>
  <c r="W916" i="14" s="1"/>
  <c r="X112" i="14"/>
  <c r="X916" i="14" s="1"/>
  <c r="X107" i="13"/>
  <c r="X929" i="13" s="1"/>
  <c r="W107" i="13"/>
  <c r="W929" i="13" s="1"/>
  <c r="W151" i="18"/>
  <c r="W952" i="18" s="1"/>
  <c r="X151" i="18"/>
  <c r="X952" i="18" s="1"/>
  <c r="W257" i="14"/>
  <c r="W1061" i="14" s="1"/>
  <c r="X257" i="14"/>
  <c r="X1061" i="14" s="1"/>
  <c r="X111" i="13"/>
  <c r="X933" i="13" s="1"/>
  <c r="W111" i="13"/>
  <c r="W933" i="13" s="1"/>
  <c r="W154" i="14"/>
  <c r="W958" i="14" s="1"/>
  <c r="X154" i="14"/>
  <c r="X958" i="14" s="1"/>
  <c r="X102" i="14"/>
  <c r="X906" i="14" s="1"/>
  <c r="W102" i="14"/>
  <c r="W906" i="14" s="1"/>
  <c r="M147" i="6"/>
  <c r="W165" i="14"/>
  <c r="W969" i="14" s="1"/>
  <c r="X165" i="14"/>
  <c r="X969" i="14" s="1"/>
  <c r="W109" i="13"/>
  <c r="W931" i="13" s="1"/>
  <c r="X109" i="13"/>
  <c r="X931" i="13" s="1"/>
  <c r="W261" i="18"/>
  <c r="W1062" i="18" s="1"/>
  <c r="X261" i="18"/>
  <c r="X1062" i="18" s="1"/>
  <c r="W107" i="14"/>
  <c r="W911" i="14" s="1"/>
  <c r="X107" i="14"/>
  <c r="X911" i="14" s="1"/>
  <c r="W183" i="18"/>
  <c r="W984" i="18" s="1"/>
  <c r="X183" i="18"/>
  <c r="X984" i="18" s="1"/>
  <c r="W125" i="18"/>
  <c r="W926" i="18" s="1"/>
  <c r="X125" i="18"/>
  <c r="X926" i="18" s="1"/>
  <c r="W165" i="18"/>
  <c r="W966" i="18" s="1"/>
  <c r="X165" i="18"/>
  <c r="X966" i="18" s="1"/>
  <c r="W239" i="18"/>
  <c r="W1040" i="18" s="1"/>
  <c r="X239" i="18"/>
  <c r="X1040" i="18" s="1"/>
  <c r="X107" i="18"/>
  <c r="X908" i="18" s="1"/>
  <c r="W107" i="18"/>
  <c r="W908" i="18" s="1"/>
  <c r="V142" i="18"/>
  <c r="X142" i="18"/>
  <c r="O142" i="18"/>
  <c r="M142" i="18"/>
  <c r="J142" i="18"/>
  <c r="N142" i="18"/>
  <c r="T142" i="18"/>
  <c r="L142" i="18"/>
  <c r="U142" i="18"/>
  <c r="P142" i="18"/>
  <c r="Q142" i="18"/>
  <c r="W142" i="18"/>
  <c r="R142" i="18"/>
  <c r="S142" i="18"/>
  <c r="K142" i="18"/>
  <c r="L137" i="6"/>
  <c r="I671" i="14"/>
  <c r="W205" i="13"/>
  <c r="W1027" i="13" s="1"/>
  <c r="X205" i="13"/>
  <c r="X1027" i="13" s="1"/>
  <c r="X193" i="18"/>
  <c r="X994" i="18" s="1"/>
  <c r="W193" i="18"/>
  <c r="W994" i="18" s="1"/>
  <c r="X227" i="14"/>
  <c r="X1031" i="14" s="1"/>
  <c r="W227" i="14"/>
  <c r="W1031" i="14" s="1"/>
  <c r="W174" i="14"/>
  <c r="W978" i="14" s="1"/>
  <c r="X174" i="14"/>
  <c r="X978" i="14" s="1"/>
  <c r="X264" i="18"/>
  <c r="X1065" i="18" s="1"/>
  <c r="W264" i="18"/>
  <c r="W1065" i="18" s="1"/>
  <c r="W181" i="18"/>
  <c r="W982" i="18" s="1"/>
  <c r="X181" i="18"/>
  <c r="X982" i="18" s="1"/>
  <c r="I229" i="14"/>
  <c r="M229" i="6"/>
  <c r="I271" i="14"/>
  <c r="M271" i="6"/>
  <c r="W207" i="14"/>
  <c r="W1011" i="14" s="1"/>
  <c r="X207" i="14"/>
  <c r="X1011" i="14" s="1"/>
  <c r="W263" i="18"/>
  <c r="W1064" i="18" s="1"/>
  <c r="X263" i="18"/>
  <c r="X1064" i="18" s="1"/>
  <c r="X117" i="18"/>
  <c r="X918" i="18" s="1"/>
  <c r="W117" i="18"/>
  <c r="W918" i="18" s="1"/>
  <c r="W256" i="14"/>
  <c r="W1060" i="14" s="1"/>
  <c r="X256" i="14"/>
  <c r="X1060" i="14" s="1"/>
  <c r="X417" i="18"/>
  <c r="X453" i="18" s="1"/>
  <c r="W417" i="18"/>
  <c r="W453" i="18" s="1"/>
  <c r="W194" i="14"/>
  <c r="W998" i="14" s="1"/>
  <c r="X194" i="14"/>
  <c r="X998" i="14" s="1"/>
  <c r="X270" i="13"/>
  <c r="X1092" i="13" s="1"/>
  <c r="W270" i="13"/>
  <c r="W1092" i="13" s="1"/>
  <c r="W217" i="14"/>
  <c r="W1021" i="14" s="1"/>
  <c r="X217" i="14"/>
  <c r="X1021" i="14" s="1"/>
  <c r="X258" i="13"/>
  <c r="X1080" i="13" s="1"/>
  <c r="W258" i="13"/>
  <c r="W1080" i="13" s="1"/>
  <c r="W255" i="18"/>
  <c r="W1056" i="18" s="1"/>
  <c r="X255" i="18"/>
  <c r="X1056" i="18" s="1"/>
  <c r="X200" i="18"/>
  <c r="X1001" i="18" s="1"/>
  <c r="W200" i="18"/>
  <c r="W1001" i="18" s="1"/>
  <c r="W161" i="14"/>
  <c r="W965" i="14" s="1"/>
  <c r="X161" i="14"/>
  <c r="X965" i="14" s="1"/>
  <c r="X263" i="14"/>
  <c r="X1067" i="14" s="1"/>
  <c r="W263" i="14"/>
  <c r="W1067" i="14" s="1"/>
  <c r="X247" i="18"/>
  <c r="X1048" i="18" s="1"/>
  <c r="W247" i="18"/>
  <c r="W1048" i="18" s="1"/>
  <c r="X121" i="18"/>
  <c r="X922" i="18" s="1"/>
  <c r="W121" i="18"/>
  <c r="W922" i="18" s="1"/>
  <c r="J521" i="18"/>
  <c r="J395" i="14"/>
  <c r="J373" i="18"/>
  <c r="J431" i="13"/>
  <c r="J445" i="13"/>
  <c r="J489" i="18"/>
  <c r="J479" i="14"/>
  <c r="J381" i="13"/>
  <c r="J396" i="14"/>
  <c r="J390" i="13"/>
  <c r="J425" i="14"/>
  <c r="J477" i="18"/>
  <c r="J545" i="13"/>
  <c r="J394" i="13"/>
  <c r="J401" i="14"/>
  <c r="J529" i="13"/>
  <c r="J495" i="13"/>
  <c r="J542" i="13"/>
  <c r="J525" i="14"/>
  <c r="J473" i="14"/>
  <c r="J446" i="14"/>
  <c r="J506" i="13"/>
  <c r="J427" i="14"/>
  <c r="J506" i="18"/>
  <c r="J448" i="14"/>
  <c r="J524" i="13"/>
  <c r="J482" i="13"/>
  <c r="J492" i="14"/>
  <c r="J476" i="18"/>
  <c r="J430" i="14"/>
  <c r="J445" i="18"/>
  <c r="J482" i="18"/>
  <c r="J474" i="18"/>
  <c r="J493" i="14"/>
  <c r="J504" i="14"/>
  <c r="J472" i="14"/>
  <c r="J437" i="18"/>
  <c r="J445" i="14"/>
  <c r="J386" i="18"/>
  <c r="J422" i="18"/>
  <c r="J387" i="14"/>
  <c r="J477" i="13"/>
  <c r="J433" i="14"/>
  <c r="J491" i="13"/>
  <c r="J526" i="14"/>
  <c r="J511" i="14"/>
  <c r="J488" i="14"/>
  <c r="J436" i="18"/>
  <c r="J489" i="14"/>
  <c r="J394" i="18"/>
  <c r="J502" i="18"/>
  <c r="J519" i="18"/>
  <c r="J377" i="18"/>
  <c r="J524" i="14"/>
  <c r="J484" i="14"/>
  <c r="J401" i="13"/>
  <c r="J510" i="18"/>
  <c r="J494" i="13"/>
  <c r="J429" i="13"/>
  <c r="J435" i="13"/>
  <c r="J368" i="14"/>
  <c r="J521" i="14"/>
  <c r="J431" i="14"/>
  <c r="J430" i="13"/>
  <c r="J424" i="14"/>
  <c r="J512" i="18"/>
  <c r="J438" i="13"/>
  <c r="J388" i="18"/>
  <c r="J394" i="14"/>
  <c r="J366" i="18"/>
  <c r="J371" i="18"/>
  <c r="J369" i="14"/>
  <c r="J392" i="14"/>
  <c r="J499" i="13"/>
  <c r="J449" i="14"/>
  <c r="J535" i="13"/>
  <c r="J428" i="14"/>
  <c r="J474" i="14"/>
  <c r="J485" i="13"/>
  <c r="J515" i="18"/>
  <c r="J510" i="14"/>
  <c r="J375" i="18"/>
  <c r="J524" i="18"/>
  <c r="J424" i="18"/>
  <c r="J383" i="13"/>
  <c r="J381" i="14"/>
  <c r="J533" i="14"/>
  <c r="J508" i="18"/>
  <c r="J283" i="14"/>
  <c r="J478" i="18"/>
  <c r="J400" i="13"/>
  <c r="J382" i="13"/>
  <c r="J435" i="18"/>
  <c r="J491" i="14"/>
  <c r="J487" i="14"/>
  <c r="J471" i="14"/>
  <c r="J381" i="18"/>
  <c r="J425" i="18"/>
  <c r="J450" i="14"/>
  <c r="J383" i="14"/>
  <c r="J531" i="18"/>
  <c r="J529" i="18"/>
  <c r="J426" i="14"/>
  <c r="J481" i="14"/>
  <c r="J459" i="13"/>
  <c r="J393" i="18"/>
  <c r="J501" i="13"/>
  <c r="J385" i="14"/>
  <c r="J491" i="18"/>
  <c r="J438" i="14"/>
  <c r="J481" i="18"/>
  <c r="J470" i="13"/>
  <c r="J505" i="18"/>
  <c r="J490" i="13"/>
  <c r="J393" i="13"/>
  <c r="J527" i="13"/>
  <c r="J440" i="13"/>
  <c r="J418" i="18"/>
  <c r="J373" i="13"/>
  <c r="J387" i="18"/>
  <c r="J379" i="13"/>
  <c r="J452" i="13"/>
  <c r="J463" i="13"/>
  <c r="J432" i="13"/>
  <c r="J468" i="14"/>
  <c r="J477" i="14"/>
  <c r="J453" i="14"/>
  <c r="I43" i="19"/>
  <c r="J515" i="14"/>
  <c r="J489" i="13"/>
  <c r="J526" i="13"/>
  <c r="J450" i="18"/>
  <c r="J382" i="18"/>
  <c r="J465" i="14"/>
  <c r="J434" i="13"/>
  <c r="J482" i="14"/>
  <c r="J396" i="18"/>
  <c r="J398" i="14"/>
  <c r="J439" i="13"/>
  <c r="J543" i="13"/>
  <c r="J367" i="14"/>
  <c r="J462" i="18"/>
  <c r="J439" i="18"/>
  <c r="J367" i="18"/>
  <c r="J465" i="18"/>
  <c r="J480" i="18"/>
  <c r="J526" i="18"/>
  <c r="J483" i="18"/>
  <c r="J483" i="13"/>
  <c r="J420" i="14"/>
  <c r="J389" i="13"/>
  <c r="J377" i="13"/>
  <c r="J380" i="14"/>
  <c r="J448" i="13"/>
  <c r="J511" i="18"/>
  <c r="J426" i="18"/>
  <c r="J436" i="13"/>
  <c r="J523" i="14"/>
  <c r="J473" i="13"/>
  <c r="J446" i="13"/>
  <c r="J440" i="18"/>
  <c r="J471" i="18"/>
  <c r="J429" i="14"/>
  <c r="J464" i="18"/>
  <c r="J435" i="14"/>
  <c r="J400" i="14"/>
  <c r="J383" i="18"/>
  <c r="J382" i="14"/>
  <c r="J519" i="13"/>
  <c r="J405" i="13"/>
  <c r="J469" i="18"/>
  <c r="J520" i="14"/>
  <c r="J464" i="14"/>
  <c r="J528" i="14"/>
  <c r="J507" i="18"/>
  <c r="J391" i="13"/>
  <c r="J463" i="14"/>
  <c r="J544" i="13"/>
  <c r="J369" i="18"/>
  <c r="J479" i="18"/>
  <c r="J441" i="13"/>
  <c r="J485" i="18"/>
  <c r="J443" i="13"/>
  <c r="J494" i="14"/>
  <c r="J388" i="14"/>
  <c r="J391" i="18"/>
  <c r="J451" i="14"/>
  <c r="J538" i="13"/>
  <c r="J476" i="13"/>
  <c r="J443" i="14"/>
  <c r="J420" i="13"/>
  <c r="J419" i="13"/>
  <c r="J462" i="14"/>
  <c r="J446" i="18"/>
  <c r="J475" i="18"/>
  <c r="J490" i="18"/>
  <c r="J390" i="18"/>
  <c r="J385" i="18"/>
  <c r="J442" i="14"/>
  <c r="J384" i="14"/>
  <c r="J509" i="18"/>
  <c r="J437" i="14"/>
  <c r="J471" i="13"/>
  <c r="J467" i="14"/>
  <c r="J520" i="18"/>
  <c r="J534" i="13"/>
  <c r="J513" i="14"/>
  <c r="J421" i="14"/>
  <c r="J472" i="13"/>
  <c r="J370" i="18"/>
  <c r="J536" i="14"/>
  <c r="J377" i="14"/>
  <c r="J523" i="13"/>
  <c r="J518" i="14"/>
  <c r="J460" i="18"/>
  <c r="J466" i="14"/>
  <c r="J488" i="13"/>
  <c r="J498" i="13"/>
  <c r="J458" i="13"/>
  <c r="J404" i="13"/>
  <c r="J428" i="18"/>
  <c r="J436" i="14"/>
  <c r="J384" i="13"/>
  <c r="J518" i="18"/>
  <c r="J470" i="14"/>
  <c r="J372" i="18"/>
  <c r="J487" i="13"/>
  <c r="J434" i="18"/>
  <c r="J406" i="13"/>
  <c r="J480" i="13"/>
  <c r="J457" i="13"/>
  <c r="J371" i="14"/>
  <c r="J429" i="18"/>
  <c r="J376" i="18"/>
  <c r="J527" i="14"/>
  <c r="J420" i="18"/>
  <c r="J398" i="13"/>
  <c r="J461" i="18"/>
  <c r="J513" i="18"/>
  <c r="J456" i="13"/>
  <c r="J447" i="18"/>
  <c r="J431" i="18"/>
  <c r="J385" i="13"/>
  <c r="J386" i="13"/>
  <c r="J444" i="14"/>
  <c r="J378" i="14"/>
  <c r="J537" i="13"/>
  <c r="J481" i="13"/>
  <c r="J486" i="13"/>
  <c r="J455" i="13"/>
  <c r="J443" i="18"/>
  <c r="J440" i="14"/>
  <c r="J397" i="13"/>
  <c r="J403" i="13"/>
  <c r="J466" i="18"/>
  <c r="J370" i="14"/>
  <c r="J467" i="18"/>
  <c r="J366" i="14"/>
  <c r="J528" i="13"/>
  <c r="J525" i="13"/>
  <c r="J438" i="18"/>
  <c r="J522" i="18"/>
  <c r="J396" i="13"/>
  <c r="J375" i="13"/>
  <c r="J402" i="13"/>
  <c r="J492" i="18"/>
  <c r="J527" i="18"/>
  <c r="J525" i="18"/>
  <c r="J392" i="13"/>
  <c r="J421" i="18"/>
  <c r="J479" i="13"/>
  <c r="J434" i="14"/>
  <c r="J519" i="14"/>
  <c r="J507" i="14"/>
  <c r="J539" i="13"/>
  <c r="J433" i="13"/>
  <c r="J449" i="18"/>
  <c r="J483" i="14"/>
  <c r="J522" i="13"/>
  <c r="J513" i="13"/>
  <c r="J387" i="13"/>
  <c r="J490" i="14"/>
  <c r="J433" i="18"/>
  <c r="J516" i="18"/>
  <c r="J368" i="18"/>
  <c r="J398" i="18"/>
  <c r="J470" i="18"/>
  <c r="J512" i="14"/>
  <c r="J374" i="14"/>
  <c r="J506" i="14"/>
  <c r="J384" i="18"/>
  <c r="J378" i="13"/>
  <c r="J496" i="13"/>
  <c r="J534" i="14"/>
  <c r="J441" i="18"/>
  <c r="J468" i="18"/>
  <c r="J376" i="14"/>
  <c r="J504" i="18"/>
  <c r="J532" i="14"/>
  <c r="J372" i="14"/>
  <c r="J480" i="14"/>
  <c r="J395" i="18"/>
  <c r="J444" i="13"/>
  <c r="J441" i="14"/>
  <c r="J432" i="14"/>
  <c r="J427" i="18"/>
  <c r="J448" i="18"/>
  <c r="J514" i="13"/>
  <c r="J509" i="14"/>
  <c r="J452" i="14"/>
  <c r="J530" i="14"/>
  <c r="J390" i="14"/>
  <c r="J397" i="18"/>
  <c r="J497" i="13"/>
  <c r="J473" i="18"/>
  <c r="J463" i="18"/>
  <c r="J517" i="14"/>
  <c r="J488" i="18"/>
  <c r="J451" i="13"/>
  <c r="J427" i="13"/>
  <c r="J533" i="18"/>
  <c r="J399" i="14"/>
  <c r="E55" i="21"/>
  <c r="J418" i="13"/>
  <c r="J503" i="14"/>
  <c r="J391" i="14"/>
  <c r="J484" i="13"/>
  <c r="J469" i="14"/>
  <c r="J423" i="14"/>
  <c r="J447" i="14"/>
  <c r="J530" i="18"/>
  <c r="J379" i="18"/>
  <c r="J388" i="13"/>
  <c r="J523" i="18"/>
  <c r="J516" i="13"/>
  <c r="J374" i="13"/>
  <c r="J505" i="14"/>
  <c r="J535" i="14"/>
  <c r="J282" i="14"/>
  <c r="J486" i="14"/>
  <c r="J508" i="14"/>
  <c r="J454" i="13"/>
  <c r="J437" i="13"/>
  <c r="J453" i="13"/>
  <c r="J444" i="18"/>
  <c r="J514" i="14"/>
  <c r="J521" i="13"/>
  <c r="J532" i="18"/>
  <c r="J389" i="14"/>
  <c r="J541" i="13"/>
  <c r="J442" i="18"/>
  <c r="J531" i="14"/>
  <c r="J517" i="18"/>
  <c r="J447" i="13"/>
  <c r="J478" i="14"/>
  <c r="J540" i="13"/>
  <c r="J472" i="18"/>
  <c r="J393" i="14"/>
  <c r="J516" i="14"/>
  <c r="J530" i="13"/>
  <c r="J487" i="18"/>
  <c r="J376" i="13"/>
  <c r="J389" i="18"/>
  <c r="J486" i="18"/>
  <c r="J375" i="14"/>
  <c r="J423" i="18"/>
  <c r="J533" i="13"/>
  <c r="J484" i="18"/>
  <c r="J450" i="13"/>
  <c r="J475" i="14"/>
  <c r="J501" i="18"/>
  <c r="J417" i="18"/>
  <c r="J288" i="13"/>
  <c r="J461" i="14"/>
  <c r="J515" i="13"/>
  <c r="J428" i="13"/>
  <c r="J395" i="13"/>
  <c r="J522" i="14"/>
  <c r="J520" i="13"/>
  <c r="J432" i="18"/>
  <c r="J380" i="13"/>
  <c r="J372" i="13"/>
  <c r="J419" i="14"/>
  <c r="J380" i="18"/>
  <c r="J386" i="14"/>
  <c r="J528" i="18"/>
  <c r="J392" i="18"/>
  <c r="J478" i="13"/>
  <c r="J492" i="13"/>
  <c r="J469" i="13"/>
  <c r="J536" i="13"/>
  <c r="J503" i="18"/>
  <c r="J374" i="18"/>
  <c r="J534" i="18"/>
  <c r="J379" i="14"/>
  <c r="J474" i="13"/>
  <c r="J512" i="13"/>
  <c r="J426" i="13"/>
  <c r="J289" i="13"/>
  <c r="J485" i="14"/>
  <c r="J419" i="18"/>
  <c r="J422" i="14"/>
  <c r="J476" i="14"/>
  <c r="J493" i="13"/>
  <c r="J549" i="13"/>
  <c r="J373" i="14"/>
  <c r="J412" i="13"/>
  <c r="J500" i="13"/>
  <c r="J529" i="14"/>
  <c r="J537" i="14"/>
  <c r="J399" i="13"/>
  <c r="J430" i="18"/>
  <c r="J378" i="18"/>
  <c r="J397" i="14"/>
  <c r="J459" i="18"/>
  <c r="J442" i="13"/>
  <c r="J531" i="13"/>
  <c r="J517" i="13"/>
  <c r="J475" i="13"/>
  <c r="J495" i="14"/>
  <c r="J365" i="18"/>
  <c r="J514" i="18"/>
  <c r="J449" i="13"/>
  <c r="J518" i="13"/>
  <c r="J502" i="13"/>
  <c r="J439" i="14"/>
  <c r="J532" i="13"/>
  <c r="R533" i="18"/>
  <c r="R526" i="18"/>
  <c r="R385" i="13"/>
  <c r="R431" i="14"/>
  <c r="R488" i="13"/>
  <c r="R474" i="13"/>
  <c r="R492" i="13"/>
  <c r="R448" i="18"/>
  <c r="R383" i="18"/>
  <c r="R390" i="18"/>
  <c r="R376" i="18"/>
  <c r="R516" i="14"/>
  <c r="R521" i="13"/>
  <c r="R388" i="13"/>
  <c r="R372" i="14"/>
  <c r="R377" i="13"/>
  <c r="R450" i="18"/>
  <c r="R512" i="18"/>
  <c r="R516" i="18"/>
  <c r="R513" i="18"/>
  <c r="R379" i="14"/>
  <c r="R478" i="13"/>
  <c r="R444" i="13"/>
  <c r="R476" i="13"/>
  <c r="R370" i="18"/>
  <c r="R475" i="18"/>
  <c r="R526" i="13"/>
  <c r="R510" i="14"/>
  <c r="R430" i="14"/>
  <c r="R449" i="13"/>
  <c r="R497" i="13"/>
  <c r="R371" i="18"/>
  <c r="R435" i="18"/>
  <c r="R380" i="18"/>
  <c r="R400" i="14"/>
  <c r="R499" i="13"/>
  <c r="R428" i="13"/>
  <c r="R446" i="13"/>
  <c r="R433" i="18"/>
  <c r="R525" i="18"/>
  <c r="R502" i="13"/>
  <c r="R384" i="14"/>
  <c r="R483" i="13"/>
  <c r="R481" i="14"/>
  <c r="R402" i="13"/>
  <c r="R389" i="18"/>
  <c r="R481" i="18"/>
  <c r="R368" i="14"/>
  <c r="R453" i="13"/>
  <c r="R396" i="14"/>
  <c r="R442" i="14"/>
  <c r="R394" i="13"/>
  <c r="R379" i="18"/>
  <c r="R422" i="18"/>
  <c r="R487" i="18"/>
  <c r="R532" i="13"/>
  <c r="R518" i="13"/>
  <c r="R482" i="13"/>
  <c r="R500" i="13"/>
  <c r="R511" i="14"/>
  <c r="R464" i="14"/>
  <c r="R422" i="14"/>
  <c r="R508" i="18"/>
  <c r="R549" i="13"/>
  <c r="R436" i="13"/>
  <c r="R439" i="18"/>
  <c r="R532" i="14"/>
  <c r="R441" i="13"/>
  <c r="R469" i="18"/>
  <c r="R471" i="18"/>
  <c r="R393" i="14"/>
  <c r="R524" i="14"/>
  <c r="R537" i="14"/>
  <c r="R487" i="13"/>
  <c r="R480" i="13"/>
  <c r="R429" i="18"/>
  <c r="R545" i="13"/>
  <c r="R465" i="18"/>
  <c r="R523" i="13"/>
  <c r="R528" i="13"/>
  <c r="R534" i="14"/>
  <c r="R507" i="18"/>
  <c r="R515" i="18"/>
  <c r="R430" i="18"/>
  <c r="R519" i="14"/>
  <c r="R461" i="18"/>
  <c r="R528" i="18"/>
  <c r="R494" i="14"/>
  <c r="R527" i="14"/>
  <c r="R394" i="14"/>
  <c r="R490" i="18"/>
  <c r="R529" i="13"/>
  <c r="R542" i="13"/>
  <c r="R379" i="13"/>
  <c r="R384" i="18"/>
  <c r="R451" i="14"/>
  <c r="R400" i="13"/>
  <c r="R504" i="18"/>
  <c r="R369" i="18"/>
  <c r="R506" i="14"/>
  <c r="R451" i="13"/>
  <c r="R484" i="13"/>
  <c r="R435" i="13"/>
  <c r="R431" i="13"/>
  <c r="R381" i="13"/>
  <c r="R450" i="13"/>
  <c r="R382" i="13"/>
  <c r="R518" i="18"/>
  <c r="R373" i="14"/>
  <c r="Q43" i="19"/>
  <c r="R521" i="18"/>
  <c r="R385" i="18"/>
  <c r="R381" i="18"/>
  <c r="R463" i="14"/>
  <c r="R524" i="13"/>
  <c r="R380" i="14"/>
  <c r="R426" i="14"/>
  <c r="R468" i="18"/>
  <c r="R443" i="14"/>
  <c r="R439" i="13"/>
  <c r="R283" i="14"/>
  <c r="R445" i="14"/>
  <c r="R440" i="18"/>
  <c r="R487" i="14"/>
  <c r="R491" i="13"/>
  <c r="R376" i="13"/>
  <c r="R541" i="13"/>
  <c r="R398" i="14"/>
  <c r="R473" i="18"/>
  <c r="R514" i="18"/>
  <c r="R388" i="18"/>
  <c r="R486" i="13"/>
  <c r="R436" i="14"/>
  <c r="R520" i="13"/>
  <c r="R538" i="13"/>
  <c r="R489" i="18"/>
  <c r="R373" i="18"/>
  <c r="R446" i="14"/>
  <c r="R515" i="13"/>
  <c r="R525" i="13"/>
  <c r="R382" i="14"/>
  <c r="R476" i="18"/>
  <c r="R511" i="18"/>
  <c r="R456" i="13"/>
  <c r="R501" i="13"/>
  <c r="R393" i="13"/>
  <c r="R438" i="13"/>
  <c r="R436" i="18"/>
  <c r="R378" i="18"/>
  <c r="R493" i="13"/>
  <c r="R485" i="13"/>
  <c r="R435" i="14"/>
  <c r="R473" i="14"/>
  <c r="R483" i="18"/>
  <c r="R425" i="18"/>
  <c r="R516" i="13"/>
  <c r="R441" i="14"/>
  <c r="R540" i="13"/>
  <c r="R388" i="14"/>
  <c r="R434" i="14"/>
  <c r="R535" i="13"/>
  <c r="R369" i="14"/>
  <c r="R439" i="14"/>
  <c r="R437" i="18"/>
  <c r="R448" i="13"/>
  <c r="R434" i="18"/>
  <c r="R375" i="14"/>
  <c r="R522" i="14"/>
  <c r="R397" i="18"/>
  <c r="R543" i="13"/>
  <c r="R447" i="18"/>
  <c r="R380" i="13"/>
  <c r="R467" i="14"/>
  <c r="R377" i="14"/>
  <c r="R391" i="13"/>
  <c r="R486" i="14"/>
  <c r="R529" i="18"/>
  <c r="R449" i="14"/>
  <c r="R390" i="14"/>
  <c r="R396" i="18"/>
  <c r="R533" i="14"/>
  <c r="R472" i="14"/>
  <c r="R479" i="18"/>
  <c r="R479" i="14"/>
  <c r="R473" i="13"/>
  <c r="R424" i="18"/>
  <c r="R524" i="18"/>
  <c r="R525" i="14"/>
  <c r="R448" i="14"/>
  <c r="R367" i="18"/>
  <c r="R391" i="14"/>
  <c r="R446" i="18"/>
  <c r="R495" i="14"/>
  <c r="R432" i="14"/>
  <c r="R396" i="13"/>
  <c r="R484" i="14"/>
  <c r="R386" i="18"/>
  <c r="R496" i="13"/>
  <c r="R447" i="14"/>
  <c r="R502" i="18"/>
  <c r="R507" i="14"/>
  <c r="R458" i="13"/>
  <c r="R503" i="18"/>
  <c r="R498" i="13"/>
  <c r="R450" i="14"/>
  <c r="R366" i="18"/>
  <c r="R490" i="13"/>
  <c r="R474" i="14"/>
  <c r="R392" i="14"/>
  <c r="R392" i="13"/>
  <c r="R530" i="18"/>
  <c r="R467" i="18"/>
  <c r="R539" i="13"/>
  <c r="R537" i="13"/>
  <c r="R404" i="13"/>
  <c r="R453" i="14"/>
  <c r="R373" i="13"/>
  <c r="R423" i="18"/>
  <c r="R471" i="14"/>
  <c r="R526" i="14"/>
  <c r="R387" i="13"/>
  <c r="R397" i="13"/>
  <c r="R527" i="13"/>
  <c r="R372" i="18"/>
  <c r="R527" i="18"/>
  <c r="R445" i="18"/>
  <c r="R370" i="14"/>
  <c r="R406" i="13"/>
  <c r="R399" i="14"/>
  <c r="R437" i="14"/>
  <c r="R374" i="13"/>
  <c r="R420" i="18"/>
  <c r="R431" i="18"/>
  <c r="R491" i="14"/>
  <c r="R433" i="14"/>
  <c r="R513" i="13"/>
  <c r="R440" i="14"/>
  <c r="R470" i="14"/>
  <c r="R392" i="18"/>
  <c r="R393" i="18"/>
  <c r="R470" i="13"/>
  <c r="R432" i="13"/>
  <c r="R421" i="14"/>
  <c r="R395" i="18"/>
  <c r="R447" i="13"/>
  <c r="R399" i="13"/>
  <c r="R517" i="13"/>
  <c r="R374" i="14"/>
  <c r="R510" i="18"/>
  <c r="R391" i="18"/>
  <c r="R536" i="14"/>
  <c r="R434" i="13"/>
  <c r="R383" i="13"/>
  <c r="R289" i="13"/>
  <c r="R430" i="13"/>
  <c r="R492" i="18"/>
  <c r="R522" i="18"/>
  <c r="R488" i="14"/>
  <c r="R437" i="13"/>
  <c r="R465" i="14"/>
  <c r="R386" i="13"/>
  <c r="R377" i="18"/>
  <c r="R375" i="18"/>
  <c r="R523" i="14"/>
  <c r="R519" i="13"/>
  <c r="R454" i="13"/>
  <c r="R534" i="18"/>
  <c r="R489" i="13"/>
  <c r="R530" i="14"/>
  <c r="R442" i="18"/>
  <c r="R389" i="14"/>
  <c r="R519" i="18"/>
  <c r="R506" i="13"/>
  <c r="R427" i="18"/>
  <c r="R449" i="18"/>
  <c r="R475" i="13"/>
  <c r="R530" i="13"/>
  <c r="R444" i="14"/>
  <c r="R433" i="13"/>
  <c r="R472" i="18"/>
  <c r="R492" i="14"/>
  <c r="R514" i="14"/>
  <c r="R398" i="18"/>
  <c r="R480" i="14"/>
  <c r="R385" i="14"/>
  <c r="R474" i="18"/>
  <c r="R477" i="14"/>
  <c r="R476" i="14"/>
  <c r="R472" i="13"/>
  <c r="R438" i="14"/>
  <c r="R531" i="18"/>
  <c r="R390" i="13"/>
  <c r="R477" i="13"/>
  <c r="R477" i="18"/>
  <c r="R482" i="14"/>
  <c r="R428" i="18"/>
  <c r="R534" i="13"/>
  <c r="R478" i="18"/>
  <c r="R376" i="14"/>
  <c r="R384" i="13"/>
  <c r="R486" i="18"/>
  <c r="R452" i="13"/>
  <c r="R517" i="14"/>
  <c r="R421" i="18"/>
  <c r="R420" i="14"/>
  <c r="R489" i="14"/>
  <c r="R491" i="18"/>
  <c r="R387" i="14"/>
  <c r="R424" i="14"/>
  <c r="R371" i="14"/>
  <c r="R463" i="18"/>
  <c r="R505" i="18"/>
  <c r="R483" i="14"/>
  <c r="R455" i="13"/>
  <c r="R395" i="13"/>
  <c r="R405" i="13"/>
  <c r="R382" i="18"/>
  <c r="R517" i="18"/>
  <c r="R460" i="18"/>
  <c r="R531" i="14"/>
  <c r="R535" i="14"/>
  <c r="R452" i="14"/>
  <c r="R471" i="13"/>
  <c r="R432" i="18"/>
  <c r="R470" i="18"/>
  <c r="R423" i="14"/>
  <c r="R513" i="14"/>
  <c r="R375" i="13"/>
  <c r="R389" i="13"/>
  <c r="R485" i="18"/>
  <c r="R418" i="18"/>
  <c r="R475" i="14"/>
  <c r="R531" i="13"/>
  <c r="R442" i="13"/>
  <c r="R509" i="14"/>
  <c r="R427" i="13"/>
  <c r="R386" i="14"/>
  <c r="R445" i="13"/>
  <c r="R521" i="14"/>
  <c r="R383" i="14"/>
  <c r="R512" i="14"/>
  <c r="R378" i="13"/>
  <c r="R368" i="18"/>
  <c r="R523" i="18"/>
  <c r="R462" i="18"/>
  <c r="R440" i="13"/>
  <c r="R429" i="13"/>
  <c r="R508" i="14"/>
  <c r="R401" i="14"/>
  <c r="R387" i="18"/>
  <c r="R419" i="13"/>
  <c r="R493" i="14"/>
  <c r="R495" i="13"/>
  <c r="R441" i="18"/>
  <c r="R438" i="18"/>
  <c r="R374" i="18"/>
  <c r="R463" i="13"/>
  <c r="R427" i="14"/>
  <c r="R403" i="13"/>
  <c r="R420" i="13"/>
  <c r="R444" i="18"/>
  <c r="R529" i="14"/>
  <c r="R479" i="13"/>
  <c r="R482" i="18"/>
  <c r="R395" i="14"/>
  <c r="R536" i="13"/>
  <c r="R457" i="13"/>
  <c r="R401" i="13"/>
  <c r="R466" i="18"/>
  <c r="R518" i="14"/>
  <c r="R504" i="14"/>
  <c r="R398" i="13"/>
  <c r="R505" i="14"/>
  <c r="R367" i="14"/>
  <c r="R426" i="18"/>
  <c r="R464" i="18"/>
  <c r="R544" i="13"/>
  <c r="R468" i="14"/>
  <c r="R443" i="13"/>
  <c r="R419" i="18"/>
  <c r="R466" i="14"/>
  <c r="R533" i="13"/>
  <c r="R509" i="18"/>
  <c r="R481" i="13"/>
  <c r="R515" i="14"/>
  <c r="R425" i="14"/>
  <c r="R528" i="14"/>
  <c r="R428" i="14"/>
  <c r="R480" i="18"/>
  <c r="R478" i="14"/>
  <c r="R429" i="14"/>
  <c r="R397" i="14"/>
  <c r="R462" i="14"/>
  <c r="R532" i="18"/>
  <c r="R506" i="18"/>
  <c r="R381" i="14"/>
  <c r="R522" i="13"/>
  <c r="R488" i="18"/>
  <c r="R469" i="14"/>
  <c r="R490" i="14"/>
  <c r="R494" i="13"/>
  <c r="R378" i="14"/>
  <c r="R394" i="18"/>
  <c r="R485" i="14"/>
  <c r="R520" i="14"/>
  <c r="R520" i="18"/>
  <c r="R443" i="18"/>
  <c r="R514" i="13"/>
  <c r="R484" i="18"/>
  <c r="R459" i="13"/>
  <c r="R418" i="13"/>
  <c r="R469" i="13"/>
  <c r="R512" i="13"/>
  <c r="R459" i="18"/>
  <c r="R372" i="13"/>
  <c r="R461" i="14"/>
  <c r="R503" i="14"/>
  <c r="R426" i="13"/>
  <c r="R417" i="18"/>
  <c r="R419" i="14"/>
  <c r="R365" i="18"/>
  <c r="R501" i="18"/>
  <c r="R366" i="14"/>
  <c r="R282" i="14"/>
  <c r="R412" i="13"/>
  <c r="R288" i="13"/>
  <c r="K96" i="21"/>
  <c r="T602" i="17"/>
  <c r="P614" i="17"/>
  <c r="M600" i="17"/>
  <c r="S610" i="17"/>
  <c r="J598" i="17"/>
  <c r="F90" i="21"/>
  <c r="Y106" i="17"/>
  <c r="L200" i="13"/>
  <c r="L226" i="14"/>
  <c r="L200" i="18"/>
  <c r="L194" i="18"/>
  <c r="L201" i="14"/>
  <c r="L172" i="18"/>
  <c r="L107" i="18"/>
  <c r="L104" i="14"/>
  <c r="L211" i="14"/>
  <c r="L212" i="18"/>
  <c r="L254" i="13"/>
  <c r="L181" i="14"/>
  <c r="L201" i="13"/>
  <c r="L214" i="13"/>
  <c r="L118" i="18"/>
  <c r="L223" i="13"/>
  <c r="L239" i="13"/>
  <c r="L263" i="18"/>
  <c r="L125" i="14"/>
  <c r="L131" i="14"/>
  <c r="L131" i="18"/>
  <c r="L156" i="14"/>
  <c r="L171" i="14"/>
  <c r="L161" i="14"/>
  <c r="L176" i="14"/>
  <c r="L109" i="18"/>
  <c r="L169" i="18"/>
  <c r="L225" i="14"/>
  <c r="L249" i="13"/>
  <c r="L244" i="18"/>
  <c r="L237" i="18"/>
  <c r="L184" i="14"/>
  <c r="L210" i="13"/>
  <c r="L248" i="18"/>
  <c r="L166" i="13"/>
  <c r="L164" i="14"/>
  <c r="L238" i="13"/>
  <c r="L255" i="18"/>
  <c r="L251" i="18"/>
  <c r="L172" i="14"/>
  <c r="L218" i="13"/>
  <c r="L209" i="13"/>
  <c r="L207" i="14"/>
  <c r="L102" i="13"/>
  <c r="L126" i="14"/>
  <c r="L176" i="18"/>
  <c r="L260" i="13"/>
  <c r="L245" i="18"/>
  <c r="L262" i="18"/>
  <c r="L225" i="13"/>
  <c r="L177" i="13"/>
  <c r="L266" i="18"/>
  <c r="L214" i="18"/>
  <c r="L159" i="13"/>
  <c r="L107" i="13"/>
  <c r="L174" i="14"/>
  <c r="L183" i="14"/>
  <c r="L120" i="18"/>
  <c r="L250" i="18"/>
  <c r="L165" i="18"/>
  <c r="L158" i="13"/>
  <c r="L227" i="13"/>
  <c r="L182" i="14"/>
  <c r="L172" i="13"/>
  <c r="L120" i="13"/>
  <c r="L227" i="14"/>
  <c r="L261" i="14"/>
  <c r="L14" i="14"/>
  <c r="L167" i="14"/>
  <c r="L138" i="13"/>
  <c r="L217" i="18"/>
  <c r="L168" i="13"/>
  <c r="L266" i="13"/>
  <c r="L106" i="14"/>
  <c r="L129" i="18"/>
  <c r="L116" i="14"/>
  <c r="L182" i="13"/>
  <c r="L122" i="13"/>
  <c r="L15" i="13"/>
  <c r="L213" i="13"/>
  <c r="L203" i="18"/>
  <c r="L113" i="18"/>
  <c r="L247" i="18"/>
  <c r="L221" i="13"/>
  <c r="L250" i="14"/>
  <c r="L165" i="14"/>
  <c r="L152" i="13"/>
  <c r="L154" i="14"/>
  <c r="L258" i="13"/>
  <c r="L115" i="14"/>
  <c r="L264" i="13"/>
  <c r="L170" i="18"/>
  <c r="L161" i="13"/>
  <c r="L235" i="18"/>
  <c r="L203" i="13"/>
  <c r="L219" i="14"/>
  <c r="L192" i="18"/>
  <c r="L15" i="14"/>
  <c r="L124" i="18"/>
  <c r="L179" i="14"/>
  <c r="L216" i="14"/>
  <c r="L264" i="14"/>
  <c r="L121" i="13"/>
  <c r="L101" i="14"/>
  <c r="L239" i="18"/>
  <c r="L241" i="14"/>
  <c r="L214" i="14"/>
  <c r="L266" i="14"/>
  <c r="L197" i="13"/>
  <c r="L168" i="14"/>
  <c r="L155" i="13"/>
  <c r="L115" i="18"/>
  <c r="L254" i="14"/>
  <c r="L130" i="18"/>
  <c r="L241" i="13"/>
  <c r="L152" i="14"/>
  <c r="L101" i="13"/>
  <c r="L210" i="14"/>
  <c r="L236" i="18"/>
  <c r="L102" i="14"/>
  <c r="L222" i="14"/>
  <c r="L259" i="18"/>
  <c r="L243" i="18"/>
  <c r="L270" i="13"/>
  <c r="L173" i="18"/>
  <c r="L105" i="18"/>
  <c r="L153" i="13"/>
  <c r="L14" i="13"/>
  <c r="L111" i="13"/>
  <c r="L240" i="18"/>
  <c r="L131" i="13"/>
  <c r="L164" i="13"/>
  <c r="L261" i="18"/>
  <c r="L170" i="13"/>
  <c r="L198" i="18"/>
  <c r="L154" i="18"/>
  <c r="L118" i="13"/>
  <c r="L98" i="18"/>
  <c r="L217" i="13"/>
  <c r="L267" i="13"/>
  <c r="L196" i="14"/>
  <c r="L236" i="14"/>
  <c r="L258" i="14"/>
  <c r="L197" i="18"/>
  <c r="L199" i="13"/>
  <c r="L196" i="18"/>
  <c r="L178" i="13"/>
  <c r="L164" i="18"/>
  <c r="L108" i="18"/>
  <c r="L102" i="18"/>
  <c r="L98" i="14"/>
  <c r="L120" i="14"/>
  <c r="L269" i="14"/>
  <c r="L216" i="13"/>
  <c r="L241" i="18"/>
  <c r="L268" i="14"/>
  <c r="L132" i="13"/>
  <c r="L171" i="18"/>
  <c r="L169" i="14"/>
  <c r="L255" i="13"/>
  <c r="L209" i="14"/>
  <c r="L159" i="18"/>
  <c r="L181" i="13"/>
  <c r="L162" i="14"/>
  <c r="L121" i="14"/>
  <c r="L202" i="14"/>
  <c r="L244" i="13"/>
  <c r="L252" i="14"/>
  <c r="L124" i="13"/>
  <c r="L105" i="13"/>
  <c r="L179" i="13"/>
  <c r="L163" i="18"/>
  <c r="L110" i="13"/>
  <c r="L104" i="18"/>
  <c r="L119" i="13"/>
  <c r="L123" i="18"/>
  <c r="L109" i="14"/>
  <c r="L243" i="14"/>
  <c r="L215" i="18"/>
  <c r="L179" i="18"/>
  <c r="L275" i="13"/>
  <c r="L166" i="14"/>
  <c r="L171" i="13"/>
  <c r="L127" i="14"/>
  <c r="L257" i="18"/>
  <c r="L98" i="13"/>
  <c r="L118" i="14"/>
  <c r="L204" i="18"/>
  <c r="L200" i="14"/>
  <c r="L129" i="14"/>
  <c r="L155" i="14"/>
  <c r="L175" i="14"/>
  <c r="L116" i="13"/>
  <c r="L162" i="13"/>
  <c r="L223" i="18"/>
  <c r="L127" i="13"/>
  <c r="L114" i="13"/>
  <c r="L235" i="14"/>
  <c r="L208" i="14"/>
  <c r="L185" i="14"/>
  <c r="L248" i="14"/>
  <c r="L132" i="14"/>
  <c r="L112" i="14"/>
  <c r="L112" i="18"/>
  <c r="L177" i="18"/>
  <c r="L113" i="13"/>
  <c r="L252" i="13"/>
  <c r="L181" i="18"/>
  <c r="L249" i="14"/>
  <c r="L212" i="14"/>
  <c r="L199" i="18"/>
  <c r="L145" i="13"/>
  <c r="L177" i="14"/>
  <c r="L263" i="14"/>
  <c r="L163" i="13"/>
  <c r="L184" i="13"/>
  <c r="L119" i="18"/>
  <c r="L248" i="13"/>
  <c r="L210" i="18"/>
  <c r="L185" i="13"/>
  <c r="L221" i="18"/>
  <c r="L195" i="13"/>
  <c r="L208" i="13"/>
  <c r="L247" i="14"/>
  <c r="L215" i="13"/>
  <c r="L100" i="14"/>
  <c r="L218" i="18"/>
  <c r="L112" i="13"/>
  <c r="L256" i="18"/>
  <c r="L197" i="14"/>
  <c r="L267" i="14"/>
  <c r="L175" i="13"/>
  <c r="L100" i="13"/>
  <c r="L133" i="14"/>
  <c r="L212" i="13"/>
  <c r="L157" i="14"/>
  <c r="L101" i="18"/>
  <c r="L111" i="18"/>
  <c r="L183" i="13"/>
  <c r="L268" i="13"/>
  <c r="L108" i="14"/>
  <c r="L271" i="13"/>
  <c r="L114" i="14"/>
  <c r="L146" i="13"/>
  <c r="L251" i="14"/>
  <c r="L99" i="13"/>
  <c r="L173" i="14"/>
  <c r="L110" i="14"/>
  <c r="L221" i="14"/>
  <c r="L105" i="14"/>
  <c r="L156" i="18"/>
  <c r="L240" i="13"/>
  <c r="L242" i="18"/>
  <c r="L224" i="14"/>
  <c r="L261" i="13"/>
  <c r="L122" i="18"/>
  <c r="L202" i="18"/>
  <c r="L211" i="18"/>
  <c r="L246" i="18"/>
  <c r="L160" i="13"/>
  <c r="L157" i="13"/>
  <c r="L123" i="14"/>
  <c r="L246" i="14"/>
  <c r="L195" i="18"/>
  <c r="L128" i="18"/>
  <c r="L103" i="14"/>
  <c r="L127" i="18"/>
  <c r="L206" i="14"/>
  <c r="L169" i="13"/>
  <c r="L111" i="14"/>
  <c r="L206" i="13"/>
  <c r="L151" i="18"/>
  <c r="L252" i="18"/>
  <c r="L265" i="18"/>
  <c r="L99" i="14"/>
  <c r="L157" i="18"/>
  <c r="L225" i="18"/>
  <c r="L168" i="18"/>
  <c r="L205" i="13"/>
  <c r="L234" i="18"/>
  <c r="L109" i="13"/>
  <c r="L253" i="18"/>
  <c r="L160" i="18"/>
  <c r="L160" i="14"/>
  <c r="L206" i="18"/>
  <c r="L153" i="18"/>
  <c r="L247" i="13"/>
  <c r="L220" i="13"/>
  <c r="L220" i="14"/>
  <c r="L161" i="18"/>
  <c r="L155" i="18"/>
  <c r="L228" i="13"/>
  <c r="L219" i="18"/>
  <c r="L256" i="13"/>
  <c r="L222" i="18"/>
  <c r="L245" i="13"/>
  <c r="L152" i="18"/>
  <c r="L260" i="18"/>
  <c r="L226" i="13"/>
  <c r="L128" i="14"/>
  <c r="L222" i="13"/>
  <c r="L224" i="13"/>
  <c r="L150" i="18"/>
  <c r="L180" i="14"/>
  <c r="L123" i="13"/>
  <c r="L129" i="13"/>
  <c r="L113" i="14"/>
  <c r="L153" i="14"/>
  <c r="L242" i="13"/>
  <c r="L205" i="14"/>
  <c r="L116" i="18"/>
  <c r="L106" i="13"/>
  <c r="L125" i="13"/>
  <c r="L244" i="14"/>
  <c r="L255" i="14"/>
  <c r="L151" i="14"/>
  <c r="L154" i="13"/>
  <c r="L251" i="13"/>
  <c r="L175" i="18"/>
  <c r="L128" i="13"/>
  <c r="L260" i="14"/>
  <c r="L240" i="14"/>
  <c r="L114" i="18"/>
  <c r="L193" i="18"/>
  <c r="L182" i="18"/>
  <c r="L238" i="14"/>
  <c r="L126" i="13"/>
  <c r="L106" i="18"/>
  <c r="L242" i="14"/>
  <c r="L204" i="13"/>
  <c r="L245" i="14"/>
  <c r="L238" i="18"/>
  <c r="L198" i="14"/>
  <c r="L263" i="13"/>
  <c r="L208" i="18"/>
  <c r="L205" i="18"/>
  <c r="L207" i="13"/>
  <c r="L194" i="14"/>
  <c r="L211" i="13"/>
  <c r="L204" i="14"/>
  <c r="L213" i="18"/>
  <c r="L201" i="18"/>
  <c r="L174" i="18"/>
  <c r="L103" i="13"/>
  <c r="L237" i="14"/>
  <c r="L173" i="13"/>
  <c r="L158" i="14"/>
  <c r="L110" i="18"/>
  <c r="L167" i="18"/>
  <c r="L250" i="13"/>
  <c r="L254" i="18"/>
  <c r="L107" i="14"/>
  <c r="L156" i="13"/>
  <c r="L203" i="14"/>
  <c r="L158" i="18"/>
  <c r="L216" i="18"/>
  <c r="L163" i="14"/>
  <c r="L108" i="13"/>
  <c r="L125" i="18"/>
  <c r="L117" i="14"/>
  <c r="L215" i="14"/>
  <c r="L166" i="18"/>
  <c r="L130" i="14"/>
  <c r="L257" i="14"/>
  <c r="L178" i="18"/>
  <c r="L117" i="13"/>
  <c r="L259" i="14"/>
  <c r="L219" i="13"/>
  <c r="L170" i="14"/>
  <c r="L218" i="14"/>
  <c r="L162" i="18"/>
  <c r="L176" i="13"/>
  <c r="L223" i="14"/>
  <c r="L257" i="13"/>
  <c r="L100" i="18"/>
  <c r="L122" i="14"/>
  <c r="L103" i="18"/>
  <c r="L124" i="14"/>
  <c r="L165" i="13"/>
  <c r="L99" i="18"/>
  <c r="L262" i="14"/>
  <c r="L217" i="14"/>
  <c r="L178" i="14"/>
  <c r="L189" i="13"/>
  <c r="L265" i="14"/>
  <c r="L224" i="18"/>
  <c r="L193" i="14"/>
  <c r="L262" i="13"/>
  <c r="L144" i="13"/>
  <c r="L243" i="13"/>
  <c r="L265" i="13"/>
  <c r="L264" i="18"/>
  <c r="L259" i="13"/>
  <c r="L269" i="13"/>
  <c r="L253" i="13"/>
  <c r="L195" i="14"/>
  <c r="L258" i="18"/>
  <c r="L130" i="13"/>
  <c r="L246" i="13"/>
  <c r="L198" i="13"/>
  <c r="L180" i="13"/>
  <c r="L159" i="14"/>
  <c r="L239" i="14"/>
  <c r="L196" i="13"/>
  <c r="L202" i="13"/>
  <c r="L174" i="13"/>
  <c r="L220" i="18"/>
  <c r="L207" i="18"/>
  <c r="K15" i="19"/>
  <c r="L249" i="18"/>
  <c r="L180" i="18"/>
  <c r="L199" i="14"/>
  <c r="L119" i="14"/>
  <c r="L213" i="14"/>
  <c r="L232" i="13"/>
  <c r="L126" i="18"/>
  <c r="L167" i="13"/>
  <c r="L104" i="13"/>
  <c r="L267" i="18"/>
  <c r="L121" i="18"/>
  <c r="L253" i="14"/>
  <c r="L117" i="18"/>
  <c r="L183" i="18"/>
  <c r="L256" i="14"/>
  <c r="L115" i="13"/>
  <c r="L209" i="18"/>
  <c r="P600" i="17"/>
  <c r="Y286" i="17"/>
  <c r="H93" i="21"/>
  <c r="K93" i="21"/>
  <c r="Y450" i="17"/>
  <c r="N461" i="18"/>
  <c r="N545" i="13"/>
  <c r="N522" i="13"/>
  <c r="N424" i="14"/>
  <c r="N400" i="13"/>
  <c r="N450" i="14"/>
  <c r="N438" i="13"/>
  <c r="N382" i="18"/>
  <c r="N374" i="14"/>
  <c r="N472" i="18"/>
  <c r="N392" i="18"/>
  <c r="N432" i="18"/>
  <c r="N536" i="14"/>
  <c r="N395" i="14"/>
  <c r="N537" i="14"/>
  <c r="N514" i="13"/>
  <c r="N481" i="18"/>
  <c r="N368" i="14"/>
  <c r="N436" i="18"/>
  <c r="N459" i="13"/>
  <c r="N480" i="14"/>
  <c r="N437" i="14"/>
  <c r="N510" i="14"/>
  <c r="N528" i="14"/>
  <c r="N487" i="18"/>
  <c r="N490" i="13"/>
  <c r="N463" i="13"/>
  <c r="N473" i="14"/>
  <c r="N471" i="18"/>
  <c r="N514" i="18"/>
  <c r="N376" i="18"/>
  <c r="N391" i="18"/>
  <c r="N488" i="13"/>
  <c r="N385" i="13"/>
  <c r="N535" i="14"/>
  <c r="N421" i="18"/>
  <c r="N436" i="13"/>
  <c r="N519" i="14"/>
  <c r="N391" i="13"/>
  <c r="N374" i="13"/>
  <c r="N507" i="18"/>
  <c r="N532" i="18"/>
  <c r="N505" i="18"/>
  <c r="N471" i="13"/>
  <c r="N523" i="14"/>
  <c r="N436" i="14"/>
  <c r="N434" i="18"/>
  <c r="N476" i="14"/>
  <c r="N476" i="13"/>
  <c r="N435" i="18"/>
  <c r="N480" i="13"/>
  <c r="N443" i="14"/>
  <c r="N439" i="14"/>
  <c r="N386" i="14"/>
  <c r="N368" i="18"/>
  <c r="N474" i="18"/>
  <c r="N482" i="18"/>
  <c r="N528" i="13"/>
  <c r="N429" i="14"/>
  <c r="N382" i="14"/>
  <c r="N396" i="13"/>
  <c r="N394" i="14"/>
  <c r="N379" i="18"/>
  <c r="N394" i="13"/>
  <c r="N504" i="14"/>
  <c r="N543" i="13"/>
  <c r="N421" i="14"/>
  <c r="N465" i="18"/>
  <c r="N418" i="13"/>
  <c r="N512" i="13"/>
  <c r="N431" i="13"/>
  <c r="N444" i="14"/>
  <c r="N398" i="18"/>
  <c r="N493" i="14"/>
  <c r="N462" i="14"/>
  <c r="N474" i="14"/>
  <c r="N534" i="13"/>
  <c r="N387" i="18"/>
  <c r="N518" i="14"/>
  <c r="N465" i="14"/>
  <c r="N481" i="13"/>
  <c r="N517" i="14"/>
  <c r="N463" i="14"/>
  <c r="N452" i="14"/>
  <c r="N420" i="18"/>
  <c r="N449" i="13"/>
  <c r="N478" i="18"/>
  <c r="N464" i="14"/>
  <c r="N437" i="18"/>
  <c r="N533" i="14"/>
  <c r="N477" i="18"/>
  <c r="N524" i="13"/>
  <c r="N369" i="14"/>
  <c r="N376" i="13"/>
  <c r="N533" i="13"/>
  <c r="N451" i="14"/>
  <c r="N384" i="13"/>
  <c r="N473" i="18"/>
  <c r="N380" i="18"/>
  <c r="N479" i="13"/>
  <c r="N521" i="13"/>
  <c r="N541" i="13"/>
  <c r="N400" i="14"/>
  <c r="N511" i="18"/>
  <c r="N444" i="18"/>
  <c r="N439" i="13"/>
  <c r="N506" i="13"/>
  <c r="N381" i="13"/>
  <c r="N466" i="18"/>
  <c r="N488" i="14"/>
  <c r="N393" i="14"/>
  <c r="N429" i="18"/>
  <c r="N442" i="14"/>
  <c r="N395" i="18"/>
  <c r="N487" i="13"/>
  <c r="N525" i="13"/>
  <c r="N387" i="13"/>
  <c r="N509" i="14"/>
  <c r="N379" i="13"/>
  <c r="N374" i="18"/>
  <c r="N427" i="14"/>
  <c r="N492" i="18"/>
  <c r="N419" i="13"/>
  <c r="N530" i="13"/>
  <c r="M43" i="19"/>
  <c r="N383" i="13"/>
  <c r="N532" i="14"/>
  <c r="N484" i="14"/>
  <c r="N433" i="13"/>
  <c r="N399" i="14"/>
  <c r="N455" i="13"/>
  <c r="N472" i="13"/>
  <c r="N531" i="18"/>
  <c r="N470" i="14"/>
  <c r="N530" i="18"/>
  <c r="N452" i="13"/>
  <c r="N418" i="18"/>
  <c r="N495" i="14"/>
  <c r="N525" i="18"/>
  <c r="N377" i="14"/>
  <c r="N377" i="13"/>
  <c r="N444" i="13"/>
  <c r="N497" i="13"/>
  <c r="N482" i="14"/>
  <c r="N468" i="18"/>
  <c r="N475" i="18"/>
  <c r="N477" i="13"/>
  <c r="N426" i="14"/>
  <c r="N283" i="14"/>
  <c r="N370" i="18"/>
  <c r="N420" i="14"/>
  <c r="N447" i="13"/>
  <c r="N483" i="14"/>
  <c r="N468" i="14"/>
  <c r="N427" i="18"/>
  <c r="N427" i="13"/>
  <c r="N502" i="13"/>
  <c r="N425" i="18"/>
  <c r="N435" i="14"/>
  <c r="N390" i="13"/>
  <c r="N423" i="18"/>
  <c r="N385" i="14"/>
  <c r="N495" i="13"/>
  <c r="N515" i="18"/>
  <c r="N490" i="14"/>
  <c r="N470" i="13"/>
  <c r="N527" i="14"/>
  <c r="N526" i="14"/>
  <c r="N484" i="18"/>
  <c r="N378" i="18"/>
  <c r="N450" i="13"/>
  <c r="N426" i="18"/>
  <c r="N469" i="14"/>
  <c r="N445" i="13"/>
  <c r="N438" i="14"/>
  <c r="N403" i="13"/>
  <c r="N375" i="14"/>
  <c r="N527" i="18"/>
  <c r="N529" i="14"/>
  <c r="N525" i="14"/>
  <c r="N431" i="18"/>
  <c r="N446" i="18"/>
  <c r="N404" i="13"/>
  <c r="N507" i="14"/>
  <c r="N549" i="13"/>
  <c r="N515" i="13"/>
  <c r="N506" i="18"/>
  <c r="N448" i="18"/>
  <c r="N529" i="18"/>
  <c r="N435" i="13"/>
  <c r="N373" i="18"/>
  <c r="N467" i="18"/>
  <c r="N516" i="18"/>
  <c r="N391" i="14"/>
  <c r="N489" i="13"/>
  <c r="N535" i="13"/>
  <c r="N372" i="14"/>
  <c r="N485" i="18"/>
  <c r="N432" i="13"/>
  <c r="N399" i="13"/>
  <c r="N511" i="14"/>
  <c r="N445" i="14"/>
  <c r="N367" i="18"/>
  <c r="N520" i="18"/>
  <c r="N440" i="13"/>
  <c r="N438" i="18"/>
  <c r="N434" i="13"/>
  <c r="N449" i="18"/>
  <c r="N392" i="13"/>
  <c r="N371" i="14"/>
  <c r="N389" i="13"/>
  <c r="N373" i="13"/>
  <c r="N524" i="14"/>
  <c r="N367" i="14"/>
  <c r="N402" i="13"/>
  <c r="N401" i="13"/>
  <c r="N486" i="18"/>
  <c r="N487" i="14"/>
  <c r="N371" i="18"/>
  <c r="N442" i="13"/>
  <c r="N479" i="14"/>
  <c r="N493" i="13"/>
  <c r="N393" i="13"/>
  <c r="N492" i="13"/>
  <c r="N451" i="13"/>
  <c r="N542" i="13"/>
  <c r="N494" i="14"/>
  <c r="N454" i="13"/>
  <c r="N387" i="14"/>
  <c r="N490" i="18"/>
  <c r="N446" i="14"/>
  <c r="N458" i="13"/>
  <c r="N386" i="18"/>
  <c r="N372" i="18"/>
  <c r="N432" i="14"/>
  <c r="N477" i="14"/>
  <c r="N486" i="13"/>
  <c r="N434" i="14"/>
  <c r="N398" i="13"/>
  <c r="N522" i="14"/>
  <c r="N445" i="18"/>
  <c r="N419" i="18"/>
  <c r="N544" i="13"/>
  <c r="N519" i="13"/>
  <c r="N426" i="13"/>
  <c r="N370" i="14"/>
  <c r="N500" i="13"/>
  <c r="N386" i="13"/>
  <c r="N515" i="14"/>
  <c r="N440" i="18"/>
  <c r="N430" i="18"/>
  <c r="N383" i="18"/>
  <c r="N448" i="13"/>
  <c r="N531" i="14"/>
  <c r="N489" i="18"/>
  <c r="N377" i="18"/>
  <c r="N375" i="18"/>
  <c r="N428" i="13"/>
  <c r="N375" i="13"/>
  <c r="N528" i="18"/>
  <c r="N379" i="14"/>
  <c r="N441" i="13"/>
  <c r="N453" i="14"/>
  <c r="N531" i="13"/>
  <c r="N420" i="13"/>
  <c r="N428" i="18"/>
  <c r="N381" i="14"/>
  <c r="N388" i="14"/>
  <c r="N502" i="18"/>
  <c r="N380" i="13"/>
  <c r="N481" i="14"/>
  <c r="N506" i="14"/>
  <c r="N532" i="13"/>
  <c r="N514" i="14"/>
  <c r="N529" i="13"/>
  <c r="N392" i="14"/>
  <c r="N366" i="18"/>
  <c r="N491" i="18"/>
  <c r="N480" i="18"/>
  <c r="N534" i="14"/>
  <c r="N447" i="14"/>
  <c r="N509" i="18"/>
  <c r="N385" i="18"/>
  <c r="N422" i="14"/>
  <c r="N462" i="18"/>
  <c r="N457" i="13"/>
  <c r="N539" i="13"/>
  <c r="N478" i="13"/>
  <c r="N433" i="18"/>
  <c r="N390" i="18"/>
  <c r="N485" i="14"/>
  <c r="N518" i="13"/>
  <c r="N530" i="14"/>
  <c r="N522" i="18"/>
  <c r="N440" i="14"/>
  <c r="N453" i="13"/>
  <c r="N382" i="13"/>
  <c r="N395" i="13"/>
  <c r="N488" i="18"/>
  <c r="N441" i="14"/>
  <c r="N518" i="18"/>
  <c r="N397" i="13"/>
  <c r="N424" i="18"/>
  <c r="N486" i="14"/>
  <c r="N439" i="18"/>
  <c r="N423" i="14"/>
  <c r="N472" i="14"/>
  <c r="N517" i="18"/>
  <c r="N508" i="18"/>
  <c r="N526" i="18"/>
  <c r="N520" i="13"/>
  <c r="N519" i="18"/>
  <c r="N491" i="14"/>
  <c r="N498" i="13"/>
  <c r="N450" i="18"/>
  <c r="N396" i="18"/>
  <c r="N476" i="18"/>
  <c r="N422" i="18"/>
  <c r="N520" i="14"/>
  <c r="N516" i="13"/>
  <c r="N469" i="18"/>
  <c r="N456" i="13"/>
  <c r="N443" i="18"/>
  <c r="N384" i="14"/>
  <c r="N405" i="13"/>
  <c r="N378" i="14"/>
  <c r="N448" i="14"/>
  <c r="N494" i="13"/>
  <c r="N431" i="14"/>
  <c r="N460" i="18"/>
  <c r="N521" i="18"/>
  <c r="N521" i="14"/>
  <c r="N398" i="14"/>
  <c r="N394" i="18"/>
  <c r="N503" i="14"/>
  <c r="N288" i="13"/>
  <c r="N537" i="13"/>
  <c r="N484" i="13"/>
  <c r="N406" i="13"/>
  <c r="N478" i="14"/>
  <c r="N388" i="13"/>
  <c r="N376" i="14"/>
  <c r="N516" i="14"/>
  <c r="N533" i="18"/>
  <c r="N383" i="14"/>
  <c r="N491" i="13"/>
  <c r="N380" i="14"/>
  <c r="N289" i="13"/>
  <c r="N482" i="13"/>
  <c r="N430" i="13"/>
  <c r="N437" i="13"/>
  <c r="N473" i="13"/>
  <c r="N388" i="18"/>
  <c r="N430" i="14"/>
  <c r="N470" i="18"/>
  <c r="N523" i="13"/>
  <c r="N443" i="13"/>
  <c r="N496" i="13"/>
  <c r="N483" i="13"/>
  <c r="N397" i="18"/>
  <c r="N505" i="14"/>
  <c r="N282" i="14"/>
  <c r="N501" i="18"/>
  <c r="N412" i="13"/>
  <c r="N442" i="18"/>
  <c r="N540" i="13"/>
  <c r="N483" i="18"/>
  <c r="N396" i="14"/>
  <c r="N447" i="18"/>
  <c r="N446" i="13"/>
  <c r="N512" i="14"/>
  <c r="N466" i="14"/>
  <c r="N538" i="13"/>
  <c r="N526" i="13"/>
  <c r="N512" i="18"/>
  <c r="N485" i="13"/>
  <c r="N389" i="14"/>
  <c r="N366" i="14"/>
  <c r="N389" i="18"/>
  <c r="N429" i="13"/>
  <c r="N441" i="18"/>
  <c r="N536" i="13"/>
  <c r="N523" i="18"/>
  <c r="N433" i="14"/>
  <c r="N513" i="13"/>
  <c r="N459" i="18"/>
  <c r="N419" i="14"/>
  <c r="N489" i="14"/>
  <c r="N479" i="18"/>
  <c r="N378" i="13"/>
  <c r="N425" i="14"/>
  <c r="N504" i="18"/>
  <c r="N508" i="14"/>
  <c r="N401" i="14"/>
  <c r="N499" i="13"/>
  <c r="N510" i="18"/>
  <c r="N503" i="18"/>
  <c r="N475" i="13"/>
  <c r="N534" i="18"/>
  <c r="N417" i="18"/>
  <c r="N373" i="14"/>
  <c r="N463" i="18"/>
  <c r="N513" i="18"/>
  <c r="N449" i="14"/>
  <c r="N501" i="13"/>
  <c r="N524" i="18"/>
  <c r="N474" i="13"/>
  <c r="N393" i="18"/>
  <c r="N397" i="14"/>
  <c r="N365" i="18"/>
  <c r="N469" i="13"/>
  <c r="N461" i="14"/>
  <c r="N372" i="13"/>
  <c r="N384" i="18"/>
  <c r="N467" i="14"/>
  <c r="N527" i="13"/>
  <c r="N464" i="18"/>
  <c r="N513" i="14"/>
  <c r="N428" i="14"/>
  <c r="N517" i="13"/>
  <c r="N390" i="14"/>
  <c r="N381" i="18"/>
  <c r="N492" i="14"/>
  <c r="N475" i="14"/>
  <c r="N369" i="18"/>
  <c r="N471" i="14"/>
  <c r="L397" i="14"/>
  <c r="L438" i="18"/>
  <c r="L518" i="13"/>
  <c r="L511" i="14"/>
  <c r="L526" i="18"/>
  <c r="L373" i="13"/>
  <c r="L386" i="18"/>
  <c r="L539" i="13"/>
  <c r="L460" i="18"/>
  <c r="L537" i="13"/>
  <c r="L472" i="13"/>
  <c r="L528" i="13"/>
  <c r="L374" i="13"/>
  <c r="L458" i="13"/>
  <c r="L443" i="13"/>
  <c r="L453" i="14"/>
  <c r="L440" i="18"/>
  <c r="L484" i="13"/>
  <c r="L457" i="13"/>
  <c r="L427" i="13"/>
  <c r="L449" i="13"/>
  <c r="L370" i="18"/>
  <c r="L427" i="18"/>
  <c r="L452" i="13"/>
  <c r="L497" i="13"/>
  <c r="L549" i="13"/>
  <c r="L446" i="14"/>
  <c r="L499" i="13"/>
  <c r="L530" i="14"/>
  <c r="L470" i="13"/>
  <c r="L381" i="14"/>
  <c r="L435" i="18"/>
  <c r="L382" i="13"/>
  <c r="L532" i="14"/>
  <c r="L523" i="14"/>
  <c r="L512" i="14"/>
  <c r="L399" i="13"/>
  <c r="L526" i="13"/>
  <c r="L530" i="13"/>
  <c r="L423" i="14"/>
  <c r="L534" i="13"/>
  <c r="L518" i="14"/>
  <c r="L425" i="14"/>
  <c r="L369" i="18"/>
  <c r="L524" i="13"/>
  <c r="L385" i="14"/>
  <c r="L392" i="13"/>
  <c r="L422" i="18"/>
  <c r="L484" i="18"/>
  <c r="L442" i="14"/>
  <c r="L377" i="18"/>
  <c r="L376" i="14"/>
  <c r="L381" i="18"/>
  <c r="L517" i="18"/>
  <c r="L467" i="18"/>
  <c r="L385" i="13"/>
  <c r="L395" i="14"/>
  <c r="L477" i="14"/>
  <c r="L369" i="14"/>
  <c r="L448" i="14"/>
  <c r="L528" i="18"/>
  <c r="L517" i="14"/>
  <c r="L529" i="18"/>
  <c r="L535" i="13"/>
  <c r="L379" i="14"/>
  <c r="L419" i="18"/>
  <c r="L485" i="18"/>
  <c r="L445" i="18"/>
  <c r="L429" i="14"/>
  <c r="L437" i="18"/>
  <c r="L367" i="18"/>
  <c r="L432" i="18"/>
  <c r="L470" i="18"/>
  <c r="L475" i="13"/>
  <c r="L489" i="14"/>
  <c r="L428" i="13"/>
  <c r="L482" i="14"/>
  <c r="L525" i="13"/>
  <c r="L517" i="13"/>
  <c r="L396" i="18"/>
  <c r="L501" i="13"/>
  <c r="L521" i="14"/>
  <c r="L513" i="14"/>
  <c r="L441" i="13"/>
  <c r="L393" i="13"/>
  <c r="L431" i="13"/>
  <c r="L477" i="18"/>
  <c r="L432" i="14"/>
  <c r="L396" i="14"/>
  <c r="L483" i="13"/>
  <c r="L493" i="14"/>
  <c r="L490" i="14"/>
  <c r="L434" i="14"/>
  <c r="L459" i="13"/>
  <c r="L391" i="18"/>
  <c r="L463" i="14"/>
  <c r="L488" i="13"/>
  <c r="L431" i="14"/>
  <c r="L468" i="18"/>
  <c r="L464" i="18"/>
  <c r="L496" i="13"/>
  <c r="L526" i="14"/>
  <c r="L474" i="13"/>
  <c r="L375" i="18"/>
  <c r="L389" i="13"/>
  <c r="L376" i="18"/>
  <c r="L424" i="18"/>
  <c r="L378" i="14"/>
  <c r="L423" i="18"/>
  <c r="L491" i="13"/>
  <c r="L516" i="18"/>
  <c r="L431" i="18"/>
  <c r="L437" i="14"/>
  <c r="L390" i="14"/>
  <c r="L433" i="14"/>
  <c r="L475" i="14"/>
  <c r="L513" i="18"/>
  <c r="L502" i="18"/>
  <c r="L448" i="13"/>
  <c r="L511" i="18"/>
  <c r="L446" i="13"/>
  <c r="L375" i="14"/>
  <c r="L523" i="18"/>
  <c r="L439" i="14"/>
  <c r="L445" i="13"/>
  <c r="L504" i="14"/>
  <c r="L383" i="14"/>
  <c r="L473" i="18"/>
  <c r="L433" i="18"/>
  <c r="L498" i="13"/>
  <c r="L489" i="18"/>
  <c r="L451" i="14"/>
  <c r="L440" i="13"/>
  <c r="L495" i="13"/>
  <c r="L433" i="13"/>
  <c r="L473" i="13"/>
  <c r="L480" i="14"/>
  <c r="L532" i="13"/>
  <c r="L380" i="13"/>
  <c r="L405" i="13"/>
  <c r="L455" i="13"/>
  <c r="L486" i="18"/>
  <c r="L544" i="13"/>
  <c r="L404" i="13"/>
  <c r="L521" i="18"/>
  <c r="L383" i="18"/>
  <c r="L527" i="18"/>
  <c r="L519" i="13"/>
  <c r="L452" i="14"/>
  <c r="L530" i="18"/>
  <c r="L478" i="13"/>
  <c r="L482" i="18"/>
  <c r="L395" i="13"/>
  <c r="L465" i="18"/>
  <c r="L418" i="18"/>
  <c r="L531" i="18"/>
  <c r="L388" i="13"/>
  <c r="L513" i="13"/>
  <c r="L436" i="14"/>
  <c r="L531" i="13"/>
  <c r="L398" i="14"/>
  <c r="L436" i="13"/>
  <c r="L377" i="13"/>
  <c r="L382" i="14"/>
  <c r="L390" i="13"/>
  <c r="L466" i="18"/>
  <c r="L449" i="18"/>
  <c r="L432" i="13"/>
  <c r="L401" i="14"/>
  <c r="L421" i="14"/>
  <c r="L509" i="18"/>
  <c r="L368" i="18"/>
  <c r="L514" i="18"/>
  <c r="L436" i="18"/>
  <c r="L424" i="14"/>
  <c r="L522" i="13"/>
  <c r="L473" i="14"/>
  <c r="L374" i="14"/>
  <c r="L397" i="18"/>
  <c r="L435" i="14"/>
  <c r="L508" i="14"/>
  <c r="L373" i="14"/>
  <c r="L462" i="14"/>
  <c r="L443" i="14"/>
  <c r="L479" i="13"/>
  <c r="L390" i="18"/>
  <c r="L480" i="13"/>
  <c r="L449" i="14"/>
  <c r="L486" i="14"/>
  <c r="L478" i="14"/>
  <c r="L372" i="14"/>
  <c r="L485" i="14"/>
  <c r="L372" i="18"/>
  <c r="L531" i="14"/>
  <c r="L466" i="14"/>
  <c r="L515" i="13"/>
  <c r="L371" i="18"/>
  <c r="L384" i="18"/>
  <c r="L507" i="18"/>
  <c r="L495" i="14"/>
  <c r="L522" i="14"/>
  <c r="L536" i="14"/>
  <c r="L386" i="14"/>
  <c r="L461" i="18"/>
  <c r="L386" i="13"/>
  <c r="L437" i="13"/>
  <c r="L394" i="13"/>
  <c r="L425" i="18"/>
  <c r="L490" i="13"/>
  <c r="L506" i="14"/>
  <c r="L393" i="14"/>
  <c r="L282" i="14"/>
  <c r="L474" i="14"/>
  <c r="L485" i="13"/>
  <c r="L391" i="13"/>
  <c r="L494" i="14"/>
  <c r="L444" i="18"/>
  <c r="L483" i="14"/>
  <c r="L529" i="13"/>
  <c r="L438" i="14"/>
  <c r="L505" i="18"/>
  <c r="L445" i="14"/>
  <c r="L533" i="13"/>
  <c r="L476" i="13"/>
  <c r="L394" i="14"/>
  <c r="L542" i="13"/>
  <c r="L420" i="14"/>
  <c r="L401" i="13"/>
  <c r="L520" i="18"/>
  <c r="L533" i="14"/>
  <c r="L472" i="14"/>
  <c r="L469" i="18"/>
  <c r="L523" i="13"/>
  <c r="L400" i="14"/>
  <c r="L367" i="14"/>
  <c r="L514" i="14"/>
  <c r="L434" i="13"/>
  <c r="L524" i="14"/>
  <c r="L388" i="14"/>
  <c r="L463" i="13"/>
  <c r="L459" i="18"/>
  <c r="L479" i="14"/>
  <c r="L448" i="18"/>
  <c r="L521" i="13"/>
  <c r="L467" i="14"/>
  <c r="L382" i="18"/>
  <c r="L428" i="14"/>
  <c r="L377" i="14"/>
  <c r="L439" i="13"/>
  <c r="L370" i="14"/>
  <c r="L491" i="14"/>
  <c r="L381" i="13"/>
  <c r="L442" i="13"/>
  <c r="L470" i="14"/>
  <c r="L515" i="18"/>
  <c r="L434" i="18"/>
  <c r="L430" i="18"/>
  <c r="L378" i="13"/>
  <c r="L476" i="18"/>
  <c r="L389" i="18"/>
  <c r="L378" i="18"/>
  <c r="L402" i="13"/>
  <c r="L400" i="13"/>
  <c r="L403" i="13"/>
  <c r="L492" i="18"/>
  <c r="L393" i="18"/>
  <c r="L510" i="18"/>
  <c r="L515" i="14"/>
  <c r="L398" i="18"/>
  <c r="L427" i="14"/>
  <c r="L484" i="14"/>
  <c r="L488" i="18"/>
  <c r="L480" i="18"/>
  <c r="L464" i="14"/>
  <c r="L492" i="13"/>
  <c r="L516" i="14"/>
  <c r="L512" i="18"/>
  <c r="L451" i="13"/>
  <c r="L536" i="13"/>
  <c r="L406" i="13"/>
  <c r="L534" i="14"/>
  <c r="L447" i="14"/>
  <c r="L520" i="13"/>
  <c r="L527" i="13"/>
  <c r="L532" i="18"/>
  <c r="L502" i="13"/>
  <c r="L462" i="18"/>
  <c r="L489" i="13"/>
  <c r="L491" i="18"/>
  <c r="L471" i="18"/>
  <c r="L368" i="14"/>
  <c r="L518" i="18"/>
  <c r="L465" i="14"/>
  <c r="L396" i="13"/>
  <c r="K43" i="19"/>
  <c r="L488" i="14"/>
  <c r="L492" i="14"/>
  <c r="L504" i="18"/>
  <c r="L443" i="18"/>
  <c r="L366" i="14"/>
  <c r="L505" i="14"/>
  <c r="L428" i="18"/>
  <c r="L494" i="13"/>
  <c r="L447" i="18"/>
  <c r="L545" i="13"/>
  <c r="L399" i="14"/>
  <c r="L490" i="18"/>
  <c r="L475" i="18"/>
  <c r="L387" i="14"/>
  <c r="L447" i="13"/>
  <c r="L383" i="13"/>
  <c r="L481" i="18"/>
  <c r="L398" i="13"/>
  <c r="L387" i="18"/>
  <c r="L389" i="14"/>
  <c r="L366" i="18"/>
  <c r="L474" i="18"/>
  <c r="L471" i="14"/>
  <c r="L468" i="14"/>
  <c r="L541" i="13"/>
  <c r="L508" i="18"/>
  <c r="L392" i="18"/>
  <c r="L444" i="14"/>
  <c r="L384" i="14"/>
  <c r="L289" i="13"/>
  <c r="L493" i="13"/>
  <c r="L441" i="18"/>
  <c r="L514" i="13"/>
  <c r="L420" i="13"/>
  <c r="L487" i="18"/>
  <c r="L479" i="18"/>
  <c r="L543" i="13"/>
  <c r="L519" i="14"/>
  <c r="L426" i="13"/>
  <c r="L524" i="18"/>
  <c r="L380" i="14"/>
  <c r="L422" i="14"/>
  <c r="L376" i="13"/>
  <c r="L388" i="18"/>
  <c r="L440" i="14"/>
  <c r="L375" i="13"/>
  <c r="L454" i="13"/>
  <c r="L380" i="18"/>
  <c r="L450" i="14"/>
  <c r="L379" i="18"/>
  <c r="L528" i="14"/>
  <c r="L522" i="18"/>
  <c r="L430" i="13"/>
  <c r="L516" i="13"/>
  <c r="L418" i="13"/>
  <c r="L503" i="14"/>
  <c r="L527" i="14"/>
  <c r="L384" i="13"/>
  <c r="L507" i="14"/>
  <c r="L444" i="13"/>
  <c r="L486" i="13"/>
  <c r="L379" i="13"/>
  <c r="L394" i="18"/>
  <c r="L534" i="18"/>
  <c r="L477" i="13"/>
  <c r="L481" i="13"/>
  <c r="L392" i="14"/>
  <c r="L482" i="13"/>
  <c r="L540" i="13"/>
  <c r="L533" i="18"/>
  <c r="L426" i="14"/>
  <c r="L421" i="18"/>
  <c r="L438" i="13"/>
  <c r="L435" i="13"/>
  <c r="L426" i="18"/>
  <c r="L483" i="18"/>
  <c r="L472" i="18"/>
  <c r="L537" i="14"/>
  <c r="L419" i="13"/>
  <c r="L412" i="13"/>
  <c r="L463" i="18"/>
  <c r="L535" i="14"/>
  <c r="L420" i="18"/>
  <c r="L373" i="18"/>
  <c r="L439" i="18"/>
  <c r="L450" i="13"/>
  <c r="L288" i="13"/>
  <c r="L442" i="18"/>
  <c r="L478" i="18"/>
  <c r="L487" i="14"/>
  <c r="L430" i="14"/>
  <c r="L395" i="18"/>
  <c r="L525" i="18"/>
  <c r="L441" i="14"/>
  <c r="L417" i="18"/>
  <c r="L461" i="14"/>
  <c r="L385" i="18"/>
  <c r="L506" i="13"/>
  <c r="L520" i="14"/>
  <c r="L503" i="18"/>
  <c r="L429" i="13"/>
  <c r="L487" i="13"/>
  <c r="L372" i="13"/>
  <c r="L283" i="14"/>
  <c r="L391" i="14"/>
  <c r="L469" i="13"/>
  <c r="L529" i="14"/>
  <c r="L476" i="14"/>
  <c r="L501" i="18"/>
  <c r="L429" i="18"/>
  <c r="L525" i="14"/>
  <c r="L446" i="18"/>
  <c r="L371" i="14"/>
  <c r="L512" i="13"/>
  <c r="L469" i="14"/>
  <c r="L419" i="14"/>
  <c r="L538" i="13"/>
  <c r="L387" i="13"/>
  <c r="L506" i="18"/>
  <c r="L471" i="13"/>
  <c r="L397" i="13"/>
  <c r="L519" i="18"/>
  <c r="L500" i="13"/>
  <c r="L450" i="18"/>
  <c r="L456" i="13"/>
  <c r="L374" i="18"/>
  <c r="L510" i="14"/>
  <c r="L365" i="18"/>
  <c r="L481" i="14"/>
  <c r="L509" i="14"/>
  <c r="L453" i="13"/>
  <c r="U598" i="17"/>
  <c r="Q90" i="21"/>
  <c r="Y108" i="17"/>
  <c r="J600" i="17"/>
  <c r="K447" i="18"/>
  <c r="K500" i="13"/>
  <c r="K502" i="18"/>
  <c r="K441" i="14"/>
  <c r="K389" i="14"/>
  <c r="K374" i="18"/>
  <c r="K526" i="18"/>
  <c r="K380" i="14"/>
  <c r="K488" i="13"/>
  <c r="K503" i="18"/>
  <c r="K481" i="14"/>
  <c r="K530" i="13"/>
  <c r="K475" i="14"/>
  <c r="K524" i="18"/>
  <c r="K377" i="13"/>
  <c r="K446" i="18"/>
  <c r="K506" i="18"/>
  <c r="K469" i="18"/>
  <c r="K463" i="13"/>
  <c r="K423" i="18"/>
  <c r="K450" i="18"/>
  <c r="K431" i="13"/>
  <c r="K421" i="14"/>
  <c r="K378" i="18"/>
  <c r="K483" i="14"/>
  <c r="K526" i="14"/>
  <c r="K506" i="13"/>
  <c r="K489" i="18"/>
  <c r="K466" i="18"/>
  <c r="K488" i="18"/>
  <c r="K461" i="18"/>
  <c r="K479" i="13"/>
  <c r="K468" i="14"/>
  <c r="K389" i="13"/>
  <c r="K489" i="14"/>
  <c r="K508" i="14"/>
  <c r="K540" i="13"/>
  <c r="K487" i="13"/>
  <c r="K383" i="14"/>
  <c r="K478" i="13"/>
  <c r="K492" i="13"/>
  <c r="K524" i="14"/>
  <c r="K521" i="14"/>
  <c r="K527" i="18"/>
  <c r="K463" i="14"/>
  <c r="K385" i="14"/>
  <c r="K504" i="14"/>
  <c r="K467" i="14"/>
  <c r="K492" i="14"/>
  <c r="K533" i="14"/>
  <c r="K437" i="18"/>
  <c r="K536" i="13"/>
  <c r="K388" i="14"/>
  <c r="K479" i="14"/>
  <c r="K435" i="14"/>
  <c r="K483" i="13"/>
  <c r="K397" i="18"/>
  <c r="K465" i="18"/>
  <c r="K494" i="13"/>
  <c r="K404" i="13"/>
  <c r="K532" i="14"/>
  <c r="K495" i="14"/>
  <c r="K466" i="14"/>
  <c r="K484" i="13"/>
  <c r="K531" i="14"/>
  <c r="K423" i="14"/>
  <c r="K534" i="18"/>
  <c r="K434" i="18"/>
  <c r="K442" i="18"/>
  <c r="K537" i="14"/>
  <c r="K519" i="18"/>
  <c r="K470" i="18"/>
  <c r="K513" i="13"/>
  <c r="K532" i="18"/>
  <c r="K518" i="18"/>
  <c r="K431" i="14"/>
  <c r="K452" i="13"/>
  <c r="K374" i="13"/>
  <c r="K520" i="18"/>
  <c r="K447" i="13"/>
  <c r="K536" i="14"/>
  <c r="K532" i="13"/>
  <c r="K451" i="13"/>
  <c r="K471" i="13"/>
  <c r="K549" i="13"/>
  <c r="K489" i="13"/>
  <c r="K522" i="14"/>
  <c r="K465" i="14"/>
  <c r="K519" i="13"/>
  <c r="K425" i="18"/>
  <c r="K430" i="13"/>
  <c r="K406" i="13"/>
  <c r="K381" i="18"/>
  <c r="K484" i="18"/>
  <c r="K446" i="13"/>
  <c r="K510" i="14"/>
  <c r="K482" i="13"/>
  <c r="K432" i="14"/>
  <c r="K471" i="14"/>
  <c r="K543" i="13"/>
  <c r="K450" i="13"/>
  <c r="K531" i="18"/>
  <c r="K472" i="13"/>
  <c r="K440" i="18"/>
  <c r="K403" i="13"/>
  <c r="K371" i="18"/>
  <c r="K471" i="18"/>
  <c r="K432" i="13"/>
  <c r="K433" i="13"/>
  <c r="K502" i="13"/>
  <c r="K517" i="18"/>
  <c r="K395" i="13"/>
  <c r="K393" i="18"/>
  <c r="K427" i="14"/>
  <c r="K519" i="14"/>
  <c r="K380" i="18"/>
  <c r="K439" i="13"/>
  <c r="K521" i="13"/>
  <c r="K375" i="13"/>
  <c r="K477" i="13"/>
  <c r="K451" i="14"/>
  <c r="K469" i="14"/>
  <c r="K424" i="18"/>
  <c r="K382" i="18"/>
  <c r="K491" i="13"/>
  <c r="K520" i="14"/>
  <c r="K491" i="18"/>
  <c r="K391" i="18"/>
  <c r="K476" i="14"/>
  <c r="K397" i="13"/>
  <c r="K508" i="18"/>
  <c r="K435" i="18"/>
  <c r="K384" i="14"/>
  <c r="K419" i="13"/>
  <c r="K437" i="13"/>
  <c r="K383" i="18"/>
  <c r="K443" i="13"/>
  <c r="K436" i="13"/>
  <c r="K515" i="18"/>
  <c r="K436" i="18"/>
  <c r="K490" i="14"/>
  <c r="K476" i="13"/>
  <c r="K529" i="14"/>
  <c r="K441" i="18"/>
  <c r="K393" i="14"/>
  <c r="K402" i="13"/>
  <c r="K438" i="14"/>
  <c r="K478" i="18"/>
  <c r="K445" i="14"/>
  <c r="K420" i="14"/>
  <c r="K480" i="14"/>
  <c r="K527" i="14"/>
  <c r="K392" i="13"/>
  <c r="K506" i="14"/>
  <c r="K479" i="18"/>
  <c r="K446" i="14"/>
  <c r="K370" i="18"/>
  <c r="K369" i="14"/>
  <c r="K523" i="13"/>
  <c r="K518" i="14"/>
  <c r="K534" i="14"/>
  <c r="K442" i="13"/>
  <c r="K511" i="18"/>
  <c r="K523" i="18"/>
  <c r="K482" i="18"/>
  <c r="K544" i="13"/>
  <c r="K516" i="13"/>
  <c r="K531" i="13"/>
  <c r="K438" i="18"/>
  <c r="K382" i="13"/>
  <c r="K385" i="18"/>
  <c r="K545" i="13"/>
  <c r="K473" i="18"/>
  <c r="K499" i="13"/>
  <c r="K429" i="13"/>
  <c r="K505" i="14"/>
  <c r="K463" i="18"/>
  <c r="K443" i="14"/>
  <c r="K529" i="13"/>
  <c r="K470" i="14"/>
  <c r="K430" i="18"/>
  <c r="K383" i="13"/>
  <c r="K405" i="13"/>
  <c r="K419" i="18"/>
  <c r="K367" i="18"/>
  <c r="K396" i="18"/>
  <c r="K444" i="14"/>
  <c r="K396" i="14"/>
  <c r="K521" i="18"/>
  <c r="K376" i="18"/>
  <c r="K529" i="18"/>
  <c r="K497" i="13"/>
  <c r="K368" i="18"/>
  <c r="K485" i="13"/>
  <c r="K371" i="14"/>
  <c r="K457" i="13"/>
  <c r="K537" i="13"/>
  <c r="K420" i="13"/>
  <c r="K368" i="14"/>
  <c r="K374" i="14"/>
  <c r="K440" i="14"/>
  <c r="K395" i="14"/>
  <c r="K473" i="13"/>
  <c r="K515" i="13"/>
  <c r="K517" i="14"/>
  <c r="K464" i="14"/>
  <c r="K488" i="14"/>
  <c r="K431" i="18"/>
  <c r="K468" i="18"/>
  <c r="K392" i="14"/>
  <c r="K426" i="18"/>
  <c r="K480" i="13"/>
  <c r="K509" i="14"/>
  <c r="K437" i="14"/>
  <c r="K462" i="18"/>
  <c r="K486" i="13"/>
  <c r="K428" i="14"/>
  <c r="K421" i="18"/>
  <c r="K381" i="14"/>
  <c r="K386" i="18"/>
  <c r="K541" i="13"/>
  <c r="K501" i="13"/>
  <c r="K426" i="14"/>
  <c r="K542" i="13"/>
  <c r="K375" i="14"/>
  <c r="K533" i="18"/>
  <c r="K432" i="18"/>
  <c r="K477" i="18"/>
  <c r="K429" i="18"/>
  <c r="K390" i="13"/>
  <c r="K490" i="18"/>
  <c r="K367" i="14"/>
  <c r="K526" i="13"/>
  <c r="K481" i="18"/>
  <c r="K418" i="18"/>
  <c r="K378" i="13"/>
  <c r="K448" i="14"/>
  <c r="K539" i="13"/>
  <c r="K384" i="13"/>
  <c r="K448" i="13"/>
  <c r="K498" i="13"/>
  <c r="K511" i="14"/>
  <c r="K478" i="14"/>
  <c r="K517" i="13"/>
  <c r="K448" i="18"/>
  <c r="K436" i="14"/>
  <c r="K424" i="14"/>
  <c r="K474" i="18"/>
  <c r="K512" i="18"/>
  <c r="K395" i="18"/>
  <c r="K392" i="18"/>
  <c r="K396" i="13"/>
  <c r="K449" i="13"/>
  <c r="K494" i="14"/>
  <c r="K442" i="14"/>
  <c r="K475" i="18"/>
  <c r="K399" i="13"/>
  <c r="K459" i="13"/>
  <c r="K376" i="13"/>
  <c r="K518" i="13"/>
  <c r="K377" i="14"/>
  <c r="J43" i="19"/>
  <c r="K535" i="13"/>
  <c r="K454" i="13"/>
  <c r="K438" i="13"/>
  <c r="K524" i="13"/>
  <c r="K427" i="18"/>
  <c r="K481" i="13"/>
  <c r="K486" i="18"/>
  <c r="K391" i="14"/>
  <c r="K522" i="13"/>
  <c r="K505" i="18"/>
  <c r="K513" i="18"/>
  <c r="K440" i="13"/>
  <c r="K475" i="13"/>
  <c r="K393" i="13"/>
  <c r="K514" i="18"/>
  <c r="K493" i="13"/>
  <c r="K435" i="13"/>
  <c r="K534" i="13"/>
  <c r="K530" i="14"/>
  <c r="K398" i="14"/>
  <c r="K366" i="14"/>
  <c r="K398" i="13"/>
  <c r="K388" i="18"/>
  <c r="K439" i="18"/>
  <c r="K480" i="18"/>
  <c r="K425" i="14"/>
  <c r="K390" i="18"/>
  <c r="K427" i="13"/>
  <c r="K450" i="14"/>
  <c r="K373" i="13"/>
  <c r="K491" i="14"/>
  <c r="K428" i="18"/>
  <c r="K447" i="14"/>
  <c r="K538" i="13"/>
  <c r="K510" i="18"/>
  <c r="K477" i="14"/>
  <c r="K513" i="14"/>
  <c r="K482" i="14"/>
  <c r="K449" i="18"/>
  <c r="K385" i="13"/>
  <c r="K387" i="14"/>
  <c r="K485" i="18"/>
  <c r="K434" i="13"/>
  <c r="K453" i="14"/>
  <c r="K369" i="18"/>
  <c r="K525" i="18"/>
  <c r="K458" i="13"/>
  <c r="K379" i="18"/>
  <c r="K476" i="18"/>
  <c r="K372" i="18"/>
  <c r="K464" i="18"/>
  <c r="K462" i="14"/>
  <c r="K388" i="13"/>
  <c r="K483" i="18"/>
  <c r="K528" i="18"/>
  <c r="K472" i="18"/>
  <c r="K430" i="14"/>
  <c r="K443" i="18"/>
  <c r="K455" i="13"/>
  <c r="K370" i="14"/>
  <c r="K387" i="18"/>
  <c r="K377" i="18"/>
  <c r="K459" i="18"/>
  <c r="K426" i="13"/>
  <c r="K501" i="18"/>
  <c r="K417" i="18"/>
  <c r="K474" i="14"/>
  <c r="K378" i="14"/>
  <c r="K379" i="13"/>
  <c r="K452" i="14"/>
  <c r="K493" i="14"/>
  <c r="K373" i="18"/>
  <c r="K445" i="18"/>
  <c r="K514" i="14"/>
  <c r="K384" i="18"/>
  <c r="K467" i="18"/>
  <c r="K366" i="18"/>
  <c r="K401" i="14"/>
  <c r="K528" i="13"/>
  <c r="K380" i="13"/>
  <c r="K386" i="13"/>
  <c r="K422" i="14"/>
  <c r="K390" i="14"/>
  <c r="K418" i="13"/>
  <c r="K503" i="14"/>
  <c r="K520" i="13"/>
  <c r="K289" i="13"/>
  <c r="K429" i="14"/>
  <c r="K372" i="14"/>
  <c r="K495" i="13"/>
  <c r="K401" i="13"/>
  <c r="K379" i="14"/>
  <c r="K394" i="13"/>
  <c r="K386" i="14"/>
  <c r="K434" i="14"/>
  <c r="K460" i="18"/>
  <c r="K516" i="18"/>
  <c r="K496" i="13"/>
  <c r="K398" i="18"/>
  <c r="K381" i="13"/>
  <c r="K282" i="14"/>
  <c r="K528" i="14"/>
  <c r="K420" i="18"/>
  <c r="K389" i="18"/>
  <c r="K486" i="14"/>
  <c r="K504" i="18"/>
  <c r="K445" i="13"/>
  <c r="K449" i="14"/>
  <c r="K492" i="18"/>
  <c r="K400" i="14"/>
  <c r="K487" i="14"/>
  <c r="K484" i="14"/>
  <c r="K509" i="18"/>
  <c r="K375" i="18"/>
  <c r="K433" i="14"/>
  <c r="K507" i="18"/>
  <c r="K487" i="18"/>
  <c r="K444" i="13"/>
  <c r="K525" i="13"/>
  <c r="K456" i="13"/>
  <c r="K444" i="18"/>
  <c r="K399" i="14"/>
  <c r="K394" i="14"/>
  <c r="K470" i="13"/>
  <c r="K453" i="13"/>
  <c r="K428" i="13"/>
  <c r="K365" i="18"/>
  <c r="K461" i="14"/>
  <c r="K485" i="14"/>
  <c r="K439" i="14"/>
  <c r="K283" i="14"/>
  <c r="K472" i="14"/>
  <c r="K490" i="13"/>
  <c r="K474" i="13"/>
  <c r="K372" i="13"/>
  <c r="K419" i="14"/>
  <c r="K469" i="13"/>
  <c r="K394" i="18"/>
  <c r="K525" i="14"/>
  <c r="K512" i="14"/>
  <c r="K400" i="13"/>
  <c r="K522" i="18"/>
  <c r="K441" i="13"/>
  <c r="K516" i="14"/>
  <c r="K512" i="13"/>
  <c r="K533" i="13"/>
  <c r="K422" i="18"/>
  <c r="K382" i="14"/>
  <c r="K391" i="13"/>
  <c r="K373" i="14"/>
  <c r="K530" i="18"/>
  <c r="K433" i="18"/>
  <c r="K535" i="14"/>
  <c r="K387" i="13"/>
  <c r="K412" i="13"/>
  <c r="K288" i="13"/>
  <c r="K473" i="14"/>
  <c r="K527" i="13"/>
  <c r="K397" i="14"/>
  <c r="K515" i="14"/>
  <c r="K376" i="14"/>
  <c r="K523" i="14"/>
  <c r="K514" i="13"/>
  <c r="K507" i="14"/>
  <c r="V609" i="17"/>
  <c r="T600" i="17"/>
  <c r="P609" i="17"/>
  <c r="M602" i="17"/>
  <c r="S600" i="17"/>
  <c r="Y120" i="17"/>
  <c r="J612" i="17"/>
  <c r="R598" i="17"/>
  <c r="N90" i="21"/>
  <c r="J207" i="14"/>
  <c r="J238" i="13"/>
  <c r="J131" i="18"/>
  <c r="J172" i="14"/>
  <c r="J218" i="13"/>
  <c r="J260" i="13"/>
  <c r="J169" i="18"/>
  <c r="J157" i="14"/>
  <c r="J265" i="14"/>
  <c r="J213" i="13"/>
  <c r="J202" i="18"/>
  <c r="J101" i="13"/>
  <c r="J264" i="14"/>
  <c r="J268" i="13"/>
  <c r="J181" i="13"/>
  <c r="E52" i="21"/>
  <c r="J209" i="13"/>
  <c r="J255" i="18"/>
  <c r="J251" i="18"/>
  <c r="J194" i="14"/>
  <c r="J211" i="13"/>
  <c r="J172" i="18"/>
  <c r="J114" i="13"/>
  <c r="J212" i="13"/>
  <c r="J209" i="14"/>
  <c r="J121" i="13"/>
  <c r="J247" i="18"/>
  <c r="J236" i="18"/>
  <c r="J177" i="13"/>
  <c r="J132" i="14"/>
  <c r="J203" i="13"/>
  <c r="J259" i="14"/>
  <c r="J176" i="18"/>
  <c r="J127" i="13"/>
  <c r="J198" i="13"/>
  <c r="J175" i="13"/>
  <c r="J126" i="14"/>
  <c r="J122" i="18"/>
  <c r="J219" i="14"/>
  <c r="J15" i="14"/>
  <c r="J211" i="14"/>
  <c r="J179" i="14"/>
  <c r="J151" i="18"/>
  <c r="J223" i="13"/>
  <c r="J239" i="13"/>
  <c r="J263" i="18"/>
  <c r="J112" i="18"/>
  <c r="J101" i="14"/>
  <c r="J177" i="18"/>
  <c r="J241" i="14"/>
  <c r="J266" i="14"/>
  <c r="J197" i="13"/>
  <c r="J154" i="14"/>
  <c r="J99" i="13"/>
  <c r="J179" i="13"/>
  <c r="J168" i="14"/>
  <c r="J173" i="18"/>
  <c r="J155" i="13"/>
  <c r="J221" i="14"/>
  <c r="J198" i="14"/>
  <c r="J226" i="13"/>
  <c r="J212" i="14"/>
  <c r="J199" i="18"/>
  <c r="J145" i="13"/>
  <c r="J158" i="14"/>
  <c r="J263" i="14"/>
  <c r="J122" i="14"/>
  <c r="J157" i="18"/>
  <c r="J228" i="13"/>
  <c r="J150" i="18"/>
  <c r="J199" i="14"/>
  <c r="J171" i="14"/>
  <c r="J176" i="14"/>
  <c r="J192" i="18"/>
  <c r="J219" i="13"/>
  <c r="J111" i="18"/>
  <c r="J216" i="14"/>
  <c r="J184" i="14"/>
  <c r="J211" i="18"/>
  <c r="J202" i="14"/>
  <c r="J204" i="14"/>
  <c r="J213" i="18"/>
  <c r="J174" i="14"/>
  <c r="J222" i="14"/>
  <c r="J124" i="13"/>
  <c r="J250" i="18"/>
  <c r="J165" i="18"/>
  <c r="J144" i="13"/>
  <c r="J252" i="13"/>
  <c r="J238" i="18"/>
  <c r="J110" i="14"/>
  <c r="J105" i="14"/>
  <c r="J200" i="13"/>
  <c r="J254" i="14"/>
  <c r="J156" i="14"/>
  <c r="J201" i="14"/>
  <c r="J104" i="14"/>
  <c r="J241" i="13"/>
  <c r="J248" i="14"/>
  <c r="J214" i="13"/>
  <c r="J271" i="13"/>
  <c r="J118" i="18"/>
  <c r="J125" i="14"/>
  <c r="J112" i="14"/>
  <c r="J266" i="18"/>
  <c r="J251" i="13"/>
  <c r="J239" i="18"/>
  <c r="J157" i="13"/>
  <c r="J201" i="18"/>
  <c r="J207" i="18"/>
  <c r="J152" i="18"/>
  <c r="J259" i="18"/>
  <c r="J260" i="18"/>
  <c r="J100" i="18"/>
  <c r="J252" i="18"/>
  <c r="J270" i="13"/>
  <c r="J110" i="13"/>
  <c r="J105" i="18"/>
  <c r="I15" i="19"/>
  <c r="J153" i="13"/>
  <c r="J115" i="18"/>
  <c r="J131" i="14"/>
  <c r="J226" i="14"/>
  <c r="J268" i="14"/>
  <c r="J235" i="14"/>
  <c r="J169" i="14"/>
  <c r="J201" i="13"/>
  <c r="J162" i="14"/>
  <c r="J246" i="18"/>
  <c r="J174" i="18"/>
  <c r="J120" i="18"/>
  <c r="J163" i="18"/>
  <c r="J249" i="14"/>
  <c r="J156" i="18"/>
  <c r="J175" i="18"/>
  <c r="J237" i="14"/>
  <c r="J242" i="18"/>
  <c r="J177" i="14"/>
  <c r="J123" i="18"/>
  <c r="J110" i="18"/>
  <c r="J168" i="13"/>
  <c r="J128" i="18"/>
  <c r="J184" i="13"/>
  <c r="J248" i="13"/>
  <c r="J116" i="14"/>
  <c r="J119" i="14"/>
  <c r="J257" i="18"/>
  <c r="J98" i="13"/>
  <c r="J200" i="14"/>
  <c r="J185" i="13"/>
  <c r="J198" i="18"/>
  <c r="J253" i="18"/>
  <c r="J204" i="13"/>
  <c r="J206" i="14"/>
  <c r="J195" i="13"/>
  <c r="J247" i="14"/>
  <c r="J215" i="13"/>
  <c r="J255" i="14"/>
  <c r="J178" i="18"/>
  <c r="J100" i="14"/>
  <c r="J109" i="13"/>
  <c r="J126" i="13"/>
  <c r="J216" i="18"/>
  <c r="J223" i="14"/>
  <c r="J196" i="18"/>
  <c r="J169" i="13"/>
  <c r="J247" i="13"/>
  <c r="J200" i="18"/>
  <c r="J109" i="18"/>
  <c r="J100" i="13"/>
  <c r="J133" i="14"/>
  <c r="J208" i="14"/>
  <c r="J185" i="14"/>
  <c r="J181" i="14"/>
  <c r="J183" i="13"/>
  <c r="J114" i="14"/>
  <c r="J166" i="13"/>
  <c r="J221" i="13"/>
  <c r="J146" i="13"/>
  <c r="J251" i="14"/>
  <c r="J113" i="13"/>
  <c r="J115" i="14"/>
  <c r="J173" i="14"/>
  <c r="J170" i="18"/>
  <c r="J240" i="13"/>
  <c r="J172" i="13"/>
  <c r="J112" i="13"/>
  <c r="J195" i="18"/>
  <c r="J180" i="18"/>
  <c r="J197" i="14"/>
  <c r="J163" i="13"/>
  <c r="J267" i="14"/>
  <c r="J215" i="18"/>
  <c r="J167" i="18"/>
  <c r="J225" i="18"/>
  <c r="J129" i="13"/>
  <c r="J107" i="14"/>
  <c r="J113" i="14"/>
  <c r="J158" i="18"/>
  <c r="J154" i="18"/>
  <c r="J246" i="13"/>
  <c r="J225" i="14"/>
  <c r="J212" i="18"/>
  <c r="J237" i="18"/>
  <c r="J193" i="14"/>
  <c r="J108" i="14"/>
  <c r="J225" i="13"/>
  <c r="J210" i="13"/>
  <c r="J160" i="14"/>
  <c r="J258" i="13"/>
  <c r="J265" i="18"/>
  <c r="J224" i="14"/>
  <c r="J138" i="13"/>
  <c r="J99" i="14"/>
  <c r="J256" i="18"/>
  <c r="J261" i="13"/>
  <c r="J129" i="18"/>
  <c r="J180" i="13"/>
  <c r="J195" i="14"/>
  <c r="J104" i="13"/>
  <c r="J103" i="14"/>
  <c r="J156" i="13"/>
  <c r="J240" i="14"/>
  <c r="J115" i="13"/>
  <c r="J215" i="14"/>
  <c r="J257" i="14"/>
  <c r="J106" i="13"/>
  <c r="J232" i="13"/>
  <c r="J207" i="13"/>
  <c r="J224" i="13"/>
  <c r="J227" i="14"/>
  <c r="J167" i="14"/>
  <c r="J265" i="13"/>
  <c r="J253" i="13"/>
  <c r="J260" i="14"/>
  <c r="J102" i="13"/>
  <c r="J15" i="13"/>
  <c r="J224" i="18"/>
  <c r="J203" i="18"/>
  <c r="J164" i="14"/>
  <c r="J154" i="13"/>
  <c r="J262" i="14"/>
  <c r="J214" i="14"/>
  <c r="J183" i="14"/>
  <c r="J155" i="18"/>
  <c r="J167" i="13"/>
  <c r="J256" i="14"/>
  <c r="J103" i="13"/>
  <c r="J218" i="18"/>
  <c r="J122" i="13"/>
  <c r="J130" i="18"/>
  <c r="J171" i="18"/>
  <c r="J254" i="13"/>
  <c r="J210" i="14"/>
  <c r="J250" i="14"/>
  <c r="J161" i="18"/>
  <c r="J165" i="14"/>
  <c r="J161" i="13"/>
  <c r="J249" i="18"/>
  <c r="J128" i="14"/>
  <c r="J173" i="13"/>
  <c r="J250" i="13"/>
  <c r="J210" i="18"/>
  <c r="J171" i="13"/>
  <c r="J155" i="14"/>
  <c r="J116" i="13"/>
  <c r="J108" i="18"/>
  <c r="J267" i="13"/>
  <c r="J209" i="18"/>
  <c r="J223" i="18"/>
  <c r="J197" i="18"/>
  <c r="J163" i="14"/>
  <c r="J205" i="18"/>
  <c r="J114" i="18"/>
  <c r="J107" i="13"/>
  <c r="J158" i="13"/>
  <c r="J125" i="18"/>
  <c r="J217" i="14"/>
  <c r="J182" i="14"/>
  <c r="J106" i="14"/>
  <c r="J240" i="18"/>
  <c r="J182" i="13"/>
  <c r="J221" i="18"/>
  <c r="J208" i="18"/>
  <c r="J241" i="18"/>
  <c r="J243" i="18"/>
  <c r="J235" i="18"/>
  <c r="J254" i="18"/>
  <c r="J103" i="18"/>
  <c r="J205" i="14"/>
  <c r="J189" i="13"/>
  <c r="J208" i="13"/>
  <c r="J152" i="13"/>
  <c r="J264" i="13"/>
  <c r="J104" i="18"/>
  <c r="J153" i="14"/>
  <c r="J124" i="18"/>
  <c r="J255" i="13"/>
  <c r="J262" i="13"/>
  <c r="J252" i="14"/>
  <c r="J206" i="18"/>
  <c r="J227" i="13"/>
  <c r="J181" i="18"/>
  <c r="J269" i="13"/>
  <c r="J266" i="13"/>
  <c r="J267" i="18"/>
  <c r="J118" i="14"/>
  <c r="J175" i="14"/>
  <c r="J130" i="13"/>
  <c r="J98" i="18"/>
  <c r="J196" i="14"/>
  <c r="J166" i="18"/>
  <c r="J130" i="14"/>
  <c r="J116" i="18"/>
  <c r="J117" i="18"/>
  <c r="J153" i="18"/>
  <c r="J216" i="13"/>
  <c r="J117" i="13"/>
  <c r="J108" i="13"/>
  <c r="J117" i="14"/>
  <c r="J151" i="14"/>
  <c r="J269" i="14"/>
  <c r="J249" i="13"/>
  <c r="J248" i="18"/>
  <c r="J238" i="14"/>
  <c r="J217" i="18"/>
  <c r="J124" i="14"/>
  <c r="J253" i="14"/>
  <c r="J120" i="14"/>
  <c r="J165" i="13"/>
  <c r="J183" i="18"/>
  <c r="J160" i="13"/>
  <c r="J261" i="14"/>
  <c r="J127" i="14"/>
  <c r="J204" i="18"/>
  <c r="J263" i="13"/>
  <c r="J256" i="13"/>
  <c r="J111" i="14"/>
  <c r="J109" i="14"/>
  <c r="J178" i="14"/>
  <c r="J168" i="18"/>
  <c r="J178" i="13"/>
  <c r="J106" i="18"/>
  <c r="J101" i="18"/>
  <c r="J121" i="14"/>
  <c r="J244" i="13"/>
  <c r="J246" i="14"/>
  <c r="J120" i="13"/>
  <c r="J264" i="18"/>
  <c r="J180" i="14"/>
  <c r="J258" i="18"/>
  <c r="J125" i="13"/>
  <c r="J162" i="18"/>
  <c r="J132" i="13"/>
  <c r="J194" i="18"/>
  <c r="J161" i="14"/>
  <c r="J206" i="13"/>
  <c r="J102" i="14"/>
  <c r="J105" i="13"/>
  <c r="J14" i="14"/>
  <c r="J243" i="13"/>
  <c r="J119" i="13"/>
  <c r="J128" i="13"/>
  <c r="J259" i="13"/>
  <c r="J179" i="18"/>
  <c r="J166" i="14"/>
  <c r="J218" i="14"/>
  <c r="J170" i="13"/>
  <c r="J205" i="13"/>
  <c r="J159" i="14"/>
  <c r="J239" i="14"/>
  <c r="J234" i="18"/>
  <c r="J196" i="13"/>
  <c r="J98" i="14"/>
  <c r="J220" i="13"/>
  <c r="J99" i="18"/>
  <c r="J160" i="18"/>
  <c r="J193" i="18"/>
  <c r="J213" i="14"/>
  <c r="J174" i="13"/>
  <c r="J129" i="14"/>
  <c r="J220" i="14"/>
  <c r="J257" i="13"/>
  <c r="J123" i="14"/>
  <c r="J258" i="14"/>
  <c r="J164" i="13"/>
  <c r="J127" i="18"/>
  <c r="J236" i="14"/>
  <c r="J222" i="18"/>
  <c r="J245" i="13"/>
  <c r="J152" i="14"/>
  <c r="J262" i="18"/>
  <c r="J222" i="13"/>
  <c r="J275" i="13"/>
  <c r="J203" i="14"/>
  <c r="J242" i="13"/>
  <c r="J219" i="18"/>
  <c r="J107" i="18"/>
  <c r="J245" i="18"/>
  <c r="J182" i="18"/>
  <c r="J220" i="18"/>
  <c r="J113" i="18"/>
  <c r="J159" i="18"/>
  <c r="J159" i="13"/>
  <c r="J170" i="14"/>
  <c r="J243" i="14"/>
  <c r="J131" i="13"/>
  <c r="J121" i="18"/>
  <c r="J261" i="18"/>
  <c r="J176" i="13"/>
  <c r="J162" i="13"/>
  <c r="J164" i="18"/>
  <c r="J245" i="14"/>
  <c r="J202" i="13"/>
  <c r="J242" i="14"/>
  <c r="J14" i="13"/>
  <c r="J118" i="13"/>
  <c r="J102" i="18"/>
  <c r="J119" i="18"/>
  <c r="J244" i="18"/>
  <c r="J214" i="18"/>
  <c r="J126" i="18"/>
  <c r="J111" i="13"/>
  <c r="J123" i="13"/>
  <c r="J217" i="13"/>
  <c r="J199" i="13"/>
  <c r="J244" i="14"/>
  <c r="T176" i="18"/>
  <c r="T156" i="14"/>
  <c r="T218" i="13"/>
  <c r="T161" i="14"/>
  <c r="T107" i="18"/>
  <c r="T104" i="14"/>
  <c r="T192" i="18"/>
  <c r="T241" i="13"/>
  <c r="T124" i="18"/>
  <c r="T182" i="18"/>
  <c r="T262" i="18"/>
  <c r="T223" i="13"/>
  <c r="T239" i="13"/>
  <c r="T131" i="14"/>
  <c r="T172" i="14"/>
  <c r="T198" i="13"/>
  <c r="T114" i="13"/>
  <c r="T235" i="14"/>
  <c r="T157" i="14"/>
  <c r="T265" i="14"/>
  <c r="T245" i="18"/>
  <c r="T185" i="14"/>
  <c r="T264" i="14"/>
  <c r="T203" i="18"/>
  <c r="T108" i="14"/>
  <c r="T225" i="13"/>
  <c r="T210" i="13"/>
  <c r="T121" i="14"/>
  <c r="T164" i="14"/>
  <c r="T154" i="13"/>
  <c r="T266" i="18"/>
  <c r="T214" i="18"/>
  <c r="T246" i="18"/>
  <c r="T255" i="18"/>
  <c r="T131" i="18"/>
  <c r="T251" i="18"/>
  <c r="T194" i="14"/>
  <c r="T122" i="18"/>
  <c r="T260" i="13"/>
  <c r="T171" i="18"/>
  <c r="T203" i="13"/>
  <c r="T209" i="13"/>
  <c r="T207" i="14"/>
  <c r="T226" i="14"/>
  <c r="T15" i="13"/>
  <c r="T175" i="13"/>
  <c r="T101" i="13"/>
  <c r="T179" i="14"/>
  <c r="T224" i="18"/>
  <c r="T184" i="14"/>
  <c r="T247" i="18"/>
  <c r="T177" i="13"/>
  <c r="T101" i="14"/>
  <c r="T159" i="13"/>
  <c r="T107" i="13"/>
  <c r="T174" i="18"/>
  <c r="T238" i="14"/>
  <c r="T251" i="14"/>
  <c r="T259" i="18"/>
  <c r="T243" i="18"/>
  <c r="T270" i="13"/>
  <c r="T235" i="18"/>
  <c r="T249" i="18"/>
  <c r="T240" i="13"/>
  <c r="T237" i="14"/>
  <c r="T110" i="18"/>
  <c r="T168" i="13"/>
  <c r="T99" i="14"/>
  <c r="T266" i="13"/>
  <c r="T106" i="14"/>
  <c r="T242" i="14"/>
  <c r="T215" i="18"/>
  <c r="T228" i="13"/>
  <c r="T254" i="14"/>
  <c r="T259" i="14"/>
  <c r="T212" i="13"/>
  <c r="T244" i="18"/>
  <c r="T248" i="14"/>
  <c r="T237" i="18"/>
  <c r="T216" i="14"/>
  <c r="T220" i="18"/>
  <c r="T121" i="13"/>
  <c r="T118" i="18"/>
  <c r="T248" i="18"/>
  <c r="T159" i="18"/>
  <c r="T202" i="14"/>
  <c r="T239" i="18"/>
  <c r="T214" i="14"/>
  <c r="T201" i="18"/>
  <c r="T207" i="18"/>
  <c r="T152" i="13"/>
  <c r="T252" i="14"/>
  <c r="T154" i="14"/>
  <c r="T258" i="13"/>
  <c r="T183" i="14"/>
  <c r="T257" i="13"/>
  <c r="T252" i="18"/>
  <c r="T155" i="13"/>
  <c r="T182" i="14"/>
  <c r="T132" i="13"/>
  <c r="T200" i="18"/>
  <c r="T113" i="18"/>
  <c r="T263" i="18"/>
  <c r="T125" i="14"/>
  <c r="T112" i="14"/>
  <c r="T250" i="14"/>
  <c r="T241" i="14"/>
  <c r="T120" i="18"/>
  <c r="T250" i="18"/>
  <c r="T123" i="14"/>
  <c r="T163" i="18"/>
  <c r="T173" i="18"/>
  <c r="T110" i="14"/>
  <c r="T219" i="14"/>
  <c r="T109" i="18"/>
  <c r="T254" i="13"/>
  <c r="T262" i="13"/>
  <c r="T99" i="13"/>
  <c r="T226" i="13"/>
  <c r="T199" i="18"/>
  <c r="T243" i="13"/>
  <c r="T263" i="14"/>
  <c r="T195" i="18"/>
  <c r="T129" i="18"/>
  <c r="T179" i="18"/>
  <c r="T166" i="14"/>
  <c r="T164" i="13"/>
  <c r="T118" i="14"/>
  <c r="T155" i="14"/>
  <c r="T124" i="14"/>
  <c r="T216" i="18"/>
  <c r="T166" i="18"/>
  <c r="T221" i="18"/>
  <c r="T120" i="14"/>
  <c r="T223" i="18"/>
  <c r="T178" i="18"/>
  <c r="T244" i="14"/>
  <c r="T178" i="13"/>
  <c r="T267" i="13"/>
  <c r="T208" i="18"/>
  <c r="T246" i="13"/>
  <c r="T208" i="13"/>
  <c r="T199" i="13"/>
  <c r="T206" i="13"/>
  <c r="T101" i="18"/>
  <c r="T262" i="14"/>
  <c r="T160" i="13"/>
  <c r="T177" i="18"/>
  <c r="T206" i="18"/>
  <c r="T167" i="13"/>
  <c r="T252" i="13"/>
  <c r="T168" i="14"/>
  <c r="T256" i="14"/>
  <c r="T221" i="14"/>
  <c r="T156" i="18"/>
  <c r="T145" i="13"/>
  <c r="T123" i="18"/>
  <c r="T259" i="13"/>
  <c r="T243" i="14"/>
  <c r="T157" i="18"/>
  <c r="T14" i="13"/>
  <c r="T248" i="13"/>
  <c r="T275" i="13"/>
  <c r="T129" i="13"/>
  <c r="T254" i="18"/>
  <c r="T127" i="14"/>
  <c r="T156" i="13"/>
  <c r="T113" i="14"/>
  <c r="T175" i="14"/>
  <c r="T159" i="14"/>
  <c r="T253" i="18"/>
  <c r="T118" i="13"/>
  <c r="T258" i="14"/>
  <c r="T238" i="13"/>
  <c r="T210" i="14"/>
  <c r="T204" i="14"/>
  <c r="T160" i="14"/>
  <c r="T157" i="13"/>
  <c r="T165" i="14"/>
  <c r="T197" i="13"/>
  <c r="T165" i="18"/>
  <c r="T264" i="13"/>
  <c r="T158" i="13"/>
  <c r="T172" i="13"/>
  <c r="T212" i="14"/>
  <c r="T177" i="14"/>
  <c r="T112" i="13"/>
  <c r="T138" i="13"/>
  <c r="T264" i="18"/>
  <c r="T195" i="14"/>
  <c r="T116" i="14"/>
  <c r="T170" i="13"/>
  <c r="T200" i="14"/>
  <c r="T116" i="13"/>
  <c r="T98" i="18"/>
  <c r="T204" i="13"/>
  <c r="T257" i="14"/>
  <c r="T209" i="18"/>
  <c r="T219" i="18"/>
  <c r="T269" i="14"/>
  <c r="T153" i="18"/>
  <c r="T247" i="13"/>
  <c r="T216" i="13"/>
  <c r="T183" i="18"/>
  <c r="T220" i="13"/>
  <c r="T100" i="14"/>
  <c r="T108" i="13"/>
  <c r="T160" i="18"/>
  <c r="T162" i="18"/>
  <c r="T193" i="18"/>
  <c r="T175" i="18"/>
  <c r="T224" i="14"/>
  <c r="T261" i="13"/>
  <c r="T126" i="14"/>
  <c r="T122" i="13"/>
  <c r="T171" i="14"/>
  <c r="T201" i="14"/>
  <c r="T176" i="14"/>
  <c r="T212" i="18"/>
  <c r="T126" i="18"/>
  <c r="T249" i="13"/>
  <c r="T219" i="13"/>
  <c r="T255" i="13"/>
  <c r="T209" i="14"/>
  <c r="T102" i="14"/>
  <c r="T217" i="14"/>
  <c r="T152" i="18"/>
  <c r="T170" i="14"/>
  <c r="T260" i="18"/>
  <c r="T144" i="13"/>
  <c r="T227" i="14"/>
  <c r="T217" i="18"/>
  <c r="T197" i="14"/>
  <c r="T163" i="13"/>
  <c r="T267" i="14"/>
  <c r="T100" i="13"/>
  <c r="T162" i="14"/>
  <c r="T112" i="18"/>
  <c r="T251" i="13"/>
  <c r="T174" i="14"/>
  <c r="T115" i="14"/>
  <c r="T238" i="18"/>
  <c r="T110" i="13"/>
  <c r="T115" i="18"/>
  <c r="T260" i="14"/>
  <c r="T180" i="13"/>
  <c r="T184" i="13"/>
  <c r="T218" i="14"/>
  <c r="T182" i="13"/>
  <c r="T171" i="13"/>
  <c r="T131" i="13"/>
  <c r="T119" i="14"/>
  <c r="T103" i="18"/>
  <c r="T234" i="18"/>
  <c r="T109" i="13"/>
  <c r="T196" i="14"/>
  <c r="T215" i="14"/>
  <c r="T102" i="18"/>
  <c r="T98" i="14"/>
  <c r="T255" i="14"/>
  <c r="T117" i="13"/>
  <c r="T174" i="13"/>
  <c r="T249" i="14"/>
  <c r="T246" i="14"/>
  <c r="T180" i="18"/>
  <c r="T178" i="14"/>
  <c r="T220" i="14"/>
  <c r="T268" i="14"/>
  <c r="T169" i="18"/>
  <c r="T105" i="13"/>
  <c r="T115" i="13"/>
  <c r="T205" i="18"/>
  <c r="T266" i="14"/>
  <c r="T167" i="14"/>
  <c r="T119" i="13"/>
  <c r="T253" i="13"/>
  <c r="T204" i="18"/>
  <c r="T166" i="13"/>
  <c r="T181" i="18"/>
  <c r="T256" i="18"/>
  <c r="T242" i="13"/>
  <c r="T163" i="14"/>
  <c r="T211" i="14"/>
  <c r="T213" i="13"/>
  <c r="T152" i="14"/>
  <c r="T244" i="13"/>
  <c r="T179" i="13"/>
  <c r="T265" i="18"/>
  <c r="T122" i="14"/>
  <c r="T128" i="18"/>
  <c r="T225" i="18"/>
  <c r="T176" i="13"/>
  <c r="T129" i="14"/>
  <c r="T240" i="14"/>
  <c r="T239" i="14"/>
  <c r="T162" i="13"/>
  <c r="T232" i="13"/>
  <c r="T102" i="13"/>
  <c r="T105" i="14"/>
  <c r="T126" i="13"/>
  <c r="T116" i="18"/>
  <c r="T125" i="13"/>
  <c r="T172" i="18"/>
  <c r="T193" i="14"/>
  <c r="T123" i="13"/>
  <c r="T210" i="18"/>
  <c r="T158" i="18"/>
  <c r="T189" i="13"/>
  <c r="T215" i="13"/>
  <c r="T181" i="14"/>
  <c r="T214" i="13"/>
  <c r="T124" i="13"/>
  <c r="T224" i="13"/>
  <c r="T14" i="14"/>
  <c r="T158" i="14"/>
  <c r="T197" i="18"/>
  <c r="T241" i="18"/>
  <c r="T130" i="18"/>
  <c r="T127" i="13"/>
  <c r="T111" i="18"/>
  <c r="T105" i="18"/>
  <c r="T128" i="13"/>
  <c r="T240" i="18"/>
  <c r="T245" i="13"/>
  <c r="T169" i="14"/>
  <c r="T225" i="14"/>
  <c r="T202" i="18"/>
  <c r="T201" i="13"/>
  <c r="T114" i="14"/>
  <c r="T221" i="13"/>
  <c r="T161" i="18"/>
  <c r="T173" i="14"/>
  <c r="T161" i="13"/>
  <c r="T198" i="14"/>
  <c r="T222" i="13"/>
  <c r="T109" i="14"/>
  <c r="T111" i="13"/>
  <c r="T258" i="18"/>
  <c r="T267" i="18"/>
  <c r="T168" i="18"/>
  <c r="T205" i="13"/>
  <c r="T127" i="18"/>
  <c r="T196" i="13"/>
  <c r="T164" i="18"/>
  <c r="T108" i="18"/>
  <c r="T213" i="14"/>
  <c r="T195" i="13"/>
  <c r="T202" i="13"/>
  <c r="T117" i="14"/>
  <c r="T151" i="14"/>
  <c r="T245" i="14"/>
  <c r="T223" i="14"/>
  <c r="T256" i="13"/>
  <c r="T99" i="18"/>
  <c r="T268" i="13"/>
  <c r="S15" i="19"/>
  <c r="T173" i="13"/>
  <c r="T119" i="18"/>
  <c r="T121" i="18"/>
  <c r="T203" i="14"/>
  <c r="T253" i="14"/>
  <c r="T206" i="14"/>
  <c r="T213" i="18"/>
  <c r="T103" i="13"/>
  <c r="T180" i="14"/>
  <c r="T217" i="13"/>
  <c r="T200" i="13"/>
  <c r="T15" i="14"/>
  <c r="T208" i="14"/>
  <c r="T183" i="13"/>
  <c r="T211" i="18"/>
  <c r="T236" i="18"/>
  <c r="T153" i="13"/>
  <c r="T167" i="18"/>
  <c r="T130" i="13"/>
  <c r="T169" i="13"/>
  <c r="T222" i="14"/>
  <c r="T269" i="13"/>
  <c r="T250" i="13"/>
  <c r="T107" i="14"/>
  <c r="T153" i="14"/>
  <c r="T130" i="14"/>
  <c r="T205" i="14"/>
  <c r="T194" i="18"/>
  <c r="T211" i="13"/>
  <c r="T133" i="14"/>
  <c r="T151" i="18"/>
  <c r="T181" i="13"/>
  <c r="T146" i="13"/>
  <c r="T113" i="13"/>
  <c r="T227" i="13"/>
  <c r="T104" i="18"/>
  <c r="T261" i="14"/>
  <c r="T242" i="18"/>
  <c r="T150" i="18"/>
  <c r="T104" i="13"/>
  <c r="T199" i="14"/>
  <c r="T257" i="18"/>
  <c r="T263" i="13"/>
  <c r="T196" i="18"/>
  <c r="T117" i="18"/>
  <c r="T165" i="13"/>
  <c r="T114" i="18"/>
  <c r="T271" i="13"/>
  <c r="T132" i="14"/>
  <c r="T155" i="18"/>
  <c r="T128" i="14"/>
  <c r="T120" i="13"/>
  <c r="T103" i="14"/>
  <c r="T185" i="13"/>
  <c r="T154" i="18"/>
  <c r="T222" i="18"/>
  <c r="T106" i="18"/>
  <c r="T100" i="18"/>
  <c r="T170" i="18"/>
  <c r="T261" i="18"/>
  <c r="T98" i="13"/>
  <c r="T198" i="18"/>
  <c r="T207" i="13"/>
  <c r="T111" i="14"/>
  <c r="T236" i="14"/>
  <c r="T247" i="14"/>
  <c r="T125" i="18"/>
  <c r="T218" i="18"/>
  <c r="T265" i="13"/>
  <c r="T106" i="13"/>
  <c r="P598" i="17"/>
  <c r="L90" i="21"/>
  <c r="Y271" i="17"/>
  <c r="F93" i="21"/>
  <c r="Y445" i="17"/>
  <c r="R612" i="17"/>
  <c r="O610" i="17"/>
  <c r="V477" i="13"/>
  <c r="V403" i="13"/>
  <c r="V504" i="18"/>
  <c r="V385" i="14"/>
  <c r="V458" i="13"/>
  <c r="V441" i="14"/>
  <c r="V430" i="14"/>
  <c r="V492" i="18"/>
  <c r="V369" i="18"/>
  <c r="V368" i="14"/>
  <c r="V430" i="18"/>
  <c r="V507" i="18"/>
  <c r="V422" i="18"/>
  <c r="V483" i="13"/>
  <c r="V397" i="14"/>
  <c r="V392" i="13"/>
  <c r="V488" i="14"/>
  <c r="V447" i="13"/>
  <c r="V371" i="14"/>
  <c r="V449" i="13"/>
  <c r="V477" i="18"/>
  <c r="V495" i="13"/>
  <c r="V489" i="18"/>
  <c r="V387" i="14"/>
  <c r="V443" i="14"/>
  <c r="V400" i="14"/>
  <c r="V401" i="14"/>
  <c r="V490" i="13"/>
  <c r="V462" i="18"/>
  <c r="V374" i="14"/>
  <c r="V502" i="13"/>
  <c r="V493" i="14"/>
  <c r="V381" i="13"/>
  <c r="V504" i="14"/>
  <c r="V527" i="13"/>
  <c r="V475" i="18"/>
  <c r="V533" i="14"/>
  <c r="V491" i="13"/>
  <c r="V436" i="13"/>
  <c r="V521" i="18"/>
  <c r="V523" i="13"/>
  <c r="V392" i="18"/>
  <c r="V476" i="13"/>
  <c r="V373" i="18"/>
  <c r="V422" i="14"/>
  <c r="V505" i="18"/>
  <c r="V506" i="14"/>
  <c r="V543" i="13"/>
  <c r="V465" i="14"/>
  <c r="V438" i="14"/>
  <c r="V484" i="18"/>
  <c r="V434" i="18"/>
  <c r="V470" i="13"/>
  <c r="V438" i="18"/>
  <c r="V434" i="13"/>
  <c r="V540" i="13"/>
  <c r="V453" i="13"/>
  <c r="V394" i="13"/>
  <c r="V476" i="18"/>
  <c r="V386" i="14"/>
  <c r="V487" i="13"/>
  <c r="V474" i="14"/>
  <c r="V515" i="13"/>
  <c r="V491" i="18"/>
  <c r="V428" i="14"/>
  <c r="V445" i="13"/>
  <c r="V402" i="13"/>
  <c r="V525" i="14"/>
  <c r="V489" i="14"/>
  <c r="V450" i="14"/>
  <c r="V289" i="13"/>
  <c r="V506" i="18"/>
  <c r="V437" i="14"/>
  <c r="V440" i="13"/>
  <c r="V490" i="18"/>
  <c r="V446" i="14"/>
  <c r="V433" i="13"/>
  <c r="V432" i="18"/>
  <c r="V418" i="18"/>
  <c r="V526" i="18"/>
  <c r="V376" i="13"/>
  <c r="V390" i="14"/>
  <c r="V380" i="13"/>
  <c r="V423" i="14"/>
  <c r="V435" i="18"/>
  <c r="V398" i="14"/>
  <c r="V509" i="18"/>
  <c r="V406" i="13"/>
  <c r="V443" i="13"/>
  <c r="V459" i="13"/>
  <c r="V374" i="18"/>
  <c r="V473" i="14"/>
  <c r="V534" i="13"/>
  <c r="V427" i="14"/>
  <c r="V536" i="14"/>
  <c r="V395" i="18"/>
  <c r="V398" i="18"/>
  <c r="V515" i="14"/>
  <c r="V517" i="13"/>
  <c r="V441" i="18"/>
  <c r="V380" i="18"/>
  <c r="V482" i="13"/>
  <c r="V394" i="18"/>
  <c r="V479" i="18"/>
  <c r="V507" i="14"/>
  <c r="V532" i="14"/>
  <c r="V503" i="18"/>
  <c r="V377" i="13"/>
  <c r="V495" i="14"/>
  <c r="V488" i="18"/>
  <c r="V528" i="13"/>
  <c r="V421" i="14"/>
  <c r="V481" i="13"/>
  <c r="V448" i="14"/>
  <c r="V451" i="14"/>
  <c r="V549" i="13"/>
  <c r="V375" i="14"/>
  <c r="V487" i="14"/>
  <c r="V472" i="14"/>
  <c r="V428" i="18"/>
  <c r="V375" i="18"/>
  <c r="V486" i="13"/>
  <c r="V494" i="13"/>
  <c r="V541" i="13"/>
  <c r="V497" i="13"/>
  <c r="V524" i="13"/>
  <c r="V375" i="13"/>
  <c r="V401" i="13"/>
  <c r="V420" i="18"/>
  <c r="V386" i="18"/>
  <c r="V399" i="14"/>
  <c r="V486" i="14"/>
  <c r="V519" i="14"/>
  <c r="V437" i="13"/>
  <c r="V366" i="18"/>
  <c r="V481" i="18"/>
  <c r="V420" i="14"/>
  <c r="V389" i="14"/>
  <c r="V480" i="14"/>
  <c r="V370" i="18"/>
  <c r="V392" i="14"/>
  <c r="V522" i="18"/>
  <c r="V485" i="13"/>
  <c r="V473" i="18"/>
  <c r="V516" i="13"/>
  <c r="V505" i="14"/>
  <c r="V437" i="18"/>
  <c r="V436" i="18"/>
  <c r="V378" i="14"/>
  <c r="V521" i="14"/>
  <c r="V382" i="13"/>
  <c r="V440" i="18"/>
  <c r="V530" i="13"/>
  <c r="V518" i="18"/>
  <c r="V514" i="18"/>
  <c r="V515" i="18"/>
  <c r="V389" i="18"/>
  <c r="V485" i="18"/>
  <c r="V482" i="14"/>
  <c r="V431" i="13"/>
  <c r="V522" i="13"/>
  <c r="V529" i="13"/>
  <c r="V432" i="14"/>
  <c r="V469" i="18"/>
  <c r="V539" i="13"/>
  <c r="V445" i="18"/>
  <c r="V485" i="14"/>
  <c r="V452" i="13"/>
  <c r="V374" i="13"/>
  <c r="V379" i="13"/>
  <c r="V451" i="13"/>
  <c r="V519" i="13"/>
  <c r="V372" i="18"/>
  <c r="V431" i="18"/>
  <c r="V467" i="18"/>
  <c r="V517" i="14"/>
  <c r="V397" i="13"/>
  <c r="V377" i="14"/>
  <c r="V502" i="18"/>
  <c r="V521" i="13"/>
  <c r="V443" i="18"/>
  <c r="V484" i="14"/>
  <c r="V473" i="13"/>
  <c r="V442" i="14"/>
  <c r="V428" i="13"/>
  <c r="V449" i="18"/>
  <c r="V398" i="13"/>
  <c r="V523" i="18"/>
  <c r="V531" i="18"/>
  <c r="V470" i="14"/>
  <c r="V478" i="14"/>
  <c r="V510" i="18"/>
  <c r="V511" i="14"/>
  <c r="V520" i="14"/>
  <c r="V427" i="18"/>
  <c r="V536" i="13"/>
  <c r="V379" i="14"/>
  <c r="V455" i="13"/>
  <c r="V537" i="13"/>
  <c r="V447" i="14"/>
  <c r="V391" i="13"/>
  <c r="V463" i="14"/>
  <c r="V472" i="13"/>
  <c r="V480" i="18"/>
  <c r="V486" i="18"/>
  <c r="V431" i="14"/>
  <c r="V512" i="13"/>
  <c r="V282" i="14"/>
  <c r="V400" i="13"/>
  <c r="V424" i="14"/>
  <c r="V435" i="13"/>
  <c r="V514" i="14"/>
  <c r="V405" i="13"/>
  <c r="V508" i="14"/>
  <c r="V446" i="13"/>
  <c r="V475" i="14"/>
  <c r="V492" i="14"/>
  <c r="V456" i="13"/>
  <c r="V433" i="14"/>
  <c r="V384" i="18"/>
  <c r="V508" i="18"/>
  <c r="V426" i="14"/>
  <c r="V440" i="14"/>
  <c r="V367" i="18"/>
  <c r="V471" i="13"/>
  <c r="V449" i="14"/>
  <c r="V376" i="14"/>
  <c r="V467" i="14"/>
  <c r="V380" i="14"/>
  <c r="V530" i="18"/>
  <c r="V394" i="14"/>
  <c r="V404" i="13"/>
  <c r="V533" i="18"/>
  <c r="V395" i="14"/>
  <c r="V471" i="14"/>
  <c r="V448" i="18"/>
  <c r="V500" i="13"/>
  <c r="V386" i="13"/>
  <c r="V511" i="18"/>
  <c r="V379" i="18"/>
  <c r="V514" i="13"/>
  <c r="V419" i="13"/>
  <c r="V396" i="18"/>
  <c r="V462" i="14"/>
  <c r="V520" i="13"/>
  <c r="V396" i="14"/>
  <c r="V518" i="14"/>
  <c r="V391" i="14"/>
  <c r="V441" i="13"/>
  <c r="V421" i="18"/>
  <c r="V387" i="13"/>
  <c r="V427" i="13"/>
  <c r="V542" i="13"/>
  <c r="V529" i="18"/>
  <c r="V478" i="13"/>
  <c r="V524" i="18"/>
  <c r="V384" i="13"/>
  <c r="V477" i="14"/>
  <c r="V388" i="13"/>
  <c r="V488" i="13"/>
  <c r="V496" i="13"/>
  <c r="V535" i="14"/>
  <c r="V545" i="13"/>
  <c r="V439" i="13"/>
  <c r="V524" i="14"/>
  <c r="V397" i="18"/>
  <c r="V518" i="13"/>
  <c r="V372" i="14"/>
  <c r="V430" i="13"/>
  <c r="V396" i="13"/>
  <c r="V512" i="14"/>
  <c r="V368" i="18"/>
  <c r="V533" i="13"/>
  <c r="V516" i="14"/>
  <c r="V481" i="14"/>
  <c r="V499" i="13"/>
  <c r="V525" i="18"/>
  <c r="V429" i="14"/>
  <c r="V369" i="14"/>
  <c r="V520" i="18"/>
  <c r="V448" i="13"/>
  <c r="V419" i="18"/>
  <c r="V444" i="13"/>
  <c r="V527" i="18"/>
  <c r="V395" i="13"/>
  <c r="V429" i="18"/>
  <c r="V529" i="14"/>
  <c r="V377" i="18"/>
  <c r="V535" i="13"/>
  <c r="V474" i="13"/>
  <c r="V528" i="18"/>
  <c r="V468" i="14"/>
  <c r="V526" i="14"/>
  <c r="V483" i="18"/>
  <c r="V382" i="14"/>
  <c r="V444" i="14"/>
  <c r="V513" i="13"/>
  <c r="V393" i="13"/>
  <c r="V384" i="14"/>
  <c r="V457" i="13"/>
  <c r="V450" i="13"/>
  <c r="V442" i="13"/>
  <c r="V460" i="18"/>
  <c r="V385" i="18"/>
  <c r="V494" i="14"/>
  <c r="V474" i="18"/>
  <c r="V418" i="13"/>
  <c r="V503" i="14"/>
  <c r="V501" i="18"/>
  <c r="V490" i="14"/>
  <c r="V383" i="14"/>
  <c r="V387" i="18"/>
  <c r="V446" i="18"/>
  <c r="V498" i="13"/>
  <c r="V429" i="13"/>
  <c r="V445" i="14"/>
  <c r="V526" i="13"/>
  <c r="V506" i="13"/>
  <c r="V484" i="13"/>
  <c r="V482" i="18"/>
  <c r="V480" i="13"/>
  <c r="V373" i="13"/>
  <c r="V381" i="18"/>
  <c r="V366" i="14"/>
  <c r="V426" i="13"/>
  <c r="V370" i="14"/>
  <c r="V537" i="14"/>
  <c r="V391" i="18"/>
  <c r="V469" i="14"/>
  <c r="V513" i="18"/>
  <c r="V471" i="18"/>
  <c r="V439" i="18"/>
  <c r="V522" i="14"/>
  <c r="V381" i="14"/>
  <c r="V450" i="18"/>
  <c r="V390" i="13"/>
  <c r="V283" i="14"/>
  <c r="V527" i="14"/>
  <c r="V483" i="14"/>
  <c r="V382" i="18"/>
  <c r="V385" i="13"/>
  <c r="U43" i="19"/>
  <c r="V378" i="18"/>
  <c r="V479" i="14"/>
  <c r="V491" i="14"/>
  <c r="V433" i="18"/>
  <c r="V493" i="13"/>
  <c r="V438" i="13"/>
  <c r="V470" i="18"/>
  <c r="V538" i="13"/>
  <c r="V424" i="18"/>
  <c r="V544" i="13"/>
  <c r="V423" i="18"/>
  <c r="V476" i="14"/>
  <c r="V452" i="14"/>
  <c r="V509" i="14"/>
  <c r="V461" i="18"/>
  <c r="V534" i="14"/>
  <c r="V367" i="14"/>
  <c r="V516" i="18"/>
  <c r="V468" i="18"/>
  <c r="V517" i="18"/>
  <c r="V420" i="13"/>
  <c r="V378" i="13"/>
  <c r="V399" i="13"/>
  <c r="V501" i="13"/>
  <c r="V534" i="18"/>
  <c r="V478" i="18"/>
  <c r="V463" i="18"/>
  <c r="V393" i="14"/>
  <c r="V432" i="13"/>
  <c r="V532" i="18"/>
  <c r="V472" i="18"/>
  <c r="V371" i="18"/>
  <c r="V447" i="18"/>
  <c r="V390" i="18"/>
  <c r="V461" i="14"/>
  <c r="V372" i="13"/>
  <c r="V434" i="14"/>
  <c r="V389" i="13"/>
  <c r="V442" i="18"/>
  <c r="V466" i="18"/>
  <c r="V383" i="13"/>
  <c r="V393" i="18"/>
  <c r="V444" i="18"/>
  <c r="V531" i="14"/>
  <c r="V463" i="13"/>
  <c r="V510" i="14"/>
  <c r="V465" i="18"/>
  <c r="V464" i="18"/>
  <c r="V288" i="13"/>
  <c r="V292" i="13" s="1"/>
  <c r="V373" i="14"/>
  <c r="V419" i="14"/>
  <c r="V435" i="14"/>
  <c r="V383" i="18"/>
  <c r="V388" i="14"/>
  <c r="V487" i="18"/>
  <c r="V436" i="14"/>
  <c r="V523" i="14"/>
  <c r="V376" i="18"/>
  <c r="V459" i="18"/>
  <c r="V475" i="13"/>
  <c r="V412" i="13"/>
  <c r="V417" i="18"/>
  <c r="V532" i="13"/>
  <c r="V528" i="14"/>
  <c r="V530" i="14"/>
  <c r="V439" i="14"/>
  <c r="V492" i="13"/>
  <c r="V512" i="18"/>
  <c r="V464" i="14"/>
  <c r="V489" i="13"/>
  <c r="V453" i="14"/>
  <c r="V425" i="14"/>
  <c r="V525" i="13"/>
  <c r="V426" i="18"/>
  <c r="V513" i="14"/>
  <c r="V388" i="18"/>
  <c r="V454" i="13"/>
  <c r="V519" i="18"/>
  <c r="V425" i="18"/>
  <c r="V466" i="14"/>
  <c r="V365" i="18"/>
  <c r="V469" i="13"/>
  <c r="V531" i="13"/>
  <c r="V479" i="13"/>
  <c r="M93" i="21"/>
  <c r="I93" i="21"/>
  <c r="T598" i="17"/>
  <c r="P90" i="21"/>
  <c r="P96" i="21"/>
  <c r="M598" i="17"/>
  <c r="I90" i="21"/>
  <c r="S598" i="17"/>
  <c r="O90" i="21"/>
  <c r="V598" i="17"/>
  <c r="R90" i="21"/>
  <c r="M609" i="17"/>
  <c r="J614" i="17"/>
  <c r="Y122" i="17"/>
  <c r="R600" i="17"/>
  <c r="O268" i="14"/>
  <c r="O130" i="18"/>
  <c r="O15" i="13"/>
  <c r="O198" i="13"/>
  <c r="O161" i="14"/>
  <c r="O122" i="18"/>
  <c r="O245" i="13"/>
  <c r="O219" i="14"/>
  <c r="O100" i="13"/>
  <c r="O133" i="14"/>
  <c r="O202" i="18"/>
  <c r="O111" i="18"/>
  <c r="O101" i="13"/>
  <c r="O214" i="13"/>
  <c r="O179" i="14"/>
  <c r="O210" i="14"/>
  <c r="O209" i="14"/>
  <c r="O183" i="13"/>
  <c r="O159" i="18"/>
  <c r="O121" i="14"/>
  <c r="O131" i="18"/>
  <c r="O124" i="18"/>
  <c r="O182" i="18"/>
  <c r="O255" i="13"/>
  <c r="O216" i="14"/>
  <c r="O262" i="18"/>
  <c r="O271" i="13"/>
  <c r="O113" i="18"/>
  <c r="O114" i="14"/>
  <c r="O266" i="18"/>
  <c r="O102" i="13"/>
  <c r="O259" i="14"/>
  <c r="O132" i="13"/>
  <c r="O201" i="14"/>
  <c r="O107" i="18"/>
  <c r="O200" i="13"/>
  <c r="O200" i="18"/>
  <c r="O169" i="18"/>
  <c r="O235" i="14"/>
  <c r="O157" i="14"/>
  <c r="O208" i="14"/>
  <c r="O245" i="18"/>
  <c r="O126" i="18"/>
  <c r="O249" i="13"/>
  <c r="O241" i="13"/>
  <c r="O152" i="14"/>
  <c r="O268" i="13"/>
  <c r="O210" i="13"/>
  <c r="O162" i="14"/>
  <c r="O154" i="13"/>
  <c r="O244" i="13"/>
  <c r="O146" i="13"/>
  <c r="O241" i="14"/>
  <c r="O266" i="14"/>
  <c r="O217" i="14"/>
  <c r="O152" i="18"/>
  <c r="O258" i="13"/>
  <c r="O183" i="14"/>
  <c r="O105" i="13"/>
  <c r="O243" i="18"/>
  <c r="O123" i="14"/>
  <c r="O181" i="18"/>
  <c r="O163" i="18"/>
  <c r="O110" i="13"/>
  <c r="O237" i="14"/>
  <c r="O158" i="14"/>
  <c r="O99" i="14"/>
  <c r="O180" i="18"/>
  <c r="O163" i="13"/>
  <c r="O180" i="14"/>
  <c r="O275" i="13"/>
  <c r="O123" i="13"/>
  <c r="O176" i="18"/>
  <c r="O194" i="18"/>
  <c r="O211" i="13"/>
  <c r="O260" i="13"/>
  <c r="O236" i="18"/>
  <c r="O214" i="18"/>
  <c r="O107" i="13"/>
  <c r="O102" i="14"/>
  <c r="O174" i="18"/>
  <c r="O252" i="14"/>
  <c r="O259" i="18"/>
  <c r="O260" i="18"/>
  <c r="O113" i="13"/>
  <c r="O167" i="13"/>
  <c r="O173" i="14"/>
  <c r="O256" i="14"/>
  <c r="O221" i="14"/>
  <c r="O122" i="13"/>
  <c r="O194" i="14"/>
  <c r="O176" i="14"/>
  <c r="O169" i="14"/>
  <c r="O101" i="18"/>
  <c r="O181" i="14"/>
  <c r="O237" i="18"/>
  <c r="O224" i="18"/>
  <c r="O151" i="18"/>
  <c r="O121" i="13"/>
  <c r="O184" i="14"/>
  <c r="O223" i="13"/>
  <c r="O213" i="18"/>
  <c r="O246" i="18"/>
  <c r="O262" i="14"/>
  <c r="O161" i="18"/>
  <c r="O262" i="13"/>
  <c r="O251" i="14"/>
  <c r="O170" i="14"/>
  <c r="O173" i="18"/>
  <c r="O249" i="14"/>
  <c r="O126" i="14"/>
  <c r="O207" i="14"/>
  <c r="O172" i="14"/>
  <c r="O206" i="13"/>
  <c r="O171" i="18"/>
  <c r="O118" i="18"/>
  <c r="O248" i="18"/>
  <c r="O160" i="13"/>
  <c r="O101" i="14"/>
  <c r="O251" i="13"/>
  <c r="O177" i="18"/>
  <c r="O201" i="18"/>
  <c r="O206" i="18"/>
  <c r="O100" i="18"/>
  <c r="O179" i="13"/>
  <c r="O252" i="18"/>
  <c r="O103" i="13"/>
  <c r="O224" i="13"/>
  <c r="O261" i="14"/>
  <c r="O173" i="13"/>
  <c r="O265" i="13"/>
  <c r="O264" i="18"/>
  <c r="O128" i="13"/>
  <c r="O269" i="13"/>
  <c r="O215" i="18"/>
  <c r="O225" i="18"/>
  <c r="O179" i="18"/>
  <c r="O253" i="14"/>
  <c r="O127" i="18"/>
  <c r="O217" i="13"/>
  <c r="O102" i="18"/>
  <c r="O245" i="14"/>
  <c r="O189" i="13"/>
  <c r="O247" i="14"/>
  <c r="O165" i="13"/>
  <c r="O207" i="13"/>
  <c r="O244" i="14"/>
  <c r="O160" i="18"/>
  <c r="O267" i="13"/>
  <c r="O213" i="14"/>
  <c r="O125" i="13"/>
  <c r="O256" i="13"/>
  <c r="O238" i="13"/>
  <c r="O171" i="14"/>
  <c r="O212" i="18"/>
  <c r="O213" i="13"/>
  <c r="O219" i="13"/>
  <c r="O247" i="18"/>
  <c r="O157" i="13"/>
  <c r="O222" i="14"/>
  <c r="O238" i="14"/>
  <c r="O144" i="13"/>
  <c r="O158" i="13"/>
  <c r="O227" i="13"/>
  <c r="O238" i="18"/>
  <c r="O182" i="14"/>
  <c r="N15" i="19"/>
  <c r="O242" i="18"/>
  <c r="O265" i="18"/>
  <c r="O243" i="13"/>
  <c r="O122" i="14"/>
  <c r="O218" i="14"/>
  <c r="O267" i="18"/>
  <c r="O178" i="14"/>
  <c r="O121" i="18"/>
  <c r="O176" i="13"/>
  <c r="O103" i="18"/>
  <c r="O203" i="14"/>
  <c r="O205" i="14"/>
  <c r="O251" i="18"/>
  <c r="O226" i="14"/>
  <c r="O218" i="13"/>
  <c r="O211" i="14"/>
  <c r="O254" i="13"/>
  <c r="O201" i="13"/>
  <c r="O166" i="13"/>
  <c r="O221" i="13"/>
  <c r="O250" i="14"/>
  <c r="O154" i="14"/>
  <c r="O156" i="18"/>
  <c r="O226" i="13"/>
  <c r="O246" i="14"/>
  <c r="O222" i="13"/>
  <c r="O14" i="14"/>
  <c r="O259" i="13"/>
  <c r="O129" i="18"/>
  <c r="O167" i="18"/>
  <c r="O111" i="13"/>
  <c r="O250" i="13"/>
  <c r="O104" i="13"/>
  <c r="O182" i="13"/>
  <c r="O164" i="13"/>
  <c r="O168" i="18"/>
  <c r="O118" i="14"/>
  <c r="O175" i="14"/>
  <c r="O159" i="14"/>
  <c r="O253" i="18"/>
  <c r="O116" i="13"/>
  <c r="O130" i="13"/>
  <c r="O263" i="13"/>
  <c r="O242" i="13"/>
  <c r="O166" i="18"/>
  <c r="O130" i="14"/>
  <c r="O223" i="18"/>
  <c r="O163" i="14"/>
  <c r="O269" i="14"/>
  <c r="O153" i="18"/>
  <c r="O255" i="14"/>
  <c r="O151" i="14"/>
  <c r="O104" i="18"/>
  <c r="O177" i="14"/>
  <c r="O266" i="13"/>
  <c r="O255" i="18"/>
  <c r="O127" i="13"/>
  <c r="O156" i="14"/>
  <c r="O114" i="13"/>
  <c r="O185" i="14"/>
  <c r="O248" i="14"/>
  <c r="O264" i="14"/>
  <c r="O225" i="13"/>
  <c r="O239" i="13"/>
  <c r="O181" i="13"/>
  <c r="O202" i="14"/>
  <c r="O132" i="14"/>
  <c r="O239" i="18"/>
  <c r="O174" i="14"/>
  <c r="O124" i="13"/>
  <c r="O115" i="14"/>
  <c r="O270" i="13"/>
  <c r="O161" i="13"/>
  <c r="O105" i="14"/>
  <c r="O115" i="18"/>
  <c r="O249" i="18"/>
  <c r="O199" i="18"/>
  <c r="O106" i="14"/>
  <c r="O128" i="18"/>
  <c r="O160" i="14"/>
  <c r="O165" i="18"/>
  <c r="O264" i="13"/>
  <c r="O235" i="18"/>
  <c r="O198" i="14"/>
  <c r="O256" i="18"/>
  <c r="O109" i="14"/>
  <c r="O116" i="14"/>
  <c r="O98" i="13"/>
  <c r="O156" i="13"/>
  <c r="O154" i="18"/>
  <c r="O234" i="18"/>
  <c r="O236" i="14"/>
  <c r="O126" i="13"/>
  <c r="O116" i="18"/>
  <c r="O208" i="13"/>
  <c r="O241" i="18"/>
  <c r="O220" i="14"/>
  <c r="O125" i="18"/>
  <c r="O106" i="18"/>
  <c r="O240" i="13"/>
  <c r="O119" i="13"/>
  <c r="O263" i="14"/>
  <c r="O166" i="14"/>
  <c r="O158" i="18"/>
  <c r="O167" i="14"/>
  <c r="O112" i="13"/>
  <c r="O159" i="13"/>
  <c r="O267" i="14"/>
  <c r="O175" i="18"/>
  <c r="O98" i="18"/>
  <c r="O221" i="18"/>
  <c r="O206" i="14"/>
  <c r="O254" i="14"/>
  <c r="O212" i="13"/>
  <c r="O225" i="14"/>
  <c r="O211" i="18"/>
  <c r="O263" i="18"/>
  <c r="O112" i="14"/>
  <c r="O197" i="13"/>
  <c r="O152" i="13"/>
  <c r="O120" i="18"/>
  <c r="O155" i="18"/>
  <c r="O99" i="13"/>
  <c r="O168" i="14"/>
  <c r="O172" i="13"/>
  <c r="O195" i="18"/>
  <c r="O197" i="14"/>
  <c r="O240" i="18"/>
  <c r="O258" i="18"/>
  <c r="O261" i="18"/>
  <c r="O204" i="18"/>
  <c r="O185" i="13"/>
  <c r="O155" i="14"/>
  <c r="O124" i="14"/>
  <c r="O115" i="13"/>
  <c r="O247" i="13"/>
  <c r="O202" i="13"/>
  <c r="O205" i="18"/>
  <c r="O183" i="18"/>
  <c r="O100" i="14"/>
  <c r="O114" i="18"/>
  <c r="O174" i="13"/>
  <c r="O111" i="14"/>
  <c r="O218" i="18"/>
  <c r="O253" i="13"/>
  <c r="O209" i="18"/>
  <c r="O117" i="14"/>
  <c r="O260" i="14"/>
  <c r="O220" i="13"/>
  <c r="O265" i="14"/>
  <c r="O110" i="14"/>
  <c r="O248" i="13"/>
  <c r="O127" i="14"/>
  <c r="O129" i="14"/>
  <c r="O162" i="13"/>
  <c r="O257" i="14"/>
  <c r="O175" i="13"/>
  <c r="O170" i="18"/>
  <c r="O261" i="13"/>
  <c r="O14" i="13"/>
  <c r="O199" i="14"/>
  <c r="O240" i="14"/>
  <c r="O204" i="13"/>
  <c r="O223" i="14"/>
  <c r="O258" i="14"/>
  <c r="O117" i="18"/>
  <c r="O109" i="18"/>
  <c r="O214" i="14"/>
  <c r="O165" i="14"/>
  <c r="O250" i="18"/>
  <c r="O105" i="18"/>
  <c r="O212" i="14"/>
  <c r="O120" i="13"/>
  <c r="O227" i="14"/>
  <c r="O157" i="18"/>
  <c r="O150" i="18"/>
  <c r="O257" i="18"/>
  <c r="O216" i="18"/>
  <c r="O197" i="18"/>
  <c r="O208" i="18"/>
  <c r="O199" i="13"/>
  <c r="O196" i="18"/>
  <c r="O162" i="18"/>
  <c r="O106" i="13"/>
  <c r="O216" i="13"/>
  <c r="O108" i="13"/>
  <c r="O193" i="18"/>
  <c r="O15" i="14"/>
  <c r="O193" i="14"/>
  <c r="O125" i="14"/>
  <c r="O204" i="14"/>
  <c r="O243" i="14"/>
  <c r="O228" i="13"/>
  <c r="O119" i="14"/>
  <c r="O170" i="13"/>
  <c r="O98" i="14"/>
  <c r="O184" i="13"/>
  <c r="O107" i="14"/>
  <c r="O205" i="13"/>
  <c r="O215" i="14"/>
  <c r="O195" i="13"/>
  <c r="O192" i="18"/>
  <c r="O112" i="18"/>
  <c r="O195" i="14"/>
  <c r="O196" i="13"/>
  <c r="O117" i="13"/>
  <c r="O131" i="14"/>
  <c r="O108" i="14"/>
  <c r="O257" i="13"/>
  <c r="O242" i="14"/>
  <c r="O131" i="13"/>
  <c r="O198" i="18"/>
  <c r="O109" i="13"/>
  <c r="O203" i="13"/>
  <c r="O203" i="18"/>
  <c r="O252" i="13"/>
  <c r="O155" i="13"/>
  <c r="O153" i="13"/>
  <c r="O128" i="14"/>
  <c r="O224" i="14"/>
  <c r="O123" i="18"/>
  <c r="O110" i="18"/>
  <c r="O119" i="18"/>
  <c r="O129" i="13"/>
  <c r="O210" i="18"/>
  <c r="O254" i="18"/>
  <c r="O171" i="13"/>
  <c r="O103" i="14"/>
  <c r="O200" i="14"/>
  <c r="O153" i="14"/>
  <c r="O164" i="18"/>
  <c r="O169" i="13"/>
  <c r="O215" i="13"/>
  <c r="O178" i="13"/>
  <c r="O222" i="18"/>
  <c r="O172" i="18"/>
  <c r="O168" i="13"/>
  <c r="O113" i="14"/>
  <c r="O196" i="14"/>
  <c r="O219" i="18"/>
  <c r="O99" i="18"/>
  <c r="O145" i="13"/>
  <c r="O180" i="13"/>
  <c r="O178" i="18"/>
  <c r="O220" i="18"/>
  <c r="O177" i="13"/>
  <c r="O164" i="14"/>
  <c r="O138" i="13"/>
  <c r="O120" i="14"/>
  <c r="O246" i="13"/>
  <c r="O232" i="13"/>
  <c r="O209" i="13"/>
  <c r="O104" i="14"/>
  <c r="O244" i="18"/>
  <c r="O207" i="18"/>
  <c r="O217" i="18"/>
  <c r="O239" i="14"/>
  <c r="O118" i="13"/>
  <c r="O108" i="18"/>
  <c r="R131" i="14"/>
  <c r="R194" i="14"/>
  <c r="R172" i="14"/>
  <c r="R211" i="13"/>
  <c r="R1033" i="13" s="1"/>
  <c r="R260" i="13"/>
  <c r="R212" i="13"/>
  <c r="R157" i="14"/>
  <c r="R961" i="14" s="1"/>
  <c r="R265" i="14"/>
  <c r="R249" i="13"/>
  <c r="R237" i="18"/>
  <c r="R216" i="14"/>
  <c r="R224" i="18"/>
  <c r="R203" i="18"/>
  <c r="R121" i="13"/>
  <c r="R268" i="13"/>
  <c r="R184" i="14"/>
  <c r="R113" i="18"/>
  <c r="R263" i="18"/>
  <c r="R166" i="13"/>
  <c r="R238" i="13"/>
  <c r="R130" i="18"/>
  <c r="R171" i="14"/>
  <c r="R175" i="13"/>
  <c r="R101" i="18"/>
  <c r="R202" i="18"/>
  <c r="R101" i="13"/>
  <c r="R209" i="14"/>
  <c r="R220" i="18"/>
  <c r="R1021" i="18" s="1"/>
  <c r="R151" i="18"/>
  <c r="R177" i="13"/>
  <c r="R209" i="13"/>
  <c r="R218" i="13"/>
  <c r="R219" i="14"/>
  <c r="R1023" i="14" s="1"/>
  <c r="R126" i="14"/>
  <c r="R203" i="13"/>
  <c r="R255" i="18"/>
  <c r="R198" i="13"/>
  <c r="R201" i="14"/>
  <c r="R100" i="13"/>
  <c r="R15" i="14"/>
  <c r="R248" i="14"/>
  <c r="R1052" i="14" s="1"/>
  <c r="R236" i="18"/>
  <c r="R112" i="14"/>
  <c r="R204" i="14"/>
  <c r="R246" i="18"/>
  <c r="R239" i="18"/>
  <c r="R157" i="13"/>
  <c r="R264" i="13"/>
  <c r="R155" i="13"/>
  <c r="R161" i="13"/>
  <c r="R105" i="18"/>
  <c r="R104" i="18"/>
  <c r="R222" i="13"/>
  <c r="R120" i="13"/>
  <c r="R199" i="14"/>
  <c r="R116" i="14"/>
  <c r="R182" i="13"/>
  <c r="R127" i="13"/>
  <c r="R107" i="18"/>
  <c r="R245" i="13"/>
  <c r="R171" i="18"/>
  <c r="R212" i="18"/>
  <c r="R126" i="18"/>
  <c r="R241" i="13"/>
  <c r="R1063" i="13" s="1"/>
  <c r="R219" i="13"/>
  <c r="R124" i="18"/>
  <c r="R214" i="13"/>
  <c r="R210" i="14"/>
  <c r="R193" i="14"/>
  <c r="R114" i="14"/>
  <c r="R181" i="13"/>
  <c r="R1003" i="13" s="1"/>
  <c r="R125" i="14"/>
  <c r="R162" i="14"/>
  <c r="R266" i="18"/>
  <c r="R146" i="13"/>
  <c r="R259" i="18"/>
  <c r="R99" i="13"/>
  <c r="R206" i="18"/>
  <c r="R1007" i="18" s="1"/>
  <c r="R144" i="13"/>
  <c r="R179" i="13"/>
  <c r="R243" i="18"/>
  <c r="R158" i="13"/>
  <c r="R102" i="13"/>
  <c r="R924" i="13" s="1"/>
  <c r="R268" i="14"/>
  <c r="R259" i="14"/>
  <c r="R172" i="18"/>
  <c r="R206" i="13"/>
  <c r="R225" i="14"/>
  <c r="R244" i="18"/>
  <c r="R185" i="14"/>
  <c r="R111" i="18"/>
  <c r="R255" i="13"/>
  <c r="R262" i="18"/>
  <c r="R108" i="14"/>
  <c r="R247" i="18"/>
  <c r="R1048" i="18" s="1"/>
  <c r="R210" i="13"/>
  <c r="R121" i="14"/>
  <c r="R154" i="13"/>
  <c r="R976" i="13" s="1"/>
  <c r="R214" i="18"/>
  <c r="R214" i="14"/>
  <c r="R1018" i="14" s="1"/>
  <c r="R222" i="14"/>
  <c r="R1026" i="14" s="1"/>
  <c r="R152" i="18"/>
  <c r="R270" i="13"/>
  <c r="R252" i="13"/>
  <c r="R1074" i="13" s="1"/>
  <c r="R168" i="14"/>
  <c r="R238" i="18"/>
  <c r="R110" i="13"/>
  <c r="R153" i="13"/>
  <c r="R105" i="14"/>
  <c r="R249" i="18"/>
  <c r="R131" i="18"/>
  <c r="R122" i="13"/>
  <c r="R944" i="13" s="1"/>
  <c r="R251" i="18"/>
  <c r="R1052" i="18" s="1"/>
  <c r="R200" i="18"/>
  <c r="R133" i="14"/>
  <c r="R211" i="18"/>
  <c r="R160" i="14"/>
  <c r="R165" i="14"/>
  <c r="R238" i="14"/>
  <c r="R183" i="14"/>
  <c r="R170" i="14"/>
  <c r="R155" i="18"/>
  <c r="R167" i="13"/>
  <c r="R181" i="18"/>
  <c r="R110" i="14"/>
  <c r="R240" i="13"/>
  <c r="R224" i="14"/>
  <c r="R112" i="13"/>
  <c r="R138" i="13"/>
  <c r="R168" i="13"/>
  <c r="R99" i="14"/>
  <c r="R903" i="14" s="1"/>
  <c r="R109" i="14"/>
  <c r="R163" i="13"/>
  <c r="R195" i="14"/>
  <c r="R248" i="13"/>
  <c r="R129" i="13"/>
  <c r="R267" i="18"/>
  <c r="R254" i="18"/>
  <c r="R119" i="14"/>
  <c r="R129" i="14"/>
  <c r="R154" i="18"/>
  <c r="R955" i="18" s="1"/>
  <c r="R162" i="13"/>
  <c r="R984" i="13" s="1"/>
  <c r="R213" i="14"/>
  <c r="R223" i="14"/>
  <c r="R206" i="14"/>
  <c r="R189" i="13"/>
  <c r="R1011" i="13" s="1"/>
  <c r="R195" i="13"/>
  <c r="R219" i="18"/>
  <c r="R153" i="18"/>
  <c r="R954" i="18" s="1"/>
  <c r="R215" i="13"/>
  <c r="R216" i="13"/>
  <c r="R100" i="14"/>
  <c r="R99" i="18"/>
  <c r="R114" i="18"/>
  <c r="R174" i="13"/>
  <c r="R106" i="18"/>
  <c r="R109" i="13"/>
  <c r="R126" i="13"/>
  <c r="R948" i="13" s="1"/>
  <c r="R223" i="18"/>
  <c r="R106" i="13"/>
  <c r="R176" i="14"/>
  <c r="R192" i="18"/>
  <c r="R112" i="18"/>
  <c r="R159" i="13"/>
  <c r="R981" i="13" s="1"/>
  <c r="R217" i="14"/>
  <c r="R113" i="13"/>
  <c r="R252" i="18"/>
  <c r="R172" i="13"/>
  <c r="R175" i="18"/>
  <c r="R242" i="18"/>
  <c r="R217" i="18"/>
  <c r="R253" i="13"/>
  <c r="R1075" i="13" s="1"/>
  <c r="R180" i="18"/>
  <c r="R197" i="14"/>
  <c r="R267" i="14"/>
  <c r="R180" i="13"/>
  <c r="R184" i="13"/>
  <c r="R104" i="13"/>
  <c r="R210" i="18"/>
  <c r="R1011" i="18" s="1"/>
  <c r="R103" i="14"/>
  <c r="R168" i="18"/>
  <c r="R98" i="13"/>
  <c r="R185" i="13"/>
  <c r="R1007" i="13" s="1"/>
  <c r="R240" i="14"/>
  <c r="R117" i="18"/>
  <c r="R169" i="13"/>
  <c r="R247" i="14"/>
  <c r="R247" i="13"/>
  <c r="R132" i="13"/>
  <c r="R161" i="14"/>
  <c r="R122" i="18"/>
  <c r="R104" i="14"/>
  <c r="R152" i="14"/>
  <c r="R182" i="18"/>
  <c r="R179" i="14"/>
  <c r="R118" i="18"/>
  <c r="R213" i="18"/>
  <c r="R101" i="14"/>
  <c r="R107" i="13"/>
  <c r="R102" i="14"/>
  <c r="R906" i="14" s="1"/>
  <c r="R207" i="18"/>
  <c r="R152" i="13"/>
  <c r="R260" i="18"/>
  <c r="R250" i="18"/>
  <c r="R105" i="13"/>
  <c r="R103" i="13"/>
  <c r="R128" i="14"/>
  <c r="R932" i="14" s="1"/>
  <c r="R224" i="13"/>
  <c r="R227" i="14"/>
  <c r="R218" i="18"/>
  <c r="R256" i="18"/>
  <c r="R242" i="14"/>
  <c r="R180" i="14"/>
  <c r="R258" i="18"/>
  <c r="R131" i="13"/>
  <c r="R107" i="14"/>
  <c r="R257" i="18"/>
  <c r="R205" i="13"/>
  <c r="R221" i="18"/>
  <c r="R1022" i="18" s="1"/>
  <c r="R209" i="18"/>
  <c r="R246" i="13"/>
  <c r="R165" i="13"/>
  <c r="R207" i="13"/>
  <c r="R125" i="18"/>
  <c r="R222" i="18"/>
  <c r="R173" i="13"/>
  <c r="R995" i="13" s="1"/>
  <c r="R122" i="14"/>
  <c r="R254" i="14"/>
  <c r="R213" i="13"/>
  <c r="R254" i="13"/>
  <c r="R201" i="13"/>
  <c r="R160" i="13"/>
  <c r="R250" i="14"/>
  <c r="R161" i="18"/>
  <c r="R262" i="13"/>
  <c r="R1084" i="13" s="1"/>
  <c r="R244" i="13"/>
  <c r="R251" i="13"/>
  <c r="R252" i="14"/>
  <c r="R257" i="13"/>
  <c r="R227" i="13"/>
  <c r="R170" i="18"/>
  <c r="R971" i="18" s="1"/>
  <c r="R235" i="18"/>
  <c r="R167" i="14"/>
  <c r="R265" i="13"/>
  <c r="R158" i="14"/>
  <c r="R269" i="13"/>
  <c r="R260" i="14"/>
  <c r="R15" i="13"/>
  <c r="R169" i="18"/>
  <c r="R970" i="18" s="1"/>
  <c r="R211" i="14"/>
  <c r="R264" i="14"/>
  <c r="R239" i="13"/>
  <c r="R164" i="14"/>
  <c r="R221" i="13"/>
  <c r="R1043" i="13" s="1"/>
  <c r="R251" i="14"/>
  <c r="R261" i="14"/>
  <c r="R157" i="18"/>
  <c r="R14" i="13"/>
  <c r="R228" i="13"/>
  <c r="R119" i="18"/>
  <c r="R240" i="18"/>
  <c r="R261" i="18"/>
  <c r="R170" i="13"/>
  <c r="R158" i="18"/>
  <c r="R959" i="18" s="1"/>
  <c r="R253" i="14"/>
  <c r="R120" i="14"/>
  <c r="R196" i="18"/>
  <c r="R269" i="14"/>
  <c r="R220" i="13"/>
  <c r="R245" i="18"/>
  <c r="R266" i="14"/>
  <c r="R177" i="14"/>
  <c r="R116" i="13"/>
  <c r="R938" i="13" s="1"/>
  <c r="R153" i="14"/>
  <c r="R183" i="13"/>
  <c r="R163" i="18"/>
  <c r="R203" i="14"/>
  <c r="R162" i="18"/>
  <c r="R248" i="18"/>
  <c r="R202" i="14"/>
  <c r="R241" i="14"/>
  <c r="Q15" i="19"/>
  <c r="R264" i="18"/>
  <c r="R128" i="13"/>
  <c r="R128" i="18"/>
  <c r="R250" i="13"/>
  <c r="R218" i="14"/>
  <c r="R118" i="14"/>
  <c r="R255" i="14"/>
  <c r="R178" i="18"/>
  <c r="R123" i="18"/>
  <c r="R169" i="14"/>
  <c r="R262" i="14"/>
  <c r="R201" i="18"/>
  <c r="R258" i="13"/>
  <c r="R165" i="18"/>
  <c r="R173" i="14"/>
  <c r="R256" i="14"/>
  <c r="R198" i="14"/>
  <c r="R156" i="18"/>
  <c r="R246" i="14"/>
  <c r="R237" i="14"/>
  <c r="R261" i="13"/>
  <c r="R179" i="18"/>
  <c r="R178" i="14"/>
  <c r="R127" i="14"/>
  <c r="R931" i="14" s="1"/>
  <c r="R159" i="14"/>
  <c r="R963" i="14" s="1"/>
  <c r="R198" i="18"/>
  <c r="R253" i="18"/>
  <c r="R234" i="18"/>
  <c r="R118" i="13"/>
  <c r="R940" i="13" s="1"/>
  <c r="R164" i="18"/>
  <c r="R102" i="18"/>
  <c r="R256" i="13"/>
  <c r="R1078" i="13" s="1"/>
  <c r="R160" i="18"/>
  <c r="R193" i="18"/>
  <c r="R994" i="18" s="1"/>
  <c r="R194" i="18"/>
  <c r="R124" i="13"/>
  <c r="R100" i="18"/>
  <c r="R212" i="14"/>
  <c r="R156" i="13"/>
  <c r="R166" i="18"/>
  <c r="R199" i="13"/>
  <c r="R266" i="13"/>
  <c r="R215" i="18"/>
  <c r="R196" i="14"/>
  <c r="R259" i="13"/>
  <c r="R123" i="13"/>
  <c r="R125" i="13"/>
  <c r="R150" i="18"/>
  <c r="R196" i="13"/>
  <c r="R108" i="18"/>
  <c r="R909" i="18" s="1"/>
  <c r="R151" i="14"/>
  <c r="R176" i="18"/>
  <c r="R159" i="18"/>
  <c r="R132" i="14"/>
  <c r="R936" i="14" s="1"/>
  <c r="R154" i="14"/>
  <c r="R120" i="18"/>
  <c r="R123" i="14"/>
  <c r="R221" i="14"/>
  <c r="R275" i="13"/>
  <c r="R1097" i="13" s="1"/>
  <c r="R164" i="13"/>
  <c r="R204" i="18"/>
  <c r="R124" i="14"/>
  <c r="R263" i="13"/>
  <c r="R98" i="18"/>
  <c r="R215" i="14"/>
  <c r="R245" i="14"/>
  <c r="R1049" i="14" s="1"/>
  <c r="R258" i="14"/>
  <c r="R116" i="18"/>
  <c r="R917" i="18" s="1"/>
  <c r="R232" i="13"/>
  <c r="R241" i="18"/>
  <c r="R205" i="18"/>
  <c r="R220" i="14"/>
  <c r="R178" i="13"/>
  <c r="R1000" i="13" s="1"/>
  <c r="R208" i="13"/>
  <c r="R208" i="14"/>
  <c r="R1012" i="14" s="1"/>
  <c r="R175" i="14"/>
  <c r="R130" i="13"/>
  <c r="R217" i="13"/>
  <c r="R236" i="14"/>
  <c r="R197" i="18"/>
  <c r="R208" i="18"/>
  <c r="R225" i="13"/>
  <c r="R174" i="18"/>
  <c r="R119" i="13"/>
  <c r="R166" i="14"/>
  <c r="R155" i="14"/>
  <c r="R239" i="14"/>
  <c r="R182" i="14"/>
  <c r="R986" i="14" s="1"/>
  <c r="R129" i="18"/>
  <c r="R176" i="13"/>
  <c r="R202" i="13"/>
  <c r="R1024" i="13" s="1"/>
  <c r="R181" i="14"/>
  <c r="R115" i="18"/>
  <c r="R110" i="18"/>
  <c r="R98" i="14"/>
  <c r="R117" i="14"/>
  <c r="R921" i="14" s="1"/>
  <c r="R207" i="14"/>
  <c r="R156" i="14"/>
  <c r="R114" i="13"/>
  <c r="R109" i="18"/>
  <c r="R271" i="13"/>
  <c r="R223" i="13"/>
  <c r="R177" i="18"/>
  <c r="R249" i="14"/>
  <c r="R226" i="13"/>
  <c r="R265" i="18"/>
  <c r="R167" i="18"/>
  <c r="R111" i="13"/>
  <c r="R225" i="18"/>
  <c r="R103" i="18"/>
  <c r="R127" i="18"/>
  <c r="R115" i="13"/>
  <c r="R216" i="18"/>
  <c r="R111" i="14"/>
  <c r="R197" i="13"/>
  <c r="R14" i="14"/>
  <c r="R195" i="18"/>
  <c r="R204" i="13"/>
  <c r="R205" i="14"/>
  <c r="R163" i="14"/>
  <c r="R183" i="18"/>
  <c r="R200" i="13"/>
  <c r="R243" i="13"/>
  <c r="R263" i="14"/>
  <c r="R121" i="18"/>
  <c r="R113" i="14"/>
  <c r="R242" i="13"/>
  <c r="R1064" i="13" s="1"/>
  <c r="R108" i="13"/>
  <c r="R235" i="14"/>
  <c r="R174" i="14"/>
  <c r="R173" i="18"/>
  <c r="R199" i="18"/>
  <c r="R1000" i="18" s="1"/>
  <c r="R171" i="13"/>
  <c r="R993" i="13" s="1"/>
  <c r="R200" i="14"/>
  <c r="R267" i="13"/>
  <c r="R130" i="14"/>
  <c r="R244" i="14"/>
  <c r="R226" i="14"/>
  <c r="R115" i="14"/>
  <c r="R145" i="13"/>
  <c r="R106" i="14"/>
  <c r="R243" i="14"/>
  <c r="R257" i="14"/>
  <c r="R1061" i="14" s="1"/>
  <c r="R117" i="13"/>
  <c r="T599" i="17"/>
  <c r="Q602" i="17"/>
  <c r="Q96" i="21"/>
  <c r="H96" i="21"/>
  <c r="U599" i="17"/>
  <c r="R609" i="17"/>
  <c r="K598" i="17"/>
  <c r="G90" i="21"/>
  <c r="J610" i="17"/>
  <c r="Y118" i="17"/>
  <c r="V102" i="13"/>
  <c r="V268" i="14"/>
  <c r="V171" i="14"/>
  <c r="V206" i="13"/>
  <c r="V245" i="13"/>
  <c r="V1067" i="13" s="1"/>
  <c r="V235" i="14"/>
  <c r="V169" i="14"/>
  <c r="V100" i="13"/>
  <c r="V211" i="14"/>
  <c r="V1015" i="14" s="1"/>
  <c r="V245" i="18"/>
  <c r="V152" i="14"/>
  <c r="V101" i="18"/>
  <c r="V181" i="14"/>
  <c r="V248" i="14"/>
  <c r="V220" i="18"/>
  <c r="V225" i="13"/>
  <c r="V113" i="18"/>
  <c r="V254" i="14"/>
  <c r="V255" i="18"/>
  <c r="V226" i="14"/>
  <c r="V132" i="13"/>
  <c r="V194" i="18"/>
  <c r="V995" i="18" s="1"/>
  <c r="V201" i="14"/>
  <c r="V161" i="14"/>
  <c r="V122" i="18"/>
  <c r="V107" i="18"/>
  <c r="V208" i="14"/>
  <c r="V1012" i="14" s="1"/>
  <c r="V212" i="18"/>
  <c r="V241" i="13"/>
  <c r="V214" i="13"/>
  <c r="V255" i="13"/>
  <c r="V224" i="18"/>
  <c r="V203" i="18"/>
  <c r="V118" i="18"/>
  <c r="V114" i="14"/>
  <c r="V239" i="13"/>
  <c r="V263" i="18"/>
  <c r="V125" i="14"/>
  <c r="V162" i="14"/>
  <c r="V204" i="14"/>
  <c r="V1008" i="14" s="1"/>
  <c r="V213" i="18"/>
  <c r="V238" i="13"/>
  <c r="V131" i="14"/>
  <c r="V200" i="13"/>
  <c r="V130" i="18"/>
  <c r="V172" i="14"/>
  <c r="V156" i="14"/>
  <c r="V200" i="18"/>
  <c r="V1001" i="18" s="1"/>
  <c r="V176" i="14"/>
  <c r="V980" i="14" s="1"/>
  <c r="V104" i="14"/>
  <c r="V209" i="13"/>
  <c r="V122" i="13"/>
  <c r="V176" i="18"/>
  <c r="V251" i="18"/>
  <c r="V219" i="14"/>
  <c r="V1023" i="14" s="1"/>
  <c r="V192" i="18"/>
  <c r="V265" i="14"/>
  <c r="V264" i="14"/>
  <c r="V223" i="13"/>
  <c r="V164" i="14"/>
  <c r="V968" i="14" s="1"/>
  <c r="V262" i="14"/>
  <c r="V262" i="13"/>
  <c r="V244" i="13"/>
  <c r="V102" i="14"/>
  <c r="V252" i="14"/>
  <c r="V259" i="18"/>
  <c r="V165" i="18"/>
  <c r="V252" i="18"/>
  <c r="V256" i="14"/>
  <c r="V175" i="18"/>
  <c r="V976" i="18" s="1"/>
  <c r="V261" i="14"/>
  <c r="V242" i="18"/>
  <c r="V1043" i="18" s="1"/>
  <c r="V177" i="14"/>
  <c r="V173" i="13"/>
  <c r="V218" i="18"/>
  <c r="V243" i="13"/>
  <c r="V1065" i="13" s="1"/>
  <c r="V217" i="18"/>
  <c r="V163" i="13"/>
  <c r="V215" i="18"/>
  <c r="V225" i="18"/>
  <c r="V275" i="13"/>
  <c r="V123" i="13"/>
  <c r="V945" i="13" s="1"/>
  <c r="V109" i="18"/>
  <c r="V15" i="14"/>
  <c r="V213" i="13"/>
  <c r="V179" i="14"/>
  <c r="V184" i="14"/>
  <c r="V177" i="13"/>
  <c r="V266" i="18"/>
  <c r="V221" i="13"/>
  <c r="V161" i="18"/>
  <c r="V159" i="13"/>
  <c r="V107" i="13"/>
  <c r="V165" i="14"/>
  <c r="V201" i="18"/>
  <c r="V170" i="14"/>
  <c r="V120" i="18"/>
  <c r="V921" i="18" s="1"/>
  <c r="V155" i="18"/>
  <c r="V105" i="13"/>
  <c r="V927" i="13" s="1"/>
  <c r="V243" i="18"/>
  <c r="V264" i="13"/>
  <c r="V227" i="13"/>
  <c r="V238" i="18"/>
  <c r="V1039" i="18" s="1"/>
  <c r="V249" i="14"/>
  <c r="V105" i="18"/>
  <c r="V198" i="13"/>
  <c r="V175" i="13"/>
  <c r="V169" i="18"/>
  <c r="V182" i="18"/>
  <c r="V101" i="13"/>
  <c r="V271" i="13"/>
  <c r="V236" i="18"/>
  <c r="V248" i="18"/>
  <c r="V112" i="18"/>
  <c r="V177" i="18"/>
  <c r="V238" i="14"/>
  <c r="V258" i="13"/>
  <c r="V183" i="14"/>
  <c r="V257" i="13"/>
  <c r="V115" i="14"/>
  <c r="V919" i="14" s="1"/>
  <c r="V161" i="13"/>
  <c r="V182" i="14"/>
  <c r="V259" i="14"/>
  <c r="V1063" i="14" s="1"/>
  <c r="V127" i="13"/>
  <c r="V172" i="18"/>
  <c r="V973" i="18" s="1"/>
  <c r="V212" i="13"/>
  <c r="V244" i="18"/>
  <c r="V151" i="18"/>
  <c r="V952" i="18" s="1"/>
  <c r="V121" i="13"/>
  <c r="V268" i="13"/>
  <c r="V247" i="18"/>
  <c r="V112" i="14"/>
  <c r="V207" i="18"/>
  <c r="V266" i="14"/>
  <c r="V124" i="13"/>
  <c r="V250" i="18"/>
  <c r="V113" i="13"/>
  <c r="V252" i="13"/>
  <c r="U15" i="19"/>
  <c r="V153" i="13"/>
  <c r="V115" i="18"/>
  <c r="V916" i="18" s="1"/>
  <c r="V249" i="18"/>
  <c r="V246" i="14"/>
  <c r="V120" i="13"/>
  <c r="V14" i="14"/>
  <c r="V119" i="13"/>
  <c r="V269" i="13"/>
  <c r="V266" i="13"/>
  <c r="V180" i="18"/>
  <c r="V106" i="14"/>
  <c r="V258" i="18"/>
  <c r="V171" i="13"/>
  <c r="V121" i="18"/>
  <c r="V175" i="14"/>
  <c r="V979" i="14" s="1"/>
  <c r="V159" i="14"/>
  <c r="V158" i="18"/>
  <c r="V239" i="14"/>
  <c r="V253" i="14"/>
  <c r="V127" i="18"/>
  <c r="V118" i="13"/>
  <c r="V242" i="13"/>
  <c r="V196" i="14"/>
  <c r="V130" i="14"/>
  <c r="V245" i="14"/>
  <c r="V199" i="13"/>
  <c r="V163" i="14"/>
  <c r="V117" i="18"/>
  <c r="V165" i="13"/>
  <c r="V256" i="13"/>
  <c r="V117" i="14"/>
  <c r="V111" i="14"/>
  <c r="V222" i="18"/>
  <c r="V98" i="18"/>
  <c r="V197" i="18"/>
  <c r="V131" i="18"/>
  <c r="V194" i="14"/>
  <c r="V262" i="18"/>
  <c r="V246" i="18"/>
  <c r="V146" i="13"/>
  <c r="V214" i="14"/>
  <c r="V174" i="18"/>
  <c r="V975" i="18" s="1"/>
  <c r="V197" i="13"/>
  <c r="V251" i="14"/>
  <c r="V99" i="13"/>
  <c r="V173" i="14"/>
  <c r="V181" i="18"/>
  <c r="V105" i="14"/>
  <c r="V240" i="13"/>
  <c r="V226" i="13"/>
  <c r="V199" i="18"/>
  <c r="V264" i="18"/>
  <c r="V110" i="18"/>
  <c r="V168" i="13"/>
  <c r="V263" i="14"/>
  <c r="V166" i="14"/>
  <c r="V116" i="14"/>
  <c r="V920" i="14" s="1"/>
  <c r="V254" i="18"/>
  <c r="V168" i="18"/>
  <c r="V969" i="18" s="1"/>
  <c r="V170" i="13"/>
  <c r="V176" i="13"/>
  <c r="V198" i="18"/>
  <c r="V253" i="18"/>
  <c r="V130" i="13"/>
  <c r="V98" i="14"/>
  <c r="V189" i="13"/>
  <c r="V196" i="18"/>
  <c r="V216" i="13"/>
  <c r="V255" i="14"/>
  <c r="V1059" i="14" s="1"/>
  <c r="V202" i="13"/>
  <c r="V203" i="13"/>
  <c r="V1025" i="13" s="1"/>
  <c r="V126" i="18"/>
  <c r="V202" i="18"/>
  <c r="V111" i="18"/>
  <c r="V154" i="13"/>
  <c r="V160" i="13"/>
  <c r="V168" i="14"/>
  <c r="V123" i="14"/>
  <c r="V927" i="14" s="1"/>
  <c r="V170" i="18"/>
  <c r="V110" i="14"/>
  <c r="V221" i="14"/>
  <c r="V235" i="18"/>
  <c r="V237" i="14"/>
  <c r="V259" i="13"/>
  <c r="V109" i="14"/>
  <c r="V243" i="14"/>
  <c r="V184" i="13"/>
  <c r="V248" i="13"/>
  <c r="V178" i="14"/>
  <c r="V164" i="13"/>
  <c r="V986" i="13" s="1"/>
  <c r="V129" i="14"/>
  <c r="V155" i="14"/>
  <c r="V162" i="13"/>
  <c r="V984" i="13" s="1"/>
  <c r="V217" i="13"/>
  <c r="V267" i="13"/>
  <c r="V258" i="14"/>
  <c r="V208" i="13"/>
  <c r="V215" i="13"/>
  <c r="V1037" i="13" s="1"/>
  <c r="V178" i="18"/>
  <c r="V220" i="14"/>
  <c r="V99" i="18"/>
  <c r="V900" i="18" s="1"/>
  <c r="V114" i="18"/>
  <c r="V174" i="13"/>
  <c r="V996" i="13" s="1"/>
  <c r="V178" i="13"/>
  <c r="V172" i="13"/>
  <c r="V212" i="14"/>
  <c r="V145" i="13"/>
  <c r="V138" i="13"/>
  <c r="V123" i="18"/>
  <c r="V210" i="14"/>
  <c r="V159" i="18"/>
  <c r="V101" i="14"/>
  <c r="V160" i="14"/>
  <c r="V152" i="13"/>
  <c r="V100" i="18"/>
  <c r="V167" i="13"/>
  <c r="V155" i="13"/>
  <c r="V156" i="18"/>
  <c r="V99" i="14"/>
  <c r="V126" i="14"/>
  <c r="V260" i="13"/>
  <c r="V157" i="14"/>
  <c r="V237" i="18"/>
  <c r="V183" i="13"/>
  <c r="V108" i="14"/>
  <c r="V210" i="13"/>
  <c r="V166" i="13"/>
  <c r="V121" i="14"/>
  <c r="V925" i="14" s="1"/>
  <c r="V222" i="14"/>
  <c r="V265" i="18"/>
  <c r="V1066" i="18" s="1"/>
  <c r="V265" i="13"/>
  <c r="V1087" i="13" s="1"/>
  <c r="V128" i="13"/>
  <c r="V253" i="13"/>
  <c r="V129" i="18"/>
  <c r="V267" i="14"/>
  <c r="V250" i="13"/>
  <c r="V195" i="14"/>
  <c r="V179" i="18"/>
  <c r="V107" i="14"/>
  <c r="V911" i="14" s="1"/>
  <c r="V153" i="14"/>
  <c r="V221" i="18"/>
  <c r="V106" i="13"/>
  <c r="V125" i="13"/>
  <c r="V205" i="18"/>
  <c r="V244" i="14"/>
  <c r="V193" i="18"/>
  <c r="V133" i="14"/>
  <c r="V104" i="13"/>
  <c r="V124" i="14"/>
  <c r="V223" i="14"/>
  <c r="V211" i="13"/>
  <c r="V114" i="13"/>
  <c r="V249" i="13"/>
  <c r="V224" i="13"/>
  <c r="V256" i="18"/>
  <c r="V180" i="14"/>
  <c r="V103" i="14"/>
  <c r="V156" i="13"/>
  <c r="V211" i="18"/>
  <c r="V251" i="13"/>
  <c r="V167" i="14"/>
  <c r="V158" i="14"/>
  <c r="V119" i="18"/>
  <c r="V129" i="13"/>
  <c r="V267" i="18"/>
  <c r="V1068" i="18" s="1"/>
  <c r="V118" i="14"/>
  <c r="V203" i="14"/>
  <c r="V236" i="14"/>
  <c r="V1040" i="14" s="1"/>
  <c r="V116" i="18"/>
  <c r="V917" i="18" s="1"/>
  <c r="V15" i="13"/>
  <c r="V218" i="13"/>
  <c r="V254" i="13"/>
  <c r="V174" i="14"/>
  <c r="V217" i="14"/>
  <c r="V104" i="18"/>
  <c r="V260" i="14"/>
  <c r="V180" i="13"/>
  <c r="V1002" i="13" s="1"/>
  <c r="V228" i="13"/>
  <c r="V218" i="14"/>
  <c r="V257" i="18"/>
  <c r="V200" i="14"/>
  <c r="V215" i="14"/>
  <c r="V257" i="14"/>
  <c r="V246" i="13"/>
  <c r="V269" i="14"/>
  <c r="V241" i="18"/>
  <c r="V108" i="13"/>
  <c r="V160" i="18"/>
  <c r="V162" i="18"/>
  <c r="V154" i="14"/>
  <c r="V247" i="13"/>
  <c r="V219" i="13"/>
  <c r="V132" i="14"/>
  <c r="V173" i="18"/>
  <c r="V261" i="18"/>
  <c r="V154" i="18"/>
  <c r="V164" i="18"/>
  <c r="V166" i="18"/>
  <c r="V193" i="14"/>
  <c r="V260" i="18"/>
  <c r="V158" i="13"/>
  <c r="V980" i="13" s="1"/>
  <c r="V128" i="14"/>
  <c r="V116" i="13"/>
  <c r="V207" i="13"/>
  <c r="V216" i="14"/>
  <c r="V112" i="13"/>
  <c r="V128" i="18"/>
  <c r="V103" i="18"/>
  <c r="V247" i="14"/>
  <c r="V171" i="18"/>
  <c r="V124" i="18"/>
  <c r="V185" i="14"/>
  <c r="V209" i="14"/>
  <c r="V250" i="14"/>
  <c r="V179" i="13"/>
  <c r="V1001" i="13" s="1"/>
  <c r="V110" i="13"/>
  <c r="V122" i="14"/>
  <c r="V261" i="13"/>
  <c r="V242" i="14"/>
  <c r="V14" i="13"/>
  <c r="V199" i="14"/>
  <c r="V119" i="14"/>
  <c r="V923" i="14" s="1"/>
  <c r="V240" i="14"/>
  <c r="V109" i="13"/>
  <c r="V120" i="14"/>
  <c r="V209" i="18"/>
  <c r="V153" i="18"/>
  <c r="V117" i="13"/>
  <c r="V220" i="13"/>
  <c r="V106" i="18"/>
  <c r="V126" i="13"/>
  <c r="V948" i="13" s="1"/>
  <c r="V219" i="18"/>
  <c r="V232" i="13"/>
  <c r="V183" i="18"/>
  <c r="V151" i="14"/>
  <c r="V222" i="13"/>
  <c r="V131" i="13"/>
  <c r="V263" i="13"/>
  <c r="V207" i="14"/>
  <c r="V144" i="13"/>
  <c r="V111" i="13"/>
  <c r="V216" i="18"/>
  <c r="V152" i="18"/>
  <c r="V98" i="13"/>
  <c r="V205" i="14"/>
  <c r="V241" i="14"/>
  <c r="V206" i="18"/>
  <c r="V270" i="13"/>
  <c r="V103" i="13"/>
  <c r="V225" i="14"/>
  <c r="V201" i="13"/>
  <c r="V239" i="18"/>
  <c r="V157" i="13"/>
  <c r="V198" i="14"/>
  <c r="V227" i="14"/>
  <c r="V195" i="18"/>
  <c r="V197" i="14"/>
  <c r="V157" i="18"/>
  <c r="V240" i="18"/>
  <c r="V182" i="13"/>
  <c r="V127" i="14"/>
  <c r="V205" i="13"/>
  <c r="V234" i="18"/>
  <c r="V196" i="13"/>
  <c r="V108" i="18"/>
  <c r="V204" i="13"/>
  <c r="V213" i="14"/>
  <c r="V195" i="13"/>
  <c r="V181" i="13"/>
  <c r="V167" i="18"/>
  <c r="V223" i="18"/>
  <c r="V208" i="18"/>
  <c r="V125" i="18"/>
  <c r="V204" i="18"/>
  <c r="V185" i="13"/>
  <c r="V206" i="14"/>
  <c r="V1010" i="14" s="1"/>
  <c r="V224" i="14"/>
  <c r="V150" i="18"/>
  <c r="V115" i="13"/>
  <c r="V102" i="18"/>
  <c r="V100" i="14"/>
  <c r="V202" i="14"/>
  <c r="V214" i="18"/>
  <c r="V163" i="18"/>
  <c r="V210" i="18"/>
  <c r="V113" i="14"/>
  <c r="V169" i="13"/>
  <c r="V991" i="13" s="1"/>
  <c r="Y282" i="17"/>
  <c r="Y446" i="17"/>
  <c r="O614" i="17"/>
  <c r="S476" i="13"/>
  <c r="S420" i="13"/>
  <c r="S522" i="18"/>
  <c r="S537" i="14"/>
  <c r="S473" i="14"/>
  <c r="S399" i="13"/>
  <c r="S420" i="14"/>
  <c r="S427" i="14"/>
  <c r="S392" i="14"/>
  <c r="S430" i="13"/>
  <c r="S443" i="18"/>
  <c r="S428" i="13"/>
  <c r="S495" i="14"/>
  <c r="S530" i="14"/>
  <c r="S485" i="18"/>
  <c r="S518" i="14"/>
  <c r="S367" i="14"/>
  <c r="S440" i="14"/>
  <c r="S438" i="13"/>
  <c r="S383" i="13"/>
  <c r="S367" i="18"/>
  <c r="S532" i="18"/>
  <c r="S513" i="18"/>
  <c r="S472" i="14"/>
  <c r="S433" i="13"/>
  <c r="S396" i="18"/>
  <c r="S375" i="14"/>
  <c r="S541" i="13"/>
  <c r="S381" i="13"/>
  <c r="S371" i="18"/>
  <c r="S419" i="18"/>
  <c r="S390" i="13"/>
  <c r="S385" i="18"/>
  <c r="S394" i="18"/>
  <c r="S499" i="13"/>
  <c r="S527" i="18"/>
  <c r="S473" i="18"/>
  <c r="S472" i="13"/>
  <c r="S458" i="13"/>
  <c r="S441" i="18"/>
  <c r="S500" i="13"/>
  <c r="S369" i="18"/>
  <c r="S532" i="13"/>
  <c r="S289" i="13"/>
  <c r="S396" i="13"/>
  <c r="S542" i="13"/>
  <c r="S518" i="13"/>
  <c r="S492" i="18"/>
  <c r="S396" i="14"/>
  <c r="S382" i="13"/>
  <c r="S386" i="14"/>
  <c r="S398" i="13"/>
  <c r="S445" i="18"/>
  <c r="S421" i="14"/>
  <c r="S402" i="13"/>
  <c r="S531" i="18"/>
  <c r="S481" i="13"/>
  <c r="S490" i="13"/>
  <c r="S373" i="18"/>
  <c r="S522" i="14"/>
  <c r="S492" i="14"/>
  <c r="S526" i="13"/>
  <c r="S502" i="13"/>
  <c r="S399" i="14"/>
  <c r="S525" i="13"/>
  <c r="S481" i="14"/>
  <c r="S477" i="13"/>
  <c r="S424" i="14"/>
  <c r="S374" i="13"/>
  <c r="S470" i="14"/>
  <c r="S507" i="18"/>
  <c r="S423" i="14"/>
  <c r="S436" i="14"/>
  <c r="S383" i="18"/>
  <c r="S491" i="14"/>
  <c r="S537" i="13"/>
  <c r="S422" i="14"/>
  <c r="S514" i="18"/>
  <c r="S484" i="13"/>
  <c r="S527" i="13"/>
  <c r="S471" i="18"/>
  <c r="S385" i="14"/>
  <c r="S461" i="18"/>
  <c r="S523" i="13"/>
  <c r="S511" i="18"/>
  <c r="S516" i="13"/>
  <c r="S483" i="18"/>
  <c r="S480" i="14"/>
  <c r="S490" i="14"/>
  <c r="S425" i="14"/>
  <c r="S457" i="13"/>
  <c r="S442" i="14"/>
  <c r="S515" i="18"/>
  <c r="S524" i="14"/>
  <c r="S493" i="14"/>
  <c r="S466" i="18"/>
  <c r="S478" i="13"/>
  <c r="S530" i="13"/>
  <c r="S488" i="18"/>
  <c r="S388" i="18"/>
  <c r="S479" i="18"/>
  <c r="S523" i="14"/>
  <c r="S430" i="18"/>
  <c r="S374" i="14"/>
  <c r="S464" i="18"/>
  <c r="S549" i="13"/>
  <c r="S381" i="14"/>
  <c r="S517" i="14"/>
  <c r="S491" i="18"/>
  <c r="S434" i="13"/>
  <c r="S476" i="18"/>
  <c r="S517" i="13"/>
  <c r="S420" i="18"/>
  <c r="S390" i="14"/>
  <c r="S435" i="18"/>
  <c r="S438" i="14"/>
  <c r="S454" i="13"/>
  <c r="S524" i="18"/>
  <c r="S466" i="14"/>
  <c r="S477" i="14"/>
  <c r="S507" i="14"/>
  <c r="S510" i="14"/>
  <c r="S443" i="13"/>
  <c r="S490" i="18"/>
  <c r="S486" i="14"/>
  <c r="S468" i="14"/>
  <c r="S436" i="18"/>
  <c r="S465" i="14"/>
  <c r="S475" i="18"/>
  <c r="S371" i="14"/>
  <c r="S482" i="13"/>
  <c r="S379" i="18"/>
  <c r="S391" i="18"/>
  <c r="S484" i="18"/>
  <c r="S518" i="18"/>
  <c r="S393" i="18"/>
  <c r="S444" i="14"/>
  <c r="S482" i="18"/>
  <c r="S485" i="13"/>
  <c r="S441" i="14"/>
  <c r="S368" i="18"/>
  <c r="S512" i="14"/>
  <c r="S439" i="14"/>
  <c r="S378" i="13"/>
  <c r="S378" i="18"/>
  <c r="S475" i="13"/>
  <c r="S442" i="18"/>
  <c r="S437" i="14"/>
  <c r="S525" i="18"/>
  <c r="S510" i="18"/>
  <c r="S511" i="14"/>
  <c r="S485" i="14"/>
  <c r="S401" i="14"/>
  <c r="S486" i="13"/>
  <c r="S384" i="14"/>
  <c r="S469" i="14"/>
  <c r="S395" i="18"/>
  <c r="S391" i="13"/>
  <c r="S427" i="18"/>
  <c r="S497" i="13"/>
  <c r="S470" i="13"/>
  <c r="S513" i="14"/>
  <c r="S520" i="18"/>
  <c r="S516" i="18"/>
  <c r="S531" i="13"/>
  <c r="S423" i="18"/>
  <c r="S370" i="14"/>
  <c r="S430" i="14"/>
  <c r="S377" i="13"/>
  <c r="S447" i="14"/>
  <c r="S474" i="14"/>
  <c r="S487" i="13"/>
  <c r="S528" i="14"/>
  <c r="S446" i="13"/>
  <c r="S374" i="18"/>
  <c r="S387" i="18"/>
  <c r="S372" i="18"/>
  <c r="S426" i="18"/>
  <c r="S433" i="18"/>
  <c r="S449" i="13"/>
  <c r="S445" i="13"/>
  <c r="S375" i="18"/>
  <c r="S435" i="14"/>
  <c r="S498" i="13"/>
  <c r="S431" i="18"/>
  <c r="S470" i="18"/>
  <c r="S504" i="14"/>
  <c r="S508" i="14"/>
  <c r="S448" i="13"/>
  <c r="S397" i="14"/>
  <c r="S533" i="14"/>
  <c r="S509" i="14"/>
  <c r="S528" i="13"/>
  <c r="S440" i="18"/>
  <c r="S528" i="18"/>
  <c r="S451" i="13"/>
  <c r="S455" i="13"/>
  <c r="S476" i="14"/>
  <c r="S536" i="13"/>
  <c r="S448" i="18"/>
  <c r="S381" i="18"/>
  <c r="S521" i="13"/>
  <c r="S384" i="13"/>
  <c r="S434" i="14"/>
  <c r="S532" i="14"/>
  <c r="S403" i="13"/>
  <c r="S487" i="18"/>
  <c r="S514" i="14"/>
  <c r="S462" i="14"/>
  <c r="S425" i="18"/>
  <c r="S489" i="13"/>
  <c r="S523" i="18"/>
  <c r="S513" i="13"/>
  <c r="S508" i="18"/>
  <c r="S366" i="18"/>
  <c r="S384" i="18"/>
  <c r="S442" i="13"/>
  <c r="S505" i="14"/>
  <c r="S520" i="13"/>
  <c r="S525" i="14"/>
  <c r="S521" i="14"/>
  <c r="S429" i="14"/>
  <c r="S506" i="13"/>
  <c r="S487" i="14"/>
  <c r="S480" i="13"/>
  <c r="S373" i="13"/>
  <c r="S453" i="14"/>
  <c r="S494" i="14"/>
  <c r="S452" i="13"/>
  <c r="S486" i="18"/>
  <c r="S385" i="13"/>
  <c r="S535" i="14"/>
  <c r="S426" i="14"/>
  <c r="S418" i="13"/>
  <c r="S484" i="14"/>
  <c r="S439" i="18"/>
  <c r="S445" i="14"/>
  <c r="S540" i="13"/>
  <c r="S422" i="18"/>
  <c r="S382" i="14"/>
  <c r="S447" i="13"/>
  <c r="S462" i="18"/>
  <c r="S534" i="14"/>
  <c r="S421" i="18"/>
  <c r="S536" i="14"/>
  <c r="S446" i="14"/>
  <c r="S520" i="14"/>
  <c r="S453" i="13"/>
  <c r="S436" i="13"/>
  <c r="S512" i="18"/>
  <c r="S383" i="14"/>
  <c r="S432" i="13"/>
  <c r="S478" i="14"/>
  <c r="S378" i="14"/>
  <c r="S505" i="18"/>
  <c r="S483" i="14"/>
  <c r="S517" i="18"/>
  <c r="S535" i="13"/>
  <c r="S519" i="18"/>
  <c r="S424" i="18"/>
  <c r="S471" i="14"/>
  <c r="S463" i="14"/>
  <c r="S452" i="14"/>
  <c r="S516" i="14"/>
  <c r="S366" i="14"/>
  <c r="S386" i="13"/>
  <c r="S432" i="14"/>
  <c r="S393" i="14"/>
  <c r="S368" i="14"/>
  <c r="S506" i="18"/>
  <c r="S450" i="13"/>
  <c r="S431" i="13"/>
  <c r="S515" i="14"/>
  <c r="S401" i="13"/>
  <c r="S427" i="13"/>
  <c r="S375" i="13"/>
  <c r="S526" i="14"/>
  <c r="S379" i="13"/>
  <c r="S529" i="13"/>
  <c r="S444" i="13"/>
  <c r="S388" i="13"/>
  <c r="S538" i="13"/>
  <c r="S431" i="14"/>
  <c r="S376" i="18"/>
  <c r="S468" i="18"/>
  <c r="S390" i="18"/>
  <c r="S530" i="18"/>
  <c r="S464" i="14"/>
  <c r="S376" i="14"/>
  <c r="S283" i="14"/>
  <c r="S527" i="14"/>
  <c r="S398" i="18"/>
  <c r="S394" i="13"/>
  <c r="S380" i="14"/>
  <c r="S419" i="13"/>
  <c r="S533" i="13"/>
  <c r="S493" i="13"/>
  <c r="S449" i="14"/>
  <c r="S482" i="14"/>
  <c r="S529" i="18"/>
  <c r="S448" i="14"/>
  <c r="S372" i="14"/>
  <c r="S488" i="13"/>
  <c r="S377" i="18"/>
  <c r="S467" i="14"/>
  <c r="S377" i="14"/>
  <c r="S504" i="18"/>
  <c r="S397" i="18"/>
  <c r="S473" i="13"/>
  <c r="S380" i="18"/>
  <c r="S534" i="13"/>
  <c r="S370" i="18"/>
  <c r="S393" i="13"/>
  <c r="S491" i="13"/>
  <c r="S435" i="13"/>
  <c r="S397" i="13"/>
  <c r="S387" i="13"/>
  <c r="S395" i="13"/>
  <c r="S467" i="18"/>
  <c r="S479" i="13"/>
  <c r="S429" i="18"/>
  <c r="S282" i="14"/>
  <c r="S286" i="14" s="1"/>
  <c r="S437" i="13"/>
  <c r="R43" i="19"/>
  <c r="S456" i="13"/>
  <c r="S433" i="14"/>
  <c r="S441" i="13"/>
  <c r="S418" i="18"/>
  <c r="S376" i="13"/>
  <c r="S449" i="18"/>
  <c r="S502" i="18"/>
  <c r="S450" i="18"/>
  <c r="S492" i="13"/>
  <c r="S380" i="13"/>
  <c r="S405" i="13"/>
  <c r="S382" i="18"/>
  <c r="S512" i="13"/>
  <c r="S392" i="13"/>
  <c r="S543" i="13"/>
  <c r="S389" i="14"/>
  <c r="S438" i="18"/>
  <c r="S463" i="13"/>
  <c r="S483" i="13"/>
  <c r="S472" i="18"/>
  <c r="S440" i="13"/>
  <c r="S522" i="13"/>
  <c r="S434" i="18"/>
  <c r="S475" i="14"/>
  <c r="S509" i="18"/>
  <c r="S406" i="13"/>
  <c r="S386" i="18"/>
  <c r="S395" i="14"/>
  <c r="S480" i="18"/>
  <c r="S494" i="13"/>
  <c r="S539" i="13"/>
  <c r="S488" i="14"/>
  <c r="S389" i="18"/>
  <c r="S465" i="18"/>
  <c r="S501" i="13"/>
  <c r="S519" i="14"/>
  <c r="S392" i="18"/>
  <c r="S460" i="18"/>
  <c r="S496" i="13"/>
  <c r="S526" i="18"/>
  <c r="S459" i="18"/>
  <c r="S514" i="13"/>
  <c r="S469" i="18"/>
  <c r="S369" i="14"/>
  <c r="S477" i="18"/>
  <c r="S479" i="14"/>
  <c r="S400" i="14"/>
  <c r="S432" i="18"/>
  <c r="S531" i="14"/>
  <c r="S474" i="13"/>
  <c r="S288" i="13"/>
  <c r="S461" i="14"/>
  <c r="S506" i="14"/>
  <c r="S519" i="13"/>
  <c r="S379" i="14"/>
  <c r="S389" i="13"/>
  <c r="S443" i="14"/>
  <c r="S428" i="14"/>
  <c r="S365" i="18"/>
  <c r="S372" i="13"/>
  <c r="S417" i="18"/>
  <c r="S373" i="14"/>
  <c r="S450" i="14"/>
  <c r="S398" i="14"/>
  <c r="S521" i="18"/>
  <c r="S439" i="13"/>
  <c r="S524" i="13"/>
  <c r="S503" i="14"/>
  <c r="S469" i="13"/>
  <c r="S428" i="18"/>
  <c r="S391" i="14"/>
  <c r="S447" i="18"/>
  <c r="S426" i="13"/>
  <c r="S515" i="13"/>
  <c r="S533" i="18"/>
  <c r="S501" i="18"/>
  <c r="S412" i="13"/>
  <c r="S451" i="14"/>
  <c r="S387" i="14"/>
  <c r="S534" i="18"/>
  <c r="S444" i="18"/>
  <c r="S463" i="18"/>
  <c r="S529" i="14"/>
  <c r="S481" i="18"/>
  <c r="S474" i="18"/>
  <c r="S437" i="18"/>
  <c r="S429" i="13"/>
  <c r="S544" i="13"/>
  <c r="S404" i="13"/>
  <c r="S394" i="14"/>
  <c r="S400" i="13"/>
  <c r="S446" i="18"/>
  <c r="S388" i="14"/>
  <c r="S489" i="18"/>
  <c r="S471" i="13"/>
  <c r="S459" i="13"/>
  <c r="S503" i="18"/>
  <c r="S478" i="18"/>
  <c r="S419" i="14"/>
  <c r="S489" i="14"/>
  <c r="S545" i="13"/>
  <c r="S495" i="13"/>
  <c r="O96" i="21"/>
  <c r="V612" i="17"/>
  <c r="K609" i="17"/>
  <c r="Q609" i="17"/>
  <c r="S609" i="17"/>
  <c r="G96" i="21"/>
  <c r="M614" i="17"/>
  <c r="Y107" i="17"/>
  <c r="J599" i="17"/>
  <c r="R602" i="17"/>
  <c r="P126" i="14"/>
  <c r="P203" i="13"/>
  <c r="P207" i="14"/>
  <c r="P122" i="13"/>
  <c r="P251" i="18"/>
  <c r="P225" i="14"/>
  <c r="P219" i="13"/>
  <c r="P264" i="14"/>
  <c r="P224" i="18"/>
  <c r="P211" i="18"/>
  <c r="P236" i="18"/>
  <c r="P159" i="18"/>
  <c r="P102" i="13"/>
  <c r="P254" i="14"/>
  <c r="P194" i="14"/>
  <c r="P200" i="18"/>
  <c r="P15" i="13"/>
  <c r="P245" i="13"/>
  <c r="P100" i="13"/>
  <c r="P15" i="14"/>
  <c r="P208" i="14"/>
  <c r="P126" i="18"/>
  <c r="P213" i="13"/>
  <c r="P152" i="14"/>
  <c r="P202" i="18"/>
  <c r="P237" i="18"/>
  <c r="P220" i="18"/>
  <c r="P151" i="18"/>
  <c r="P162" i="14"/>
  <c r="P202" i="14"/>
  <c r="P154" i="13"/>
  <c r="P200" i="13"/>
  <c r="P268" i="14"/>
  <c r="P130" i="18"/>
  <c r="P194" i="18"/>
  <c r="P161" i="14"/>
  <c r="P122" i="18"/>
  <c r="P114" i="13"/>
  <c r="P206" i="13"/>
  <c r="P171" i="18"/>
  <c r="P238" i="13"/>
  <c r="P127" i="13"/>
  <c r="P132" i="13"/>
  <c r="P169" i="14"/>
  <c r="P193" i="14"/>
  <c r="P271" i="13"/>
  <c r="P114" i="14"/>
  <c r="P213" i="18"/>
  <c r="P160" i="13"/>
  <c r="P161" i="18"/>
  <c r="P165" i="14"/>
  <c r="P260" i="18"/>
  <c r="P206" i="18"/>
  <c r="P252" i="18"/>
  <c r="P170" i="18"/>
  <c r="P221" i="14"/>
  <c r="P105" i="14"/>
  <c r="P249" i="18"/>
  <c r="P103" i="13"/>
  <c r="P224" i="13"/>
  <c r="P212" i="14"/>
  <c r="P265" i="13"/>
  <c r="P264" i="18"/>
  <c r="P259" i="13"/>
  <c r="P269" i="13"/>
  <c r="P197" i="14"/>
  <c r="P122" i="14"/>
  <c r="P260" i="14"/>
  <c r="P267" i="14"/>
  <c r="P128" i="18"/>
  <c r="P119" i="18"/>
  <c r="P195" i="14"/>
  <c r="P179" i="18"/>
  <c r="P129" i="13"/>
  <c r="P218" i="14"/>
  <c r="P210" i="18"/>
  <c r="P255" i="18"/>
  <c r="P226" i="14"/>
  <c r="P218" i="13"/>
  <c r="P157" i="14"/>
  <c r="P201" i="13"/>
  <c r="P209" i="14"/>
  <c r="P183" i="13"/>
  <c r="P210" i="13"/>
  <c r="P121" i="14"/>
  <c r="P246" i="18"/>
  <c r="P160" i="14"/>
  <c r="P239" i="18"/>
  <c r="P174" i="14"/>
  <c r="P207" i="18"/>
  <c r="P197" i="13"/>
  <c r="P251" i="14"/>
  <c r="P217" i="14"/>
  <c r="P124" i="13"/>
  <c r="P105" i="13"/>
  <c r="P227" i="13"/>
  <c r="P163" i="18"/>
  <c r="P211" i="13"/>
  <c r="P109" i="18"/>
  <c r="P133" i="14"/>
  <c r="P245" i="18"/>
  <c r="P210" i="14"/>
  <c r="P268" i="13"/>
  <c r="P225" i="13"/>
  <c r="P118" i="18"/>
  <c r="P166" i="13"/>
  <c r="P132" i="14"/>
  <c r="P266" i="18"/>
  <c r="P102" i="14"/>
  <c r="P157" i="13"/>
  <c r="P201" i="18"/>
  <c r="P238" i="14"/>
  <c r="P113" i="13"/>
  <c r="P243" i="18"/>
  <c r="P173" i="14"/>
  <c r="P171" i="14"/>
  <c r="P176" i="14"/>
  <c r="P104" i="14"/>
  <c r="P262" i="18"/>
  <c r="P112" i="18"/>
  <c r="P146" i="13"/>
  <c r="P257" i="13"/>
  <c r="P158" i="13"/>
  <c r="P227" i="14"/>
  <c r="P167" i="14"/>
  <c r="P256" i="18"/>
  <c r="P180" i="18"/>
  <c r="P182" i="13"/>
  <c r="P103" i="14"/>
  <c r="P107" i="14"/>
  <c r="P185" i="13"/>
  <c r="P203" i="14"/>
  <c r="P213" i="14"/>
  <c r="P215" i="14"/>
  <c r="P205" i="14"/>
  <c r="P117" i="18"/>
  <c r="P247" i="13"/>
  <c r="P255" i="14"/>
  <c r="P117" i="13"/>
  <c r="P220" i="13"/>
  <c r="P117" i="14"/>
  <c r="P151" i="14"/>
  <c r="P222" i="18"/>
  <c r="P196" i="14"/>
  <c r="P236" i="14"/>
  <c r="P223" i="14"/>
  <c r="P165" i="13"/>
  <c r="P259" i="14"/>
  <c r="P201" i="14"/>
  <c r="P254" i="13"/>
  <c r="P241" i="13"/>
  <c r="P101" i="13"/>
  <c r="P179" i="14"/>
  <c r="P204" i="14"/>
  <c r="P152" i="13"/>
  <c r="P259" i="18"/>
  <c r="P155" i="18"/>
  <c r="P264" i="13"/>
  <c r="P173" i="18"/>
  <c r="P161" i="13"/>
  <c r="P198" i="14"/>
  <c r="P226" i="13"/>
  <c r="P128" i="14"/>
  <c r="P261" i="14"/>
  <c r="P265" i="18"/>
  <c r="P173" i="13"/>
  <c r="P128" i="13"/>
  <c r="P250" i="13"/>
  <c r="P240" i="18"/>
  <c r="P199" i="14"/>
  <c r="P131" i="13"/>
  <c r="P204" i="18"/>
  <c r="P205" i="13"/>
  <c r="P159" i="14"/>
  <c r="P124" i="14"/>
  <c r="P153" i="14"/>
  <c r="P242" i="13"/>
  <c r="P196" i="13"/>
  <c r="P166" i="18"/>
  <c r="P241" i="18"/>
  <c r="P131" i="18"/>
  <c r="P260" i="13"/>
  <c r="P249" i="13"/>
  <c r="P255" i="13"/>
  <c r="P216" i="14"/>
  <c r="P262" i="13"/>
  <c r="P251" i="13"/>
  <c r="P174" i="18"/>
  <c r="P252" i="14"/>
  <c r="P144" i="13"/>
  <c r="P256" i="14"/>
  <c r="P238" i="18"/>
  <c r="P104" i="18"/>
  <c r="P115" i="18"/>
  <c r="P175" i="18"/>
  <c r="P120" i="13"/>
  <c r="P158" i="14"/>
  <c r="P123" i="18"/>
  <c r="P266" i="13"/>
  <c r="P150" i="18"/>
  <c r="P123" i="13"/>
  <c r="P166" i="14"/>
  <c r="P267" i="18"/>
  <c r="P178" i="14"/>
  <c r="P254" i="18"/>
  <c r="P171" i="13"/>
  <c r="P121" i="18"/>
  <c r="P103" i="18"/>
  <c r="P240" i="14"/>
  <c r="P198" i="18"/>
  <c r="P253" i="14"/>
  <c r="P115" i="13"/>
  <c r="P102" i="18"/>
  <c r="P189" i="13"/>
  <c r="P116" i="18"/>
  <c r="P195" i="13"/>
  <c r="P169" i="13"/>
  <c r="P125" i="13"/>
  <c r="P232" i="13"/>
  <c r="P205" i="18"/>
  <c r="P244" i="14"/>
  <c r="P106" i="18"/>
  <c r="P246" i="14"/>
  <c r="P242" i="18"/>
  <c r="P112" i="13"/>
  <c r="P129" i="18"/>
  <c r="P215" i="18"/>
  <c r="P235" i="14"/>
  <c r="P124" i="18"/>
  <c r="P181" i="14"/>
  <c r="P214" i="13"/>
  <c r="P223" i="13"/>
  <c r="P177" i="13"/>
  <c r="P125" i="14"/>
  <c r="P221" i="13"/>
  <c r="P250" i="18"/>
  <c r="P100" i="18"/>
  <c r="P179" i="13"/>
  <c r="P181" i="18"/>
  <c r="P182" i="14"/>
  <c r="P249" i="14"/>
  <c r="P105" i="18"/>
  <c r="O15" i="19"/>
  <c r="P240" i="13"/>
  <c r="P14" i="14"/>
  <c r="P243" i="13"/>
  <c r="P242" i="14"/>
  <c r="P167" i="18"/>
  <c r="P209" i="13"/>
  <c r="P131" i="14"/>
  <c r="P107" i="18"/>
  <c r="P185" i="14"/>
  <c r="P184" i="14"/>
  <c r="P262" i="14"/>
  <c r="P244" i="13"/>
  <c r="P152" i="18"/>
  <c r="P167" i="13"/>
  <c r="P110" i="14"/>
  <c r="P110" i="18"/>
  <c r="P261" i="13"/>
  <c r="P106" i="14"/>
  <c r="P225" i="18"/>
  <c r="P164" i="13"/>
  <c r="P257" i="18"/>
  <c r="P217" i="13"/>
  <c r="P257" i="14"/>
  <c r="P153" i="18"/>
  <c r="P100" i="14"/>
  <c r="P244" i="18"/>
  <c r="P182" i="18"/>
  <c r="P247" i="18"/>
  <c r="P214" i="18"/>
  <c r="P241" i="14"/>
  <c r="P164" i="18"/>
  <c r="P265" i="14"/>
  <c r="P222" i="14"/>
  <c r="P217" i="18"/>
  <c r="P168" i="13"/>
  <c r="P243" i="14"/>
  <c r="P170" i="13"/>
  <c r="P130" i="13"/>
  <c r="P127" i="18"/>
  <c r="P163" i="14"/>
  <c r="P216" i="13"/>
  <c r="P99" i="18"/>
  <c r="P178" i="13"/>
  <c r="P101" i="18"/>
  <c r="P183" i="14"/>
  <c r="P270" i="13"/>
  <c r="P163" i="13"/>
  <c r="P180" i="13"/>
  <c r="P14" i="13"/>
  <c r="P261" i="18"/>
  <c r="P239" i="14"/>
  <c r="P234" i="18"/>
  <c r="P98" i="14"/>
  <c r="P208" i="18"/>
  <c r="P219" i="18"/>
  <c r="P219" i="14"/>
  <c r="P211" i="14"/>
  <c r="P110" i="13"/>
  <c r="P116" i="14"/>
  <c r="P119" i="14"/>
  <c r="P176" i="18"/>
  <c r="P212" i="18"/>
  <c r="P113" i="18"/>
  <c r="P239" i="13"/>
  <c r="P164" i="14"/>
  <c r="P250" i="14"/>
  <c r="P177" i="18"/>
  <c r="P154" i="14"/>
  <c r="P123" i="14"/>
  <c r="P235" i="18"/>
  <c r="P111" i="13"/>
  <c r="P104" i="13"/>
  <c r="P275" i="13"/>
  <c r="P156" i="13"/>
  <c r="P154" i="18"/>
  <c r="P263" i="13"/>
  <c r="P216" i="18"/>
  <c r="P258" i="14"/>
  <c r="P223" i="18"/>
  <c r="P208" i="13"/>
  <c r="P199" i="13"/>
  <c r="P196" i="18"/>
  <c r="P215" i="13"/>
  <c r="P220" i="14"/>
  <c r="P125" i="18"/>
  <c r="P111" i="18"/>
  <c r="P203" i="18"/>
  <c r="P101" i="14"/>
  <c r="P159" i="13"/>
  <c r="P153" i="13"/>
  <c r="P222" i="13"/>
  <c r="P169" i="18"/>
  <c r="P108" i="14"/>
  <c r="P157" i="18"/>
  <c r="P184" i="13"/>
  <c r="P228" i="13"/>
  <c r="P106" i="13"/>
  <c r="P269" i="14"/>
  <c r="P162" i="18"/>
  <c r="P192" i="18"/>
  <c r="P120" i="18"/>
  <c r="P176" i="13"/>
  <c r="P126" i="13"/>
  <c r="P245" i="14"/>
  <c r="P202" i="13"/>
  <c r="P212" i="13"/>
  <c r="P263" i="18"/>
  <c r="P181" i="13"/>
  <c r="P112" i="14"/>
  <c r="P99" i="13"/>
  <c r="P165" i="18"/>
  <c r="P172" i="13"/>
  <c r="P127" i="14"/>
  <c r="P118" i="14"/>
  <c r="P155" i="14"/>
  <c r="P253" i="18"/>
  <c r="P204" i="13"/>
  <c r="P206" i="14"/>
  <c r="P256" i="13"/>
  <c r="P207" i="13"/>
  <c r="P111" i="14"/>
  <c r="P193" i="18"/>
  <c r="P247" i="14"/>
  <c r="P156" i="14"/>
  <c r="P168" i="14"/>
  <c r="P253" i="13"/>
  <c r="P195" i="18"/>
  <c r="P200" i="14"/>
  <c r="P162" i="13"/>
  <c r="P130" i="14"/>
  <c r="P172" i="14"/>
  <c r="P175" i="13"/>
  <c r="P170" i="14"/>
  <c r="P258" i="18"/>
  <c r="P113" i="14"/>
  <c r="P118" i="13"/>
  <c r="P98" i="18"/>
  <c r="P114" i="18"/>
  <c r="P258" i="13"/>
  <c r="P237" i="14"/>
  <c r="P109" i="14"/>
  <c r="P248" i="13"/>
  <c r="P129" i="14"/>
  <c r="P197" i="18"/>
  <c r="P246" i="13"/>
  <c r="P172" i="18"/>
  <c r="P248" i="14"/>
  <c r="P248" i="18"/>
  <c r="P156" i="18"/>
  <c r="P199" i="18"/>
  <c r="P177" i="14"/>
  <c r="P218" i="18"/>
  <c r="P119" i="13"/>
  <c r="P263" i="14"/>
  <c r="P180" i="14"/>
  <c r="P98" i="13"/>
  <c r="P175" i="14"/>
  <c r="P158" i="18"/>
  <c r="P116" i="13"/>
  <c r="P267" i="13"/>
  <c r="P209" i="18"/>
  <c r="P214" i="14"/>
  <c r="P155" i="13"/>
  <c r="P224" i="14"/>
  <c r="P138" i="13"/>
  <c r="P108" i="18"/>
  <c r="P221" i="18"/>
  <c r="P108" i="13"/>
  <c r="P121" i="13"/>
  <c r="P266" i="14"/>
  <c r="P252" i="13"/>
  <c r="P99" i="14"/>
  <c r="P183" i="18"/>
  <c r="P198" i="13"/>
  <c r="P115" i="14"/>
  <c r="P145" i="13"/>
  <c r="P109" i="13"/>
  <c r="P174" i="13"/>
  <c r="P107" i="13"/>
  <c r="P168" i="18"/>
  <c r="P120" i="14"/>
  <c r="P178" i="18"/>
  <c r="P160" i="18"/>
  <c r="S131" i="18"/>
  <c r="S251" i="18"/>
  <c r="S132" i="13"/>
  <c r="S245" i="18"/>
  <c r="S1046" i="18" s="1"/>
  <c r="S213" i="13"/>
  <c r="S254" i="13"/>
  <c r="S124" i="18"/>
  <c r="S925" i="18" s="1"/>
  <c r="S220" i="18"/>
  <c r="S247" i="18"/>
  <c r="S210" i="13"/>
  <c r="S177" i="13"/>
  <c r="S181" i="13"/>
  <c r="S209" i="13"/>
  <c r="S200" i="13"/>
  <c r="S259" i="14"/>
  <c r="S200" i="18"/>
  <c r="S194" i="18"/>
  <c r="S122" i="18"/>
  <c r="S211" i="14"/>
  <c r="S193" i="14"/>
  <c r="S121" i="13"/>
  <c r="S268" i="13"/>
  <c r="S211" i="18"/>
  <c r="S118" i="18"/>
  <c r="S236" i="18"/>
  <c r="S248" i="18"/>
  <c r="S166" i="13"/>
  <c r="S988" i="13" s="1"/>
  <c r="S132" i="14"/>
  <c r="S112" i="14"/>
  <c r="S221" i="13"/>
  <c r="S127" i="13"/>
  <c r="S226" i="14"/>
  <c r="S211" i="13"/>
  <c r="S171" i="14"/>
  <c r="S254" i="14"/>
  <c r="S156" i="14"/>
  <c r="S161" i="14"/>
  <c r="S104" i="14"/>
  <c r="S206" i="13"/>
  <c r="S169" i="18"/>
  <c r="S212" i="13"/>
  <c r="S126" i="18"/>
  <c r="S927" i="18" s="1"/>
  <c r="S182" i="18"/>
  <c r="S214" i="13"/>
  <c r="S216" i="14"/>
  <c r="S1020" i="14" s="1"/>
  <c r="S202" i="14"/>
  <c r="S250" i="14"/>
  <c r="S197" i="13"/>
  <c r="S152" i="13"/>
  <c r="S154" i="14"/>
  <c r="S99" i="13"/>
  <c r="S113" i="13"/>
  <c r="S179" i="13"/>
  <c r="S115" i="14"/>
  <c r="S168" i="14"/>
  <c r="S173" i="14"/>
  <c r="S182" i="14"/>
  <c r="S249" i="14"/>
  <c r="R15" i="19"/>
  <c r="S156" i="18"/>
  <c r="S115" i="18"/>
  <c r="S128" i="14"/>
  <c r="S14" i="14"/>
  <c r="S138" i="13"/>
  <c r="S195" i="18"/>
  <c r="S243" i="14"/>
  <c r="S268" i="14"/>
  <c r="S198" i="13"/>
  <c r="S265" i="14"/>
  <c r="S208" i="14"/>
  <c r="S185" i="14"/>
  <c r="S264" i="14"/>
  <c r="S108" i="14"/>
  <c r="S271" i="13"/>
  <c r="S160" i="13"/>
  <c r="S241" i="14"/>
  <c r="S222" i="14"/>
  <c r="S266" i="14"/>
  <c r="S252" i="13"/>
  <c r="S123" i="14"/>
  <c r="S110" i="14"/>
  <c r="S153" i="13"/>
  <c r="S107" i="18"/>
  <c r="S109" i="18"/>
  <c r="S235" i="14"/>
  <c r="S212" i="18"/>
  <c r="S249" i="13"/>
  <c r="S219" i="13"/>
  <c r="S248" i="14"/>
  <c r="S114" i="14"/>
  <c r="S918" i="14" s="1"/>
  <c r="S204" i="14"/>
  <c r="S251" i="13"/>
  <c r="S146" i="13"/>
  <c r="S174" i="14"/>
  <c r="S978" i="14" s="1"/>
  <c r="S124" i="13"/>
  <c r="S250" i="18"/>
  <c r="S144" i="13"/>
  <c r="S264" i="13"/>
  <c r="S158" i="13"/>
  <c r="S221" i="14"/>
  <c r="S104" i="18"/>
  <c r="S102" i="13"/>
  <c r="S255" i="18"/>
  <c r="S176" i="18"/>
  <c r="S194" i="14"/>
  <c r="S172" i="14"/>
  <c r="S192" i="18"/>
  <c r="S157" i="14"/>
  <c r="S961" i="14" s="1"/>
  <c r="S262" i="18"/>
  <c r="S113" i="18"/>
  <c r="S263" i="18"/>
  <c r="S164" i="14"/>
  <c r="S262" i="14"/>
  <c r="S165" i="18"/>
  <c r="S256" i="14"/>
  <c r="S238" i="18"/>
  <c r="S105" i="14"/>
  <c r="S172" i="13"/>
  <c r="S212" i="14"/>
  <c r="S237" i="14"/>
  <c r="S265" i="18"/>
  <c r="S145" i="13"/>
  <c r="S197" i="14"/>
  <c r="S261" i="13"/>
  <c r="S1083" i="13" s="1"/>
  <c r="S267" i="14"/>
  <c r="S167" i="18"/>
  <c r="S157" i="18"/>
  <c r="S180" i="13"/>
  <c r="S184" i="13"/>
  <c r="S1006" i="13" s="1"/>
  <c r="S228" i="13"/>
  <c r="S240" i="18"/>
  <c r="S104" i="13"/>
  <c r="S199" i="14"/>
  <c r="S254" i="18"/>
  <c r="S127" i="14"/>
  <c r="S121" i="18"/>
  <c r="S98" i="13"/>
  <c r="S113" i="14"/>
  <c r="S130" i="13"/>
  <c r="S263" i="13"/>
  <c r="S204" i="13"/>
  <c r="S216" i="18"/>
  <c r="S98" i="14"/>
  <c r="S258" i="14"/>
  <c r="S208" i="18"/>
  <c r="S106" i="13"/>
  <c r="S208" i="13"/>
  <c r="S169" i="13"/>
  <c r="S153" i="18"/>
  <c r="S202" i="13"/>
  <c r="S205" i="18"/>
  <c r="S220" i="14"/>
  <c r="S115" i="13"/>
  <c r="S215" i="14"/>
  <c r="S1019" i="14" s="1"/>
  <c r="S206" i="14"/>
  <c r="S126" i="14"/>
  <c r="S203" i="13"/>
  <c r="S1025" i="13" s="1"/>
  <c r="S131" i="14"/>
  <c r="S122" i="13"/>
  <c r="S944" i="13" s="1"/>
  <c r="S172" i="18"/>
  <c r="S260" i="13"/>
  <c r="S1082" i="13" s="1"/>
  <c r="S245" i="13"/>
  <c r="S152" i="14"/>
  <c r="S201" i="13"/>
  <c r="S1023" i="13" s="1"/>
  <c r="S239" i="18"/>
  <c r="S177" i="18"/>
  <c r="S107" i="13"/>
  <c r="S929" i="13" s="1"/>
  <c r="S165" i="14"/>
  <c r="S969" i="14" s="1"/>
  <c r="S201" i="18"/>
  <c r="S152" i="18"/>
  <c r="S260" i="18"/>
  <c r="S100" i="18"/>
  <c r="S249" i="18"/>
  <c r="S167" i="14"/>
  <c r="S224" i="14"/>
  <c r="S1028" i="14" s="1"/>
  <c r="S218" i="18"/>
  <c r="S163" i="13"/>
  <c r="S129" i="18"/>
  <c r="S107" i="14"/>
  <c r="S200" i="14"/>
  <c r="S129" i="14"/>
  <c r="S221" i="18"/>
  <c r="S257" i="14"/>
  <c r="S209" i="18"/>
  <c r="S232" i="13"/>
  <c r="S1054" i="13" s="1"/>
  <c r="S215" i="13"/>
  <c r="S201" i="14"/>
  <c r="S176" i="14"/>
  <c r="S169" i="14"/>
  <c r="S224" i="18"/>
  <c r="S214" i="18"/>
  <c r="S159" i="13"/>
  <c r="S217" i="14"/>
  <c r="S170" i="14"/>
  <c r="S257" i="13"/>
  <c r="S167" i="13"/>
  <c r="S155" i="13"/>
  <c r="S977" i="13" s="1"/>
  <c r="S161" i="13"/>
  <c r="S105" i="18"/>
  <c r="S235" i="18"/>
  <c r="S265" i="13"/>
  <c r="S119" i="13"/>
  <c r="S99" i="14"/>
  <c r="S903" i="14" s="1"/>
  <c r="S263" i="14"/>
  <c r="S260" i="14"/>
  <c r="S128" i="18"/>
  <c r="S225" i="18"/>
  <c r="S210" i="18"/>
  <c r="S267" i="18"/>
  <c r="S118" i="14"/>
  <c r="S204" i="18"/>
  <c r="S1005" i="18" s="1"/>
  <c r="S203" i="14"/>
  <c r="S154" i="18"/>
  <c r="S153" i="14"/>
  <c r="S127" i="18"/>
  <c r="S108" i="18"/>
  <c r="S909" i="18" s="1"/>
  <c r="S109" i="13"/>
  <c r="S126" i="13"/>
  <c r="S205" i="14"/>
  <c r="S120" i="14"/>
  <c r="S197" i="18"/>
  <c r="S117" i="18"/>
  <c r="S247" i="14"/>
  <c r="S222" i="13"/>
  <c r="S224" i="13"/>
  <c r="S261" i="14"/>
  <c r="S238" i="13"/>
  <c r="S241" i="13"/>
  <c r="S202" i="18"/>
  <c r="S179" i="14"/>
  <c r="S162" i="14"/>
  <c r="S266" i="18"/>
  <c r="S207" i="18"/>
  <c r="S174" i="18"/>
  <c r="S975" i="18" s="1"/>
  <c r="S206" i="18"/>
  <c r="S252" i="18"/>
  <c r="S198" i="14"/>
  <c r="S103" i="13"/>
  <c r="S253" i="13"/>
  <c r="S256" i="18"/>
  <c r="S218" i="13"/>
  <c r="S175" i="13"/>
  <c r="S219" i="14"/>
  <c r="S101" i="18"/>
  <c r="S258" i="13"/>
  <c r="S1080" i="13" s="1"/>
  <c r="S183" i="14"/>
  <c r="S120" i="18"/>
  <c r="S122" i="14"/>
  <c r="S150" i="18"/>
  <c r="S248" i="13"/>
  <c r="S205" i="13"/>
  <c r="S124" i="14"/>
  <c r="S240" i="14"/>
  <c r="S253" i="18"/>
  <c r="S239" i="14"/>
  <c r="S196" i="13"/>
  <c r="S130" i="14"/>
  <c r="S245" i="14"/>
  <c r="S246" i="13"/>
  <c r="S178" i="18"/>
  <c r="S117" i="14"/>
  <c r="S162" i="18"/>
  <c r="S207" i="14"/>
  <c r="S159" i="18"/>
  <c r="S262" i="13"/>
  <c r="S1084" i="13" s="1"/>
  <c r="S227" i="14"/>
  <c r="S264" i="18"/>
  <c r="S250" i="13"/>
  <c r="S189" i="13"/>
  <c r="S99" i="18"/>
  <c r="S111" i="14"/>
  <c r="S181" i="14"/>
  <c r="S125" i="14"/>
  <c r="S214" i="14"/>
  <c r="S240" i="13"/>
  <c r="S199" i="18"/>
  <c r="S269" i="13"/>
  <c r="S1091" i="13" s="1"/>
  <c r="S103" i="18"/>
  <c r="S175" i="14"/>
  <c r="S979" i="14" s="1"/>
  <c r="S267" i="13"/>
  <c r="S111" i="18"/>
  <c r="S155" i="18"/>
  <c r="S163" i="18"/>
  <c r="S155" i="14"/>
  <c r="S196" i="18"/>
  <c r="S151" i="14"/>
  <c r="S193" i="18"/>
  <c r="S237" i="18"/>
  <c r="S112" i="18"/>
  <c r="S195" i="14"/>
  <c r="S261" i="18"/>
  <c r="S102" i="18"/>
  <c r="S903" i="18" s="1"/>
  <c r="S269" i="14"/>
  <c r="S106" i="18"/>
  <c r="S171" i="18"/>
  <c r="S972" i="18" s="1"/>
  <c r="S133" i="14"/>
  <c r="S203" i="18"/>
  <c r="S121" i="14"/>
  <c r="S161" i="18"/>
  <c r="S160" i="14"/>
  <c r="S251" i="14"/>
  <c r="S110" i="13"/>
  <c r="S175" i="18"/>
  <c r="S120" i="13"/>
  <c r="S217" i="18"/>
  <c r="S109" i="14"/>
  <c r="S106" i="14"/>
  <c r="S242" i="14"/>
  <c r="S1046" i="14" s="1"/>
  <c r="S14" i="13"/>
  <c r="S119" i="14"/>
  <c r="S158" i="18"/>
  <c r="S253" i="14"/>
  <c r="S234" i="18"/>
  <c r="S223" i="14"/>
  <c r="S195" i="13"/>
  <c r="S117" i="13"/>
  <c r="S178" i="13"/>
  <c r="S247" i="13"/>
  <c r="S241" i="18"/>
  <c r="S220" i="13"/>
  <c r="S174" i="13"/>
  <c r="S114" i="13"/>
  <c r="S225" i="14"/>
  <c r="S225" i="13"/>
  <c r="S226" i="13"/>
  <c r="S180" i="14"/>
  <c r="S164" i="13"/>
  <c r="S15" i="14"/>
  <c r="S173" i="13"/>
  <c r="S259" i="13"/>
  <c r="S1081" i="13" s="1"/>
  <c r="S168" i="18"/>
  <c r="S156" i="13"/>
  <c r="S978" i="13" s="1"/>
  <c r="S125" i="13"/>
  <c r="S170" i="18"/>
  <c r="S243" i="13"/>
  <c r="S110" i="18"/>
  <c r="S266" i="13"/>
  <c r="S159" i="14"/>
  <c r="S963" i="14" s="1"/>
  <c r="S164" i="18"/>
  <c r="S965" i="18" s="1"/>
  <c r="S196" i="14"/>
  <c r="S15" i="13"/>
  <c r="S100" i="13"/>
  <c r="S183" i="13"/>
  <c r="S103" i="14"/>
  <c r="S166" i="18"/>
  <c r="S223" i="18"/>
  <c r="S255" i="13"/>
  <c r="S210" i="14"/>
  <c r="S184" i="14"/>
  <c r="S239" i="13"/>
  <c r="S246" i="18"/>
  <c r="S157" i="13"/>
  <c r="S252" i="14"/>
  <c r="S1056" i="14" s="1"/>
  <c r="S227" i="13"/>
  <c r="S181" i="18"/>
  <c r="S242" i="18"/>
  <c r="S116" i="14"/>
  <c r="S920" i="14" s="1"/>
  <c r="S182" i="13"/>
  <c r="S176" i="13"/>
  <c r="S118" i="13"/>
  <c r="S217" i="13"/>
  <c r="S219" i="18"/>
  <c r="S165" i="13"/>
  <c r="S114" i="18"/>
  <c r="S222" i="18"/>
  <c r="S116" i="18"/>
  <c r="S158" i="14"/>
  <c r="S275" i="13"/>
  <c r="S98" i="18"/>
  <c r="S256" i="13"/>
  <c r="S130" i="18"/>
  <c r="S151" i="18"/>
  <c r="S270" i="13"/>
  <c r="S128" i="13"/>
  <c r="S199" i="13"/>
  <c r="S1021" i="13" s="1"/>
  <c r="S183" i="18"/>
  <c r="S102" i="14"/>
  <c r="S906" i="14" s="1"/>
  <c r="S112" i="13"/>
  <c r="S119" i="18"/>
  <c r="S257" i="18"/>
  <c r="S198" i="18"/>
  <c r="S163" i="14"/>
  <c r="S125" i="18"/>
  <c r="S154" i="13"/>
  <c r="S243" i="18"/>
  <c r="S215" i="18"/>
  <c r="S166" i="14"/>
  <c r="S170" i="13"/>
  <c r="S162" i="13"/>
  <c r="S108" i="13"/>
  <c r="S209" i="14"/>
  <c r="S213" i="18"/>
  <c r="S244" i="13"/>
  <c r="S1066" i="13" s="1"/>
  <c r="S259" i="18"/>
  <c r="S173" i="18"/>
  <c r="S246" i="14"/>
  <c r="S180" i="18"/>
  <c r="S123" i="13"/>
  <c r="S945" i="13" s="1"/>
  <c r="S178" i="14"/>
  <c r="S131" i="13"/>
  <c r="S185" i="13"/>
  <c r="S242" i="13"/>
  <c r="S236" i="14"/>
  <c r="S100" i="14"/>
  <c r="S105" i="13"/>
  <c r="S111" i="13"/>
  <c r="S258" i="18"/>
  <c r="S1059" i="18" s="1"/>
  <c r="S207" i="13"/>
  <c r="S244" i="14"/>
  <c r="S244" i="18"/>
  <c r="S223" i="13"/>
  <c r="S101" i="14"/>
  <c r="S177" i="14"/>
  <c r="S123" i="18"/>
  <c r="S171" i="13"/>
  <c r="S993" i="13" s="1"/>
  <c r="S116" i="13"/>
  <c r="S101" i="13"/>
  <c r="S238" i="14"/>
  <c r="S129" i="13"/>
  <c r="S216" i="13"/>
  <c r="S1038" i="13" s="1"/>
  <c r="S160" i="18"/>
  <c r="S168" i="13"/>
  <c r="S179" i="18"/>
  <c r="S218" i="14"/>
  <c r="S213" i="14"/>
  <c r="S255" i="14"/>
  <c r="L614" i="17"/>
  <c r="Q600" i="17"/>
  <c r="Y281" i="17"/>
  <c r="R96" i="21"/>
  <c r="U612" i="17"/>
  <c r="Y438" i="17"/>
  <c r="G93" i="21"/>
  <c r="O600" i="17"/>
  <c r="T521" i="13"/>
  <c r="T369" i="18"/>
  <c r="T484" i="18"/>
  <c r="T419" i="13"/>
  <c r="T392" i="13"/>
  <c r="T510" i="18"/>
  <c r="T383" i="13"/>
  <c r="T398" i="13"/>
  <c r="T428" i="18"/>
  <c r="T488" i="14"/>
  <c r="T373" i="14"/>
  <c r="T518" i="18"/>
  <c r="T374" i="18"/>
  <c r="T472" i="18"/>
  <c r="T366" i="18"/>
  <c r="T515" i="14"/>
  <c r="T434" i="18"/>
  <c r="T424" i="18"/>
  <c r="T463" i="14"/>
  <c r="T482" i="18"/>
  <c r="T448" i="18"/>
  <c r="T455" i="13"/>
  <c r="T511" i="14"/>
  <c r="T387" i="13"/>
  <c r="T517" i="14"/>
  <c r="T510" i="14"/>
  <c r="T419" i="18"/>
  <c r="T435" i="13"/>
  <c r="T430" i="14"/>
  <c r="T438" i="14"/>
  <c r="T372" i="18"/>
  <c r="T485" i="18"/>
  <c r="T429" i="14"/>
  <c r="T370" i="14"/>
  <c r="T390" i="18"/>
  <c r="T399" i="14"/>
  <c r="T512" i="18"/>
  <c r="T499" i="13"/>
  <c r="T372" i="14"/>
  <c r="T421" i="14"/>
  <c r="T402" i="13"/>
  <c r="T470" i="13"/>
  <c r="T447" i="13"/>
  <c r="T497" i="13"/>
  <c r="T491" i="18"/>
  <c r="T467" i="18"/>
  <c r="T433" i="18"/>
  <c r="T390" i="14"/>
  <c r="T519" i="14"/>
  <c r="T434" i="14"/>
  <c r="T425" i="14"/>
  <c r="T436" i="18"/>
  <c r="T532" i="13"/>
  <c r="T453" i="13"/>
  <c r="T489" i="13"/>
  <c r="T389" i="18"/>
  <c r="T498" i="13"/>
  <c r="T400" i="13"/>
  <c r="T391" i="18"/>
  <c r="T466" i="18"/>
  <c r="T471" i="18"/>
  <c r="T476" i="14"/>
  <c r="T380" i="14"/>
  <c r="T426" i="14"/>
  <c r="T505" i="18"/>
  <c r="T385" i="18"/>
  <c r="T523" i="18"/>
  <c r="T381" i="18"/>
  <c r="T404" i="13"/>
  <c r="T395" i="14"/>
  <c r="T531" i="14"/>
  <c r="T519" i="18"/>
  <c r="T537" i="13"/>
  <c r="T471" i="13"/>
  <c r="T437" i="14"/>
  <c r="T391" i="14"/>
  <c r="T465" i="18"/>
  <c r="T475" i="18"/>
  <c r="T436" i="13"/>
  <c r="T529" i="13"/>
  <c r="T516" i="18"/>
  <c r="T531" i="18"/>
  <c r="T463" i="18"/>
  <c r="T423" i="14"/>
  <c r="T376" i="18"/>
  <c r="T375" i="13"/>
  <c r="T491" i="13"/>
  <c r="T512" i="14"/>
  <c r="T486" i="14"/>
  <c r="T430" i="18"/>
  <c r="T423" i="18"/>
  <c r="T533" i="14"/>
  <c r="T501" i="13"/>
  <c r="T446" i="18"/>
  <c r="T395" i="18"/>
  <c r="T406" i="13"/>
  <c r="T462" i="18"/>
  <c r="T534" i="18"/>
  <c r="T385" i="14"/>
  <c r="T528" i="14"/>
  <c r="T543" i="13"/>
  <c r="T524" i="14"/>
  <c r="T482" i="13"/>
  <c r="T536" i="14"/>
  <c r="T482" i="14"/>
  <c r="T437" i="13"/>
  <c r="T289" i="13"/>
  <c r="T479" i="18"/>
  <c r="T459" i="13"/>
  <c r="T474" i="14"/>
  <c r="T398" i="18"/>
  <c r="T379" i="13"/>
  <c r="T540" i="13"/>
  <c r="T430" i="13"/>
  <c r="T386" i="18"/>
  <c r="T395" i="13"/>
  <c r="T474" i="18"/>
  <c r="T524" i="13"/>
  <c r="T282" i="14"/>
  <c r="T514" i="14"/>
  <c r="T386" i="13"/>
  <c r="T480" i="14"/>
  <c r="T544" i="13"/>
  <c r="T517" i="18"/>
  <c r="T471" i="14"/>
  <c r="T545" i="13"/>
  <c r="T460" i="18"/>
  <c r="T405" i="13"/>
  <c r="T527" i="13"/>
  <c r="T476" i="13"/>
  <c r="T449" i="13"/>
  <c r="T422" i="14"/>
  <c r="T388" i="18"/>
  <c r="T520" i="14"/>
  <c r="T394" i="18"/>
  <c r="T439" i="14"/>
  <c r="T437" i="18"/>
  <c r="T385" i="13"/>
  <c r="T523" i="14"/>
  <c r="T439" i="13"/>
  <c r="T514" i="18"/>
  <c r="T431" i="18"/>
  <c r="T476" i="18"/>
  <c r="T436" i="14"/>
  <c r="T525" i="18"/>
  <c r="T370" i="18"/>
  <c r="T400" i="14"/>
  <c r="T399" i="13"/>
  <c r="T384" i="18"/>
  <c r="T502" i="13"/>
  <c r="T389" i="13"/>
  <c r="T382" i="13"/>
  <c r="T371" i="18"/>
  <c r="T425" i="18"/>
  <c r="T505" i="14"/>
  <c r="T392" i="14"/>
  <c r="T495" i="13"/>
  <c r="T532" i="14"/>
  <c r="T527" i="18"/>
  <c r="T506" i="14"/>
  <c r="T473" i="13"/>
  <c r="T469" i="18"/>
  <c r="T381" i="14"/>
  <c r="T470" i="14"/>
  <c r="T463" i="13"/>
  <c r="T401" i="13"/>
  <c r="T474" i="13"/>
  <c r="T440" i="14"/>
  <c r="T382" i="18"/>
  <c r="T524" i="18"/>
  <c r="T391" i="13"/>
  <c r="T472" i="13"/>
  <c r="T516" i="14"/>
  <c r="T451" i="13"/>
  <c r="T432" i="18"/>
  <c r="T374" i="13"/>
  <c r="T467" i="14"/>
  <c r="T523" i="13"/>
  <c r="T466" i="14"/>
  <c r="T486" i="18"/>
  <c r="T534" i="14"/>
  <c r="T528" i="13"/>
  <c r="T449" i="18"/>
  <c r="T397" i="13"/>
  <c r="T506" i="13"/>
  <c r="T369" i="14"/>
  <c r="T418" i="18"/>
  <c r="T427" i="13"/>
  <c r="T518" i="14"/>
  <c r="T538" i="13"/>
  <c r="T440" i="13"/>
  <c r="T489" i="18"/>
  <c r="T515" i="13"/>
  <c r="T393" i="13"/>
  <c r="T392" i="18"/>
  <c r="T456" i="13"/>
  <c r="T520" i="13"/>
  <c r="T387" i="14"/>
  <c r="T397" i="14"/>
  <c r="T484" i="14"/>
  <c r="T438" i="18"/>
  <c r="T434" i="13"/>
  <c r="T521" i="14"/>
  <c r="T500" i="13"/>
  <c r="T461" i="18"/>
  <c r="T387" i="18"/>
  <c r="T386" i="14"/>
  <c r="T465" i="14"/>
  <c r="T516" i="13"/>
  <c r="T492" i="18"/>
  <c r="S43" i="19"/>
  <c r="T396" i="14"/>
  <c r="T477" i="13"/>
  <c r="T530" i="18"/>
  <c r="T479" i="13"/>
  <c r="T533" i="18"/>
  <c r="T373" i="13"/>
  <c r="T496" i="13"/>
  <c r="T377" i="18"/>
  <c r="T366" i="14"/>
  <c r="T394" i="13"/>
  <c r="T283" i="14"/>
  <c r="T376" i="14"/>
  <c r="T536" i="13"/>
  <c r="T478" i="13"/>
  <c r="T529" i="18"/>
  <c r="T475" i="13"/>
  <c r="T525" i="14"/>
  <c r="T533" i="13"/>
  <c r="T448" i="13"/>
  <c r="T531" i="13"/>
  <c r="T401" i="14"/>
  <c r="T508" i="14"/>
  <c r="T489" i="14"/>
  <c r="T368" i="18"/>
  <c r="T446" i="13"/>
  <c r="T503" i="18"/>
  <c r="T537" i="14"/>
  <c r="T435" i="14"/>
  <c r="T441" i="18"/>
  <c r="T438" i="13"/>
  <c r="T376" i="13"/>
  <c r="T487" i="18"/>
  <c r="T504" i="18"/>
  <c r="T374" i="14"/>
  <c r="T521" i="18"/>
  <c r="T526" i="18"/>
  <c r="T365" i="18"/>
  <c r="T372" i="13"/>
  <c r="T480" i="13"/>
  <c r="T488" i="13"/>
  <c r="T464" i="18"/>
  <c r="T444" i="13"/>
  <c r="T502" i="18"/>
  <c r="T485" i="14"/>
  <c r="T445" i="14"/>
  <c r="T509" i="14"/>
  <c r="T442" i="13"/>
  <c r="T513" i="13"/>
  <c r="T450" i="14"/>
  <c r="T375" i="14"/>
  <c r="T382" i="14"/>
  <c r="T477" i="18"/>
  <c r="T462" i="14"/>
  <c r="T451" i="14"/>
  <c r="T396" i="13"/>
  <c r="T443" i="18"/>
  <c r="T422" i="18"/>
  <c r="T371" i="14"/>
  <c r="T379" i="18"/>
  <c r="T513" i="18"/>
  <c r="T492" i="14"/>
  <c r="T418" i="13"/>
  <c r="T535" i="14"/>
  <c r="T468" i="14"/>
  <c r="T429" i="18"/>
  <c r="T473" i="18"/>
  <c r="T379" i="14"/>
  <c r="T527" i="14"/>
  <c r="T457" i="13"/>
  <c r="T470" i="18"/>
  <c r="T484" i="13"/>
  <c r="T439" i="18"/>
  <c r="T520" i="18"/>
  <c r="T373" i="18"/>
  <c r="T481" i="14"/>
  <c r="T384" i="14"/>
  <c r="T483" i="13"/>
  <c r="T397" i="18"/>
  <c r="T473" i="14"/>
  <c r="T393" i="14"/>
  <c r="T469" i="14"/>
  <c r="T442" i="14"/>
  <c r="T493" i="14"/>
  <c r="T424" i="14"/>
  <c r="T428" i="14"/>
  <c r="T464" i="14"/>
  <c r="T447" i="18"/>
  <c r="T383" i="18"/>
  <c r="T421" i="18"/>
  <c r="T458" i="13"/>
  <c r="T452" i="13"/>
  <c r="T478" i="14"/>
  <c r="T490" i="18"/>
  <c r="T443" i="13"/>
  <c r="T509" i="18"/>
  <c r="T393" i="18"/>
  <c r="T396" i="18"/>
  <c r="T507" i="14"/>
  <c r="T517" i="13"/>
  <c r="T541" i="13"/>
  <c r="T367" i="14"/>
  <c r="T495" i="14"/>
  <c r="T522" i="18"/>
  <c r="T511" i="18"/>
  <c r="T388" i="14"/>
  <c r="T485" i="13"/>
  <c r="T480" i="18"/>
  <c r="T447" i="14"/>
  <c r="T398" i="14"/>
  <c r="T420" i="18"/>
  <c r="T513" i="14"/>
  <c r="T525" i="13"/>
  <c r="T381" i="13"/>
  <c r="T454" i="13"/>
  <c r="T441" i="14"/>
  <c r="T481" i="18"/>
  <c r="T492" i="13"/>
  <c r="T512" i="13"/>
  <c r="T426" i="13"/>
  <c r="T539" i="13"/>
  <c r="T378" i="14"/>
  <c r="T542" i="13"/>
  <c r="T475" i="14"/>
  <c r="T486" i="13"/>
  <c r="T530" i="14"/>
  <c r="T450" i="13"/>
  <c r="T530" i="13"/>
  <c r="T522" i="13"/>
  <c r="T529" i="14"/>
  <c r="T453" i="14"/>
  <c r="T459" i="18"/>
  <c r="T483" i="14"/>
  <c r="T449" i="14"/>
  <c r="T549" i="13"/>
  <c r="T390" i="13"/>
  <c r="T433" i="14"/>
  <c r="T429" i="13"/>
  <c r="T420" i="14"/>
  <c r="T532" i="18"/>
  <c r="T426" i="18"/>
  <c r="T378" i="18"/>
  <c r="T504" i="14"/>
  <c r="T427" i="14"/>
  <c r="T487" i="13"/>
  <c r="T419" i="14"/>
  <c r="T288" i="13"/>
  <c r="T444" i="18"/>
  <c r="T367" i="18"/>
  <c r="T450" i="18"/>
  <c r="T440" i="18"/>
  <c r="T435" i="18"/>
  <c r="T380" i="18"/>
  <c r="T522" i="14"/>
  <c r="T518" i="13"/>
  <c r="T534" i="13"/>
  <c r="T515" i="18"/>
  <c r="T483" i="18"/>
  <c r="T441" i="13"/>
  <c r="T403" i="13"/>
  <c r="T380" i="13"/>
  <c r="T375" i="18"/>
  <c r="T445" i="13"/>
  <c r="T481" i="13"/>
  <c r="T368" i="14"/>
  <c r="T478" i="18"/>
  <c r="T446" i="14"/>
  <c r="T503" i="14"/>
  <c r="T488" i="18"/>
  <c r="T427" i="18"/>
  <c r="T490" i="14"/>
  <c r="T514" i="13"/>
  <c r="T388" i="13"/>
  <c r="T445" i="18"/>
  <c r="T528" i="18"/>
  <c r="T461" i="14"/>
  <c r="T443" i="14"/>
  <c r="T394" i="14"/>
  <c r="T444" i="14"/>
  <c r="T472" i="14"/>
  <c r="T420" i="13"/>
  <c r="T479" i="14"/>
  <c r="T431" i="13"/>
  <c r="T442" i="18"/>
  <c r="T384" i="13"/>
  <c r="T378" i="13"/>
  <c r="T377" i="13"/>
  <c r="T494" i="14"/>
  <c r="T448" i="14"/>
  <c r="T507" i="18"/>
  <c r="T526" i="14"/>
  <c r="T452" i="14"/>
  <c r="T433" i="13"/>
  <c r="T432" i="14"/>
  <c r="T535" i="13"/>
  <c r="T383" i="14"/>
  <c r="T506" i="18"/>
  <c r="T491" i="14"/>
  <c r="T477" i="14"/>
  <c r="T468" i="18"/>
  <c r="T508" i="18"/>
  <c r="T432" i="13"/>
  <c r="T519" i="13"/>
  <c r="T377" i="14"/>
  <c r="T501" i="18"/>
  <c r="T417" i="18"/>
  <c r="T487" i="14"/>
  <c r="T431" i="14"/>
  <c r="T412" i="13"/>
  <c r="T469" i="13"/>
  <c r="T494" i="13"/>
  <c r="T493" i="13"/>
  <c r="T428" i="13"/>
  <c r="T389" i="14"/>
  <c r="T490" i="13"/>
  <c r="T526" i="13"/>
  <c r="M477" i="13"/>
  <c r="M392" i="14"/>
  <c r="M495" i="14"/>
  <c r="M434" i="13"/>
  <c r="M437" i="13"/>
  <c r="M493" i="13"/>
  <c r="M450" i="18"/>
  <c r="M463" i="13"/>
  <c r="M441" i="14"/>
  <c r="M367" i="14"/>
  <c r="M393" i="13"/>
  <c r="M283" i="14"/>
  <c r="M482" i="13"/>
  <c r="M485" i="13"/>
  <c r="M474" i="14"/>
  <c r="M453" i="13"/>
  <c r="M484" i="14"/>
  <c r="M528" i="14"/>
  <c r="M483" i="18"/>
  <c r="M400" i="13"/>
  <c r="M386" i="13"/>
  <c r="M518" i="18"/>
  <c r="M381" i="14"/>
  <c r="M479" i="14"/>
  <c r="M397" i="18"/>
  <c r="M469" i="14"/>
  <c r="M378" i="18"/>
  <c r="M500" i="13"/>
  <c r="M522" i="13"/>
  <c r="M425" i="14"/>
  <c r="M389" i="14"/>
  <c r="M506" i="14"/>
  <c r="M488" i="14"/>
  <c r="L43" i="19"/>
  <c r="M451" i="13"/>
  <c r="M539" i="13"/>
  <c r="M511" i="14"/>
  <c r="M471" i="14"/>
  <c r="M517" i="18"/>
  <c r="M431" i="14"/>
  <c r="M467" i="18"/>
  <c r="M486" i="18"/>
  <c r="M438" i="14"/>
  <c r="M526" i="14"/>
  <c r="M389" i="13"/>
  <c r="M449" i="14"/>
  <c r="M487" i="14"/>
  <c r="M377" i="14"/>
  <c r="M444" i="13"/>
  <c r="M476" i="13"/>
  <c r="M391" i="14"/>
  <c r="M388" i="18"/>
  <c r="M508" i="18"/>
  <c r="M436" i="14"/>
  <c r="M520" i="13"/>
  <c r="M513" i="13"/>
  <c r="M531" i="13"/>
  <c r="M393" i="18"/>
  <c r="M482" i="14"/>
  <c r="M470" i="13"/>
  <c r="M436" i="13"/>
  <c r="M499" i="13"/>
  <c r="M504" i="14"/>
  <c r="M532" i="18"/>
  <c r="M401" i="13"/>
  <c r="M501" i="13"/>
  <c r="M378" i="13"/>
  <c r="M498" i="13"/>
  <c r="M398" i="13"/>
  <c r="M387" i="18"/>
  <c r="M481" i="13"/>
  <c r="M533" i="14"/>
  <c r="M435" i="14"/>
  <c r="M425" i="18"/>
  <c r="M503" i="14"/>
  <c r="M438" i="18"/>
  <c r="M465" i="14"/>
  <c r="M522" i="18"/>
  <c r="M487" i="18"/>
  <c r="M371" i="14"/>
  <c r="M379" i="18"/>
  <c r="M536" i="14"/>
  <c r="M448" i="18"/>
  <c r="M463" i="14"/>
  <c r="M376" i="14"/>
  <c r="M521" i="18"/>
  <c r="M482" i="18"/>
  <c r="M455" i="13"/>
  <c r="M381" i="18"/>
  <c r="M428" i="14"/>
  <c r="M523" i="14"/>
  <c r="M527" i="13"/>
  <c r="M472" i="13"/>
  <c r="M478" i="13"/>
  <c r="M370" i="14"/>
  <c r="M429" i="18"/>
  <c r="M535" i="13"/>
  <c r="M435" i="13"/>
  <c r="M520" i="14"/>
  <c r="M486" i="13"/>
  <c r="M427" i="18"/>
  <c r="M430" i="14"/>
  <c r="M449" i="13"/>
  <c r="M440" i="14"/>
  <c r="M442" i="13"/>
  <c r="M450" i="13"/>
  <c r="M518" i="14"/>
  <c r="M400" i="14"/>
  <c r="M533" i="13"/>
  <c r="M428" i="13"/>
  <c r="M481" i="14"/>
  <c r="M387" i="14"/>
  <c r="M445" i="13"/>
  <c r="M398" i="14"/>
  <c r="M477" i="18"/>
  <c r="M514" i="18"/>
  <c r="M396" i="14"/>
  <c r="M435" i="18"/>
  <c r="M479" i="18"/>
  <c r="M420" i="14"/>
  <c r="M490" i="13"/>
  <c r="M422" i="18"/>
  <c r="M473" i="14"/>
  <c r="M488" i="18"/>
  <c r="M282" i="14"/>
  <c r="M492" i="18"/>
  <c r="M487" i="13"/>
  <c r="M426" i="18"/>
  <c r="M490" i="14"/>
  <c r="M419" i="13"/>
  <c r="M392" i="18"/>
  <c r="M398" i="18"/>
  <c r="M460" i="18"/>
  <c r="M380" i="13"/>
  <c r="M488" i="13"/>
  <c r="M530" i="18"/>
  <c r="M395" i="14"/>
  <c r="M384" i="13"/>
  <c r="M385" i="13"/>
  <c r="M447" i="14"/>
  <c r="M439" i="14"/>
  <c r="M372" i="18"/>
  <c r="M529" i="18"/>
  <c r="M529" i="13"/>
  <c r="M379" i="14"/>
  <c r="M545" i="13"/>
  <c r="M394" i="14"/>
  <c r="M377" i="13"/>
  <c r="M395" i="13"/>
  <c r="M485" i="14"/>
  <c r="M531" i="18"/>
  <c r="M429" i="14"/>
  <c r="M381" i="13"/>
  <c r="M379" i="13"/>
  <c r="M538" i="13"/>
  <c r="M432" i="14"/>
  <c r="M444" i="14"/>
  <c r="M397" i="14"/>
  <c r="M509" i="14"/>
  <c r="M446" i="13"/>
  <c r="M438" i="13"/>
  <c r="M517" i="13"/>
  <c r="M432" i="13"/>
  <c r="M519" i="13"/>
  <c r="M430" i="18"/>
  <c r="M475" i="13"/>
  <c r="M430" i="13"/>
  <c r="M380" i="18"/>
  <c r="M471" i="18"/>
  <c r="M472" i="14"/>
  <c r="M492" i="14"/>
  <c r="M512" i="13"/>
  <c r="M477" i="14"/>
  <c r="M429" i="13"/>
  <c r="M391" i="18"/>
  <c r="M514" i="14"/>
  <c r="M392" i="13"/>
  <c r="M478" i="18"/>
  <c r="M531" i="14"/>
  <c r="M529" i="14"/>
  <c r="M405" i="13"/>
  <c r="M447" i="18"/>
  <c r="M521" i="13"/>
  <c r="M426" i="14"/>
  <c r="M404" i="13"/>
  <c r="M387" i="13"/>
  <c r="M375" i="13"/>
  <c r="M470" i="18"/>
  <c r="M432" i="18"/>
  <c r="M528" i="13"/>
  <c r="M458" i="13"/>
  <c r="M468" i="14"/>
  <c r="M388" i="13"/>
  <c r="M423" i="14"/>
  <c r="M452" i="14"/>
  <c r="M427" i="13"/>
  <c r="M431" i="18"/>
  <c r="M390" i="14"/>
  <c r="M536" i="13"/>
  <c r="M516" i="14"/>
  <c r="M497" i="13"/>
  <c r="M530" i="13"/>
  <c r="M508" i="14"/>
  <c r="M489" i="14"/>
  <c r="M454" i="13"/>
  <c r="M382" i="14"/>
  <c r="M448" i="13"/>
  <c r="M406" i="13"/>
  <c r="M512" i="14"/>
  <c r="M420" i="18"/>
  <c r="M456" i="13"/>
  <c r="M520" i="18"/>
  <c r="M442" i="14"/>
  <c r="M515" i="18"/>
  <c r="M472" i="18"/>
  <c r="M462" i="18"/>
  <c r="M495" i="13"/>
  <c r="M289" i="13"/>
  <c r="M459" i="13"/>
  <c r="M369" i="18"/>
  <c r="M374" i="14"/>
  <c r="M492" i="13"/>
  <c r="M464" i="18"/>
  <c r="M382" i="18"/>
  <c r="M386" i="18"/>
  <c r="M523" i="13"/>
  <c r="M448" i="14"/>
  <c r="M486" i="14"/>
  <c r="M376" i="13"/>
  <c r="M390" i="13"/>
  <c r="M527" i="18"/>
  <c r="M433" i="14"/>
  <c r="M475" i="18"/>
  <c r="M382" i="13"/>
  <c r="M399" i="14"/>
  <c r="M375" i="14"/>
  <c r="M396" i="18"/>
  <c r="M383" i="14"/>
  <c r="M481" i="18"/>
  <c r="M450" i="14"/>
  <c r="M442" i="18"/>
  <c r="M372" i="13"/>
  <c r="M368" i="14"/>
  <c r="M523" i="18"/>
  <c r="M461" i="18"/>
  <c r="M532" i="13"/>
  <c r="M374" i="18"/>
  <c r="M439" i="13"/>
  <c r="M519" i="18"/>
  <c r="M494" i="13"/>
  <c r="M467" i="14"/>
  <c r="M457" i="13"/>
  <c r="M375" i="18"/>
  <c r="M517" i="14"/>
  <c r="M490" i="18"/>
  <c r="M445" i="14"/>
  <c r="M449" i="18"/>
  <c r="M478" i="14"/>
  <c r="M468" i="18"/>
  <c r="M534" i="14"/>
  <c r="M373" i="18"/>
  <c r="M507" i="18"/>
  <c r="M466" i="18"/>
  <c r="M447" i="13"/>
  <c r="M441" i="13"/>
  <c r="M505" i="14"/>
  <c r="M441" i="18"/>
  <c r="M366" i="18"/>
  <c r="M388" i="14"/>
  <c r="M464" i="14"/>
  <c r="M383" i="18"/>
  <c r="M533" i="18"/>
  <c r="M544" i="13"/>
  <c r="M506" i="13"/>
  <c r="M419" i="18"/>
  <c r="M424" i="18"/>
  <c r="M422" i="14"/>
  <c r="M374" i="13"/>
  <c r="M418" i="18"/>
  <c r="M473" i="18"/>
  <c r="M541" i="13"/>
  <c r="M446" i="18"/>
  <c r="M439" i="18"/>
  <c r="M525" i="13"/>
  <c r="M506" i="18"/>
  <c r="M483" i="13"/>
  <c r="M491" i="18"/>
  <c r="M383" i="13"/>
  <c r="M493" i="14"/>
  <c r="M426" i="13"/>
  <c r="M501" i="18"/>
  <c r="M428" i="18"/>
  <c r="M543" i="13"/>
  <c r="M514" i="13"/>
  <c r="M427" i="14"/>
  <c r="M484" i="18"/>
  <c r="M473" i="13"/>
  <c r="M377" i="18"/>
  <c r="M390" i="18"/>
  <c r="M526" i="18"/>
  <c r="M453" i="14"/>
  <c r="M483" i="14"/>
  <c r="M507" i="14"/>
  <c r="M463" i="18"/>
  <c r="M491" i="13"/>
  <c r="M485" i="18"/>
  <c r="M367" i="18"/>
  <c r="M370" i="18"/>
  <c r="M394" i="18"/>
  <c r="M384" i="18"/>
  <c r="M386" i="14"/>
  <c r="M421" i="14"/>
  <c r="M434" i="18"/>
  <c r="M542" i="13"/>
  <c r="M440" i="13"/>
  <c r="M394" i="13"/>
  <c r="M420" i="13"/>
  <c r="M418" i="13"/>
  <c r="M524" i="13"/>
  <c r="M479" i="13"/>
  <c r="M525" i="14"/>
  <c r="M537" i="13"/>
  <c r="M526" i="13"/>
  <c r="M440" i="18"/>
  <c r="M525" i="18"/>
  <c r="M395" i="18"/>
  <c r="M532" i="14"/>
  <c r="M530" i="14"/>
  <c r="M476" i="14"/>
  <c r="M494" i="14"/>
  <c r="M445" i="18"/>
  <c r="M376" i="18"/>
  <c r="M510" i="14"/>
  <c r="M549" i="13"/>
  <c r="M451" i="14"/>
  <c r="M384" i="14"/>
  <c r="M521" i="14"/>
  <c r="M401" i="14"/>
  <c r="M540" i="13"/>
  <c r="M412" i="13"/>
  <c r="M424" i="14"/>
  <c r="M515" i="14"/>
  <c r="M516" i="13"/>
  <c r="M444" i="18"/>
  <c r="M480" i="13"/>
  <c r="M480" i="18"/>
  <c r="M496" i="13"/>
  <c r="M437" i="18"/>
  <c r="M466" i="14"/>
  <c r="M446" i="14"/>
  <c r="M433" i="18"/>
  <c r="M431" i="13"/>
  <c r="M421" i="18"/>
  <c r="M366" i="14"/>
  <c r="M288" i="13"/>
  <c r="M365" i="18"/>
  <c r="M389" i="18"/>
  <c r="M537" i="14"/>
  <c r="M534" i="13"/>
  <c r="M380" i="14"/>
  <c r="M524" i="18"/>
  <c r="M502" i="18"/>
  <c r="M484" i="13"/>
  <c r="M474" i="13"/>
  <c r="M535" i="14"/>
  <c r="M511" i="18"/>
  <c r="M513" i="14"/>
  <c r="M371" i="18"/>
  <c r="M399" i="13"/>
  <c r="M433" i="13"/>
  <c r="M524" i="14"/>
  <c r="M393" i="14"/>
  <c r="M391" i="13"/>
  <c r="M443" i="13"/>
  <c r="M452" i="13"/>
  <c r="M470" i="14"/>
  <c r="M443" i="18"/>
  <c r="M502" i="13"/>
  <c r="M489" i="13"/>
  <c r="M519" i="14"/>
  <c r="M443" i="14"/>
  <c r="M476" i="18"/>
  <c r="M459" i="18"/>
  <c r="M396" i="13"/>
  <c r="M474" i="18"/>
  <c r="M465" i="18"/>
  <c r="M369" i="14"/>
  <c r="M509" i="18"/>
  <c r="M510" i="18"/>
  <c r="M469" i="13"/>
  <c r="M461" i="14"/>
  <c r="M516" i="18"/>
  <c r="M522" i="14"/>
  <c r="M527" i="14"/>
  <c r="M469" i="18"/>
  <c r="M403" i="13"/>
  <c r="M475" i="14"/>
  <c r="M505" i="18"/>
  <c r="M518" i="13"/>
  <c r="M373" i="14"/>
  <c r="M504" i="18"/>
  <c r="M423" i="18"/>
  <c r="M437" i="14"/>
  <c r="M534" i="18"/>
  <c r="M503" i="18"/>
  <c r="M385" i="14"/>
  <c r="M417" i="18"/>
  <c r="M372" i="14"/>
  <c r="M512" i="18"/>
  <c r="M515" i="13"/>
  <c r="M397" i="13"/>
  <c r="M419" i="14"/>
  <c r="M434" i="14"/>
  <c r="M385" i="18"/>
  <c r="M471" i="13"/>
  <c r="M491" i="14"/>
  <c r="M462" i="14"/>
  <c r="M489" i="18"/>
  <c r="M480" i="14"/>
  <c r="M373" i="13"/>
  <c r="M513" i="18"/>
  <c r="M378" i="14"/>
  <c r="M436" i="18"/>
  <c r="M402" i="13"/>
  <c r="M528" i="18"/>
  <c r="M368" i="18"/>
  <c r="M96" i="21"/>
  <c r="N602" i="17"/>
  <c r="N609" i="17"/>
  <c r="E112" i="21"/>
  <c r="K599" i="17"/>
  <c r="L598" i="17"/>
  <c r="H90" i="21"/>
  <c r="Q614" i="17"/>
  <c r="S614" i="17"/>
  <c r="M612" i="17"/>
  <c r="Y117" i="17"/>
  <c r="J609" i="17"/>
  <c r="O93" i="21"/>
  <c r="L96" i="21"/>
  <c r="N255" i="18"/>
  <c r="N1056" i="18" s="1"/>
  <c r="N127" i="13"/>
  <c r="N172" i="18"/>
  <c r="N206" i="13"/>
  <c r="N192" i="18"/>
  <c r="N169" i="14"/>
  <c r="N152" i="14"/>
  <c r="N201" i="13"/>
  <c r="N255" i="13"/>
  <c r="N271" i="13"/>
  <c r="N118" i="18"/>
  <c r="N114" i="14"/>
  <c r="N268" i="14"/>
  <c r="N251" i="18"/>
  <c r="N132" i="13"/>
  <c r="N169" i="18"/>
  <c r="N235" i="14"/>
  <c r="N211" i="14"/>
  <c r="N241" i="13"/>
  <c r="N248" i="14"/>
  <c r="N262" i="18"/>
  <c r="N193" i="14"/>
  <c r="N225" i="13"/>
  <c r="N223" i="13"/>
  <c r="N263" i="18"/>
  <c r="N204" i="14"/>
  <c r="N221" i="13"/>
  <c r="N160" i="13"/>
  <c r="N126" i="14"/>
  <c r="N207" i="14"/>
  <c r="N226" i="14"/>
  <c r="N104" i="14"/>
  <c r="N245" i="13"/>
  <c r="N131" i="14"/>
  <c r="N130" i="18"/>
  <c r="N931" i="18" s="1"/>
  <c r="N194" i="14"/>
  <c r="N194" i="18"/>
  <c r="N211" i="13"/>
  <c r="N109" i="18"/>
  <c r="N225" i="14"/>
  <c r="N244" i="18"/>
  <c r="N111" i="18"/>
  <c r="N210" i="14"/>
  <c r="N220" i="18"/>
  <c r="N1021" i="18" s="1"/>
  <c r="N183" i="13"/>
  <c r="N248" i="18"/>
  <c r="N181" i="13"/>
  <c r="N166" i="13"/>
  <c r="N121" i="14"/>
  <c r="N160" i="14"/>
  <c r="N102" i="14"/>
  <c r="N251" i="14"/>
  <c r="N105" i="13"/>
  <c r="N113" i="13"/>
  <c r="N173" i="14"/>
  <c r="N181" i="18"/>
  <c r="N256" i="14"/>
  <c r="N104" i="18"/>
  <c r="N226" i="13"/>
  <c r="N173" i="13"/>
  <c r="N224" i="14"/>
  <c r="N218" i="18"/>
  <c r="N256" i="18"/>
  <c r="N261" i="13"/>
  <c r="N242" i="14"/>
  <c r="N180" i="13"/>
  <c r="N184" i="13"/>
  <c r="N1006" i="13" s="1"/>
  <c r="N111" i="13"/>
  <c r="N102" i="13"/>
  <c r="N131" i="18"/>
  <c r="N161" i="14"/>
  <c r="N114" i="13"/>
  <c r="N100" i="13"/>
  <c r="N133" i="14"/>
  <c r="N181" i="14"/>
  <c r="N202" i="18"/>
  <c r="N1003" i="18" s="1"/>
  <c r="N182" i="18"/>
  <c r="N268" i="13"/>
  <c r="N211" i="18"/>
  <c r="N132" i="14"/>
  <c r="N262" i="14"/>
  <c r="N161" i="18"/>
  <c r="N262" i="13"/>
  <c r="N244" i="13"/>
  <c r="N174" i="18"/>
  <c r="N152" i="18"/>
  <c r="N170" i="14"/>
  <c r="N173" i="18"/>
  <c r="N249" i="14"/>
  <c r="M15" i="19"/>
  <c r="N176" i="18"/>
  <c r="N172" i="14"/>
  <c r="N218" i="13"/>
  <c r="N171" i="14"/>
  <c r="N260" i="13"/>
  <c r="N208" i="14"/>
  <c r="N212" i="18"/>
  <c r="N126" i="18"/>
  <c r="N254" i="13"/>
  <c r="N209" i="14"/>
  <c r="N239" i="13"/>
  <c r="N164" i="14"/>
  <c r="N159" i="13"/>
  <c r="N107" i="13"/>
  <c r="N165" i="14"/>
  <c r="N252" i="14"/>
  <c r="N183" i="14"/>
  <c r="N987" i="14" s="1"/>
  <c r="N259" i="18"/>
  <c r="N257" i="13"/>
  <c r="N252" i="18"/>
  <c r="N158" i="13"/>
  <c r="N182" i="14"/>
  <c r="N156" i="18"/>
  <c r="N122" i="13"/>
  <c r="N156" i="14"/>
  <c r="N203" i="13"/>
  <c r="N238" i="13"/>
  <c r="N259" i="14"/>
  <c r="N201" i="14"/>
  <c r="N122" i="18"/>
  <c r="N213" i="13"/>
  <c r="N179" i="14"/>
  <c r="N213" i="18"/>
  <c r="N246" i="18"/>
  <c r="N250" i="14"/>
  <c r="N157" i="13"/>
  <c r="N217" i="14"/>
  <c r="N144" i="13"/>
  <c r="N123" i="14"/>
  <c r="N198" i="14"/>
  <c r="N128" i="14"/>
  <c r="N932" i="14" s="1"/>
  <c r="N158" i="14"/>
  <c r="N217" i="18"/>
  <c r="N266" i="13"/>
  <c r="N122" i="14"/>
  <c r="N129" i="18"/>
  <c r="N250" i="13"/>
  <c r="N150" i="18"/>
  <c r="N225" i="18"/>
  <c r="N123" i="13"/>
  <c r="N218" i="14"/>
  <c r="N171" i="13"/>
  <c r="N176" i="13"/>
  <c r="N204" i="18"/>
  <c r="N156" i="13"/>
  <c r="N978" i="13" s="1"/>
  <c r="N175" i="14"/>
  <c r="N159" i="14"/>
  <c r="N124" i="14"/>
  <c r="N153" i="14"/>
  <c r="N263" i="13"/>
  <c r="N242" i="13"/>
  <c r="N196" i="13"/>
  <c r="N109" i="13"/>
  <c r="N931" i="13" s="1"/>
  <c r="N130" i="14"/>
  <c r="N209" i="18"/>
  <c r="N202" i="13"/>
  <c r="N1024" i="13" s="1"/>
  <c r="N241" i="18"/>
  <c r="N220" i="14"/>
  <c r="N99" i="18"/>
  <c r="N125" i="18"/>
  <c r="N111" i="14"/>
  <c r="N193" i="18"/>
  <c r="N196" i="14"/>
  <c r="N1000" i="14" s="1"/>
  <c r="N189" i="13"/>
  <c r="N153" i="18"/>
  <c r="N249" i="13"/>
  <c r="N214" i="13"/>
  <c r="N216" i="14"/>
  <c r="N101" i="14"/>
  <c r="N251" i="13"/>
  <c r="N174" i="14"/>
  <c r="N170" i="18"/>
  <c r="N971" i="18" s="1"/>
  <c r="N235" i="18"/>
  <c r="N115" i="18"/>
  <c r="N916" i="18" s="1"/>
  <c r="N246" i="14"/>
  <c r="N222" i="13"/>
  <c r="N120" i="13"/>
  <c r="N14" i="14"/>
  <c r="N99" i="14"/>
  <c r="N106" i="14"/>
  <c r="N910" i="14" s="1"/>
  <c r="N128" i="18"/>
  <c r="N929" i="18" s="1"/>
  <c r="N14" i="13"/>
  <c r="N182" i="13"/>
  <c r="N258" i="18"/>
  <c r="N267" i="18"/>
  <c r="N261" i="18"/>
  <c r="N130" i="13"/>
  <c r="N239" i="14"/>
  <c r="N253" i="14"/>
  <c r="N245" i="14"/>
  <c r="N163" i="14"/>
  <c r="N219" i="13"/>
  <c r="N124" i="18"/>
  <c r="N101" i="18"/>
  <c r="N101" i="13"/>
  <c r="N264" i="14"/>
  <c r="N177" i="13"/>
  <c r="N125" i="14"/>
  <c r="N202" i="14"/>
  <c r="N155" i="18"/>
  <c r="N179" i="13"/>
  <c r="N115" i="14"/>
  <c r="N270" i="13"/>
  <c r="N163" i="18"/>
  <c r="N243" i="13"/>
  <c r="N128" i="13"/>
  <c r="N269" i="13"/>
  <c r="N253" i="13"/>
  <c r="N195" i="18"/>
  <c r="N215" i="18"/>
  <c r="N157" i="18"/>
  <c r="N275" i="13"/>
  <c r="N1097" i="13" s="1"/>
  <c r="N170" i="13"/>
  <c r="N129" i="14"/>
  <c r="N118" i="13"/>
  <c r="N267" i="13"/>
  <c r="N102" i="18"/>
  <c r="N216" i="18"/>
  <c r="N98" i="14"/>
  <c r="N258" i="14"/>
  <c r="N199" i="13"/>
  <c r="N196" i="18"/>
  <c r="N114" i="18"/>
  <c r="N178" i="13"/>
  <c r="N117" i="14"/>
  <c r="N106" i="18"/>
  <c r="N237" i="14"/>
  <c r="N168" i="13"/>
  <c r="N259" i="13"/>
  <c r="N263" i="14"/>
  <c r="N109" i="14"/>
  <c r="N243" i="14"/>
  <c r="N15" i="14"/>
  <c r="N265" i="14"/>
  <c r="N113" i="18"/>
  <c r="N112" i="18"/>
  <c r="N241" i="14"/>
  <c r="N222" i="14"/>
  <c r="N266" i="14"/>
  <c r="N238" i="14"/>
  <c r="N154" i="14"/>
  <c r="N258" i="13"/>
  <c r="N120" i="18"/>
  <c r="N260" i="18"/>
  <c r="N165" i="18"/>
  <c r="N238" i="18"/>
  <c r="N110" i="13"/>
  <c r="N153" i="13"/>
  <c r="N212" i="14"/>
  <c r="N119" i="13"/>
  <c r="N212" i="13"/>
  <c r="N112" i="14"/>
  <c r="N239" i="18"/>
  <c r="N201" i="18"/>
  <c r="N152" i="13"/>
  <c r="N206" i="18"/>
  <c r="N243" i="18"/>
  <c r="N105" i="18"/>
  <c r="N227" i="14"/>
  <c r="N197" i="14"/>
  <c r="N1001" i="14" s="1"/>
  <c r="N104" i="13"/>
  <c r="N199" i="14"/>
  <c r="N127" i="14"/>
  <c r="N168" i="18"/>
  <c r="N185" i="13"/>
  <c r="N98" i="18"/>
  <c r="N204" i="13"/>
  <c r="N1026" i="13" s="1"/>
  <c r="N166" i="18"/>
  <c r="N967" i="18" s="1"/>
  <c r="N223" i="14"/>
  <c r="N117" i="18"/>
  <c r="N215" i="13"/>
  <c r="N256" i="13"/>
  <c r="N207" i="13"/>
  <c r="N160" i="18"/>
  <c r="N222" i="18"/>
  <c r="N250" i="18"/>
  <c r="N195" i="14"/>
  <c r="N106" i="13"/>
  <c r="N214" i="18"/>
  <c r="N257" i="14"/>
  <c r="N120" i="14"/>
  <c r="N219" i="18"/>
  <c r="N209" i="13"/>
  <c r="N219" i="14"/>
  <c r="N151" i="18"/>
  <c r="N177" i="18"/>
  <c r="N210" i="18"/>
  <c r="N205" i="13"/>
  <c r="N213" i="14"/>
  <c r="N126" i="13"/>
  <c r="N200" i="18"/>
  <c r="N1001" i="18" s="1"/>
  <c r="N100" i="18"/>
  <c r="N163" i="13"/>
  <c r="N167" i="18"/>
  <c r="N121" i="18"/>
  <c r="N200" i="14"/>
  <c r="N253" i="18"/>
  <c r="N164" i="18"/>
  <c r="N205" i="18"/>
  <c r="N107" i="18"/>
  <c r="N908" i="18" s="1"/>
  <c r="N185" i="14"/>
  <c r="N159" i="18"/>
  <c r="N162" i="14"/>
  <c r="N266" i="18"/>
  <c r="N264" i="13"/>
  <c r="N161" i="13"/>
  <c r="N221" i="14"/>
  <c r="N242" i="18"/>
  <c r="N123" i="18"/>
  <c r="N924" i="18" s="1"/>
  <c r="N110" i="18"/>
  <c r="N911" i="18" s="1"/>
  <c r="N119" i="18"/>
  <c r="N254" i="18"/>
  <c r="N98" i="13"/>
  <c r="N103" i="18"/>
  <c r="N206" i="14"/>
  <c r="N197" i="18"/>
  <c r="N998" i="18" s="1"/>
  <c r="N165" i="13"/>
  <c r="N987" i="13" s="1"/>
  <c r="N252" i="13"/>
  <c r="N167" i="14"/>
  <c r="N112" i="13"/>
  <c r="N129" i="13"/>
  <c r="N107" i="14"/>
  <c r="N162" i="13"/>
  <c r="N246" i="13"/>
  <c r="N100" i="14"/>
  <c r="N904" i="14" s="1"/>
  <c r="N151" i="14"/>
  <c r="N245" i="18"/>
  <c r="N108" i="14"/>
  <c r="N210" i="13"/>
  <c r="N155" i="13"/>
  <c r="N179" i="18"/>
  <c r="N234" i="18"/>
  <c r="N174" i="13"/>
  <c r="N15" i="13"/>
  <c r="N154" i="13"/>
  <c r="N131" i="13"/>
  <c r="N215" i="14"/>
  <c r="N108" i="13"/>
  <c r="N257" i="18"/>
  <c r="N208" i="13"/>
  <c r="N254" i="14"/>
  <c r="N1058" i="14" s="1"/>
  <c r="N224" i="18"/>
  <c r="N203" i="18"/>
  <c r="N146" i="13"/>
  <c r="N105" i="14"/>
  <c r="N261" i="14"/>
  <c r="N199" i="18"/>
  <c r="N177" i="14"/>
  <c r="N138" i="13"/>
  <c r="N264" i="18"/>
  <c r="N180" i="14"/>
  <c r="N240" i="18"/>
  <c r="N178" i="14"/>
  <c r="N103" i="14"/>
  <c r="N198" i="18"/>
  <c r="N154" i="18"/>
  <c r="N116" i="13"/>
  <c r="N938" i="13" s="1"/>
  <c r="N115" i="13"/>
  <c r="N236" i="14"/>
  <c r="N205" i="14"/>
  <c r="N169" i="13"/>
  <c r="N125" i="13"/>
  <c r="N216" i="13"/>
  <c r="N244" i="14"/>
  <c r="N217" i="13"/>
  <c r="N1039" i="13" s="1"/>
  <c r="N145" i="13"/>
  <c r="N247" i="14"/>
  <c r="N220" i="13"/>
  <c r="N175" i="13"/>
  <c r="N997" i="13" s="1"/>
  <c r="N236" i="18"/>
  <c r="N265" i="13"/>
  <c r="N267" i="14"/>
  <c r="N228" i="13"/>
  <c r="N255" i="14"/>
  <c r="N117" i="13"/>
  <c r="N237" i="18"/>
  <c r="N207" i="18"/>
  <c r="N249" i="18"/>
  <c r="N116" i="18"/>
  <c r="N195" i="13"/>
  <c r="N198" i="13"/>
  <c r="N110" i="14"/>
  <c r="N265" i="18"/>
  <c r="N221" i="18"/>
  <c r="N232" i="13"/>
  <c r="N183" i="18"/>
  <c r="N200" i="13"/>
  <c r="N176" i="14"/>
  <c r="N980" i="14" s="1"/>
  <c r="N214" i="14"/>
  <c r="N1018" i="14" s="1"/>
  <c r="N197" i="13"/>
  <c r="N124" i="13"/>
  <c r="N99" i="13"/>
  <c r="N168" i="14"/>
  <c r="N972" i="14" s="1"/>
  <c r="N103" i="13"/>
  <c r="N240" i="13"/>
  <c r="N1062" i="13" s="1"/>
  <c r="N172" i="13"/>
  <c r="N175" i="18"/>
  <c r="N224" i="13"/>
  <c r="N166" i="14"/>
  <c r="N164" i="13"/>
  <c r="N118" i="14"/>
  <c r="N922" i="14" s="1"/>
  <c r="N113" i="14"/>
  <c r="N155" i="14"/>
  <c r="N203" i="14"/>
  <c r="N208" i="18"/>
  <c r="N1009" i="18" s="1"/>
  <c r="N121" i="13"/>
  <c r="N227" i="13"/>
  <c r="N178" i="18"/>
  <c r="N157" i="14"/>
  <c r="N248" i="13"/>
  <c r="N108" i="18"/>
  <c r="N269" i="14"/>
  <c r="N247" i="18"/>
  <c r="N180" i="18"/>
  <c r="N260" i="14"/>
  <c r="N116" i="14"/>
  <c r="N119" i="14"/>
  <c r="N240" i="14"/>
  <c r="N223" i="18"/>
  <c r="N162" i="18"/>
  <c r="N963" i="18" s="1"/>
  <c r="N171" i="18"/>
  <c r="N184" i="14"/>
  <c r="N167" i="13"/>
  <c r="N158" i="18"/>
  <c r="N127" i="18"/>
  <c r="N928" i="18" s="1"/>
  <c r="N247" i="13"/>
  <c r="K131" i="14"/>
  <c r="K935" i="14" s="1"/>
  <c r="K156" i="14"/>
  <c r="K200" i="18"/>
  <c r="K1001" i="18" s="1"/>
  <c r="K171" i="14"/>
  <c r="K176" i="14"/>
  <c r="K225" i="14"/>
  <c r="K249" i="13"/>
  <c r="K185" i="14"/>
  <c r="K184" i="14"/>
  <c r="K225" i="13"/>
  <c r="K211" i="18"/>
  <c r="K210" i="13"/>
  <c r="K248" i="18"/>
  <c r="K166" i="13"/>
  <c r="K207" i="14"/>
  <c r="K238" i="13"/>
  <c r="K172" i="14"/>
  <c r="K218" i="13"/>
  <c r="K1040" i="13" s="1"/>
  <c r="K172" i="18"/>
  <c r="K260" i="13"/>
  <c r="K171" i="18"/>
  <c r="K157" i="14"/>
  <c r="K265" i="14"/>
  <c r="K245" i="18"/>
  <c r="K213" i="13"/>
  <c r="K101" i="13"/>
  <c r="K201" i="13"/>
  <c r="K264" i="14"/>
  <c r="K224" i="18"/>
  <c r="K268" i="13"/>
  <c r="K108" i="14"/>
  <c r="K181" i="13"/>
  <c r="K112" i="14"/>
  <c r="K916" i="14" s="1"/>
  <c r="K209" i="13"/>
  <c r="K131" i="18"/>
  <c r="K194" i="14"/>
  <c r="K211" i="13"/>
  <c r="K114" i="13"/>
  <c r="K169" i="18"/>
  <c r="K203" i="13"/>
  <c r="K122" i="13"/>
  <c r="K15" i="13"/>
  <c r="K107" i="18"/>
  <c r="K169" i="14"/>
  <c r="K254" i="13"/>
  <c r="K181" i="14"/>
  <c r="K202" i="18"/>
  <c r="K203" i="18"/>
  <c r="K236" i="18"/>
  <c r="K164" i="14"/>
  <c r="K221" i="13"/>
  <c r="K262" i="14"/>
  <c r="K250" i="14"/>
  <c r="K161" i="18"/>
  <c r="K251" i="13"/>
  <c r="K214" i="14"/>
  <c r="K174" i="18"/>
  <c r="K975" i="18" s="1"/>
  <c r="K152" i="13"/>
  <c r="K238" i="14"/>
  <c r="K1042" i="14" s="1"/>
  <c r="K152" i="18"/>
  <c r="K258" i="13"/>
  <c r="K120" i="18"/>
  <c r="K257" i="13"/>
  <c r="K115" i="14"/>
  <c r="K264" i="13"/>
  <c r="K1086" i="13" s="1"/>
  <c r="K161" i="13"/>
  <c r="K198" i="14"/>
  <c r="K128" i="14"/>
  <c r="K243" i="13"/>
  <c r="K264" i="18"/>
  <c r="K195" i="18"/>
  <c r="K256" i="18"/>
  <c r="K180" i="18"/>
  <c r="K261" i="13"/>
  <c r="K225" i="18"/>
  <c r="K258" i="18"/>
  <c r="K126" i="14"/>
  <c r="K219" i="14"/>
  <c r="K109" i="18"/>
  <c r="K15" i="14"/>
  <c r="K211" i="14"/>
  <c r="K101" i="18"/>
  <c r="K902" i="18" s="1"/>
  <c r="K182" i="18"/>
  <c r="K179" i="14"/>
  <c r="K151" i="18"/>
  <c r="K247" i="18"/>
  <c r="K223" i="13"/>
  <c r="K239" i="13"/>
  <c r="K263" i="18"/>
  <c r="K112" i="18"/>
  <c r="K101" i="14"/>
  <c r="K241" i="14"/>
  <c r="K266" i="14"/>
  <c r="K197" i="13"/>
  <c r="K99" i="13"/>
  <c r="K179" i="13"/>
  <c r="K252" i="18"/>
  <c r="K168" i="14"/>
  <c r="K155" i="13"/>
  <c r="K122" i="18"/>
  <c r="K212" i="13"/>
  <c r="K219" i="13"/>
  <c r="K237" i="18"/>
  <c r="K220" i="18"/>
  <c r="K177" i="13"/>
  <c r="K202" i="14"/>
  <c r="K204" i="14"/>
  <c r="K1008" i="14" s="1"/>
  <c r="K213" i="18"/>
  <c r="K174" i="14"/>
  <c r="K207" i="18"/>
  <c r="K222" i="14"/>
  <c r="K154" i="14"/>
  <c r="K124" i="13"/>
  <c r="K206" i="18"/>
  <c r="K144" i="13"/>
  <c r="K252" i="13"/>
  <c r="K181" i="18"/>
  <c r="K110" i="14"/>
  <c r="J15" i="19"/>
  <c r="K105" i="14"/>
  <c r="K156" i="18"/>
  <c r="K104" i="18"/>
  <c r="K249" i="18"/>
  <c r="K200" i="13"/>
  <c r="K259" i="14"/>
  <c r="K127" i="13"/>
  <c r="K132" i="13"/>
  <c r="K124" i="18"/>
  <c r="K214" i="13"/>
  <c r="K255" i="13"/>
  <c r="K209" i="14"/>
  <c r="K1013" i="14" s="1"/>
  <c r="K159" i="18"/>
  <c r="K121" i="14"/>
  <c r="K266" i="18"/>
  <c r="K244" i="13"/>
  <c r="K177" i="18"/>
  <c r="K252" i="14"/>
  <c r="K105" i="13"/>
  <c r="K227" i="13"/>
  <c r="K170" i="18"/>
  <c r="K110" i="13"/>
  <c r="K182" i="14"/>
  <c r="K226" i="13"/>
  <c r="K246" i="14"/>
  <c r="K218" i="18"/>
  <c r="K1019" i="18" s="1"/>
  <c r="K119" i="13"/>
  <c r="K259" i="13"/>
  <c r="K109" i="14"/>
  <c r="K106" i="14"/>
  <c r="K243" i="14"/>
  <c r="K275" i="13"/>
  <c r="K166" i="14"/>
  <c r="K127" i="14"/>
  <c r="K168" i="18"/>
  <c r="K257" i="18"/>
  <c r="K118" i="14"/>
  <c r="K129" i="14"/>
  <c r="K155" i="14"/>
  <c r="K116" i="13"/>
  <c r="K162" i="13"/>
  <c r="K108" i="18"/>
  <c r="K909" i="18" s="1"/>
  <c r="K98" i="14"/>
  <c r="K120" i="14"/>
  <c r="K223" i="18"/>
  <c r="K208" i="13"/>
  <c r="K269" i="14"/>
  <c r="K216" i="13"/>
  <c r="K241" i="18"/>
  <c r="K108" i="13"/>
  <c r="K160" i="18"/>
  <c r="K174" i="13"/>
  <c r="K162" i="18"/>
  <c r="K204" i="13"/>
  <c r="K247" i="14"/>
  <c r="K215" i="13"/>
  <c r="K1037" i="13" s="1"/>
  <c r="K176" i="18"/>
  <c r="K226" i="14"/>
  <c r="K235" i="14"/>
  <c r="K248" i="14"/>
  <c r="K118" i="18"/>
  <c r="K125" i="14"/>
  <c r="K132" i="14"/>
  <c r="K214" i="18"/>
  <c r="K250" i="18"/>
  <c r="K243" i="18"/>
  <c r="K249" i="14"/>
  <c r="K105" i="18"/>
  <c r="K212" i="14"/>
  <c r="K237" i="14"/>
  <c r="K145" i="13"/>
  <c r="K177" i="14"/>
  <c r="K168" i="13"/>
  <c r="K263" i="14"/>
  <c r="K184" i="13"/>
  <c r="K150" i="18"/>
  <c r="K248" i="13"/>
  <c r="K210" i="18"/>
  <c r="K178" i="14"/>
  <c r="K119" i="14"/>
  <c r="K185" i="13"/>
  <c r="K206" i="14"/>
  <c r="K195" i="13"/>
  <c r="K254" i="14"/>
  <c r="K268" i="14"/>
  <c r="K175" i="13"/>
  <c r="K100" i="13"/>
  <c r="K133" i="14"/>
  <c r="K183" i="13"/>
  <c r="K271" i="13"/>
  <c r="K114" i="14"/>
  <c r="K162" i="14"/>
  <c r="K146" i="13"/>
  <c r="K251" i="14"/>
  <c r="K173" i="14"/>
  <c r="K221" i="14"/>
  <c r="K153" i="13"/>
  <c r="K115" i="18"/>
  <c r="K240" i="13"/>
  <c r="K1062" i="13" s="1"/>
  <c r="K172" i="13"/>
  <c r="K112" i="13"/>
  <c r="K197" i="14"/>
  <c r="K267" i="14"/>
  <c r="K157" i="18"/>
  <c r="K228" i="13"/>
  <c r="K240" i="18"/>
  <c r="K129" i="13"/>
  <c r="K951" i="13" s="1"/>
  <c r="K116" i="14"/>
  <c r="K107" i="14"/>
  <c r="K113" i="14"/>
  <c r="K200" i="14"/>
  <c r="K158" i="18"/>
  <c r="K234" i="18"/>
  <c r="K164" i="18"/>
  <c r="K965" i="18" s="1"/>
  <c r="K98" i="18"/>
  <c r="K109" i="13"/>
  <c r="K217" i="13"/>
  <c r="K126" i="13"/>
  <c r="K223" i="14"/>
  <c r="K208" i="18"/>
  <c r="K246" i="13"/>
  <c r="K169" i="13"/>
  <c r="K247" i="13"/>
  <c r="K220" i="13"/>
  <c r="K99" i="14"/>
  <c r="K163" i="13"/>
  <c r="K128" i="18"/>
  <c r="K194" i="18"/>
  <c r="K198" i="13"/>
  <c r="K208" i="14"/>
  <c r="K244" i="18"/>
  <c r="K193" i="14"/>
  <c r="K121" i="13"/>
  <c r="K160" i="14"/>
  <c r="K201" i="18"/>
  <c r="K138" i="13"/>
  <c r="K123" i="18"/>
  <c r="K110" i="18"/>
  <c r="K245" i="13"/>
  <c r="K1067" i="13" s="1"/>
  <c r="K212" i="18"/>
  <c r="K152" i="14"/>
  <c r="K260" i="18"/>
  <c r="K113" i="13"/>
  <c r="K100" i="18"/>
  <c r="K163" i="18"/>
  <c r="K222" i="13"/>
  <c r="K1044" i="13" s="1"/>
  <c r="K224" i="13"/>
  <c r="K1046" i="13" s="1"/>
  <c r="K120" i="13"/>
  <c r="K215" i="18"/>
  <c r="K111" i="13"/>
  <c r="K180" i="14"/>
  <c r="K123" i="13"/>
  <c r="K267" i="18"/>
  <c r="K203" i="14"/>
  <c r="K153" i="14"/>
  <c r="K242" i="13"/>
  <c r="K216" i="18"/>
  <c r="K116" i="18"/>
  <c r="K106" i="13"/>
  <c r="K199" i="13"/>
  <c r="K219" i="18"/>
  <c r="K125" i="13"/>
  <c r="K244" i="14"/>
  <c r="K259" i="18"/>
  <c r="K131" i="13"/>
  <c r="K176" i="13"/>
  <c r="K245" i="14"/>
  <c r="K262" i="18"/>
  <c r="K170" i="14"/>
  <c r="K167" i="13"/>
  <c r="K118" i="13"/>
  <c r="K940" i="13" s="1"/>
  <c r="K216" i="14"/>
  <c r="K217" i="14"/>
  <c r="K256" i="14"/>
  <c r="K253" i="18"/>
  <c r="K263" i="13"/>
  <c r="K115" i="13"/>
  <c r="K227" i="14"/>
  <c r="K104" i="13"/>
  <c r="K205" i="14"/>
  <c r="K210" i="14"/>
  <c r="K246" i="18"/>
  <c r="K165" i="14"/>
  <c r="K103" i="13"/>
  <c r="K173" i="13"/>
  <c r="K224" i="14"/>
  <c r="K158" i="14"/>
  <c r="K167" i="18"/>
  <c r="K250" i="13"/>
  <c r="K171" i="13"/>
  <c r="K121" i="18"/>
  <c r="K267" i="13"/>
  <c r="K102" i="18"/>
  <c r="K163" i="14"/>
  <c r="K114" i="18"/>
  <c r="K222" i="18"/>
  <c r="K205" i="18"/>
  <c r="K173" i="18"/>
  <c r="K242" i="18"/>
  <c r="K127" i="18"/>
  <c r="K213" i="14"/>
  <c r="K192" i="18"/>
  <c r="K107" i="13"/>
  <c r="K183" i="14"/>
  <c r="K158" i="13"/>
  <c r="K122" i="14"/>
  <c r="K129" i="18"/>
  <c r="K253" i="14"/>
  <c r="K197" i="18"/>
  <c r="K196" i="18"/>
  <c r="K165" i="13"/>
  <c r="K220" i="14"/>
  <c r="K261" i="14"/>
  <c r="K182" i="13"/>
  <c r="K258" i="14"/>
  <c r="K157" i="13"/>
  <c r="K979" i="13" s="1"/>
  <c r="K164" i="13"/>
  <c r="K154" i="18"/>
  <c r="K113" i="18"/>
  <c r="K262" i="13"/>
  <c r="K175" i="18"/>
  <c r="K265" i="18"/>
  <c r="K167" i="14"/>
  <c r="K265" i="13"/>
  <c r="K1087" i="13" s="1"/>
  <c r="K269" i="13"/>
  <c r="K253" i="13"/>
  <c r="K266" i="13"/>
  <c r="K180" i="13"/>
  <c r="K119" i="18"/>
  <c r="K195" i="14"/>
  <c r="K261" i="18"/>
  <c r="K98" i="13"/>
  <c r="K175" i="14"/>
  <c r="K198" i="18"/>
  <c r="K130" i="13"/>
  <c r="K196" i="14"/>
  <c r="K215" i="14"/>
  <c r="K166" i="18"/>
  <c r="K130" i="14"/>
  <c r="K257" i="14"/>
  <c r="K189" i="13"/>
  <c r="K117" i="18"/>
  <c r="K255" i="14"/>
  <c r="K183" i="18"/>
  <c r="K117" i="13"/>
  <c r="K151" i="14"/>
  <c r="K117" i="14"/>
  <c r="K178" i="18"/>
  <c r="K242" i="14"/>
  <c r="K254" i="18"/>
  <c r="K209" i="18"/>
  <c r="K125" i="18"/>
  <c r="K193" i="18"/>
  <c r="K160" i="13"/>
  <c r="K123" i="14"/>
  <c r="K238" i="18"/>
  <c r="K217" i="18"/>
  <c r="K156" i="13"/>
  <c r="K100" i="14"/>
  <c r="K236" i="14"/>
  <c r="K153" i="18"/>
  <c r="K99" i="18"/>
  <c r="K102" i="13"/>
  <c r="K255" i="18"/>
  <c r="K251" i="18"/>
  <c r="K161" i="14"/>
  <c r="K206" i="13"/>
  <c r="K102" i="14"/>
  <c r="K906" i="14" s="1"/>
  <c r="K165" i="18"/>
  <c r="K14" i="14"/>
  <c r="K128" i="13"/>
  <c r="K260" i="14"/>
  <c r="K218" i="14"/>
  <c r="K170" i="13"/>
  <c r="K204" i="18"/>
  <c r="K205" i="13"/>
  <c r="K159" i="14"/>
  <c r="K240" i="14"/>
  <c r="K239" i="14"/>
  <c r="K196" i="13"/>
  <c r="K221" i="18"/>
  <c r="K232" i="13"/>
  <c r="K241" i="13"/>
  <c r="K159" i="13"/>
  <c r="K270" i="13"/>
  <c r="K199" i="18"/>
  <c r="K179" i="18"/>
  <c r="K199" i="14"/>
  <c r="K126" i="18"/>
  <c r="K111" i="18"/>
  <c r="K912" i="18" s="1"/>
  <c r="K154" i="13"/>
  <c r="K239" i="18"/>
  <c r="K155" i="18"/>
  <c r="K14" i="13"/>
  <c r="K124" i="14"/>
  <c r="K202" i="13"/>
  <c r="K1024" i="13" s="1"/>
  <c r="K106" i="18"/>
  <c r="K130" i="18"/>
  <c r="K104" i="14"/>
  <c r="K256" i="13"/>
  <c r="K207" i="13"/>
  <c r="K111" i="14"/>
  <c r="K201" i="14"/>
  <c r="K235" i="18"/>
  <c r="K103" i="14"/>
  <c r="K103" i="18"/>
  <c r="K178" i="13"/>
  <c r="L609" i="17"/>
  <c r="Q598" i="17"/>
  <c r="M90" i="21"/>
  <c r="Y274" i="17"/>
  <c r="U609" i="17"/>
  <c r="Y448" i="17"/>
  <c r="O598" i="17"/>
  <c r="K90" i="21"/>
  <c r="P472" i="18"/>
  <c r="P392" i="14"/>
  <c r="P472" i="14"/>
  <c r="P506" i="14"/>
  <c r="P289" i="13"/>
  <c r="P477" i="18"/>
  <c r="P367" i="14"/>
  <c r="P402" i="13"/>
  <c r="P493" i="14"/>
  <c r="P481" i="18"/>
  <c r="P389" i="14"/>
  <c r="P485" i="13"/>
  <c r="P501" i="13"/>
  <c r="P510" i="18"/>
  <c r="P534" i="18"/>
  <c r="P392" i="18"/>
  <c r="P482" i="13"/>
  <c r="P469" i="14"/>
  <c r="P488" i="14"/>
  <c r="P536" i="14"/>
  <c r="P470" i="13"/>
  <c r="P374" i="18"/>
  <c r="P464" i="14"/>
  <c r="P425" i="18"/>
  <c r="P472" i="13"/>
  <c r="P524" i="13"/>
  <c r="P426" i="14"/>
  <c r="P464" i="18"/>
  <c r="P387" i="13"/>
  <c r="P452" i="13"/>
  <c r="P439" i="14"/>
  <c r="P521" i="18"/>
  <c r="P528" i="13"/>
  <c r="P447" i="18"/>
  <c r="P437" i="14"/>
  <c r="P440" i="14"/>
  <c r="P379" i="14"/>
  <c r="P436" i="14"/>
  <c r="P490" i="18"/>
  <c r="P449" i="18"/>
  <c r="P372" i="18"/>
  <c r="P517" i="14"/>
  <c r="P523" i="13"/>
  <c r="P462" i="14"/>
  <c r="P393" i="13"/>
  <c r="P489" i="14"/>
  <c r="P471" i="13"/>
  <c r="P532" i="14"/>
  <c r="P374" i="14"/>
  <c r="P533" i="14"/>
  <c r="P381" i="14"/>
  <c r="P445" i="13"/>
  <c r="P427" i="13"/>
  <c r="P447" i="13"/>
  <c r="P463" i="13"/>
  <c r="P476" i="18"/>
  <c r="P386" i="13"/>
  <c r="P422" i="18"/>
  <c r="P500" i="13"/>
  <c r="P492" i="18"/>
  <c r="P430" i="13"/>
  <c r="P434" i="13"/>
  <c r="P518" i="13"/>
  <c r="P369" i="14"/>
  <c r="P532" i="13"/>
  <c r="P369" i="18"/>
  <c r="P488" i="18"/>
  <c r="P437" i="13"/>
  <c r="P391" i="14"/>
  <c r="P381" i="18"/>
  <c r="P467" i="14"/>
  <c r="P503" i="14"/>
  <c r="P473" i="13"/>
  <c r="P377" i="18"/>
  <c r="P536" i="13"/>
  <c r="P405" i="13"/>
  <c r="P423" i="18"/>
  <c r="P428" i="14"/>
  <c r="P477" i="14"/>
  <c r="P463" i="14"/>
  <c r="P457" i="13"/>
  <c r="P478" i="18"/>
  <c r="P473" i="18"/>
  <c r="P372" i="14"/>
  <c r="P389" i="13"/>
  <c r="P483" i="14"/>
  <c r="P491" i="13"/>
  <c r="P520" i="13"/>
  <c r="P516" i="18"/>
  <c r="P367" i="18"/>
  <c r="P419" i="18"/>
  <c r="P398" i="14"/>
  <c r="P506" i="13"/>
  <c r="P515" i="18"/>
  <c r="P424" i="14"/>
  <c r="P506" i="18"/>
  <c r="P394" i="18"/>
  <c r="P420" i="14"/>
  <c r="P468" i="14"/>
  <c r="P521" i="14"/>
  <c r="P433" i="13"/>
  <c r="P512" i="14"/>
  <c r="P380" i="18"/>
  <c r="P429" i="13"/>
  <c r="P371" i="14"/>
  <c r="P483" i="18"/>
  <c r="P383" i="13"/>
  <c r="P525" i="13"/>
  <c r="P379" i="18"/>
  <c r="P473" i="14"/>
  <c r="P549" i="13"/>
  <c r="P479" i="18"/>
  <c r="P443" i="18"/>
  <c r="P450" i="13"/>
  <c r="P474" i="13"/>
  <c r="P453" i="14"/>
  <c r="P474" i="18"/>
  <c r="P512" i="13"/>
  <c r="P497" i="13"/>
  <c r="P393" i="14"/>
  <c r="P505" i="18"/>
  <c r="P467" i="18"/>
  <c r="P448" i="18"/>
  <c r="P519" i="18"/>
  <c r="P395" i="13"/>
  <c r="P494" i="14"/>
  <c r="P382" i="18"/>
  <c r="P478" i="14"/>
  <c r="P383" i="18"/>
  <c r="P431" i="18"/>
  <c r="P432" i="18"/>
  <c r="P519" i="13"/>
  <c r="P492" i="13"/>
  <c r="P478" i="13"/>
  <c r="P449" i="13"/>
  <c r="P444" i="13"/>
  <c r="P542" i="13"/>
  <c r="P422" i="14"/>
  <c r="P420" i="18"/>
  <c r="P388" i="18"/>
  <c r="P368" i="18"/>
  <c r="P465" i="18"/>
  <c r="P503" i="18"/>
  <c r="P475" i="14"/>
  <c r="P499" i="13"/>
  <c r="P520" i="14"/>
  <c r="P397" i="14"/>
  <c r="P377" i="13"/>
  <c r="P421" i="14"/>
  <c r="P446" i="14"/>
  <c r="P399" i="13"/>
  <c r="P388" i="14"/>
  <c r="P434" i="14"/>
  <c r="P516" i="13"/>
  <c r="P515" i="14"/>
  <c r="P400" i="14"/>
  <c r="P398" i="13"/>
  <c r="P456" i="13"/>
  <c r="P441" i="14"/>
  <c r="P490" i="13"/>
  <c r="P469" i="18"/>
  <c r="P524" i="14"/>
  <c r="P398" i="18"/>
  <c r="P495" i="13"/>
  <c r="P428" i="18"/>
  <c r="P376" i="14"/>
  <c r="P385" i="18"/>
  <c r="P384" i="13"/>
  <c r="P463" i="18"/>
  <c r="P431" i="14"/>
  <c r="P530" i="18"/>
  <c r="P391" i="18"/>
  <c r="P427" i="14"/>
  <c r="P528" i="14"/>
  <c r="P455" i="13"/>
  <c r="P516" i="14"/>
  <c r="P376" i="18"/>
  <c r="P527" i="14"/>
  <c r="P380" i="14"/>
  <c r="P429" i="18"/>
  <c r="P471" i="14"/>
  <c r="P508" i="18"/>
  <c r="P525" i="14"/>
  <c r="P526" i="13"/>
  <c r="P502" i="18"/>
  <c r="P421" i="18"/>
  <c r="P535" i="13"/>
  <c r="P399" i="14"/>
  <c r="P538" i="13"/>
  <c r="P375" i="13"/>
  <c r="P431" i="13"/>
  <c r="P370" i="14"/>
  <c r="P485" i="18"/>
  <c r="P495" i="14"/>
  <c r="P525" i="18"/>
  <c r="P448" i="13"/>
  <c r="P384" i="14"/>
  <c r="P390" i="13"/>
  <c r="P530" i="13"/>
  <c r="P429" i="14"/>
  <c r="P441" i="13"/>
  <c r="P375" i="18"/>
  <c r="P433" i="18"/>
  <c r="P446" i="13"/>
  <c r="P444" i="14"/>
  <c r="P490" i="14"/>
  <c r="P396" i="14"/>
  <c r="P493" i="13"/>
  <c r="P462" i="18"/>
  <c r="P396" i="13"/>
  <c r="P453" i="13"/>
  <c r="P514" i="14"/>
  <c r="P508" i="14"/>
  <c r="P529" i="14"/>
  <c r="P488" i="13"/>
  <c r="P378" i="18"/>
  <c r="P502" i="13"/>
  <c r="P283" i="14"/>
  <c r="P452" i="14"/>
  <c r="P531" i="14"/>
  <c r="P534" i="14"/>
  <c r="P533" i="13"/>
  <c r="P418" i="18"/>
  <c r="P475" i="18"/>
  <c r="P374" i="13"/>
  <c r="P458" i="13"/>
  <c r="P428" i="13"/>
  <c r="P507" i="18"/>
  <c r="P393" i="18"/>
  <c r="P509" i="18"/>
  <c r="P379" i="13"/>
  <c r="P532" i="18"/>
  <c r="P389" i="18"/>
  <c r="P440" i="13"/>
  <c r="P487" i="13"/>
  <c r="P487" i="18"/>
  <c r="P439" i="18"/>
  <c r="P496" i="13"/>
  <c r="P537" i="13"/>
  <c r="P459" i="18"/>
  <c r="P365" i="18"/>
  <c r="P417" i="18"/>
  <c r="P484" i="18"/>
  <c r="P523" i="18"/>
  <c r="P533" i="18"/>
  <c r="P424" i="18"/>
  <c r="P535" i="14"/>
  <c r="P454" i="13"/>
  <c r="P509" i="14"/>
  <c r="P442" i="13"/>
  <c r="P531" i="13"/>
  <c r="P427" i="18"/>
  <c r="P448" i="14"/>
  <c r="P432" i="14"/>
  <c r="P396" i="18"/>
  <c r="P477" i="13"/>
  <c r="P386" i="14"/>
  <c r="P373" i="18"/>
  <c r="P395" i="18"/>
  <c r="P480" i="14"/>
  <c r="P394" i="13"/>
  <c r="P522" i="13"/>
  <c r="P446" i="18"/>
  <c r="P461" i="18"/>
  <c r="P504" i="18"/>
  <c r="P450" i="14"/>
  <c r="P511" i="14"/>
  <c r="P528" i="18"/>
  <c r="P386" i="18"/>
  <c r="P476" i="14"/>
  <c r="P486" i="18"/>
  <c r="P524" i="18"/>
  <c r="P440" i="18"/>
  <c r="P484" i="13"/>
  <c r="P527" i="18"/>
  <c r="P390" i="18"/>
  <c r="P517" i="18"/>
  <c r="P485" i="14"/>
  <c r="P437" i="18"/>
  <c r="P511" i="18"/>
  <c r="P498" i="13"/>
  <c r="P489" i="13"/>
  <c r="P466" i="18"/>
  <c r="P504" i="14"/>
  <c r="P375" i="14"/>
  <c r="P540" i="13"/>
  <c r="P518" i="14"/>
  <c r="P522" i="18"/>
  <c r="P420" i="13"/>
  <c r="P534" i="13"/>
  <c r="P526" i="18"/>
  <c r="P444" i="18"/>
  <c r="P442" i="14"/>
  <c r="P491" i="14"/>
  <c r="P479" i="13"/>
  <c r="P521" i="13"/>
  <c r="P480" i="18"/>
  <c r="P445" i="18"/>
  <c r="P443" i="13"/>
  <c r="P513" i="18"/>
  <c r="P486" i="14"/>
  <c r="P395" i="14"/>
  <c r="P430" i="14"/>
  <c r="P466" i="14"/>
  <c r="P434" i="18"/>
  <c r="P517" i="13"/>
  <c r="P430" i="18"/>
  <c r="P530" i="14"/>
  <c r="P451" i="13"/>
  <c r="P441" i="18"/>
  <c r="P529" i="18"/>
  <c r="P400" i="13"/>
  <c r="P419" i="13"/>
  <c r="P505" i="14"/>
  <c r="P465" i="14"/>
  <c r="P425" i="14"/>
  <c r="P544" i="13"/>
  <c r="P373" i="13"/>
  <c r="P436" i="18"/>
  <c r="P380" i="13"/>
  <c r="P513" i="14"/>
  <c r="P376" i="13"/>
  <c r="P450" i="18"/>
  <c r="P470" i="18"/>
  <c r="P404" i="13"/>
  <c r="P482" i="14"/>
  <c r="P385" i="14"/>
  <c r="P401" i="14"/>
  <c r="P522" i="14"/>
  <c r="P377" i="14"/>
  <c r="P469" i="13"/>
  <c r="P419" i="14"/>
  <c r="P443" i="14"/>
  <c r="P486" i="13"/>
  <c r="P370" i="18"/>
  <c r="P476" i="13"/>
  <c r="P515" i="13"/>
  <c r="P489" i="18"/>
  <c r="P449" i="14"/>
  <c r="O43" i="19"/>
  <c r="P474" i="14"/>
  <c r="P471" i="18"/>
  <c r="P435" i="18"/>
  <c r="P392" i="13"/>
  <c r="P481" i="13"/>
  <c r="P501" i="18"/>
  <c r="P447" i="14"/>
  <c r="P475" i="13"/>
  <c r="P531" i="18"/>
  <c r="P435" i="13"/>
  <c r="P383" i="14"/>
  <c r="P371" i="18"/>
  <c r="P436" i="13"/>
  <c r="P403" i="13"/>
  <c r="P435" i="14"/>
  <c r="P484" i="14"/>
  <c r="P480" i="13"/>
  <c r="P385" i="13"/>
  <c r="P418" i="13"/>
  <c r="P468" i="18"/>
  <c r="P391" i="13"/>
  <c r="P487" i="14"/>
  <c r="P512" i="18"/>
  <c r="P545" i="13"/>
  <c r="P382" i="13"/>
  <c r="P451" i="14"/>
  <c r="P378" i="14"/>
  <c r="P481" i="14"/>
  <c r="P438" i="18"/>
  <c r="P387" i="18"/>
  <c r="P537" i="14"/>
  <c r="P539" i="13"/>
  <c r="P282" i="14"/>
  <c r="P412" i="13"/>
  <c r="P366" i="18"/>
  <c r="P388" i="13"/>
  <c r="P507" i="14"/>
  <c r="P387" i="14"/>
  <c r="P381" i="13"/>
  <c r="P445" i="14"/>
  <c r="P461" i="14"/>
  <c r="P438" i="14"/>
  <c r="P479" i="14"/>
  <c r="P513" i="13"/>
  <c r="P432" i="13"/>
  <c r="P510" i="14"/>
  <c r="P372" i="13"/>
  <c r="P460" i="18"/>
  <c r="P541" i="13"/>
  <c r="P390" i="14"/>
  <c r="P378" i="13"/>
  <c r="P492" i="14"/>
  <c r="P366" i="14"/>
  <c r="P423" i="14"/>
  <c r="P397" i="18"/>
  <c r="P433" i="14"/>
  <c r="P442" i="18"/>
  <c r="P526" i="14"/>
  <c r="P491" i="18"/>
  <c r="P494" i="13"/>
  <c r="P368" i="14"/>
  <c r="P482" i="18"/>
  <c r="P514" i="18"/>
  <c r="P384" i="18"/>
  <c r="P382" i="14"/>
  <c r="P373" i="14"/>
  <c r="P394" i="14"/>
  <c r="P483" i="13"/>
  <c r="P288" i="13"/>
  <c r="P470" i="14"/>
  <c r="P529" i="13"/>
  <c r="P518" i="18"/>
  <c r="P543" i="13"/>
  <c r="P406" i="13"/>
  <c r="P426" i="13"/>
  <c r="P523" i="14"/>
  <c r="P527" i="13"/>
  <c r="P438" i="13"/>
  <c r="P426" i="18"/>
  <c r="P397" i="13"/>
  <c r="P459" i="13"/>
  <c r="P439" i="13"/>
  <c r="P401" i="13"/>
  <c r="P514" i="13"/>
  <c r="P520" i="18"/>
  <c r="P519" i="14"/>
  <c r="U437" i="18"/>
  <c r="U388" i="14"/>
  <c r="U467" i="14"/>
  <c r="U537" i="14"/>
  <c r="U425" i="14"/>
  <c r="U393" i="13"/>
  <c r="U490" i="13"/>
  <c r="U459" i="13"/>
  <c r="U379" i="18"/>
  <c r="U367" i="14"/>
  <c r="U396" i="13"/>
  <c r="U389" i="14"/>
  <c r="U480" i="14"/>
  <c r="U532" i="18"/>
  <c r="U487" i="13"/>
  <c r="U523" i="13"/>
  <c r="U392" i="14"/>
  <c r="U424" i="14"/>
  <c r="U511" i="14"/>
  <c r="U526" i="14"/>
  <c r="U480" i="18"/>
  <c r="U474" i="18"/>
  <c r="U426" i="14"/>
  <c r="U533" i="18"/>
  <c r="U395" i="13"/>
  <c r="U530" i="18"/>
  <c r="U429" i="18"/>
  <c r="U390" i="13"/>
  <c r="U521" i="14"/>
  <c r="U469" i="18"/>
  <c r="U496" i="13"/>
  <c r="U519" i="13"/>
  <c r="U509" i="14"/>
  <c r="U508" i="14"/>
  <c r="U371" i="14"/>
  <c r="U516" i="18"/>
  <c r="U435" i="13"/>
  <c r="U400" i="14"/>
  <c r="U479" i="18"/>
  <c r="U468" i="14"/>
  <c r="U466" i="14"/>
  <c r="U507" i="18"/>
  <c r="U382" i="13"/>
  <c r="U443" i="18"/>
  <c r="U535" i="13"/>
  <c r="U438" i="14"/>
  <c r="U440" i="14"/>
  <c r="U447" i="13"/>
  <c r="U453" i="14"/>
  <c r="U528" i="13"/>
  <c r="U448" i="13"/>
  <c r="U441" i="13"/>
  <c r="U522" i="14"/>
  <c r="T43" i="19"/>
  <c r="U434" i="18"/>
  <c r="U437" i="14"/>
  <c r="U483" i="18"/>
  <c r="U471" i="14"/>
  <c r="U474" i="14"/>
  <c r="U436" i="14"/>
  <c r="U493" i="14"/>
  <c r="U432" i="14"/>
  <c r="U535" i="14"/>
  <c r="U540" i="13"/>
  <c r="U430" i="18"/>
  <c r="U434" i="14"/>
  <c r="U459" i="18"/>
  <c r="U366" i="18"/>
  <c r="U529" i="14"/>
  <c r="U536" i="13"/>
  <c r="U468" i="18"/>
  <c r="U467" i="18"/>
  <c r="U423" i="18"/>
  <c r="U385" i="18"/>
  <c r="U405" i="13"/>
  <c r="U483" i="14"/>
  <c r="U525" i="14"/>
  <c r="U436" i="13"/>
  <c r="U446" i="13"/>
  <c r="U493" i="13"/>
  <c r="U474" i="13"/>
  <c r="U473" i="18"/>
  <c r="U384" i="18"/>
  <c r="U401" i="14"/>
  <c r="U463" i="18"/>
  <c r="U465" i="18"/>
  <c r="U420" i="18"/>
  <c r="U432" i="13"/>
  <c r="U387" i="18"/>
  <c r="U375" i="18"/>
  <c r="U510" i="14"/>
  <c r="U435" i="18"/>
  <c r="U519" i="14"/>
  <c r="U391" i="18"/>
  <c r="U390" i="18"/>
  <c r="U491" i="13"/>
  <c r="U381" i="13"/>
  <c r="U387" i="14"/>
  <c r="U519" i="18"/>
  <c r="U506" i="13"/>
  <c r="U485" i="14"/>
  <c r="U489" i="14"/>
  <c r="U426" i="18"/>
  <c r="U476" i="18"/>
  <c r="U513" i="18"/>
  <c r="U397" i="14"/>
  <c r="U422" i="18"/>
  <c r="U382" i="14"/>
  <c r="U394" i="18"/>
  <c r="U479" i="14"/>
  <c r="U512" i="14"/>
  <c r="U521" i="13"/>
  <c r="U441" i="14"/>
  <c r="U427" i="14"/>
  <c r="U520" i="13"/>
  <c r="U397" i="13"/>
  <c r="U425" i="18"/>
  <c r="U376" i="14"/>
  <c r="U387" i="13"/>
  <c r="U482" i="18"/>
  <c r="U381" i="18"/>
  <c r="U395" i="14"/>
  <c r="U464" i="18"/>
  <c r="U494" i="14"/>
  <c r="U380" i="13"/>
  <c r="U527" i="13"/>
  <c r="U429" i="14"/>
  <c r="U462" i="14"/>
  <c r="U398" i="13"/>
  <c r="U492" i="13"/>
  <c r="U427" i="18"/>
  <c r="U495" i="14"/>
  <c r="U522" i="13"/>
  <c r="U486" i="18"/>
  <c r="U422" i="14"/>
  <c r="U388" i="18"/>
  <c r="U499" i="13"/>
  <c r="U469" i="14"/>
  <c r="U419" i="18"/>
  <c r="U531" i="13"/>
  <c r="U470" i="13"/>
  <c r="U384" i="14"/>
  <c r="U472" i="18"/>
  <c r="U517" i="18"/>
  <c r="U529" i="13"/>
  <c r="U390" i="14"/>
  <c r="U504" i="14"/>
  <c r="U382" i="18"/>
  <c r="U370" i="18"/>
  <c r="U439" i="18"/>
  <c r="U489" i="13"/>
  <c r="U386" i="13"/>
  <c r="U492" i="18"/>
  <c r="U534" i="13"/>
  <c r="U477" i="18"/>
  <c r="U445" i="13"/>
  <c r="U421" i="18"/>
  <c r="U383" i="18"/>
  <c r="U515" i="14"/>
  <c r="U396" i="18"/>
  <c r="U391" i="13"/>
  <c r="U528" i="14"/>
  <c r="U368" i="14"/>
  <c r="U463" i="13"/>
  <c r="U525" i="13"/>
  <c r="U549" i="13"/>
  <c r="U445" i="18"/>
  <c r="U375" i="14"/>
  <c r="U479" i="13"/>
  <c r="U428" i="14"/>
  <c r="U472" i="13"/>
  <c r="U431" i="14"/>
  <c r="U388" i="13"/>
  <c r="U526" i="18"/>
  <c r="U531" i="14"/>
  <c r="U404" i="13"/>
  <c r="U443" i="13"/>
  <c r="U538" i="13"/>
  <c r="U433" i="18"/>
  <c r="U373" i="14"/>
  <c r="U373" i="13"/>
  <c r="U485" i="18"/>
  <c r="U378" i="13"/>
  <c r="U436" i="18"/>
  <c r="U516" i="14"/>
  <c r="U523" i="14"/>
  <c r="U391" i="14"/>
  <c r="U383" i="14"/>
  <c r="U495" i="13"/>
  <c r="U513" i="14"/>
  <c r="U442" i="13"/>
  <c r="U420" i="14"/>
  <c r="U399" i="13"/>
  <c r="U419" i="13"/>
  <c r="U376" i="18"/>
  <c r="U375" i="13"/>
  <c r="U534" i="18"/>
  <c r="U374" i="14"/>
  <c r="U447" i="14"/>
  <c r="U418" i="18"/>
  <c r="U509" i="18"/>
  <c r="U462" i="18"/>
  <c r="U543" i="13"/>
  <c r="U484" i="18"/>
  <c r="U465" i="14"/>
  <c r="U449" i="18"/>
  <c r="U430" i="13"/>
  <c r="U444" i="13"/>
  <c r="U518" i="13"/>
  <c r="U536" i="14"/>
  <c r="U449" i="14"/>
  <c r="U516" i="13"/>
  <c r="U471" i="18"/>
  <c r="U534" i="14"/>
  <c r="U524" i="14"/>
  <c r="U401" i="13"/>
  <c r="U374" i="13"/>
  <c r="U386" i="18"/>
  <c r="U460" i="18"/>
  <c r="U476" i="14"/>
  <c r="U544" i="13"/>
  <c r="U377" i="14"/>
  <c r="U515" i="13"/>
  <c r="U478" i="18"/>
  <c r="U430" i="14"/>
  <c r="U505" i="14"/>
  <c r="U389" i="13"/>
  <c r="U481" i="14"/>
  <c r="U431" i="18"/>
  <c r="U395" i="18"/>
  <c r="U473" i="14"/>
  <c r="U520" i="14"/>
  <c r="U433" i="14"/>
  <c r="U438" i="13"/>
  <c r="U503" i="18"/>
  <c r="U461" i="18"/>
  <c r="U514" i="14"/>
  <c r="U389" i="18"/>
  <c r="U487" i="18"/>
  <c r="U406" i="13"/>
  <c r="U484" i="14"/>
  <c r="U428" i="18"/>
  <c r="U482" i="13"/>
  <c r="U477" i="13"/>
  <c r="U366" i="14"/>
  <c r="U282" i="14"/>
  <c r="U384" i="13"/>
  <c r="U283" i="14"/>
  <c r="U452" i="14"/>
  <c r="U527" i="14"/>
  <c r="U527" i="18"/>
  <c r="U368" i="18"/>
  <c r="U507" i="14"/>
  <c r="U525" i="18"/>
  <c r="U545" i="13"/>
  <c r="U533" i="13"/>
  <c r="U393" i="14"/>
  <c r="U449" i="13"/>
  <c r="U498" i="13"/>
  <c r="U529" i="18"/>
  <c r="U533" i="14"/>
  <c r="U377" i="13"/>
  <c r="U371" i="18"/>
  <c r="U522" i="18"/>
  <c r="U438" i="18"/>
  <c r="U378" i="14"/>
  <c r="U398" i="18"/>
  <c r="U504" i="18"/>
  <c r="U373" i="18"/>
  <c r="U503" i="14"/>
  <c r="U501" i="18"/>
  <c r="U394" i="14"/>
  <c r="U452" i="13"/>
  <c r="U369" i="14"/>
  <c r="U443" i="14"/>
  <c r="U475" i="18"/>
  <c r="U523" i="18"/>
  <c r="U439" i="14"/>
  <c r="U506" i="18"/>
  <c r="U372" i="14"/>
  <c r="U379" i="13"/>
  <c r="U444" i="18"/>
  <c r="U497" i="13"/>
  <c r="U433" i="13"/>
  <c r="U512" i="18"/>
  <c r="U472" i="14"/>
  <c r="U432" i="18"/>
  <c r="U386" i="14"/>
  <c r="U392" i="13"/>
  <c r="U397" i="18"/>
  <c r="U530" i="14"/>
  <c r="U423" i="14"/>
  <c r="U441" i="18"/>
  <c r="U429" i="13"/>
  <c r="U502" i="13"/>
  <c r="U426" i="13"/>
  <c r="U439" i="13"/>
  <c r="U484" i="13"/>
  <c r="U521" i="18"/>
  <c r="U471" i="13"/>
  <c r="U367" i="18"/>
  <c r="U440" i="13"/>
  <c r="U399" i="14"/>
  <c r="U451" i="14"/>
  <c r="U450" i="18"/>
  <c r="U489" i="18"/>
  <c r="U539" i="13"/>
  <c r="U427" i="13"/>
  <c r="U481" i="13"/>
  <c r="U490" i="18"/>
  <c r="U421" i="14"/>
  <c r="U440" i="18"/>
  <c r="U450" i="13"/>
  <c r="U490" i="14"/>
  <c r="U500" i="13"/>
  <c r="U379" i="14"/>
  <c r="U492" i="14"/>
  <c r="U511" i="18"/>
  <c r="U464" i="14"/>
  <c r="U447" i="18"/>
  <c r="U542" i="13"/>
  <c r="U541" i="13"/>
  <c r="U470" i="18"/>
  <c r="U494" i="13"/>
  <c r="U402" i="13"/>
  <c r="U530" i="13"/>
  <c r="U532" i="14"/>
  <c r="U501" i="13"/>
  <c r="U403" i="13"/>
  <c r="U420" i="13"/>
  <c r="U446" i="14"/>
  <c r="U412" i="13"/>
  <c r="U365" i="18"/>
  <c r="U369" i="18"/>
  <c r="U380" i="14"/>
  <c r="U528" i="18"/>
  <c r="U446" i="18"/>
  <c r="U531" i="18"/>
  <c r="U458" i="13"/>
  <c r="U376" i="13"/>
  <c r="U435" i="14"/>
  <c r="U510" i="18"/>
  <c r="U456" i="13"/>
  <c r="U372" i="13"/>
  <c r="U451" i="13"/>
  <c r="U463" i="14"/>
  <c r="U393" i="18"/>
  <c r="U526" i="13"/>
  <c r="U457" i="13"/>
  <c r="U448" i="14"/>
  <c r="U396" i="14"/>
  <c r="U453" i="13"/>
  <c r="U482" i="14"/>
  <c r="U383" i="13"/>
  <c r="U513" i="13"/>
  <c r="U469" i="13"/>
  <c r="U476" i="13"/>
  <c r="U537" i="13"/>
  <c r="U448" i="18"/>
  <c r="U488" i="13"/>
  <c r="U380" i="18"/>
  <c r="U475" i="14"/>
  <c r="U517" i="14"/>
  <c r="U398" i="14"/>
  <c r="U400" i="13"/>
  <c r="U394" i="13"/>
  <c r="U518" i="14"/>
  <c r="U473" i="13"/>
  <c r="U370" i="14"/>
  <c r="U478" i="13"/>
  <c r="U524" i="13"/>
  <c r="U289" i="13"/>
  <c r="U517" i="13"/>
  <c r="U514" i="18"/>
  <c r="U450" i="14"/>
  <c r="U372" i="18"/>
  <c r="U431" i="13"/>
  <c r="U524" i="18"/>
  <c r="U487" i="14"/>
  <c r="U486" i="14"/>
  <c r="U434" i="13"/>
  <c r="U488" i="14"/>
  <c r="U485" i="13"/>
  <c r="U374" i="18"/>
  <c r="U288" i="13"/>
  <c r="U445" i="14"/>
  <c r="U444" i="14"/>
  <c r="U392" i="18"/>
  <c r="U502" i="18"/>
  <c r="U378" i="18"/>
  <c r="U481" i="18"/>
  <c r="U520" i="18"/>
  <c r="U475" i="13"/>
  <c r="U491" i="18"/>
  <c r="U483" i="13"/>
  <c r="U532" i="13"/>
  <c r="U470" i="14"/>
  <c r="U377" i="18"/>
  <c r="U488" i="18"/>
  <c r="U428" i="13"/>
  <c r="U491" i="14"/>
  <c r="U437" i="13"/>
  <c r="U480" i="13"/>
  <c r="U381" i="14"/>
  <c r="U385" i="13"/>
  <c r="U419" i="14"/>
  <c r="U455" i="13"/>
  <c r="U385" i="14"/>
  <c r="U461" i="14"/>
  <c r="U477" i="14"/>
  <c r="U514" i="13"/>
  <c r="U505" i="18"/>
  <c r="U442" i="18"/>
  <c r="U515" i="18"/>
  <c r="U486" i="13"/>
  <c r="U442" i="14"/>
  <c r="U518" i="18"/>
  <c r="U506" i="14"/>
  <c r="U512" i="13"/>
  <c r="U466" i="18"/>
  <c r="U454" i="13"/>
  <c r="U418" i="13"/>
  <c r="U417" i="18"/>
  <c r="U424" i="18"/>
  <c r="U478" i="14"/>
  <c r="U508" i="18"/>
  <c r="N600" i="17"/>
  <c r="N614" i="17"/>
  <c r="R93" i="21"/>
  <c r="L93" i="21"/>
  <c r="K614" i="17"/>
  <c r="K600" i="17"/>
  <c r="Q610" i="17"/>
  <c r="U602" i="17"/>
  <c r="M610" i="17"/>
  <c r="J602" i="17"/>
  <c r="Y110" i="17"/>
  <c r="J93" i="21"/>
  <c r="Q209" i="13"/>
  <c r="Q238" i="13"/>
  <c r="Q259" i="14"/>
  <c r="Q201" i="14"/>
  <c r="Q122" i="18"/>
  <c r="Q175" i="13"/>
  <c r="Q176" i="14"/>
  <c r="Q15" i="14"/>
  <c r="Q244" i="18"/>
  <c r="Q262" i="18"/>
  <c r="Q236" i="18"/>
  <c r="Q248" i="18"/>
  <c r="Q132" i="14"/>
  <c r="Q126" i="14"/>
  <c r="Q203" i="13"/>
  <c r="Q127" i="13"/>
  <c r="Q211" i="13"/>
  <c r="Q219" i="14"/>
  <c r="Q192" i="18"/>
  <c r="Q169" i="14"/>
  <c r="Q133" i="14"/>
  <c r="Q212" i="13"/>
  <c r="Q219" i="13"/>
  <c r="Q179" i="14"/>
  <c r="Q210" i="14"/>
  <c r="Q183" i="13"/>
  <c r="Q214" i="18"/>
  <c r="Q254" i="14"/>
  <c r="Q122" i="13"/>
  <c r="Q15" i="13"/>
  <c r="Q198" i="13"/>
  <c r="Q102" i="13"/>
  <c r="Q268" i="14"/>
  <c r="Q172" i="18"/>
  <c r="Q171" i="18"/>
  <c r="Q212" i="18"/>
  <c r="Q124" i="18"/>
  <c r="Q101" i="18"/>
  <c r="Q185" i="14"/>
  <c r="Q237" i="18"/>
  <c r="Q255" i="13"/>
  <c r="Q108" i="14"/>
  <c r="Q125" i="14"/>
  <c r="Q266" i="18"/>
  <c r="Q112" i="18"/>
  <c r="Q201" i="18"/>
  <c r="Q207" i="18"/>
  <c r="Q222" i="14"/>
  <c r="Q260" i="18"/>
  <c r="Q124" i="13"/>
  <c r="Q144" i="13"/>
  <c r="Q252" i="13"/>
  <c r="Q238" i="18"/>
  <c r="Q110" i="14"/>
  <c r="Q153" i="13"/>
  <c r="Q242" i="18"/>
  <c r="Q145" i="13"/>
  <c r="Q112" i="13"/>
  <c r="Q119" i="13"/>
  <c r="Q110" i="18"/>
  <c r="Q109" i="14"/>
  <c r="Q167" i="18"/>
  <c r="Q14" i="13"/>
  <c r="Q250" i="13"/>
  <c r="Q248" i="13"/>
  <c r="Q240" i="18"/>
  <c r="Q166" i="14"/>
  <c r="Q176" i="18"/>
  <c r="Q132" i="13"/>
  <c r="Q206" i="13"/>
  <c r="Q235" i="14"/>
  <c r="Q225" i="14"/>
  <c r="Q245" i="18"/>
  <c r="Q249" i="13"/>
  <c r="Q254" i="13"/>
  <c r="Q224" i="18"/>
  <c r="Q151" i="18"/>
  <c r="Q112" i="14"/>
  <c r="Q154" i="13"/>
  <c r="Q251" i="13"/>
  <c r="Q157" i="13"/>
  <c r="Q120" i="18"/>
  <c r="Q270" i="13"/>
  <c r="Q173" i="18"/>
  <c r="Q110" i="13"/>
  <c r="Q131" i="18"/>
  <c r="Q194" i="18"/>
  <c r="Q114" i="13"/>
  <c r="Q245" i="13"/>
  <c r="Q100" i="13"/>
  <c r="Q157" i="14"/>
  <c r="Q152" i="14"/>
  <c r="Q201" i="13"/>
  <c r="Q193" i="14"/>
  <c r="Q203" i="18"/>
  <c r="Q159" i="18"/>
  <c r="Q181" i="13"/>
  <c r="Q162" i="14"/>
  <c r="Q160" i="13"/>
  <c r="Q101" i="14"/>
  <c r="Q244" i="13"/>
  <c r="Q160" i="14"/>
  <c r="Q174" i="18"/>
  <c r="Q217" i="14"/>
  <c r="Q105" i="13"/>
  <c r="Q167" i="13"/>
  <c r="Q256" i="14"/>
  <c r="Q194" i="14"/>
  <c r="Q200" i="18"/>
  <c r="Q131" i="14"/>
  <c r="Q130" i="18"/>
  <c r="Q204" i="14"/>
  <c r="Q161" i="18"/>
  <c r="Q159" i="13"/>
  <c r="Q107" i="13"/>
  <c r="Q214" i="14"/>
  <c r="Q197" i="13"/>
  <c r="Q152" i="13"/>
  <c r="Q251" i="14"/>
  <c r="Q152" i="18"/>
  <c r="Q258" i="13"/>
  <c r="Q206" i="18"/>
  <c r="Q168" i="14"/>
  <c r="Q264" i="13"/>
  <c r="Q161" i="13"/>
  <c r="Q221" i="14"/>
  <c r="Q235" i="18"/>
  <c r="Q265" i="18"/>
  <c r="Q177" i="14"/>
  <c r="Q217" i="18"/>
  <c r="Q253" i="13"/>
  <c r="Q119" i="18"/>
  <c r="Q261" i="18"/>
  <c r="Q200" i="14"/>
  <c r="Q240" i="14"/>
  <c r="Q116" i="13"/>
  <c r="Q115" i="13"/>
  <c r="Q164" i="18"/>
  <c r="Q126" i="13"/>
  <c r="Q221" i="18"/>
  <c r="Q257" i="14"/>
  <c r="Q209" i="18"/>
  <c r="Q197" i="18"/>
  <c r="Q246" i="13"/>
  <c r="Q125" i="13"/>
  <c r="Q232" i="13"/>
  <c r="Q183" i="18"/>
  <c r="Q108" i="13"/>
  <c r="Q116" i="18"/>
  <c r="Q251" i="18"/>
  <c r="Q161" i="14"/>
  <c r="Q104" i="14"/>
  <c r="Q126" i="18"/>
  <c r="Q113" i="18"/>
  <c r="Q211" i="18"/>
  <c r="Q250" i="14"/>
  <c r="Q262" i="13"/>
  <c r="Q170" i="14"/>
  <c r="Q257" i="13"/>
  <c r="Q165" i="18"/>
  <c r="Q123" i="14"/>
  <c r="Q155" i="13"/>
  <c r="Q103" i="13"/>
  <c r="Q224" i="13"/>
  <c r="Q227" i="14"/>
  <c r="Q265" i="13"/>
  <c r="Q158" i="14"/>
  <c r="Q256" i="18"/>
  <c r="Q261" i="13"/>
  <c r="Q242" i="14"/>
  <c r="Q260" i="14"/>
  <c r="Q157" i="18"/>
  <c r="Q111" i="13"/>
  <c r="Q228" i="13"/>
  <c r="Q180" i="14"/>
  <c r="Q123" i="13"/>
  <c r="Q154" i="18"/>
  <c r="Q127" i="18"/>
  <c r="Q234" i="18"/>
  <c r="Q269" i="14"/>
  <c r="Q171" i="14"/>
  <c r="Q213" i="13"/>
  <c r="Q241" i="13"/>
  <c r="Q181" i="14"/>
  <c r="Q214" i="13"/>
  <c r="Q209" i="14"/>
  <c r="Q223" i="13"/>
  <c r="Q174" i="14"/>
  <c r="Q238" i="14"/>
  <c r="Q259" i="18"/>
  <c r="Q100" i="18"/>
  <c r="Q243" i="18"/>
  <c r="Q227" i="13"/>
  <c r="Q181" i="18"/>
  <c r="Q182" i="14"/>
  <c r="P15" i="19"/>
  <c r="Q198" i="14"/>
  <c r="Q261" i="14"/>
  <c r="Q167" i="14"/>
  <c r="Q173" i="13"/>
  <c r="Q224" i="14"/>
  <c r="Q122" i="14"/>
  <c r="Q150" i="18"/>
  <c r="Q179" i="18"/>
  <c r="Q218" i="14"/>
  <c r="Q199" i="14"/>
  <c r="Q103" i="14"/>
  <c r="Q119" i="14"/>
  <c r="Q168" i="18"/>
  <c r="Q176" i="13"/>
  <c r="Q156" i="13"/>
  <c r="Q113" i="14"/>
  <c r="Q124" i="14"/>
  <c r="Q198" i="18"/>
  <c r="Q130" i="13"/>
  <c r="Q239" i="14"/>
  <c r="Q196" i="13"/>
  <c r="Q108" i="18"/>
  <c r="Q196" i="14"/>
  <c r="Q236" i="14"/>
  <c r="Q215" i="14"/>
  <c r="Q245" i="14"/>
  <c r="Q208" i="18"/>
  <c r="Q106" i="13"/>
  <c r="Q202" i="13"/>
  <c r="Q256" i="13"/>
  <c r="Q117" i="13"/>
  <c r="Q111" i="14"/>
  <c r="Q128" i="14"/>
  <c r="Q120" i="13"/>
  <c r="Q128" i="13"/>
  <c r="Q207" i="14"/>
  <c r="Q226" i="14"/>
  <c r="Q218" i="13"/>
  <c r="Q260" i="13"/>
  <c r="Q211" i="14"/>
  <c r="Q182" i="18"/>
  <c r="Q101" i="13"/>
  <c r="Q216" i="14"/>
  <c r="Q220" i="18"/>
  <c r="Q166" i="13"/>
  <c r="Q121" i="14"/>
  <c r="Q213" i="18"/>
  <c r="Q158" i="13"/>
  <c r="Q264" i="18"/>
  <c r="Q114" i="14"/>
  <c r="Q263" i="18"/>
  <c r="Q155" i="18"/>
  <c r="Q179" i="13"/>
  <c r="Q173" i="14"/>
  <c r="Q170" i="18"/>
  <c r="Q104" i="18"/>
  <c r="Q237" i="14"/>
  <c r="Q163" i="13"/>
  <c r="Q178" i="14"/>
  <c r="Q129" i="14"/>
  <c r="Q203" i="14"/>
  <c r="Q162" i="13"/>
  <c r="Q118" i="13"/>
  <c r="Q263" i="13"/>
  <c r="Q213" i="14"/>
  <c r="Q258" i="14"/>
  <c r="Q195" i="13"/>
  <c r="Q165" i="13"/>
  <c r="Q99" i="18"/>
  <c r="Q243" i="13"/>
  <c r="Q155" i="14"/>
  <c r="Q267" i="13"/>
  <c r="Q169" i="13"/>
  <c r="Q215" i="13"/>
  <c r="Q162" i="18"/>
  <c r="Q247" i="18"/>
  <c r="Q115" i="14"/>
  <c r="Q175" i="18"/>
  <c r="Q195" i="14"/>
  <c r="Q129" i="13"/>
  <c r="Q257" i="18"/>
  <c r="Q223" i="18"/>
  <c r="Q125" i="18"/>
  <c r="Q178" i="13"/>
  <c r="Q239" i="13"/>
  <c r="Q164" i="14"/>
  <c r="Q183" i="14"/>
  <c r="Q267" i="14"/>
  <c r="Q180" i="13"/>
  <c r="Q220" i="13"/>
  <c r="Q220" i="14"/>
  <c r="Q174" i="13"/>
  <c r="Q111" i="18"/>
  <c r="Q184" i="14"/>
  <c r="Q221" i="13"/>
  <c r="Q250" i="18"/>
  <c r="Q113" i="13"/>
  <c r="Q163" i="18"/>
  <c r="Q105" i="18"/>
  <c r="Q115" i="18"/>
  <c r="Q199" i="18"/>
  <c r="Q116" i="14"/>
  <c r="Q182" i="13"/>
  <c r="Q164" i="13"/>
  <c r="Q109" i="13"/>
  <c r="Q204" i="13"/>
  <c r="Q217" i="13"/>
  <c r="Q120" i="14"/>
  <c r="Q189" i="13"/>
  <c r="Q219" i="18"/>
  <c r="Q151" i="14"/>
  <c r="Q222" i="18"/>
  <c r="Q193" i="18"/>
  <c r="Q153" i="18"/>
  <c r="Q146" i="13"/>
  <c r="Q210" i="18"/>
  <c r="Q171" i="13"/>
  <c r="Q98" i="13"/>
  <c r="Q253" i="18"/>
  <c r="Q242" i="13"/>
  <c r="Q117" i="18"/>
  <c r="Q255" i="14"/>
  <c r="Q241" i="18"/>
  <c r="Q177" i="13"/>
  <c r="Q252" i="18"/>
  <c r="Q138" i="13"/>
  <c r="Q159" i="14"/>
  <c r="Q98" i="14"/>
  <c r="Q247" i="14"/>
  <c r="Q210" i="13"/>
  <c r="Q170" i="13"/>
  <c r="Q158" i="18"/>
  <c r="Q153" i="14"/>
  <c r="Q249" i="18"/>
  <c r="Q205" i="13"/>
  <c r="Q156" i="14"/>
  <c r="Q107" i="18"/>
  <c r="Q248" i="14"/>
  <c r="Q268" i="13"/>
  <c r="Q271" i="13"/>
  <c r="Q262" i="14"/>
  <c r="Q177" i="18"/>
  <c r="Q249" i="14"/>
  <c r="Q156" i="18"/>
  <c r="Q226" i="13"/>
  <c r="Q246" i="14"/>
  <c r="Q197" i="14"/>
  <c r="Q225" i="18"/>
  <c r="Q104" i="13"/>
  <c r="Q131" i="13"/>
  <c r="Q121" i="18"/>
  <c r="Q185" i="13"/>
  <c r="Q253" i="14"/>
  <c r="Q223" i="14"/>
  <c r="Q208" i="13"/>
  <c r="Q247" i="13"/>
  <c r="Q178" i="18"/>
  <c r="Q100" i="14"/>
  <c r="Q102" i="18"/>
  <c r="Q163" i="14"/>
  <c r="Q244" i="14"/>
  <c r="Q160" i="18"/>
  <c r="Q252" i="14"/>
  <c r="Q99" i="13"/>
  <c r="Q172" i="13"/>
  <c r="Q123" i="18"/>
  <c r="Q259" i="13"/>
  <c r="Q103" i="18"/>
  <c r="Q130" i="14"/>
  <c r="Q216" i="13"/>
  <c r="Q172" i="14"/>
  <c r="Q208" i="14"/>
  <c r="Q202" i="14"/>
  <c r="Q241" i="14"/>
  <c r="Q14" i="14"/>
  <c r="Q128" i="18"/>
  <c r="Q98" i="18"/>
  <c r="Q117" i="14"/>
  <c r="Q218" i="18"/>
  <c r="Q168" i="13"/>
  <c r="Q243" i="14"/>
  <c r="Q107" i="14"/>
  <c r="Q205" i="18"/>
  <c r="Q106" i="18"/>
  <c r="Q169" i="18"/>
  <c r="Q239" i="18"/>
  <c r="Q195" i="18"/>
  <c r="Q184" i="13"/>
  <c r="Q114" i="18"/>
  <c r="Q202" i="18"/>
  <c r="Q225" i="13"/>
  <c r="Q118" i="18"/>
  <c r="Q246" i="18"/>
  <c r="Q165" i="14"/>
  <c r="Q266" i="14"/>
  <c r="Q154" i="14"/>
  <c r="Q105" i="14"/>
  <c r="Q222" i="13"/>
  <c r="Q212" i="14"/>
  <c r="Q266" i="13"/>
  <c r="Q275" i="13"/>
  <c r="Q267" i="18"/>
  <c r="Q205" i="14"/>
  <c r="Q206" i="14"/>
  <c r="Q199" i="13"/>
  <c r="Q207" i="13"/>
  <c r="Q200" i="13"/>
  <c r="Q109" i="18"/>
  <c r="Q265" i="14"/>
  <c r="Q269" i="13"/>
  <c r="Q118" i="14"/>
  <c r="Q204" i="18"/>
  <c r="Q255" i="18"/>
  <c r="Q102" i="14"/>
  <c r="Q258" i="18"/>
  <c r="Q166" i="18"/>
  <c r="Q121" i="13"/>
  <c r="Q240" i="13"/>
  <c r="Q99" i="14"/>
  <c r="Q263" i="14"/>
  <c r="Q106" i="14"/>
  <c r="Q215" i="18"/>
  <c r="Q175" i="14"/>
  <c r="Q264" i="14"/>
  <c r="Q180" i="18"/>
  <c r="Q129" i="18"/>
  <c r="Q254" i="18"/>
  <c r="Q127" i="14"/>
  <c r="Q216" i="18"/>
  <c r="Q196" i="18"/>
  <c r="M102" i="13"/>
  <c r="M254" i="14"/>
  <c r="M132" i="13"/>
  <c r="M109" i="18"/>
  <c r="M235" i="14"/>
  <c r="M208" i="14"/>
  <c r="M126" i="18"/>
  <c r="M241" i="13"/>
  <c r="M248" i="14"/>
  <c r="M111" i="18"/>
  <c r="M193" i="14"/>
  <c r="M151" i="18"/>
  <c r="M108" i="14"/>
  <c r="M162" i="14"/>
  <c r="M202" i="14"/>
  <c r="M200" i="13"/>
  <c r="M122" i="13"/>
  <c r="M176" i="18"/>
  <c r="M226" i="14"/>
  <c r="M201" i="14"/>
  <c r="M1005" i="14" s="1"/>
  <c r="M104" i="14"/>
  <c r="M206" i="13"/>
  <c r="M254" i="13"/>
  <c r="M185" i="14"/>
  <c r="M181" i="14"/>
  <c r="M214" i="13"/>
  <c r="M239" i="13"/>
  <c r="M159" i="18"/>
  <c r="M125" i="14"/>
  <c r="M112" i="18"/>
  <c r="M262" i="14"/>
  <c r="M207" i="14"/>
  <c r="M131" i="14"/>
  <c r="M156" i="14"/>
  <c r="M171" i="14"/>
  <c r="M172" i="18"/>
  <c r="M107" i="18"/>
  <c r="M175" i="13"/>
  <c r="M260" i="13"/>
  <c r="M176" i="14"/>
  <c r="M238" i="13"/>
  <c r="M218" i="13"/>
  <c r="M114" i="13"/>
  <c r="M936" i="13" s="1"/>
  <c r="M245" i="13"/>
  <c r="M133" i="14"/>
  <c r="M201" i="13"/>
  <c r="M209" i="14"/>
  <c r="M1013" i="14" s="1"/>
  <c r="M113" i="18"/>
  <c r="M132" i="14"/>
  <c r="M262" i="13"/>
  <c r="M165" i="14"/>
  <c r="M252" i="14"/>
  <c r="M170" i="14"/>
  <c r="M974" i="14" s="1"/>
  <c r="M155" i="18"/>
  <c r="M167" i="13"/>
  <c r="M249" i="14"/>
  <c r="M1053" i="14" s="1"/>
  <c r="M115" i="18"/>
  <c r="M246" i="14"/>
  <c r="M1050" i="14" s="1"/>
  <c r="M177" i="14"/>
  <c r="M128" i="13"/>
  <c r="M253" i="13"/>
  <c r="M263" i="14"/>
  <c r="M128" i="18"/>
  <c r="M104" i="13"/>
  <c r="M258" i="18"/>
  <c r="M130" i="18"/>
  <c r="M194" i="14"/>
  <c r="M998" i="14" s="1"/>
  <c r="M172" i="14"/>
  <c r="M200" i="18"/>
  <c r="M122" i="18"/>
  <c r="M169" i="18"/>
  <c r="M169" i="14"/>
  <c r="M152" i="14"/>
  <c r="M244" i="18"/>
  <c r="M101" i="13"/>
  <c r="M255" i="13"/>
  <c r="M225" i="13"/>
  <c r="M177" i="13"/>
  <c r="M166" i="13"/>
  <c r="M164" i="14"/>
  <c r="M159" i="13"/>
  <c r="M177" i="18"/>
  <c r="M978" i="18" s="1"/>
  <c r="M214" i="14"/>
  <c r="M238" i="14"/>
  <c r="M183" i="14"/>
  <c r="M257" i="13"/>
  <c r="M165" i="18"/>
  <c r="M966" i="18" s="1"/>
  <c r="M100" i="18"/>
  <c r="M158" i="13"/>
  <c r="M181" i="18"/>
  <c r="M182" i="14"/>
  <c r="L15" i="19"/>
  <c r="L99" i="19" s="1"/>
  <c r="M126" i="14"/>
  <c r="M930" i="14" s="1"/>
  <c r="M15" i="13"/>
  <c r="M171" i="18"/>
  <c r="M265" i="14"/>
  <c r="M211" i="14"/>
  <c r="M213" i="13"/>
  <c r="M202" i="18"/>
  <c r="M182" i="18"/>
  <c r="M183" i="13"/>
  <c r="M211" i="18"/>
  <c r="M246" i="18"/>
  <c r="M1047" i="18" s="1"/>
  <c r="M221" i="13"/>
  <c r="M250" i="14"/>
  <c r="M161" i="18"/>
  <c r="M152" i="13"/>
  <c r="M258" i="13"/>
  <c r="M99" i="13"/>
  <c r="M179" i="13"/>
  <c r="M115" i="14"/>
  <c r="M243" i="18"/>
  <c r="M264" i="13"/>
  <c r="M227" i="13"/>
  <c r="M170" i="18"/>
  <c r="M238" i="18"/>
  <c r="M161" i="13"/>
  <c r="M235" i="18"/>
  <c r="M198" i="14"/>
  <c r="M1002" i="14" s="1"/>
  <c r="M203" i="13"/>
  <c r="M209" i="13"/>
  <c r="M251" i="18"/>
  <c r="M161" i="14"/>
  <c r="M249" i="13"/>
  <c r="M1071" i="13" s="1"/>
  <c r="M219" i="13"/>
  <c r="M216" i="14"/>
  <c r="M203" i="18"/>
  <c r="M214" i="18"/>
  <c r="M174" i="14"/>
  <c r="M152" i="18"/>
  <c r="M260" i="18"/>
  <c r="M155" i="13"/>
  <c r="M104" i="18"/>
  <c r="M222" i="13"/>
  <c r="M120" i="13"/>
  <c r="M14" i="14"/>
  <c r="M243" i="13"/>
  <c r="M264" i="18"/>
  <c r="M242" i="14"/>
  <c r="M260" i="14"/>
  <c r="M1064" i="14" s="1"/>
  <c r="M215" i="18"/>
  <c r="M180" i="14"/>
  <c r="M210" i="18"/>
  <c r="M178" i="14"/>
  <c r="M982" i="14" s="1"/>
  <c r="M103" i="18"/>
  <c r="M205" i="13"/>
  <c r="M1027" i="13" s="1"/>
  <c r="M130" i="13"/>
  <c r="M952" i="13" s="1"/>
  <c r="M239" i="14"/>
  <c r="M234" i="18"/>
  <c r="M116" i="18"/>
  <c r="M163" i="14"/>
  <c r="M196" i="18"/>
  <c r="M256" i="13"/>
  <c r="M217" i="13"/>
  <c r="M130" i="14"/>
  <c r="M258" i="14"/>
  <c r="M255" i="14"/>
  <c r="M1059" i="14" s="1"/>
  <c r="M202" i="13"/>
  <c r="M178" i="18"/>
  <c r="M127" i="13"/>
  <c r="M124" i="18"/>
  <c r="M925" i="18" s="1"/>
  <c r="M210" i="14"/>
  <c r="M264" i="14"/>
  <c r="M154" i="13"/>
  <c r="M213" i="18"/>
  <c r="M102" i="14"/>
  <c r="M207" i="18"/>
  <c r="M154" i="14"/>
  <c r="M120" i="18"/>
  <c r="M270" i="13"/>
  <c r="M153" i="13"/>
  <c r="M259" i="13"/>
  <c r="M269" i="13"/>
  <c r="M266" i="13"/>
  <c r="M129" i="18"/>
  <c r="M930" i="18" s="1"/>
  <c r="M111" i="13"/>
  <c r="M225" i="18"/>
  <c r="M119" i="18"/>
  <c r="M195" i="14"/>
  <c r="M179" i="18"/>
  <c r="M980" i="18" s="1"/>
  <c r="M240" i="18"/>
  <c r="M116" i="14"/>
  <c r="M164" i="13"/>
  <c r="M170" i="13"/>
  <c r="M198" i="18"/>
  <c r="M118" i="13"/>
  <c r="M263" i="13"/>
  <c r="M208" i="13"/>
  <c r="M199" i="13"/>
  <c r="M219" i="18"/>
  <c r="M153" i="18"/>
  <c r="M192" i="18"/>
  <c r="M15" i="14"/>
  <c r="M181" i="13"/>
  <c r="M1003" i="13" s="1"/>
  <c r="M121" i="14"/>
  <c r="M266" i="18"/>
  <c r="M244" i="13"/>
  <c r="M239" i="18"/>
  <c r="M241" i="14"/>
  <c r="M201" i="18"/>
  <c r="M222" i="14"/>
  <c r="M266" i="14"/>
  <c r="M124" i="13"/>
  <c r="M206" i="18"/>
  <c r="M252" i="18"/>
  <c r="M110" i="13"/>
  <c r="M237" i="14"/>
  <c r="M242" i="18"/>
  <c r="M218" i="18"/>
  <c r="M119" i="13"/>
  <c r="M168" i="13"/>
  <c r="M990" i="13" s="1"/>
  <c r="M109" i="14"/>
  <c r="M106" i="14"/>
  <c r="M243" i="14"/>
  <c r="M14" i="13"/>
  <c r="M166" i="14"/>
  <c r="M254" i="18"/>
  <c r="M119" i="14"/>
  <c r="M923" i="14" s="1"/>
  <c r="M127" i="14"/>
  <c r="M931" i="14" s="1"/>
  <c r="M121" i="18"/>
  <c r="M98" i="13"/>
  <c r="M204" i="18"/>
  <c r="M155" i="14"/>
  <c r="M175" i="14"/>
  <c r="M162" i="13"/>
  <c r="M204" i="13"/>
  <c r="M213" i="14"/>
  <c r="M166" i="18"/>
  <c r="M206" i="14"/>
  <c r="M120" i="14"/>
  <c r="M216" i="13"/>
  <c r="M241" i="18"/>
  <c r="M108" i="13"/>
  <c r="M220" i="14"/>
  <c r="M174" i="13"/>
  <c r="M193" i="18"/>
  <c r="M265" i="18"/>
  <c r="M217" i="18"/>
  <c r="M195" i="18"/>
  <c r="M268" i="14"/>
  <c r="M131" i="18"/>
  <c r="M211" i="13"/>
  <c r="M225" i="14"/>
  <c r="M1029" i="14" s="1"/>
  <c r="M245" i="18"/>
  <c r="M237" i="18"/>
  <c r="M184" i="14"/>
  <c r="M210" i="13"/>
  <c r="M248" i="18"/>
  <c r="M1049" i="18" s="1"/>
  <c r="M112" i="14"/>
  <c r="M105" i="13"/>
  <c r="M113" i="13"/>
  <c r="M252" i="13"/>
  <c r="M173" i="18"/>
  <c r="M226" i="13"/>
  <c r="M1048" i="13" s="1"/>
  <c r="M172" i="13"/>
  <c r="M145" i="13"/>
  <c r="M180" i="18"/>
  <c r="M236" i="18"/>
  <c r="M217" i="14"/>
  <c r="M256" i="14"/>
  <c r="M221" i="14"/>
  <c r="M156" i="18"/>
  <c r="M199" i="18"/>
  <c r="M167" i="18"/>
  <c r="M275" i="13"/>
  <c r="M176" i="13"/>
  <c r="M115" i="13"/>
  <c r="M205" i="14"/>
  <c r="M189" i="13"/>
  <c r="M208" i="18"/>
  <c r="M247" i="13"/>
  <c r="M183" i="18"/>
  <c r="M160" i="18"/>
  <c r="M178" i="13"/>
  <c r="M267" i="14"/>
  <c r="M184" i="13"/>
  <c r="M200" i="14"/>
  <c r="M215" i="14"/>
  <c r="M205" i="18"/>
  <c r="M129" i="14"/>
  <c r="M933" i="14" s="1"/>
  <c r="M109" i="13"/>
  <c r="M246" i="13"/>
  <c r="M151" i="14"/>
  <c r="M100" i="13"/>
  <c r="M175" i="18"/>
  <c r="M256" i="18"/>
  <c r="M1057" i="18" s="1"/>
  <c r="M261" i="13"/>
  <c r="M108" i="18"/>
  <c r="M122" i="14"/>
  <c r="M195" i="13"/>
  <c r="M111" i="14"/>
  <c r="M915" i="14" s="1"/>
  <c r="M194" i="18"/>
  <c r="M101" i="18"/>
  <c r="M224" i="18"/>
  <c r="M268" i="13"/>
  <c r="M271" i="13"/>
  <c r="M118" i="18"/>
  <c r="M114" i="14"/>
  <c r="M146" i="13"/>
  <c r="M157" i="13"/>
  <c r="M105" i="14"/>
  <c r="M212" i="14"/>
  <c r="M227" i="14"/>
  <c r="M157" i="18"/>
  <c r="M103" i="14"/>
  <c r="M203" i="14"/>
  <c r="M158" i="18"/>
  <c r="M116" i="13"/>
  <c r="M127" i="18"/>
  <c r="M236" i="14"/>
  <c r="M126" i="13"/>
  <c r="M169" i="13"/>
  <c r="M991" i="13" s="1"/>
  <c r="M207" i="13"/>
  <c r="M1029" i="13" s="1"/>
  <c r="M99" i="18"/>
  <c r="M162" i="18"/>
  <c r="M125" i="13"/>
  <c r="M106" i="18"/>
  <c r="M255" i="18"/>
  <c r="M220" i="18"/>
  <c r="M249" i="18"/>
  <c r="M150" i="18"/>
  <c r="M257" i="18"/>
  <c r="M164" i="18"/>
  <c r="M257" i="14"/>
  <c r="M269" i="14"/>
  <c r="M117" i="13"/>
  <c r="M251" i="13"/>
  <c r="M110" i="18"/>
  <c r="M218" i="14"/>
  <c r="M131" i="13"/>
  <c r="M118" i="14"/>
  <c r="M245" i="14"/>
  <c r="M222" i="18"/>
  <c r="M107" i="13"/>
  <c r="M216" i="18"/>
  <c r="M247" i="18"/>
  <c r="M251" i="14"/>
  <c r="M261" i="14"/>
  <c r="M197" i="14"/>
  <c r="M185" i="13"/>
  <c r="M159" i="14"/>
  <c r="M253" i="14"/>
  <c r="M244" i="14"/>
  <c r="M125" i="18"/>
  <c r="M212" i="18"/>
  <c r="M1013" i="18" s="1"/>
  <c r="M197" i="13"/>
  <c r="M144" i="13"/>
  <c r="M168" i="14"/>
  <c r="M163" i="18"/>
  <c r="M240" i="13"/>
  <c r="M128" i="14"/>
  <c r="M932" i="14" s="1"/>
  <c r="M224" i="13"/>
  <c r="M224" i="14"/>
  <c r="M123" i="13"/>
  <c r="M129" i="13"/>
  <c r="M171" i="13"/>
  <c r="M113" i="14"/>
  <c r="M153" i="14"/>
  <c r="M242" i="13"/>
  <c r="M267" i="13"/>
  <c r="M102" i="18"/>
  <c r="M221" i="18"/>
  <c r="M223" i="18"/>
  <c r="M106" i="13"/>
  <c r="M247" i="14"/>
  <c r="M215" i="13"/>
  <c r="M220" i="13"/>
  <c r="M223" i="13"/>
  <c r="M103" i="13"/>
  <c r="M248" i="13"/>
  <c r="M261" i="18"/>
  <c r="M1062" i="18" s="1"/>
  <c r="M232" i="13"/>
  <c r="M1054" i="13" s="1"/>
  <c r="M198" i="13"/>
  <c r="M179" i="14"/>
  <c r="M983" i="14" s="1"/>
  <c r="M259" i="18"/>
  <c r="M240" i="14"/>
  <c r="M196" i="13"/>
  <c r="M114" i="18"/>
  <c r="M262" i="18"/>
  <c r="M199" i="14"/>
  <c r="M209" i="18"/>
  <c r="M117" i="14"/>
  <c r="M212" i="13"/>
  <c r="M263" i="18"/>
  <c r="M123" i="14"/>
  <c r="M182" i="13"/>
  <c r="M259" i="14"/>
  <c r="M121" i="13"/>
  <c r="M204" i="14"/>
  <c r="M101" i="14"/>
  <c r="M174" i="18"/>
  <c r="M250" i="18"/>
  <c r="M105" i="18"/>
  <c r="M167" i="14"/>
  <c r="M173" i="13"/>
  <c r="M112" i="13"/>
  <c r="M158" i="14"/>
  <c r="M138" i="13"/>
  <c r="M99" i="14"/>
  <c r="M180" i="13"/>
  <c r="M250" i="13"/>
  <c r="M1072" i="13" s="1"/>
  <c r="M228" i="13"/>
  <c r="M267" i="18"/>
  <c r="M107" i="14"/>
  <c r="M168" i="18"/>
  <c r="M253" i="18"/>
  <c r="M1054" i="18" s="1"/>
  <c r="M154" i="18"/>
  <c r="M98" i="18"/>
  <c r="M196" i="14"/>
  <c r="M98" i="14"/>
  <c r="M265" i="13"/>
  <c r="M219" i="14"/>
  <c r="M110" i="14"/>
  <c r="M163" i="13"/>
  <c r="M197" i="18"/>
  <c r="M117" i="18"/>
  <c r="M918" i="18" s="1"/>
  <c r="M157" i="14"/>
  <c r="M123" i="18"/>
  <c r="M223" i="14"/>
  <c r="M160" i="13"/>
  <c r="M160" i="14"/>
  <c r="M173" i="14"/>
  <c r="M156" i="13"/>
  <c r="M124" i="14"/>
  <c r="M165" i="13"/>
  <c r="M100" i="14"/>
  <c r="L612" i="17"/>
  <c r="Y272" i="17"/>
  <c r="U610" i="17"/>
  <c r="F96" i="21"/>
  <c r="Y435" i="17"/>
  <c r="I96" i="21"/>
  <c r="P93" i="21"/>
  <c r="Q521" i="13"/>
  <c r="Q537" i="14"/>
  <c r="Q490" i="14"/>
  <c r="Q514" i="13"/>
  <c r="Q492" i="18"/>
  <c r="Q481" i="13"/>
  <c r="Q447" i="14"/>
  <c r="Q535" i="13"/>
  <c r="Q530" i="18"/>
  <c r="Q377" i="18"/>
  <c r="Q376" i="18"/>
  <c r="Q373" i="13"/>
  <c r="Q468" i="18"/>
  <c r="Q445" i="14"/>
  <c r="Q399" i="14"/>
  <c r="Q397" i="13"/>
  <c r="Q494" i="13"/>
  <c r="Q472" i="13"/>
  <c r="Q480" i="13"/>
  <c r="Q523" i="14"/>
  <c r="Q527" i="18"/>
  <c r="Q384" i="13"/>
  <c r="Q538" i="13"/>
  <c r="Q449" i="18"/>
  <c r="Q390" i="13"/>
  <c r="Q457" i="13"/>
  <c r="Q436" i="13"/>
  <c r="Q491" i="14"/>
  <c r="Q465" i="18"/>
  <c r="Q446" i="18"/>
  <c r="Q491" i="18"/>
  <c r="Q442" i="13"/>
  <c r="Q477" i="18"/>
  <c r="Q450" i="13"/>
  <c r="Q371" i="18"/>
  <c r="Q518" i="14"/>
  <c r="Q428" i="13"/>
  <c r="Q393" i="18"/>
  <c r="Q381" i="14"/>
  <c r="Q402" i="13"/>
  <c r="Q469" i="14"/>
  <c r="Q421" i="14"/>
  <c r="Q456" i="13"/>
  <c r="Q473" i="13"/>
  <c r="Q389" i="18"/>
  <c r="Q394" i="13"/>
  <c r="Q506" i="14"/>
  <c r="Q427" i="14"/>
  <c r="Q536" i="14"/>
  <c r="Q488" i="14"/>
  <c r="Q478" i="14"/>
  <c r="Q493" i="13"/>
  <c r="Q543" i="13"/>
  <c r="Q438" i="18"/>
  <c r="Q396" i="14"/>
  <c r="Q463" i="18"/>
  <c r="Q535" i="14"/>
  <c r="Q429" i="18"/>
  <c r="Q386" i="18"/>
  <c r="Q463" i="14"/>
  <c r="Q471" i="14"/>
  <c r="Q382" i="18"/>
  <c r="Q443" i="14"/>
  <c r="Q529" i="18"/>
  <c r="Q437" i="14"/>
  <c r="Q377" i="13"/>
  <c r="Q502" i="18"/>
  <c r="Q471" i="13"/>
  <c r="Q464" i="14"/>
  <c r="Q378" i="14"/>
  <c r="Q379" i="14"/>
  <c r="Q440" i="18"/>
  <c r="Q388" i="13"/>
  <c r="Q475" i="13"/>
  <c r="Q534" i="14"/>
  <c r="Q370" i="18"/>
  <c r="Q520" i="14"/>
  <c r="Q526" i="13"/>
  <c r="Q394" i="18"/>
  <c r="Q489" i="18"/>
  <c r="Q530" i="14"/>
  <c r="Q534" i="18"/>
  <c r="Q462" i="18"/>
  <c r="Q495" i="14"/>
  <c r="Q446" i="14"/>
  <c r="Q508" i="14"/>
  <c r="Q525" i="13"/>
  <c r="Q380" i="18"/>
  <c r="Q375" i="14"/>
  <c r="Q531" i="18"/>
  <c r="Q371" i="14"/>
  <c r="Q522" i="14"/>
  <c r="Q374" i="14"/>
  <c r="Q487" i="14"/>
  <c r="Q378" i="18"/>
  <c r="Q540" i="13"/>
  <c r="Q485" i="13"/>
  <c r="Q396" i="13"/>
  <c r="Q490" i="13"/>
  <c r="Q477" i="14"/>
  <c r="Q424" i="18"/>
  <c r="Q524" i="18"/>
  <c r="Q528" i="18"/>
  <c r="Q511" i="14"/>
  <c r="Q439" i="13"/>
  <c r="Q527" i="14"/>
  <c r="Q544" i="13"/>
  <c r="Q512" i="18"/>
  <c r="Q476" i="13"/>
  <c r="Q423" i="14"/>
  <c r="Q523" i="13"/>
  <c r="Q527" i="13"/>
  <c r="Q525" i="14"/>
  <c r="Q448" i="14"/>
  <c r="Q478" i="13"/>
  <c r="Q458" i="13"/>
  <c r="Q432" i="18"/>
  <c r="Q509" i="14"/>
  <c r="Q533" i="13"/>
  <c r="Q514" i="18"/>
  <c r="Q490" i="18"/>
  <c r="Q475" i="14"/>
  <c r="Q433" i="14"/>
  <c r="Q373" i="18"/>
  <c r="Q399" i="13"/>
  <c r="Q507" i="18"/>
  <c r="Q434" i="18"/>
  <c r="Q420" i="14"/>
  <c r="Q432" i="14"/>
  <c r="Q384" i="18"/>
  <c r="Q368" i="18"/>
  <c r="Q470" i="13"/>
  <c r="Q504" i="14"/>
  <c r="Q466" i="14"/>
  <c r="Q425" i="14"/>
  <c r="Q518" i="18"/>
  <c r="Q436" i="18"/>
  <c r="Q519" i="13"/>
  <c r="Q472" i="18"/>
  <c r="Q532" i="18"/>
  <c r="Q532" i="13"/>
  <c r="Q532" i="14"/>
  <c r="Q389" i="14"/>
  <c r="Q487" i="18"/>
  <c r="Q471" i="18"/>
  <c r="Q467" i="14"/>
  <c r="Q467" i="18"/>
  <c r="Q460" i="18"/>
  <c r="Q524" i="13"/>
  <c r="Q380" i="13"/>
  <c r="Q478" i="18"/>
  <c r="Q385" i="18"/>
  <c r="Q479" i="13"/>
  <c r="Q419" i="18"/>
  <c r="Q392" i="13"/>
  <c r="Q395" i="13"/>
  <c r="Q531" i="14"/>
  <c r="Q405" i="13"/>
  <c r="Q372" i="14"/>
  <c r="Q452" i="13"/>
  <c r="Q398" i="14"/>
  <c r="Q526" i="18"/>
  <c r="Q526" i="14"/>
  <c r="Q541" i="13"/>
  <c r="Q420" i="18"/>
  <c r="Q533" i="18"/>
  <c r="Q391" i="14"/>
  <c r="Q429" i="14"/>
  <c r="Q520" i="18"/>
  <c r="Q443" i="13"/>
  <c r="Q427" i="18"/>
  <c r="Q520" i="13"/>
  <c r="Q386" i="14"/>
  <c r="Q445" i="13"/>
  <c r="Q433" i="13"/>
  <c r="Q367" i="14"/>
  <c r="Q502" i="13"/>
  <c r="Q384" i="14"/>
  <c r="Q469" i="18"/>
  <c r="Q430" i="18"/>
  <c r="Q441" i="14"/>
  <c r="Q505" i="14"/>
  <c r="Q465" i="14"/>
  <c r="Q481" i="18"/>
  <c r="Q447" i="13"/>
  <c r="Q524" i="14"/>
  <c r="Q518" i="13"/>
  <c r="Q487" i="13"/>
  <c r="Q476" i="18"/>
  <c r="Q474" i="13"/>
  <c r="Q482" i="18"/>
  <c r="Q488" i="13"/>
  <c r="Q539" i="13"/>
  <c r="Q491" i="13"/>
  <c r="Q387" i="13"/>
  <c r="Q385" i="13"/>
  <c r="Q369" i="14"/>
  <c r="Q283" i="14"/>
  <c r="Q473" i="18"/>
  <c r="Q431" i="18"/>
  <c r="Q468" i="14"/>
  <c r="Q508" i="18"/>
  <c r="Q427" i="13"/>
  <c r="Q477" i="13"/>
  <c r="Q444" i="13"/>
  <c r="Q531" i="13"/>
  <c r="Q489" i="14"/>
  <c r="Q400" i="14"/>
  <c r="Q446" i="13"/>
  <c r="Q438" i="13"/>
  <c r="Q495" i="13"/>
  <c r="Q510" i="18"/>
  <c r="Q429" i="13"/>
  <c r="Q459" i="13"/>
  <c r="Q398" i="18"/>
  <c r="Q385" i="14"/>
  <c r="Q422" i="18"/>
  <c r="Q420" i="13"/>
  <c r="Q369" i="18"/>
  <c r="Q473" i="14"/>
  <c r="Q379" i="13"/>
  <c r="Q366" i="14"/>
  <c r="Q459" i="18"/>
  <c r="Q387" i="18"/>
  <c r="Q466" i="18"/>
  <c r="Q377" i="14"/>
  <c r="Q516" i="14"/>
  <c r="Q476" i="14"/>
  <c r="Q431" i="14"/>
  <c r="Q406" i="13"/>
  <c r="Q375" i="13"/>
  <c r="Q376" i="14"/>
  <c r="Q450" i="18"/>
  <c r="Q486" i="14"/>
  <c r="Q367" i="18"/>
  <c r="Q470" i="14"/>
  <c r="Q484" i="13"/>
  <c r="Q485" i="18"/>
  <c r="Q536" i="13"/>
  <c r="Q521" i="14"/>
  <c r="Q435" i="18"/>
  <c r="Q440" i="14"/>
  <c r="Q525" i="18"/>
  <c r="Q515" i="13"/>
  <c r="Q382" i="13"/>
  <c r="Q515" i="18"/>
  <c r="Q499" i="13"/>
  <c r="Q488" i="18"/>
  <c r="Q522" i="13"/>
  <c r="Q441" i="18"/>
  <c r="Q391" i="18"/>
  <c r="Q396" i="18"/>
  <c r="Q516" i="13"/>
  <c r="Q528" i="14"/>
  <c r="Q400" i="13"/>
  <c r="Q484" i="14"/>
  <c r="Q500" i="13"/>
  <c r="Q426" i="18"/>
  <c r="Q504" i="18"/>
  <c r="Q426" i="14"/>
  <c r="Q394" i="14"/>
  <c r="Q492" i="13"/>
  <c r="Q529" i="14"/>
  <c r="Q513" i="14"/>
  <c r="Q474" i="18"/>
  <c r="Q486" i="18"/>
  <c r="Q470" i="18"/>
  <c r="Q528" i="13"/>
  <c r="Q542" i="13"/>
  <c r="Q497" i="13"/>
  <c r="Q372" i="18"/>
  <c r="Q437" i="18"/>
  <c r="Q510" i="14"/>
  <c r="Q433" i="18"/>
  <c r="Q472" i="14"/>
  <c r="Q509" i="18"/>
  <c r="Q511" i="18"/>
  <c r="Q506" i="18"/>
  <c r="Q501" i="13"/>
  <c r="Q443" i="18"/>
  <c r="Q383" i="14"/>
  <c r="Q442" i="18"/>
  <c r="Q434" i="13"/>
  <c r="Q392" i="14"/>
  <c r="Q368" i="14"/>
  <c r="Q434" i="14"/>
  <c r="Q482" i="13"/>
  <c r="Q474" i="14"/>
  <c r="Q378" i="13"/>
  <c r="Q461" i="18"/>
  <c r="Q514" i="14"/>
  <c r="Q537" i="13"/>
  <c r="Q380" i="14"/>
  <c r="Q452" i="14"/>
  <c r="Q449" i="14"/>
  <c r="Q455" i="13"/>
  <c r="Q454" i="13"/>
  <c r="Q430" i="14"/>
  <c r="Q401" i="14"/>
  <c r="Q424" i="14"/>
  <c r="Q381" i="13"/>
  <c r="Q493" i="14"/>
  <c r="Q395" i="18"/>
  <c r="Q480" i="14"/>
  <c r="Q374" i="18"/>
  <c r="Q401" i="13"/>
  <c r="Q512" i="13"/>
  <c r="Q435" i="14"/>
  <c r="Q521" i="18"/>
  <c r="Q480" i="18"/>
  <c r="Q444" i="18"/>
  <c r="Q375" i="18"/>
  <c r="Q448" i="13"/>
  <c r="Q475" i="18"/>
  <c r="Q513" i="13"/>
  <c r="Q441" i="13"/>
  <c r="Q451" i="14"/>
  <c r="Q387" i="14"/>
  <c r="Q479" i="14"/>
  <c r="Q383" i="13"/>
  <c r="P43" i="19"/>
  <c r="Q393" i="14"/>
  <c r="Q451" i="13"/>
  <c r="Q494" i="14"/>
  <c r="Q483" i="14"/>
  <c r="Q438" i="14"/>
  <c r="Q513" i="18"/>
  <c r="Q486" i="13"/>
  <c r="Q449" i="13"/>
  <c r="Q530" i="13"/>
  <c r="Q482" i="14"/>
  <c r="Q517" i="13"/>
  <c r="Q419" i="13"/>
  <c r="Q453" i="13"/>
  <c r="Q484" i="18"/>
  <c r="Q412" i="13"/>
  <c r="Q386" i="13"/>
  <c r="Q437" i="13"/>
  <c r="Q423" i="18"/>
  <c r="Q391" i="13"/>
  <c r="Q404" i="13"/>
  <c r="Q496" i="13"/>
  <c r="Q529" i="13"/>
  <c r="Q431" i="13"/>
  <c r="Q390" i="14"/>
  <c r="Q489" i="13"/>
  <c r="Q439" i="18"/>
  <c r="Q549" i="13"/>
  <c r="Q370" i="14"/>
  <c r="Q430" i="13"/>
  <c r="Q447" i="18"/>
  <c r="Q445" i="18"/>
  <c r="Q506" i="13"/>
  <c r="Q393" i="13"/>
  <c r="Q444" i="14"/>
  <c r="Q398" i="13"/>
  <c r="Q534" i="13"/>
  <c r="Q533" i="14"/>
  <c r="Q381" i="18"/>
  <c r="Q507" i="14"/>
  <c r="Q374" i="13"/>
  <c r="Q498" i="13"/>
  <c r="Q422" i="14"/>
  <c r="Q382" i="14"/>
  <c r="Q425" i="18"/>
  <c r="Q545" i="13"/>
  <c r="Q453" i="14"/>
  <c r="Q485" i="14"/>
  <c r="Q440" i="13"/>
  <c r="Q503" i="18"/>
  <c r="Q442" i="14"/>
  <c r="Q481" i="14"/>
  <c r="Q289" i="13"/>
  <c r="Q522" i="18"/>
  <c r="Q428" i="18"/>
  <c r="Q503" i="14"/>
  <c r="Q365" i="18"/>
  <c r="Q519" i="18"/>
  <c r="Q376" i="13"/>
  <c r="Q517" i="14"/>
  <c r="Q418" i="18"/>
  <c r="Q397" i="14"/>
  <c r="Q479" i="18"/>
  <c r="Q388" i="14"/>
  <c r="Q397" i="18"/>
  <c r="Q379" i="18"/>
  <c r="Q448" i="18"/>
  <c r="Q435" i="13"/>
  <c r="Q392" i="18"/>
  <c r="Q450" i="14"/>
  <c r="Q512" i="14"/>
  <c r="Q523" i="18"/>
  <c r="Q432" i="13"/>
  <c r="Q389" i="13"/>
  <c r="Q372" i="13"/>
  <c r="Q403" i="13"/>
  <c r="Q483" i="13"/>
  <c r="Q383" i="18"/>
  <c r="Q517" i="18"/>
  <c r="Q519" i="14"/>
  <c r="Q492" i="14"/>
  <c r="Q282" i="14"/>
  <c r="Q439" i="14"/>
  <c r="Q516" i="18"/>
  <c r="Q390" i="18"/>
  <c r="Q388" i="18"/>
  <c r="Q373" i="14"/>
  <c r="Q463" i="13"/>
  <c r="Q419" i="14"/>
  <c r="Q421" i="18"/>
  <c r="Q366" i="18"/>
  <c r="Q505" i="18"/>
  <c r="Q426" i="13"/>
  <c r="Q428" i="14"/>
  <c r="Q395" i="14"/>
  <c r="Q436" i="14"/>
  <c r="Q515" i="14"/>
  <c r="Q483" i="18"/>
  <c r="Q418" i="13"/>
  <c r="Q469" i="13"/>
  <c r="Q461" i="14"/>
  <c r="Q462" i="14"/>
  <c r="Q501" i="18"/>
  <c r="Q417" i="18"/>
  <c r="Q288" i="13"/>
  <c r="Q464" i="18"/>
  <c r="O379" i="13"/>
  <c r="O384" i="13"/>
  <c r="O483" i="14"/>
  <c r="O464" i="14"/>
  <c r="O376" i="18"/>
  <c r="O460" i="18"/>
  <c r="O448" i="18"/>
  <c r="O528" i="18"/>
  <c r="O467" i="14"/>
  <c r="O423" i="14"/>
  <c r="O388" i="13"/>
  <c r="O523" i="14"/>
  <c r="O471" i="13"/>
  <c r="O526" i="14"/>
  <c r="O519" i="13"/>
  <c r="O524" i="18"/>
  <c r="O478" i="14"/>
  <c r="O431" i="13"/>
  <c r="O367" i="18"/>
  <c r="O486" i="13"/>
  <c r="O372" i="14"/>
  <c r="O470" i="18"/>
  <c r="O419" i="18"/>
  <c r="O495" i="14"/>
  <c r="O522" i="14"/>
  <c r="O451" i="14"/>
  <c r="O520" i="18"/>
  <c r="O489" i="14"/>
  <c r="O509" i="14"/>
  <c r="O462" i="14"/>
  <c r="O538" i="13"/>
  <c r="O511" i="18"/>
  <c r="O466" i="14"/>
  <c r="O462" i="18"/>
  <c r="O498" i="13"/>
  <c r="O446" i="18"/>
  <c r="O366" i="18"/>
  <c r="O428" i="18"/>
  <c r="O501" i="13"/>
  <c r="O473" i="14"/>
  <c r="O495" i="13"/>
  <c r="O521" i="18"/>
  <c r="O453" i="14"/>
  <c r="O524" i="13"/>
  <c r="O424" i="18"/>
  <c r="O527" i="14"/>
  <c r="O443" i="14"/>
  <c r="O480" i="18"/>
  <c r="O496" i="13"/>
  <c r="O383" i="18"/>
  <c r="O378" i="14"/>
  <c r="O472" i="13"/>
  <c r="O449" i="14"/>
  <c r="O527" i="13"/>
  <c r="O525" i="14"/>
  <c r="O530" i="18"/>
  <c r="O536" i="13"/>
  <c r="O477" i="14"/>
  <c r="O513" i="13"/>
  <c r="O526" i="13"/>
  <c r="O520" i="13"/>
  <c r="O476" i="13"/>
  <c r="O475" i="18"/>
  <c r="O422" i="14"/>
  <c r="O420" i="14"/>
  <c r="O485" i="18"/>
  <c r="O518" i="14"/>
  <c r="O435" i="18"/>
  <c r="O477" i="18"/>
  <c r="O373" i="18"/>
  <c r="O384" i="14"/>
  <c r="O371" i="18"/>
  <c r="O502" i="13"/>
  <c r="O470" i="14"/>
  <c r="O440" i="13"/>
  <c r="O481" i="18"/>
  <c r="O439" i="18"/>
  <c r="O391" i="18"/>
  <c r="O389" i="18"/>
  <c r="O450" i="14"/>
  <c r="O514" i="14"/>
  <c r="O386" i="13"/>
  <c r="O437" i="13"/>
  <c r="O472" i="18"/>
  <c r="O393" i="13"/>
  <c r="O484" i="14"/>
  <c r="O518" i="18"/>
  <c r="O533" i="18"/>
  <c r="O535" i="13"/>
  <c r="O476" i="14"/>
  <c r="O474" i="18"/>
  <c r="O480" i="13"/>
  <c r="O385" i="18"/>
  <c r="O468" i="18"/>
  <c r="O455" i="13"/>
  <c r="O516" i="14"/>
  <c r="O541" i="13"/>
  <c r="O369" i="14"/>
  <c r="O439" i="14"/>
  <c r="O440" i="18"/>
  <c r="O484" i="13"/>
  <c r="O537" i="13"/>
  <c r="O468" i="14"/>
  <c r="O376" i="13"/>
  <c r="O372" i="18"/>
  <c r="O390" i="13"/>
  <c r="O436" i="13"/>
  <c r="O394" i="18"/>
  <c r="O549" i="13"/>
  <c r="O418" i="18"/>
  <c r="O397" i="14"/>
  <c r="O437" i="18"/>
  <c r="O424" i="14"/>
  <c r="O396" i="18"/>
  <c r="O466" i="18"/>
  <c r="O392" i="18"/>
  <c r="O444" i="14"/>
  <c r="O380" i="18"/>
  <c r="O456" i="13"/>
  <c r="O497" i="13"/>
  <c r="O401" i="14"/>
  <c r="O479" i="14"/>
  <c r="O509" i="18"/>
  <c r="O398" i="13"/>
  <c r="O430" i="13"/>
  <c r="O481" i="13"/>
  <c r="O490" i="14"/>
  <c r="O484" i="18"/>
  <c r="O427" i="14"/>
  <c r="O386" i="18"/>
  <c r="O486" i="18"/>
  <c r="O492" i="13"/>
  <c r="O539" i="13"/>
  <c r="O431" i="14"/>
  <c r="O467" i="18"/>
  <c r="O521" i="13"/>
  <c r="O426" i="14"/>
  <c r="O452" i="14"/>
  <c r="O398" i="14"/>
  <c r="O450" i="18"/>
  <c r="O528" i="13"/>
  <c r="O487" i="14"/>
  <c r="O490" i="18"/>
  <c r="O283" i="14"/>
  <c r="O443" i="13"/>
  <c r="O399" i="14"/>
  <c r="O517" i="14"/>
  <c r="O391" i="14"/>
  <c r="O520" i="14"/>
  <c r="O431" i="18"/>
  <c r="O433" i="14"/>
  <c r="O485" i="14"/>
  <c r="O512" i="14"/>
  <c r="O531" i="13"/>
  <c r="O445" i="18"/>
  <c r="O446" i="14"/>
  <c r="O491" i="18"/>
  <c r="O386" i="14"/>
  <c r="O381" i="14"/>
  <c r="O382" i="14"/>
  <c r="O387" i="14"/>
  <c r="O384" i="18"/>
  <c r="O529" i="18"/>
  <c r="O419" i="13"/>
  <c r="O434" i="18"/>
  <c r="O441" i="13"/>
  <c r="O507" i="18"/>
  <c r="O442" i="18"/>
  <c r="O425" i="18"/>
  <c r="O367" i="14"/>
  <c r="O378" i="18"/>
  <c r="O521" i="14"/>
  <c r="O465" i="14"/>
  <c r="O500" i="13"/>
  <c r="O516" i="13"/>
  <c r="O505" i="18"/>
  <c r="O451" i="13"/>
  <c r="O529" i="14"/>
  <c r="O377" i="18"/>
  <c r="O452" i="13"/>
  <c r="O375" i="18"/>
  <c r="O513" i="14"/>
  <c r="O432" i="18"/>
  <c r="O375" i="13"/>
  <c r="O533" i="13"/>
  <c r="O491" i="14"/>
  <c r="O440" i="14"/>
  <c r="O532" i="14"/>
  <c r="O533" i="14"/>
  <c r="O470" i="13"/>
  <c r="O532" i="18"/>
  <c r="O401" i="13"/>
  <c r="O485" i="13"/>
  <c r="O530" i="13"/>
  <c r="O373" i="14"/>
  <c r="O369" i="18"/>
  <c r="O425" i="14"/>
  <c r="O442" i="14"/>
  <c r="O399" i="13"/>
  <c r="O504" i="18"/>
  <c r="O438" i="18"/>
  <c r="O469" i="14"/>
  <c r="O422" i="18"/>
  <c r="O441" i="18"/>
  <c r="O532" i="13"/>
  <c r="O396" i="13"/>
  <c r="O366" i="14"/>
  <c r="O428" i="14"/>
  <c r="O531" i="14"/>
  <c r="O377" i="14"/>
  <c r="O478" i="18"/>
  <c r="O397" i="13"/>
  <c r="O507" i="14"/>
  <c r="O437" i="14"/>
  <c r="O529" i="13"/>
  <c r="O435" i="13"/>
  <c r="O454" i="13"/>
  <c r="O510" i="14"/>
  <c r="O508" i="18"/>
  <c r="O433" i="18"/>
  <c r="O400" i="14"/>
  <c r="O515" i="13"/>
  <c r="O523" i="18"/>
  <c r="O525" i="13"/>
  <c r="O393" i="14"/>
  <c r="O378" i="13"/>
  <c r="O368" i="14"/>
  <c r="O472" i="14"/>
  <c r="O434" i="13"/>
  <c r="O395" i="18"/>
  <c r="O537" i="14"/>
  <c r="O436" i="18"/>
  <c r="O435" i="14"/>
  <c r="O463" i="13"/>
  <c r="O503" i="14"/>
  <c r="O522" i="18"/>
  <c r="O488" i="13"/>
  <c r="O391" i="13"/>
  <c r="O405" i="13"/>
  <c r="O447" i="18"/>
  <c r="O377" i="13"/>
  <c r="O523" i="13"/>
  <c r="O381" i="18"/>
  <c r="O458" i="13"/>
  <c r="O421" i="18"/>
  <c r="O445" i="14"/>
  <c r="O430" i="14"/>
  <c r="O475" i="14"/>
  <c r="O368" i="18"/>
  <c r="O432" i="13"/>
  <c r="O499" i="13"/>
  <c r="O476" i="18"/>
  <c r="O421" i="14"/>
  <c r="O514" i="13"/>
  <c r="O447" i="13"/>
  <c r="O505" i="14"/>
  <c r="O393" i="18"/>
  <c r="O536" i="14"/>
  <c r="O543" i="13"/>
  <c r="O461" i="18"/>
  <c r="O473" i="13"/>
  <c r="O385" i="14"/>
  <c r="O528" i="14"/>
  <c r="O492" i="14"/>
  <c r="O387" i="18"/>
  <c r="O400" i="13"/>
  <c r="O395" i="13"/>
  <c r="O439" i="13"/>
  <c r="O373" i="13"/>
  <c r="O464" i="18"/>
  <c r="O379" i="14"/>
  <c r="O438" i="14"/>
  <c r="O494" i="13"/>
  <c r="O423" i="18"/>
  <c r="O427" i="18"/>
  <c r="O420" i="18"/>
  <c r="O429" i="14"/>
  <c r="O475" i="13"/>
  <c r="O430" i="18"/>
  <c r="O432" i="14"/>
  <c r="O428" i="13"/>
  <c r="O525" i="18"/>
  <c r="O515" i="18"/>
  <c r="O388" i="18"/>
  <c r="O504" i="14"/>
  <c r="O289" i="13"/>
  <c r="O394" i="13"/>
  <c r="O488" i="18"/>
  <c r="O506" i="14"/>
  <c r="O396" i="14"/>
  <c r="O389" i="14"/>
  <c r="O397" i="18"/>
  <c r="O534" i="18"/>
  <c r="O492" i="18"/>
  <c r="O443" i="18"/>
  <c r="O463" i="18"/>
  <c r="O544" i="13"/>
  <c r="O404" i="13"/>
  <c r="O513" i="18"/>
  <c r="O531" i="18"/>
  <c r="O494" i="14"/>
  <c r="O534" i="14"/>
  <c r="O527" i="18"/>
  <c r="O542" i="13"/>
  <c r="O446" i="13"/>
  <c r="O374" i="18"/>
  <c r="O383" i="13"/>
  <c r="O388" i="14"/>
  <c r="O441" i="14"/>
  <c r="O517" i="13"/>
  <c r="O412" i="13"/>
  <c r="O526" i="18"/>
  <c r="O479" i="13"/>
  <c r="O447" i="14"/>
  <c r="O506" i="13"/>
  <c r="O514" i="18"/>
  <c r="O486" i="14"/>
  <c r="O442" i="13"/>
  <c r="O449" i="13"/>
  <c r="O383" i="14"/>
  <c r="O489" i="13"/>
  <c r="O371" i="14"/>
  <c r="O471" i="18"/>
  <c r="O530" i="14"/>
  <c r="O459" i="13"/>
  <c r="O524" i="14"/>
  <c r="O501" i="18"/>
  <c r="O463" i="14"/>
  <c r="O390" i="18"/>
  <c r="O457" i="13"/>
  <c r="O512" i="18"/>
  <c r="O427" i="13"/>
  <c r="O506" i="18"/>
  <c r="O382" i="13"/>
  <c r="O370" i="14"/>
  <c r="O433" i="13"/>
  <c r="O398" i="18"/>
  <c r="O479" i="18"/>
  <c r="O518" i="13"/>
  <c r="O487" i="13"/>
  <c r="O503" i="18"/>
  <c r="O434" i="14"/>
  <c r="O459" i="18"/>
  <c r="O380" i="13"/>
  <c r="O517" i="18"/>
  <c r="O385" i="13"/>
  <c r="O516" i="18"/>
  <c r="O474" i="13"/>
  <c r="O519" i="14"/>
  <c r="O482" i="14"/>
  <c r="O491" i="13"/>
  <c r="O481" i="14"/>
  <c r="O483" i="18"/>
  <c r="O534" i="13"/>
  <c r="O488" i="14"/>
  <c r="O469" i="18"/>
  <c r="N43" i="19"/>
  <c r="O487" i="18"/>
  <c r="O453" i="13"/>
  <c r="O420" i="13"/>
  <c r="O376" i="14"/>
  <c r="O465" i="18"/>
  <c r="O390" i="14"/>
  <c r="O535" i="14"/>
  <c r="O450" i="13"/>
  <c r="O392" i="14"/>
  <c r="O417" i="18"/>
  <c r="O379" i="18"/>
  <c r="O482" i="18"/>
  <c r="O444" i="13"/>
  <c r="O429" i="13"/>
  <c r="O406" i="13"/>
  <c r="O402" i="13"/>
  <c r="O474" i="14"/>
  <c r="O515" i="14"/>
  <c r="O282" i="14"/>
  <c r="O286" i="14" s="1"/>
  <c r="O469" i="13"/>
  <c r="O395" i="14"/>
  <c r="O448" i="14"/>
  <c r="O522" i="13"/>
  <c r="O478" i="13"/>
  <c r="O438" i="13"/>
  <c r="O471" i="14"/>
  <c r="O374" i="13"/>
  <c r="O473" i="18"/>
  <c r="O449" i="18"/>
  <c r="O389" i="13"/>
  <c r="O493" i="13"/>
  <c r="O418" i="13"/>
  <c r="O394" i="14"/>
  <c r="O370" i="18"/>
  <c r="O489" i="18"/>
  <c r="O540" i="13"/>
  <c r="O392" i="13"/>
  <c r="O493" i="14"/>
  <c r="O387" i="13"/>
  <c r="O490" i="13"/>
  <c r="O380" i="14"/>
  <c r="O382" i="18"/>
  <c r="O374" i="14"/>
  <c r="O403" i="13"/>
  <c r="O426" i="18"/>
  <c r="O480" i="14"/>
  <c r="O419" i="14"/>
  <c r="O444" i="18"/>
  <c r="O508" i="14"/>
  <c r="O372" i="13"/>
  <c r="O502" i="18"/>
  <c r="O482" i="13"/>
  <c r="O429" i="18"/>
  <c r="O545" i="13"/>
  <c r="O510" i="18"/>
  <c r="O483" i="13"/>
  <c r="O445" i="13"/>
  <c r="O512" i="13"/>
  <c r="O461" i="14"/>
  <c r="O511" i="14"/>
  <c r="O381" i="13"/>
  <c r="O477" i="13"/>
  <c r="O288" i="13"/>
  <c r="O448" i="13"/>
  <c r="O519" i="18"/>
  <c r="O426" i="13"/>
  <c r="O436" i="14"/>
  <c r="O365" i="18"/>
  <c r="O375" i="14"/>
  <c r="N598" i="17"/>
  <c r="J90" i="21"/>
  <c r="J96" i="21"/>
  <c r="N612" i="17"/>
  <c r="P599" i="17"/>
  <c r="K612" i="17"/>
  <c r="K602" i="17"/>
  <c r="Q612" i="17"/>
  <c r="U600" i="17"/>
  <c r="M599" i="17"/>
  <c r="U200" i="13"/>
  <c r="U254" i="14"/>
  <c r="U226" i="14"/>
  <c r="U114" i="13"/>
  <c r="U171" i="18"/>
  <c r="U208" i="14"/>
  <c r="U212" i="18"/>
  <c r="U185" i="14"/>
  <c r="U237" i="18"/>
  <c r="U255" i="13"/>
  <c r="U1077" i="13" s="1"/>
  <c r="U179" i="14"/>
  <c r="U193" i="14"/>
  <c r="U151" i="18"/>
  <c r="U203" i="18"/>
  <c r="U108" i="14"/>
  <c r="U912" i="14" s="1"/>
  <c r="U271" i="13"/>
  <c r="U1093" i="13" s="1"/>
  <c r="U114" i="14"/>
  <c r="U125" i="14"/>
  <c r="U929" i="14" s="1"/>
  <c r="U162" i="14"/>
  <c r="U207" i="14"/>
  <c r="U156" i="14"/>
  <c r="U218" i="13"/>
  <c r="U260" i="13"/>
  <c r="U176" i="14"/>
  <c r="U104" i="14"/>
  <c r="U908" i="14" s="1"/>
  <c r="U206" i="13"/>
  <c r="U225" i="14"/>
  <c r="U249" i="13"/>
  <c r="U254" i="13"/>
  <c r="U181" i="14"/>
  <c r="U248" i="14"/>
  <c r="U111" i="18"/>
  <c r="U201" i="13"/>
  <c r="U184" i="14"/>
  <c r="U988" i="14" s="1"/>
  <c r="U113" i="18"/>
  <c r="U223" i="13"/>
  <c r="U1045" i="13" s="1"/>
  <c r="U181" i="13"/>
  <c r="U246" i="18"/>
  <c r="U262" i="14"/>
  <c r="U160" i="13"/>
  <c r="U203" i="13"/>
  <c r="U200" i="18"/>
  <c r="U201" i="14"/>
  <c r="U1005" i="14" s="1"/>
  <c r="U192" i="18"/>
  <c r="U109" i="18"/>
  <c r="U238" i="13"/>
  <c r="U131" i="14"/>
  <c r="U259" i="14"/>
  <c r="U194" i="18"/>
  <c r="U211" i="14"/>
  <c r="U213" i="13"/>
  <c r="U219" i="13"/>
  <c r="U124" i="18"/>
  <c r="U121" i="13"/>
  <c r="U211" i="18"/>
  <c r="U247" i="18"/>
  <c r="U239" i="13"/>
  <c r="U159" i="18"/>
  <c r="U221" i="13"/>
  <c r="U214" i="14"/>
  <c r="U201" i="18"/>
  <c r="U207" i="18"/>
  <c r="U170" i="14"/>
  <c r="U974" i="14" s="1"/>
  <c r="U257" i="13"/>
  <c r="U206" i="18"/>
  <c r="U100" i="18"/>
  <c r="U158" i="13"/>
  <c r="U227" i="13"/>
  <c r="U238" i="18"/>
  <c r="U1039" i="18" s="1"/>
  <c r="U105" i="18"/>
  <c r="U172" i="13"/>
  <c r="U246" i="14"/>
  <c r="U175" i="18"/>
  <c r="U227" i="14"/>
  <c r="U199" i="18"/>
  <c r="U265" i="18"/>
  <c r="U167" i="14"/>
  <c r="U123" i="18"/>
  <c r="U128" i="13"/>
  <c r="U129" i="18"/>
  <c r="U119" i="18"/>
  <c r="U104" i="13"/>
  <c r="U172" i="18"/>
  <c r="U175" i="13"/>
  <c r="U219" i="14"/>
  <c r="U164" i="14"/>
  <c r="U204" i="14"/>
  <c r="U1008" i="14" s="1"/>
  <c r="U101" i="14"/>
  <c r="U250" i="14"/>
  <c r="U262" i="13"/>
  <c r="U238" i="14"/>
  <c r="U1042" i="14" s="1"/>
  <c r="U250" i="18"/>
  <c r="U115" i="14"/>
  <c r="U919" i="14" s="1"/>
  <c r="U168" i="14"/>
  <c r="U256" i="14"/>
  <c r="U161" i="13"/>
  <c r="U130" i="18"/>
  <c r="U255" i="18"/>
  <c r="U251" i="18"/>
  <c r="U127" i="13"/>
  <c r="U161" i="14"/>
  <c r="U15" i="14"/>
  <c r="U212" i="13"/>
  <c r="U265" i="14"/>
  <c r="U241" i="13"/>
  <c r="U244" i="18"/>
  <c r="U214" i="13"/>
  <c r="U216" i="14"/>
  <c r="U264" i="14"/>
  <c r="U220" i="18"/>
  <c r="U202" i="14"/>
  <c r="U159" i="13"/>
  <c r="U165" i="14"/>
  <c r="U266" i="14"/>
  <c r="U197" i="13"/>
  <c r="U152" i="13"/>
  <c r="U154" i="14"/>
  <c r="U155" i="18"/>
  <c r="U99" i="13"/>
  <c r="U165" i="18"/>
  <c r="U966" i="18" s="1"/>
  <c r="U179" i="13"/>
  <c r="U1001" i="13" s="1"/>
  <c r="U170" i="18"/>
  <c r="U971" i="18" s="1"/>
  <c r="U155" i="13"/>
  <c r="U198" i="14"/>
  <c r="U268" i="14"/>
  <c r="U176" i="18"/>
  <c r="U132" i="13"/>
  <c r="U209" i="13"/>
  <c r="U15" i="13"/>
  <c r="U198" i="13"/>
  <c r="U107" i="18"/>
  <c r="U245" i="13"/>
  <c r="U169" i="18"/>
  <c r="U101" i="18"/>
  <c r="U183" i="13"/>
  <c r="U154" i="13"/>
  <c r="U241" i="14"/>
  <c r="U173" i="14"/>
  <c r="U977" i="14" s="1"/>
  <c r="U110" i="13"/>
  <c r="U222" i="13"/>
  <c r="U259" i="13"/>
  <c r="U243" i="14"/>
  <c r="U14" i="13"/>
  <c r="U111" i="13"/>
  <c r="U275" i="13"/>
  <c r="U218" i="14"/>
  <c r="U116" i="14"/>
  <c r="U178" i="14"/>
  <c r="U982" i="14" s="1"/>
  <c r="U168" i="18"/>
  <c r="U969" i="18" s="1"/>
  <c r="U170" i="13"/>
  <c r="U176" i="13"/>
  <c r="U204" i="18"/>
  <c r="U103" i="18"/>
  <c r="U267" i="13"/>
  <c r="U219" i="18"/>
  <c r="U269" i="14"/>
  <c r="U98" i="18"/>
  <c r="U204" i="13"/>
  <c r="U217" i="13"/>
  <c r="U166" i="18"/>
  <c r="U130" i="14"/>
  <c r="U209" i="18"/>
  <c r="U195" i="13"/>
  <c r="U163" i="14"/>
  <c r="U117" i="18"/>
  <c r="U122" i="18"/>
  <c r="U263" i="18"/>
  <c r="U266" i="18"/>
  <c r="U160" i="14"/>
  <c r="U183" i="14"/>
  <c r="U110" i="14"/>
  <c r="U914" i="14" s="1"/>
  <c r="U235" i="18"/>
  <c r="U212" i="14"/>
  <c r="U237" i="14"/>
  <c r="U177" i="14"/>
  <c r="U112" i="13"/>
  <c r="U119" i="13"/>
  <c r="U138" i="13"/>
  <c r="U109" i="14"/>
  <c r="U106" i="14"/>
  <c r="U150" i="18"/>
  <c r="U119" i="14"/>
  <c r="U164" i="13"/>
  <c r="U121" i="18"/>
  <c r="U257" i="18"/>
  <c r="U118" i="14"/>
  <c r="U155" i="14"/>
  <c r="U116" i="13"/>
  <c r="U239" i="14"/>
  <c r="U162" i="13"/>
  <c r="U263" i="13"/>
  <c r="U1085" i="13" s="1"/>
  <c r="U120" i="14"/>
  <c r="U126" i="14"/>
  <c r="U930" i="14" s="1"/>
  <c r="U122" i="13"/>
  <c r="U194" i="14"/>
  <c r="U161" i="18"/>
  <c r="U146" i="13"/>
  <c r="U152" i="18"/>
  <c r="U120" i="18"/>
  <c r="U173" i="18"/>
  <c r="U105" i="14"/>
  <c r="U249" i="18"/>
  <c r="U240" i="13"/>
  <c r="U242" i="18"/>
  <c r="U145" i="13"/>
  <c r="U217" i="18"/>
  <c r="U110" i="18"/>
  <c r="U911" i="18" s="1"/>
  <c r="U168" i="13"/>
  <c r="U990" i="13" s="1"/>
  <c r="U180" i="18"/>
  <c r="U981" i="18" s="1"/>
  <c r="U197" i="14"/>
  <c r="U261" i="13"/>
  <c r="U163" i="13"/>
  <c r="U267" i="14"/>
  <c r="U128" i="18"/>
  <c r="U180" i="13"/>
  <c r="U228" i="13"/>
  <c r="U1050" i="13" s="1"/>
  <c r="U129" i="13"/>
  <c r="U127" i="14"/>
  <c r="U261" i="18"/>
  <c r="U98" i="13"/>
  <c r="U185" i="13"/>
  <c r="U253" i="18"/>
  <c r="U154" i="18"/>
  <c r="U118" i="13"/>
  <c r="U216" i="18"/>
  <c r="U223" i="14"/>
  <c r="U1027" i="14" s="1"/>
  <c r="U206" i="14"/>
  <c r="U98" i="14"/>
  <c r="U199" i="13"/>
  <c r="U196" i="18"/>
  <c r="U997" i="18" s="1"/>
  <c r="U255" i="14"/>
  <c r="U183" i="18"/>
  <c r="U169" i="14"/>
  <c r="U973" i="14" s="1"/>
  <c r="U152" i="14"/>
  <c r="U214" i="18"/>
  <c r="U107" i="13"/>
  <c r="U157" i="13"/>
  <c r="U259" i="18"/>
  <c r="U264" i="13"/>
  <c r="U123" i="14"/>
  <c r="U163" i="18"/>
  <c r="U263" i="14"/>
  <c r="U131" i="18"/>
  <c r="U126" i="18"/>
  <c r="U927" i="18" s="1"/>
  <c r="U262" i="18"/>
  <c r="U1063" i="18" s="1"/>
  <c r="U270" i="13"/>
  <c r="U1092" i="13" s="1"/>
  <c r="U181" i="18"/>
  <c r="U242" i="14"/>
  <c r="U258" i="18"/>
  <c r="U113" i="14"/>
  <c r="U200" i="14"/>
  <c r="U159" i="14"/>
  <c r="U158" i="18"/>
  <c r="U198" i="18"/>
  <c r="U164" i="18"/>
  <c r="U247" i="14"/>
  <c r="U1051" i="14" s="1"/>
  <c r="U232" i="13"/>
  <c r="U202" i="13"/>
  <c r="U108" i="13"/>
  <c r="U151" i="14"/>
  <c r="U222" i="18"/>
  <c r="U171" i="14"/>
  <c r="U209" i="14"/>
  <c r="U224" i="13"/>
  <c r="U208" i="13"/>
  <c r="U160" i="18"/>
  <c r="U178" i="13"/>
  <c r="U102" i="13"/>
  <c r="U248" i="18"/>
  <c r="U218" i="18"/>
  <c r="U103" i="14"/>
  <c r="U236" i="14"/>
  <c r="U102" i="18"/>
  <c r="U100" i="14"/>
  <c r="U244" i="14"/>
  <c r="U245" i="18"/>
  <c r="U225" i="13"/>
  <c r="U203" i="14"/>
  <c r="U221" i="18"/>
  <c r="U174" i="14"/>
  <c r="U99" i="14"/>
  <c r="U171" i="13"/>
  <c r="U130" i="13"/>
  <c r="U125" i="13"/>
  <c r="U216" i="13"/>
  <c r="U100" i="13"/>
  <c r="U202" i="18"/>
  <c r="U1003" i="18" s="1"/>
  <c r="U166" i="13"/>
  <c r="U112" i="18"/>
  <c r="U167" i="13"/>
  <c r="U261" i="14"/>
  <c r="U184" i="13"/>
  <c r="U1006" i="13" s="1"/>
  <c r="U195" i="14"/>
  <c r="U248" i="13"/>
  <c r="U1070" i="13" s="1"/>
  <c r="U199" i="14"/>
  <c r="U210" i="18"/>
  <c r="U131" i="13"/>
  <c r="U107" i="14"/>
  <c r="U205" i="13"/>
  <c r="U196" i="13"/>
  <c r="U108" i="18"/>
  <c r="U213" i="14"/>
  <c r="U245" i="14"/>
  <c r="U1049" i="14" s="1"/>
  <c r="U208" i="18"/>
  <c r="U178" i="18"/>
  <c r="U205" i="18"/>
  <c r="U220" i="13"/>
  <c r="U125" i="18"/>
  <c r="U117" i="14"/>
  <c r="U106" i="18"/>
  <c r="U907" i="18" s="1"/>
  <c r="U117" i="13"/>
  <c r="U256" i="18"/>
  <c r="U215" i="18"/>
  <c r="U1016" i="18" s="1"/>
  <c r="U240" i="18"/>
  <c r="U124" i="13"/>
  <c r="U128" i="14"/>
  <c r="U251" i="13"/>
  <c r="U173" i="13"/>
  <c r="U166" i="14"/>
  <c r="U215" i="13"/>
  <c r="U1037" i="13" s="1"/>
  <c r="U111" i="14"/>
  <c r="U236" i="18"/>
  <c r="U182" i="14"/>
  <c r="T15" i="19"/>
  <c r="U234" i="18"/>
  <c r="U196" i="14"/>
  <c r="U133" i="14"/>
  <c r="U182" i="18"/>
  <c r="U118" i="18"/>
  <c r="U121" i="14"/>
  <c r="U244" i="13"/>
  <c r="U251" i="14"/>
  <c r="U217" i="14"/>
  <c r="U258" i="13"/>
  <c r="U113" i="13"/>
  <c r="U252" i="18"/>
  <c r="U104" i="18"/>
  <c r="U267" i="18"/>
  <c r="U129" i="14"/>
  <c r="U933" i="14" s="1"/>
  <c r="U126" i="13"/>
  <c r="U257" i="14"/>
  <c r="U246" i="13"/>
  <c r="U114" i="18"/>
  <c r="U174" i="13"/>
  <c r="U189" i="13"/>
  <c r="U223" i="18"/>
  <c r="U211" i="13"/>
  <c r="U239" i="18"/>
  <c r="U174" i="18"/>
  <c r="U144" i="13"/>
  <c r="U156" i="18"/>
  <c r="U266" i="13"/>
  <c r="U182" i="13"/>
  <c r="U115" i="13"/>
  <c r="U165" i="13"/>
  <c r="U235" i="14"/>
  <c r="U177" i="18"/>
  <c r="U249" i="14"/>
  <c r="U224" i="14"/>
  <c r="U264" i="18"/>
  <c r="U127" i="18"/>
  <c r="U116" i="18"/>
  <c r="U169" i="13"/>
  <c r="U256" i="13"/>
  <c r="U99" i="18"/>
  <c r="U900" i="18" s="1"/>
  <c r="U252" i="13"/>
  <c r="U103" i="13"/>
  <c r="U925" i="13" s="1"/>
  <c r="U269" i="13"/>
  <c r="U195" i="18"/>
  <c r="U172" i="14"/>
  <c r="U260" i="18"/>
  <c r="U14" i="14"/>
  <c r="U243" i="13"/>
  <c r="U260" i="14"/>
  <c r="U175" i="14"/>
  <c r="U241" i="18"/>
  <c r="U207" i="13"/>
  <c r="U210" i="14"/>
  <c r="U1014" i="14" s="1"/>
  <c r="U268" i="13"/>
  <c r="U132" i="14"/>
  <c r="U112" i="14"/>
  <c r="U252" i="14"/>
  <c r="U105" i="13"/>
  <c r="U221" i="14"/>
  <c r="U120" i="13"/>
  <c r="U122" i="14"/>
  <c r="U179" i="18"/>
  <c r="U156" i="13"/>
  <c r="U124" i="14"/>
  <c r="U240" i="14"/>
  <c r="U253" i="14"/>
  <c r="U109" i="13"/>
  <c r="U258" i="14"/>
  <c r="U197" i="18"/>
  <c r="U220" i="14"/>
  <c r="U224" i="18"/>
  <c r="U213" i="18"/>
  <c r="U102" i="14"/>
  <c r="U153" i="13"/>
  <c r="U123" i="13"/>
  <c r="U254" i="18"/>
  <c r="U243" i="18"/>
  <c r="U226" i="13"/>
  <c r="U158" i="14"/>
  <c r="U167" i="18"/>
  <c r="U250" i="13"/>
  <c r="U153" i="14"/>
  <c r="U205" i="14"/>
  <c r="U1009" i="14" s="1"/>
  <c r="U106" i="13"/>
  <c r="U153" i="18"/>
  <c r="U247" i="13"/>
  <c r="U162" i="18"/>
  <c r="U963" i="18" s="1"/>
  <c r="U222" i="14"/>
  <c r="U115" i="18"/>
  <c r="U265" i="13"/>
  <c r="U242" i="13"/>
  <c r="U157" i="14"/>
  <c r="U101" i="13"/>
  <c r="U210" i="13"/>
  <c r="U177" i="13"/>
  <c r="U253" i="13"/>
  <c r="U157" i="18"/>
  <c r="U225" i="18"/>
  <c r="U180" i="14"/>
  <c r="U215" i="14"/>
  <c r="U193" i="18"/>
  <c r="T612" i="17"/>
  <c r="L610" i="17"/>
  <c r="Y284" i="17"/>
  <c r="R599" i="17"/>
  <c r="N93" i="21"/>
  <c r="Y436" i="17"/>
  <c r="W125" i="17"/>
  <c r="X125" i="17"/>
  <c r="W113" i="17"/>
  <c r="X113" i="17"/>
  <c r="F39" i="12"/>
  <c r="G40" i="1" l="1"/>
  <c r="G41" i="1" s="1"/>
  <c r="G45" i="1"/>
  <c r="G49" i="1" s="1"/>
  <c r="G46" i="1" s="1"/>
  <c r="U1032" i="13"/>
  <c r="W103" i="17"/>
  <c r="W289" i="17"/>
  <c r="L125" i="8"/>
  <c r="K1027" i="13"/>
  <c r="K1059" i="14"/>
  <c r="K1031" i="13"/>
  <c r="N1062" i="14"/>
  <c r="N1043" i="14"/>
  <c r="N995" i="13"/>
  <c r="R996" i="18"/>
  <c r="R1054" i="13"/>
  <c r="R1083" i="13"/>
  <c r="R1070" i="14"/>
  <c r="R929" i="13"/>
  <c r="E40" i="23"/>
  <c r="W431" i="17"/>
  <c r="X431" i="17"/>
  <c r="L116" i="8"/>
  <c r="I444" i="17" s="1"/>
  <c r="X444" i="17" s="1"/>
  <c r="M1034" i="13"/>
  <c r="M1060" i="18"/>
  <c r="M1073" i="13"/>
  <c r="M948" i="13"/>
  <c r="M942" i="13"/>
  <c r="M1004" i="18"/>
  <c r="M972" i="18"/>
  <c r="K1040" i="18"/>
  <c r="K1002" i="13"/>
  <c r="K987" i="14"/>
  <c r="K906" i="18"/>
  <c r="K996" i="13"/>
  <c r="K1081" i="13"/>
  <c r="K1043" i="13"/>
  <c r="K932" i="18"/>
  <c r="N952" i="18"/>
  <c r="N1027" i="14"/>
  <c r="N1021" i="13"/>
  <c r="N999" i="13"/>
  <c r="N1022" i="14"/>
  <c r="N1018" i="18"/>
  <c r="N1079" i="13"/>
  <c r="N1061" i="13"/>
  <c r="N1040" i="13"/>
  <c r="N983" i="18"/>
  <c r="N995" i="18"/>
  <c r="S1048" i="14"/>
  <c r="S1044" i="18"/>
  <c r="S1088" i="13"/>
  <c r="S1018" i="18"/>
  <c r="S1066" i="18"/>
  <c r="S1066" i="14"/>
  <c r="S914" i="14"/>
  <c r="S1048" i="18"/>
  <c r="V904" i="14"/>
  <c r="V926" i="18"/>
  <c r="V926" i="14"/>
  <c r="V1051" i="14"/>
  <c r="V936" i="14"/>
  <c r="V971" i="14"/>
  <c r="V999" i="14"/>
  <c r="V1022" i="13"/>
  <c r="R1004" i="14"/>
  <c r="R904" i="18"/>
  <c r="R928" i="14"/>
  <c r="R965" i="18"/>
  <c r="R981" i="14"/>
  <c r="R1065" i="14"/>
  <c r="R1049" i="13"/>
  <c r="R1002" i="13"/>
  <c r="R1027" i="14"/>
  <c r="R920" i="14"/>
  <c r="R988" i="14"/>
  <c r="M684" i="13"/>
  <c r="M825" i="13" s="1"/>
  <c r="K943" i="13"/>
  <c r="K903" i="14"/>
  <c r="K953" i="18"/>
  <c r="K1082" i="13"/>
  <c r="K1032" i="13"/>
  <c r="K975" i="14"/>
  <c r="N1053" i="18"/>
  <c r="N1033" i="13"/>
  <c r="N1011" i="14"/>
  <c r="R1009" i="14"/>
  <c r="R978" i="18"/>
  <c r="R1043" i="14"/>
  <c r="R1031" i="14"/>
  <c r="R956" i="14"/>
  <c r="R1044" i="18"/>
  <c r="L113" i="8"/>
  <c r="L114" i="8"/>
  <c r="I442" i="17" s="1"/>
  <c r="U1057" i="18"/>
  <c r="U1005" i="18"/>
  <c r="U933" i="13"/>
  <c r="U1069" i="14"/>
  <c r="U983" i="13"/>
  <c r="U1050" i="14"/>
  <c r="U982" i="13"/>
  <c r="M975" i="18"/>
  <c r="M1017" i="18"/>
  <c r="M1031" i="14"/>
  <c r="M1032" i="13"/>
  <c r="M979" i="18"/>
  <c r="M1011" i="18"/>
  <c r="M988" i="13"/>
  <c r="S996" i="13"/>
  <c r="S1040" i="13"/>
  <c r="S1002" i="18"/>
  <c r="R922" i="14"/>
  <c r="R1001" i="13"/>
  <c r="R819" i="14"/>
  <c r="R1071" i="14"/>
  <c r="R1028" i="14"/>
  <c r="S1037" i="18"/>
  <c r="L806" i="18"/>
  <c r="J17" i="3" s="1"/>
  <c r="V684" i="13"/>
  <c r="V825" i="13" s="1"/>
  <c r="M286" i="14"/>
  <c r="K1046" i="14"/>
  <c r="K995" i="13"/>
  <c r="K977" i="18"/>
  <c r="K1050" i="14"/>
  <c r="K925" i="18"/>
  <c r="K958" i="14"/>
  <c r="K1004" i="18"/>
  <c r="K1025" i="13"/>
  <c r="N947" i="13"/>
  <c r="N927" i="18"/>
  <c r="N949" i="13"/>
  <c r="R1042" i="13"/>
  <c r="R969" i="18"/>
  <c r="R1063" i="18"/>
  <c r="R1063" i="14"/>
  <c r="R921" i="13"/>
  <c r="R1020" i="13"/>
  <c r="R931" i="18"/>
  <c r="R1082" i="13"/>
  <c r="K1003" i="14"/>
  <c r="K1039" i="18"/>
  <c r="K928" i="18"/>
  <c r="K1009" i="18"/>
  <c r="K1038" i="18"/>
  <c r="K1045" i="13"/>
  <c r="K1079" i="13"/>
  <c r="N1008" i="18"/>
  <c r="N951" i="13"/>
  <c r="N1001" i="13"/>
  <c r="N925" i="18"/>
  <c r="N942" i="13"/>
  <c r="N969" i="14"/>
  <c r="N922" i="13"/>
  <c r="N1045" i="18"/>
  <c r="R1073" i="14"/>
  <c r="R1066" i="13"/>
  <c r="R907" i="18"/>
  <c r="R1067" i="13"/>
  <c r="R1056" i="18"/>
  <c r="X280" i="17"/>
  <c r="K980" i="18"/>
  <c r="K935" i="13"/>
  <c r="K1008" i="18"/>
  <c r="K1090" i="13"/>
  <c r="K961" i="14"/>
  <c r="N1038" i="18"/>
  <c r="N1042" i="13"/>
  <c r="N934" i="13"/>
  <c r="N1067" i="18"/>
  <c r="N1042" i="14"/>
  <c r="N1000" i="13"/>
  <c r="N1075" i="13"/>
  <c r="N1020" i="14"/>
  <c r="N1012" i="14"/>
  <c r="R984" i="18"/>
  <c r="R1019" i="14"/>
  <c r="R1018" i="13"/>
  <c r="R1021" i="13"/>
  <c r="R1050" i="13"/>
  <c r="R1061" i="18"/>
  <c r="R1051" i="14"/>
  <c r="R1018" i="18"/>
  <c r="K974" i="18"/>
  <c r="K917" i="18"/>
  <c r="K1001" i="14"/>
  <c r="K1041" i="14"/>
  <c r="K1026" i="13"/>
  <c r="K910" i="14"/>
  <c r="K1063" i="14"/>
  <c r="K1034" i="13"/>
  <c r="K1054" i="14"/>
  <c r="N1064" i="14"/>
  <c r="N1070" i="14"/>
  <c r="N1064" i="13"/>
  <c r="R937" i="13"/>
  <c r="R915" i="18"/>
  <c r="R1067" i="18"/>
  <c r="U984" i="14"/>
  <c r="U1025" i="14"/>
  <c r="U983" i="18"/>
  <c r="U988" i="13"/>
  <c r="U1048" i="18"/>
  <c r="U912" i="18"/>
  <c r="W278" i="17"/>
  <c r="K126" i="8"/>
  <c r="I290" i="17" s="1"/>
  <c r="G62" i="1"/>
  <c r="M103" i="8"/>
  <c r="G15" i="24"/>
  <c r="R998" i="14"/>
  <c r="J126" i="8"/>
  <c r="I126" i="17" s="1"/>
  <c r="R1092" i="13"/>
  <c r="X114" i="17"/>
  <c r="R286" i="14"/>
  <c r="U1009" i="18"/>
  <c r="M903" i="14"/>
  <c r="M1042" i="13"/>
  <c r="M1090" i="13"/>
  <c r="M959" i="14"/>
  <c r="M1041" i="14"/>
  <c r="M954" i="18"/>
  <c r="M927" i="18"/>
  <c r="S923" i="13"/>
  <c r="S1007" i="13"/>
  <c r="S913" i="18"/>
  <c r="S929" i="14"/>
  <c r="S934" i="14"/>
  <c r="S931" i="13"/>
  <c r="S1068" i="18"/>
  <c r="S937" i="13"/>
  <c r="S932" i="18"/>
  <c r="S292" i="13"/>
  <c r="U945" i="13"/>
  <c r="U937" i="14"/>
  <c r="M957" i="18"/>
  <c r="M932" i="13"/>
  <c r="M1020" i="18"/>
  <c r="M1024" i="13"/>
  <c r="M837" i="13"/>
  <c r="S976" i="13"/>
  <c r="S984" i="18"/>
  <c r="S1089" i="13"/>
  <c r="S1057" i="18"/>
  <c r="S973" i="18"/>
  <c r="S1024" i="14"/>
  <c r="S922" i="18"/>
  <c r="S977" i="14"/>
  <c r="S1030" i="14"/>
  <c r="U1064" i="13"/>
  <c r="U981" i="13"/>
  <c r="U1079" i="13"/>
  <c r="U975" i="13"/>
  <c r="M1036" i="18"/>
  <c r="M1012" i="18"/>
  <c r="M956" i="18"/>
  <c r="U916" i="18"/>
  <c r="U1074" i="13"/>
  <c r="U1080" i="13"/>
  <c r="U1017" i="14"/>
  <c r="U1018" i="18"/>
  <c r="U902" i="18"/>
  <c r="U977" i="18"/>
  <c r="U972" i="14"/>
  <c r="U1012" i="14"/>
  <c r="M964" i="14"/>
  <c r="M1008" i="14"/>
  <c r="M1023" i="18"/>
  <c r="M902" i="18"/>
  <c r="M1014" i="18"/>
  <c r="M983" i="13"/>
  <c r="M937" i="14"/>
  <c r="S1011" i="14"/>
  <c r="S1061" i="14"/>
  <c r="S958" i="18"/>
  <c r="S946" i="13"/>
  <c r="S1071" i="13"/>
  <c r="K927" i="14"/>
  <c r="K921" i="14"/>
  <c r="K928" i="13"/>
  <c r="K922" i="13"/>
  <c r="K967" i="13"/>
  <c r="K1051" i="14"/>
  <c r="K1073" i="14"/>
  <c r="K1041" i="13"/>
  <c r="K1065" i="18"/>
  <c r="K962" i="18"/>
  <c r="N959" i="18"/>
  <c r="N912" i="14"/>
  <c r="N1089" i="13"/>
  <c r="N956" i="18"/>
  <c r="N1041" i="13"/>
  <c r="N1044" i="13"/>
  <c r="N1018" i="13"/>
  <c r="N986" i="14"/>
  <c r="N1023" i="13"/>
  <c r="K1092" i="13"/>
  <c r="K956" i="14"/>
  <c r="N914" i="14"/>
  <c r="N1025" i="18"/>
  <c r="N1074" i="13"/>
  <c r="N928" i="13"/>
  <c r="N918" i="18"/>
  <c r="N1067" i="14"/>
  <c r="N1024" i="14"/>
  <c r="N993" i="13"/>
  <c r="N1088" i="13"/>
  <c r="N1019" i="18"/>
  <c r="N973" i="14"/>
  <c r="S684" i="13"/>
  <c r="S825" i="13" s="1"/>
  <c r="R684" i="13"/>
  <c r="R825" i="13" s="1"/>
  <c r="K967" i="18"/>
  <c r="K1004" i="13"/>
  <c r="K933" i="13"/>
  <c r="N989" i="13"/>
  <c r="N970" i="14"/>
  <c r="N931" i="14"/>
  <c r="N915" i="18"/>
  <c r="N1006" i="14"/>
  <c r="R939" i="13"/>
  <c r="R1053" i="14"/>
  <c r="R967" i="18"/>
  <c r="R924" i="14"/>
  <c r="R1043" i="18"/>
  <c r="R1055" i="18"/>
  <c r="R983" i="13"/>
  <c r="K1000" i="14"/>
  <c r="K1020" i="14"/>
  <c r="K931" i="13"/>
  <c r="K1052" i="14"/>
  <c r="K1058" i="18"/>
  <c r="K1049" i="13"/>
  <c r="K905" i="14"/>
  <c r="K908" i="18"/>
  <c r="K973" i="18"/>
  <c r="N972" i="18"/>
  <c r="N1048" i="18"/>
  <c r="N926" i="13"/>
  <c r="N1045" i="14"/>
  <c r="N992" i="13"/>
  <c r="N924" i="13"/>
  <c r="N1005" i="13"/>
  <c r="N930" i="14"/>
  <c r="P684" i="13"/>
  <c r="P825" i="13" s="1"/>
  <c r="K1006" i="18"/>
  <c r="K1069" i="13"/>
  <c r="K972" i="14"/>
  <c r="K913" i="18"/>
  <c r="K1047" i="13"/>
  <c r="N945" i="13"/>
  <c r="N1060" i="18"/>
  <c r="N1055" i="14"/>
  <c r="K1031" i="14"/>
  <c r="N1024" i="18"/>
  <c r="N1058" i="18"/>
  <c r="N980" i="18"/>
  <c r="N921" i="18"/>
  <c r="N903" i="14"/>
  <c r="N1084" i="13"/>
  <c r="N906" i="14"/>
  <c r="K994" i="18"/>
  <c r="K968" i="13"/>
  <c r="K907" i="18"/>
  <c r="K1022" i="18"/>
  <c r="K1018" i="18"/>
  <c r="K1050" i="13"/>
  <c r="N904" i="18"/>
  <c r="N983" i="13"/>
  <c r="R1065" i="13"/>
  <c r="M292" i="13"/>
  <c r="U684" i="13"/>
  <c r="U825" i="13" s="1"/>
  <c r="K926" i="18"/>
  <c r="N999" i="14"/>
  <c r="K1005" i="18"/>
  <c r="K929" i="13"/>
  <c r="K1048" i="14"/>
  <c r="K1045" i="18"/>
  <c r="K918" i="14"/>
  <c r="K961" i="18"/>
  <c r="K927" i="13"/>
  <c r="K1077" i="13"/>
  <c r="K905" i="18"/>
  <c r="K968" i="14"/>
  <c r="N1007" i="14"/>
  <c r="N994" i="13"/>
  <c r="N1071" i="14"/>
  <c r="N1048" i="14"/>
  <c r="N981" i="14"/>
  <c r="N1043" i="18"/>
  <c r="N901" i="18"/>
  <c r="N1023" i="14"/>
  <c r="N916" i="14"/>
  <c r="N1061" i="18"/>
  <c r="N964" i="18"/>
  <c r="N1011" i="13"/>
  <c r="N1047" i="18"/>
  <c r="N1025" i="13"/>
  <c r="N933" i="13"/>
  <c r="N998" i="14"/>
  <c r="N1028" i="13"/>
  <c r="W684" i="13"/>
  <c r="W825" i="13" s="1"/>
  <c r="K1013" i="18"/>
  <c r="K942" i="13"/>
  <c r="K1026" i="18"/>
  <c r="K1023" i="13"/>
  <c r="O684" i="13"/>
  <c r="O825" i="13" s="1"/>
  <c r="K1009" i="14"/>
  <c r="K1042" i="13"/>
  <c r="N1040" i="18"/>
  <c r="N957" i="14"/>
  <c r="M961" i="14"/>
  <c r="M1000" i="14"/>
  <c r="M906" i="18"/>
  <c r="M919" i="18"/>
  <c r="M926" i="14"/>
  <c r="M1097" i="13"/>
  <c r="M981" i="18"/>
  <c r="M1055" i="18"/>
  <c r="M1026" i="18"/>
  <c r="M921" i="18"/>
  <c r="M1031" i="13"/>
  <c r="M985" i="14"/>
  <c r="S1045" i="13"/>
  <c r="S982" i="18"/>
  <c r="S910" i="14"/>
  <c r="S1065" i="18"/>
  <c r="S1027" i="13"/>
  <c r="S1023" i="14"/>
  <c r="S1001" i="14"/>
  <c r="S1008" i="14"/>
  <c r="V1041" i="18"/>
  <c r="V1046" i="14"/>
  <c r="V1022" i="14"/>
  <c r="V1057" i="18"/>
  <c r="V1084" i="13"/>
  <c r="V1036" i="13"/>
  <c r="R967" i="14"/>
  <c r="R1001" i="18"/>
  <c r="V806" i="18"/>
  <c r="T17" i="3" s="1"/>
  <c r="Q806" i="18"/>
  <c r="O17" i="3" s="1"/>
  <c r="N926" i="14"/>
  <c r="K999" i="14"/>
  <c r="K933" i="14"/>
  <c r="N1082" i="13"/>
  <c r="K998" i="13"/>
  <c r="K1076" i="13"/>
  <c r="N1049" i="13"/>
  <c r="K1000" i="18"/>
  <c r="K997" i="13"/>
  <c r="K982" i="18"/>
  <c r="N900" i="18"/>
  <c r="K925" i="14"/>
  <c r="N1005" i="14"/>
  <c r="U1057" i="14"/>
  <c r="U1028" i="14"/>
  <c r="U965" i="18"/>
  <c r="U955" i="18"/>
  <c r="U1002" i="13"/>
  <c r="U1005" i="13"/>
  <c r="U921" i="13"/>
  <c r="U1006" i="14"/>
  <c r="U950" i="13"/>
  <c r="M905" i="14"/>
  <c r="M1037" i="13"/>
  <c r="M1016" i="14"/>
  <c r="M988" i="14"/>
  <c r="M1088" i="13"/>
  <c r="M984" i="14"/>
  <c r="M1044" i="13"/>
  <c r="M999" i="13"/>
  <c r="M1067" i="14"/>
  <c r="S1022" i="14"/>
  <c r="S1057" i="14"/>
  <c r="S942" i="13"/>
  <c r="S1062" i="14"/>
  <c r="S1002" i="13"/>
  <c r="S1068" i="14"/>
  <c r="V903" i="18"/>
  <c r="V932" i="13"/>
  <c r="V1070" i="13"/>
  <c r="V978" i="18"/>
  <c r="V956" i="14"/>
  <c r="V1027" i="14"/>
  <c r="V957" i="18"/>
  <c r="V1047" i="14"/>
  <c r="V1078" i="13"/>
  <c r="V1064" i="13"/>
  <c r="V1067" i="18"/>
  <c r="V924" i="13"/>
  <c r="H87" i="21"/>
  <c r="V1028" i="14"/>
  <c r="V922" i="13"/>
  <c r="V939" i="13"/>
  <c r="V1029" i="13"/>
  <c r="V989" i="13"/>
  <c r="V1024" i="14"/>
  <c r="V1081" i="13"/>
  <c r="V932" i="18"/>
  <c r="V1079" i="13"/>
  <c r="V1002" i="18"/>
  <c r="V1005" i="14"/>
  <c r="V973" i="14"/>
  <c r="U911" i="14"/>
  <c r="U956" i="14"/>
  <c r="U922" i="14"/>
  <c r="U987" i="14"/>
  <c r="U1010" i="18"/>
  <c r="U1056" i="18"/>
  <c r="U1001" i="18"/>
  <c r="V954" i="18"/>
  <c r="V1040" i="13"/>
  <c r="V976" i="13"/>
  <c r="V997" i="18"/>
  <c r="V1019" i="13"/>
  <c r="V1083" i="13"/>
  <c r="V980" i="18"/>
  <c r="V1043" i="14"/>
  <c r="V929" i="13"/>
  <c r="V1060" i="14"/>
  <c r="V909" i="18"/>
  <c r="V1001" i="14"/>
  <c r="V1071" i="13"/>
  <c r="V964" i="14"/>
  <c r="V1062" i="13"/>
  <c r="V1049" i="14"/>
  <c r="V819" i="14"/>
  <c r="V1061" i="13"/>
  <c r="V1030" i="14"/>
  <c r="V1028" i="13"/>
  <c r="U1048" i="13"/>
  <c r="U1061" i="18"/>
  <c r="U1055" i="18"/>
  <c r="U953" i="13"/>
  <c r="U1030" i="13"/>
  <c r="U1061" i="13"/>
  <c r="M1045" i="13"/>
  <c r="M1089" i="13"/>
  <c r="M968" i="18"/>
  <c r="M992" i="13"/>
  <c r="M949" i="13"/>
  <c r="M1025" i="13"/>
  <c r="M1043" i="13"/>
  <c r="S1027" i="14"/>
  <c r="S1018" i="14"/>
  <c r="S922" i="14"/>
  <c r="S1037" i="13"/>
  <c r="S917" i="14"/>
  <c r="S975" i="13"/>
  <c r="U1011" i="18"/>
  <c r="U1040" i="14"/>
  <c r="U927" i="14"/>
  <c r="U967" i="18"/>
  <c r="U980" i="14"/>
  <c r="M955" i="18"/>
  <c r="M1048" i="14"/>
  <c r="M1083" i="13"/>
  <c r="M1038" i="13"/>
  <c r="M986" i="13"/>
  <c r="M1008" i="18"/>
  <c r="M989" i="13"/>
  <c r="P292" i="13"/>
  <c r="S967" i="18"/>
  <c r="S1087" i="13"/>
  <c r="S985" i="13"/>
  <c r="S986" i="14"/>
  <c r="S1033" i="13"/>
  <c r="S995" i="18"/>
  <c r="U1053" i="18"/>
  <c r="U1046" i="13"/>
  <c r="U1046" i="14"/>
  <c r="U1031" i="13"/>
  <c r="U979" i="14"/>
  <c r="U1003" i="14"/>
  <c r="U907" i="14"/>
  <c r="U1066" i="14"/>
  <c r="M977" i="14"/>
  <c r="M1057" i="14"/>
  <c r="M929" i="13"/>
  <c r="M1009" i="18"/>
  <c r="M1005" i="18"/>
  <c r="M1020" i="14"/>
  <c r="M1079" i="13"/>
  <c r="M913" i="18"/>
  <c r="M1028" i="13"/>
  <c r="M1012" i="14"/>
  <c r="S1038" i="18"/>
  <c r="S1044" i="13"/>
  <c r="S1036" i="18"/>
  <c r="S968" i="14"/>
  <c r="S977" i="18"/>
  <c r="S927" i="14"/>
  <c r="S1019" i="13"/>
  <c r="U1091" i="13"/>
  <c r="U996" i="13"/>
  <c r="U1087" i="13"/>
  <c r="U1072" i="13"/>
  <c r="U1053" i="14"/>
  <c r="U1068" i="13"/>
  <c r="U953" i="18"/>
  <c r="U1047" i="14"/>
  <c r="U956" i="18"/>
  <c r="U985" i="14"/>
  <c r="U1004" i="18"/>
  <c r="M976" i="18"/>
  <c r="M1038" i="18"/>
  <c r="M1053" i="18"/>
  <c r="M1021" i="13"/>
  <c r="M1001" i="18"/>
  <c r="T292" i="13"/>
  <c r="S1005" i="13"/>
  <c r="S986" i="13"/>
  <c r="S976" i="18"/>
  <c r="S915" i="14"/>
  <c r="S1056" i="18"/>
  <c r="S989" i="14"/>
  <c r="S1063" i="14"/>
  <c r="U918" i="18"/>
  <c r="U1023" i="14"/>
  <c r="U910" i="18"/>
  <c r="M993" i="13"/>
  <c r="M1061" i="14"/>
  <c r="M947" i="13"/>
  <c r="M1046" i="18"/>
  <c r="M983" i="18"/>
  <c r="S967" i="14"/>
  <c r="S923" i="14"/>
  <c r="S932" i="13"/>
  <c r="S907" i="18"/>
  <c r="S1054" i="18"/>
  <c r="S983" i="13"/>
  <c r="S1022" i="18"/>
  <c r="S968" i="18"/>
  <c r="S1070" i="14"/>
  <c r="S919" i="14"/>
  <c r="V1085" i="13"/>
  <c r="V1054" i="14"/>
  <c r="V1021" i="14"/>
  <c r="V1032" i="13"/>
  <c r="V1014" i="14"/>
  <c r="U930" i="13"/>
  <c r="U932" i="18"/>
  <c r="U1010" i="14"/>
  <c r="U1062" i="13"/>
  <c r="M971" i="14"/>
  <c r="M915" i="18"/>
  <c r="M1058" i="18"/>
  <c r="M1024" i="14"/>
  <c r="M940" i="13"/>
  <c r="M920" i="18"/>
  <c r="M1092" i="13"/>
  <c r="M1039" i="13"/>
  <c r="M931" i="18"/>
  <c r="M977" i="18"/>
  <c r="M1058" i="14"/>
  <c r="S1047" i="13"/>
  <c r="S1053" i="18"/>
  <c r="S991" i="13"/>
  <c r="S936" i="14"/>
  <c r="U994" i="18"/>
  <c r="U998" i="18"/>
  <c r="U937" i="13"/>
  <c r="U1037" i="18"/>
  <c r="U904" i="14"/>
  <c r="U961" i="18"/>
  <c r="U944" i="13"/>
  <c r="U1020" i="13"/>
  <c r="U1028" i="13"/>
  <c r="M1026" i="14"/>
  <c r="S1040" i="14"/>
  <c r="S969" i="18"/>
  <c r="S1062" i="18"/>
  <c r="S1068" i="13"/>
  <c r="S911" i="14"/>
  <c r="S1010" i="14"/>
  <c r="S1030" i="13"/>
  <c r="V930" i="13"/>
  <c r="V933" i="14"/>
  <c r="V923" i="13"/>
  <c r="V976" i="14"/>
  <c r="K931" i="18"/>
  <c r="K918" i="18"/>
  <c r="K999" i="18"/>
  <c r="K955" i="18"/>
  <c r="K997" i="18"/>
  <c r="K1028" i="14"/>
  <c r="K947" i="13"/>
  <c r="K1012" i="14"/>
  <c r="K991" i="13"/>
  <c r="K1041" i="18"/>
  <c r="K1010" i="14"/>
  <c r="K1067" i="14"/>
  <c r="K1044" i="18"/>
  <c r="K930" i="13"/>
  <c r="K931" i="14"/>
  <c r="K1036" i="13"/>
  <c r="K981" i="18"/>
  <c r="K1037" i="18"/>
  <c r="K976" i="14"/>
  <c r="N909" i="18"/>
  <c r="N959" i="14"/>
  <c r="N1038" i="13"/>
  <c r="N1006" i="18"/>
  <c r="N1031" i="14"/>
  <c r="N1041" i="14"/>
  <c r="N978" i="14"/>
  <c r="N963" i="14"/>
  <c r="N1026" i="18"/>
  <c r="N1076" i="13"/>
  <c r="N1063" i="13"/>
  <c r="N973" i="18"/>
  <c r="E49" i="21"/>
  <c r="K927" i="18"/>
  <c r="K986" i="13"/>
  <c r="K998" i="18"/>
  <c r="K924" i="18"/>
  <c r="K1061" i="13"/>
  <c r="K819" i="14"/>
  <c r="K1003" i="13"/>
  <c r="K1046" i="18"/>
  <c r="N1044" i="14"/>
  <c r="N1050" i="18"/>
  <c r="N930" i="13"/>
  <c r="N911" i="14"/>
  <c r="N1020" i="18"/>
  <c r="N1080" i="13"/>
  <c r="N1016" i="18"/>
  <c r="N919" i="14"/>
  <c r="N983" i="14"/>
  <c r="T684" i="13"/>
  <c r="T825" i="13" s="1"/>
  <c r="K806" i="18"/>
  <c r="I17" i="3" s="1"/>
  <c r="R806" i="18"/>
  <c r="P17" i="3" s="1"/>
  <c r="T806" i="18"/>
  <c r="R17" i="3" s="1"/>
  <c r="U806" i="18"/>
  <c r="S17" i="3" s="1"/>
  <c r="S806" i="18"/>
  <c r="Q17" i="3" s="1"/>
  <c r="V1007" i="13"/>
  <c r="V1017" i="14"/>
  <c r="V1023" i="13"/>
  <c r="V953" i="18"/>
  <c r="V1062" i="18"/>
  <c r="V920" i="18"/>
  <c r="V937" i="14"/>
  <c r="V1038" i="18"/>
  <c r="V967" i="13"/>
  <c r="V1041" i="14"/>
  <c r="V1034" i="13"/>
  <c r="V987" i="14"/>
  <c r="V969" i="14"/>
  <c r="V1052" i="18"/>
  <c r="V929" i="14"/>
  <c r="V1052" i="14"/>
  <c r="R930" i="13"/>
  <c r="R1024" i="14"/>
  <c r="R979" i="18"/>
  <c r="R957" i="14"/>
  <c r="R1027" i="13"/>
  <c r="R1019" i="18"/>
  <c r="R983" i="18"/>
  <c r="R991" i="13"/>
  <c r="R980" i="13"/>
  <c r="R925" i="18"/>
  <c r="R1037" i="18"/>
  <c r="R930" i="14"/>
  <c r="R1064" i="18"/>
  <c r="R1038" i="18"/>
  <c r="N553" i="13"/>
  <c r="V1005" i="18"/>
  <c r="V1010" i="18"/>
  <c r="V1046" i="13"/>
  <c r="V1016" i="14"/>
  <c r="V1036" i="18"/>
  <c r="V1011" i="13"/>
  <c r="V1008" i="18"/>
  <c r="V983" i="18"/>
  <c r="V1018" i="18"/>
  <c r="V931" i="18"/>
  <c r="V985" i="14"/>
  <c r="R928" i="18"/>
  <c r="R1040" i="14"/>
  <c r="R903" i="18"/>
  <c r="R982" i="14"/>
  <c r="R1057" i="14"/>
  <c r="R958" i="18"/>
  <c r="R1054" i="14"/>
  <c r="R1058" i="18"/>
  <c r="R1006" i="13"/>
  <c r="R1068" i="18"/>
  <c r="R974" i="14"/>
  <c r="R977" i="13"/>
  <c r="R914" i="18"/>
  <c r="K976" i="18"/>
  <c r="K1068" i="14"/>
  <c r="N1065" i="18"/>
  <c r="V979" i="18"/>
  <c r="V985" i="13"/>
  <c r="R926" i="13"/>
  <c r="R990" i="13"/>
  <c r="K1078" i="13"/>
  <c r="K981" i="13"/>
  <c r="K984" i="18"/>
  <c r="K1084" i="13"/>
  <c r="K1023" i="18"/>
  <c r="K968" i="18"/>
  <c r="K920" i="14"/>
  <c r="K924" i="14"/>
  <c r="K983" i="18"/>
  <c r="K1012" i="18"/>
  <c r="N976" i="18"/>
  <c r="N1020" i="13"/>
  <c r="N1050" i="13"/>
  <c r="N996" i="13"/>
  <c r="N966" i="18"/>
  <c r="N1065" i="13"/>
  <c r="N1057" i="14"/>
  <c r="N1036" i="18"/>
  <c r="N954" i="18"/>
  <c r="N1042" i="18"/>
  <c r="N975" i="18"/>
  <c r="N1063" i="18"/>
  <c r="N1072" i="14"/>
  <c r="S995" i="13"/>
  <c r="S912" i="18"/>
  <c r="S1008" i="18"/>
  <c r="S1046" i="13"/>
  <c r="S1021" i="14"/>
  <c r="S1009" i="18"/>
  <c r="S998" i="14"/>
  <c r="S1052" i="14"/>
  <c r="S912" i="14"/>
  <c r="V1006" i="14"/>
  <c r="V1017" i="18"/>
  <c r="V972" i="18"/>
  <c r="V932" i="14"/>
  <c r="V962" i="14"/>
  <c r="V961" i="14"/>
  <c r="V1086" i="13"/>
  <c r="V1064" i="18"/>
  <c r="R1085" i="13"/>
  <c r="R958" i="14"/>
  <c r="R947" i="13"/>
  <c r="R1008" i="18"/>
  <c r="R976" i="18"/>
  <c r="R980" i="14"/>
  <c r="R900" i="18"/>
  <c r="R1041" i="13"/>
  <c r="Q684" i="13"/>
  <c r="Q825" i="13" s="1"/>
  <c r="N935" i="13"/>
  <c r="V998" i="18"/>
  <c r="R956" i="18"/>
  <c r="U978" i="14"/>
  <c r="U974" i="18"/>
  <c r="U930" i="18"/>
  <c r="J87" i="21"/>
  <c r="M1064" i="13"/>
  <c r="M1021" i="18"/>
  <c r="M1006" i="18"/>
  <c r="M1045" i="14"/>
  <c r="M1082" i="13"/>
  <c r="U1039" i="13"/>
  <c r="U954" i="13"/>
  <c r="U1012" i="18"/>
  <c r="M921" i="14"/>
  <c r="M1062" i="13"/>
  <c r="M1056" i="18"/>
  <c r="M1019" i="14"/>
  <c r="M1023" i="13"/>
  <c r="M966" i="14"/>
  <c r="U286" i="14"/>
  <c r="K1000" i="13"/>
  <c r="K1088" i="13"/>
  <c r="K987" i="13"/>
  <c r="K915" i="18"/>
  <c r="K1006" i="13"/>
  <c r="K1053" i="14"/>
  <c r="K1007" i="18"/>
  <c r="K837" i="13"/>
  <c r="N1030" i="13"/>
  <c r="S938" i="13"/>
  <c r="S979" i="13"/>
  <c r="S911" i="18"/>
  <c r="V1054" i="13"/>
  <c r="V1026" i="14"/>
  <c r="V1030" i="13"/>
  <c r="V944" i="13"/>
  <c r="R1026" i="13"/>
  <c r="R911" i="18"/>
  <c r="R959" i="14"/>
  <c r="R945" i="13"/>
  <c r="R1006" i="14"/>
  <c r="R837" i="13"/>
  <c r="R994" i="13"/>
  <c r="R1032" i="13"/>
  <c r="K292" i="13"/>
  <c r="N286" i="14"/>
  <c r="N1059" i="14"/>
  <c r="V1057" i="14"/>
  <c r="M919" i="14"/>
  <c r="M929" i="18"/>
  <c r="U1056" i="14"/>
  <c r="U995" i="13"/>
  <c r="U1054" i="18"/>
  <c r="U992" i="13"/>
  <c r="U819" i="14"/>
  <c r="U906" i="18"/>
  <c r="M914" i="14"/>
  <c r="M969" i="18"/>
  <c r="M1010" i="18"/>
  <c r="M1051" i="14"/>
  <c r="M1073" i="14"/>
  <c r="M1041" i="18"/>
  <c r="M1041" i="13"/>
  <c r="M1047" i="13"/>
  <c r="K904" i="18"/>
  <c r="K1055" i="18"/>
  <c r="K989" i="13"/>
  <c r="K1064" i="18"/>
  <c r="N1000" i="18"/>
  <c r="N984" i="13"/>
  <c r="N1034" i="13"/>
  <c r="N1010" i="18"/>
  <c r="S980" i="18"/>
  <c r="S1013" i="14"/>
  <c r="S1065" i="13"/>
  <c r="S921" i="18"/>
  <c r="S1075" i="13"/>
  <c r="S966" i="14"/>
  <c r="S1026" i="18"/>
  <c r="S1015" i="18"/>
  <c r="S1006" i="18"/>
  <c r="S931" i="14"/>
  <c r="S1016" i="14"/>
  <c r="S1054" i="14"/>
  <c r="V1064" i="14"/>
  <c r="V1072" i="13"/>
  <c r="V934" i="14"/>
  <c r="V963" i="14"/>
  <c r="U99" i="19"/>
  <c r="V1019" i="18"/>
  <c r="V966" i="18"/>
  <c r="V1031" i="13"/>
  <c r="V1056" i="18"/>
  <c r="R1005" i="18"/>
  <c r="R1081" i="13"/>
  <c r="R901" i="18"/>
  <c r="R923" i="18"/>
  <c r="R997" i="13"/>
  <c r="R292" i="13"/>
  <c r="K954" i="18"/>
  <c r="K963" i="18"/>
  <c r="N1052" i="18"/>
  <c r="V1000" i="18"/>
  <c r="V1070" i="14"/>
  <c r="U934" i="13"/>
  <c r="U958" i="18"/>
  <c r="U921" i="14"/>
  <c r="U1021" i="13"/>
  <c r="U1007" i="13"/>
  <c r="U1081" i="13"/>
  <c r="U970" i="18"/>
  <c r="U952" i="18"/>
  <c r="M928" i="13"/>
  <c r="M972" i="14"/>
  <c r="M938" i="13"/>
  <c r="M922" i="13"/>
  <c r="M976" i="13"/>
  <c r="M977" i="13"/>
  <c r="M1039" i="18"/>
  <c r="M1080" i="13"/>
  <c r="K1020" i="18"/>
  <c r="K964" i="18"/>
  <c r="K970" i="14"/>
  <c r="N1069" i="13"/>
  <c r="N925" i="13"/>
  <c r="N1037" i="18"/>
  <c r="N965" i="18"/>
  <c r="N948" i="13"/>
  <c r="N934" i="14"/>
  <c r="N944" i="13"/>
  <c r="M99" i="19"/>
  <c r="N1015" i="14"/>
  <c r="S904" i="18"/>
  <c r="S918" i="18"/>
  <c r="S935" i="14"/>
  <c r="V1044" i="14"/>
  <c r="V905" i="18"/>
  <c r="V1071" i="14"/>
  <c r="V986" i="14"/>
  <c r="V1043" i="13"/>
  <c r="R1002" i="18"/>
  <c r="K1039" i="13"/>
  <c r="K1045" i="14"/>
  <c r="V910" i="14"/>
  <c r="V1049" i="13"/>
  <c r="U1088" i="13"/>
  <c r="U922" i="18"/>
  <c r="U976" i="13"/>
  <c r="M978" i="13"/>
  <c r="M1069" i="13"/>
  <c r="M1076" i="13"/>
  <c r="U1067" i="13"/>
  <c r="U949" i="13"/>
  <c r="U1051" i="18"/>
  <c r="U1049" i="13"/>
  <c r="U1041" i="13"/>
  <c r="U1071" i="13"/>
  <c r="M1021" i="14"/>
  <c r="K1089" i="13"/>
  <c r="K1085" i="13"/>
  <c r="K981" i="14"/>
  <c r="K1097" i="13"/>
  <c r="K1026" i="14"/>
  <c r="K1073" i="13"/>
  <c r="K1011" i="14"/>
  <c r="N923" i="14"/>
  <c r="N991" i="13"/>
  <c r="N1086" i="13"/>
  <c r="N1016" i="14"/>
  <c r="N819" i="14"/>
  <c r="N996" i="18"/>
  <c r="N905" i="14"/>
  <c r="N915" i="14"/>
  <c r="N1013" i="18"/>
  <c r="N1066" i="14"/>
  <c r="N1060" i="14"/>
  <c r="S1055" i="14"/>
  <c r="S1071" i="14"/>
  <c r="S916" i="18"/>
  <c r="S1001" i="13"/>
  <c r="V917" i="14"/>
  <c r="V1002" i="14"/>
  <c r="V934" i="13"/>
  <c r="V1039" i="13"/>
  <c r="V990" i="13"/>
  <c r="V977" i="14"/>
  <c r="V1063" i="18"/>
  <c r="R968" i="18"/>
  <c r="R936" i="13"/>
  <c r="R995" i="18"/>
  <c r="R1054" i="18"/>
  <c r="R1068" i="13"/>
  <c r="R927" i="13"/>
  <c r="R1044" i="13"/>
  <c r="N806" i="18"/>
  <c r="L17" i="3" s="1"/>
  <c r="P806" i="18"/>
  <c r="N17" i="3" s="1"/>
  <c r="M806" i="18"/>
  <c r="K17" i="3" s="1"/>
  <c r="N684" i="13"/>
  <c r="N825" i="13" s="1"/>
  <c r="O806" i="18"/>
  <c r="M17" i="3" s="1"/>
  <c r="K1016" i="18"/>
  <c r="K913" i="14"/>
  <c r="N1026" i="14"/>
  <c r="N975" i="14"/>
  <c r="V967" i="14"/>
  <c r="R921" i="18"/>
  <c r="Q99" i="19"/>
  <c r="U1067" i="18"/>
  <c r="M998" i="18"/>
  <c r="M1000" i="18"/>
  <c r="U1069" i="13"/>
  <c r="U980" i="18"/>
  <c r="U1090" i="13"/>
  <c r="U991" i="13"/>
  <c r="U987" i="13"/>
  <c r="U1066" i="13"/>
  <c r="U946" i="13"/>
  <c r="U1027" i="13"/>
  <c r="U952" i="13"/>
  <c r="U1000" i="13"/>
  <c r="U1004" i="14"/>
  <c r="U1062" i="18"/>
  <c r="U998" i="14"/>
  <c r="U908" i="18"/>
  <c r="U1036" i="13"/>
  <c r="U1052" i="18"/>
  <c r="U980" i="13"/>
  <c r="U914" i="18"/>
  <c r="U966" i="14"/>
  <c r="M1019" i="13"/>
  <c r="M1007" i="14"/>
  <c r="M918" i="14"/>
  <c r="M1068" i="13"/>
  <c r="M1000" i="13"/>
  <c r="M1033" i="13"/>
  <c r="M1026" i="13"/>
  <c r="M1065" i="18"/>
  <c r="M1052" i="18"/>
  <c r="M1035" i="13"/>
  <c r="M1045" i="18"/>
  <c r="M1084" i="13"/>
  <c r="M1040" i="13"/>
  <c r="M1036" i="13"/>
  <c r="K1062" i="18"/>
  <c r="K922" i="18"/>
  <c r="K984" i="14"/>
  <c r="K1027" i="14"/>
  <c r="K1048" i="18"/>
  <c r="K1023" i="14"/>
  <c r="K1029" i="14"/>
  <c r="N953" i="13"/>
  <c r="N1005" i="18"/>
  <c r="N936" i="13"/>
  <c r="N988" i="13"/>
  <c r="N908" i="14"/>
  <c r="S905" i="14"/>
  <c r="S1050" i="14"/>
  <c r="S992" i="13"/>
  <c r="S952" i="18"/>
  <c r="S915" i="18"/>
  <c r="S1000" i="14"/>
  <c r="S959" i="14"/>
  <c r="S1000" i="18"/>
  <c r="S928" i="14"/>
  <c r="S924" i="14"/>
  <c r="S980" i="14"/>
  <c r="S926" i="13"/>
  <c r="S1025" i="14"/>
  <c r="S1073" i="13"/>
  <c r="S1045" i="14"/>
  <c r="V1003" i="13"/>
  <c r="V1020" i="14"/>
  <c r="V965" i="18"/>
  <c r="V963" i="18"/>
  <c r="V1022" i="18"/>
  <c r="V972" i="14"/>
  <c r="V906" i="14"/>
  <c r="V965" i="14"/>
  <c r="R1022" i="13"/>
  <c r="R1088" i="13"/>
  <c r="R999" i="18"/>
  <c r="R973" i="14"/>
  <c r="R1010" i="18"/>
  <c r="R1051" i="18"/>
  <c r="R907" i="14"/>
  <c r="R913" i="14"/>
  <c r="R1014" i="14"/>
  <c r="R1008" i="14"/>
  <c r="X684" i="13"/>
  <c r="X825" i="13" s="1"/>
  <c r="K1071" i="14"/>
  <c r="K985" i="13"/>
  <c r="K978" i="14"/>
  <c r="K1025" i="18"/>
  <c r="N946" i="13"/>
  <c r="N939" i="13"/>
  <c r="N1046" i="18"/>
  <c r="N980" i="13"/>
  <c r="N1012" i="18"/>
  <c r="N1057" i="18"/>
  <c r="N910" i="18"/>
  <c r="N956" i="14"/>
  <c r="S974" i="18"/>
  <c r="S962" i="18"/>
  <c r="S921" i="13"/>
  <c r="S983" i="18"/>
  <c r="S1015" i="14"/>
  <c r="N1045" i="13"/>
  <c r="U1089" i="13"/>
  <c r="M987" i="13"/>
  <c r="M956" i="14"/>
  <c r="M944" i="13"/>
  <c r="K932" i="13"/>
  <c r="N984" i="14"/>
  <c r="N971" i="14"/>
  <c r="N974" i="14"/>
  <c r="U996" i="18"/>
  <c r="V1015" i="18"/>
  <c r="V925" i="18"/>
  <c r="V938" i="13"/>
  <c r="V901" i="18"/>
  <c r="V1050" i="18"/>
  <c r="V983" i="14"/>
  <c r="R934" i="14"/>
  <c r="R998" i="18"/>
  <c r="R1060" i="14"/>
  <c r="R1015" i="14"/>
  <c r="R1036" i="18"/>
  <c r="R962" i="18"/>
  <c r="R1039" i="18"/>
  <c r="R989" i="14"/>
  <c r="R949" i="13"/>
  <c r="R923" i="13"/>
  <c r="K971" i="14"/>
  <c r="K1054" i="18"/>
  <c r="N936" i="14"/>
  <c r="U1041" i="18"/>
  <c r="U931" i="14"/>
  <c r="M916" i="14"/>
  <c r="M916" i="18"/>
  <c r="M1052" i="14"/>
  <c r="U931" i="13"/>
  <c r="U1065" i="18"/>
  <c r="U1063" i="14"/>
  <c r="O292" i="13"/>
  <c r="M996" i="18"/>
  <c r="M967" i="14"/>
  <c r="N1081" i="13"/>
  <c r="S455" i="14"/>
  <c r="S401" i="18"/>
  <c r="S403" i="18" s="1"/>
  <c r="K1043" i="18"/>
  <c r="U926" i="14"/>
  <c r="M907" i="14"/>
  <c r="U1042" i="18"/>
  <c r="U989" i="14"/>
  <c r="O455" i="14"/>
  <c r="M994" i="13"/>
  <c r="M970" i="18"/>
  <c r="K1064" i="13"/>
  <c r="K1058" i="14"/>
  <c r="K977" i="13"/>
  <c r="K1002" i="14"/>
  <c r="N989" i="14"/>
  <c r="N927" i="13"/>
  <c r="T537" i="18"/>
  <c r="S1017" i="14"/>
  <c r="S1039" i="13"/>
  <c r="S1004" i="18"/>
  <c r="S1034" i="13"/>
  <c r="U1026" i="18"/>
  <c r="U957" i="18"/>
  <c r="U1059" i="14"/>
  <c r="U986" i="13"/>
  <c r="U981" i="14"/>
  <c r="U1064" i="18"/>
  <c r="U998" i="13"/>
  <c r="N986" i="13"/>
  <c r="M931" i="13"/>
  <c r="U940" i="13"/>
  <c r="U924" i="14"/>
  <c r="M1066" i="14"/>
  <c r="K1040" i="14"/>
  <c r="K1060" i="18"/>
  <c r="K994" i="13"/>
  <c r="K1050" i="18"/>
  <c r="U927" i="13"/>
  <c r="U939" i="13"/>
  <c r="U1086" i="13"/>
  <c r="M1015" i="14"/>
  <c r="U984" i="18"/>
  <c r="U905" i="14"/>
  <c r="M1006" i="14"/>
  <c r="U453" i="18"/>
  <c r="K1024" i="14"/>
  <c r="K966" i="14"/>
  <c r="N985" i="13"/>
  <c r="N1054" i="14"/>
  <c r="N1028" i="14"/>
  <c r="S996" i="18"/>
  <c r="U915" i="18"/>
  <c r="U970" i="14"/>
  <c r="U1013" i="14"/>
  <c r="U921" i="18"/>
  <c r="V979" i="13"/>
  <c r="V978" i="14"/>
  <c r="V924" i="18"/>
  <c r="V911" i="18"/>
  <c r="V987" i="13"/>
  <c r="V940" i="13"/>
  <c r="V1053" i="14"/>
  <c r="V1026" i="18"/>
  <c r="V1025" i="18"/>
  <c r="R1030" i="14"/>
  <c r="R1058" i="14"/>
  <c r="R919" i="18"/>
  <c r="R933" i="14"/>
  <c r="R982" i="18"/>
  <c r="R975" i="13"/>
  <c r="R905" i="18"/>
  <c r="K684" i="13"/>
  <c r="K825" i="13" s="1"/>
  <c r="U919" i="18"/>
  <c r="U913" i="18"/>
  <c r="U903" i="14"/>
  <c r="U964" i="18"/>
  <c r="U1017" i="18"/>
  <c r="U951" i="13"/>
  <c r="U1058" i="18"/>
  <c r="U964" i="14"/>
  <c r="U1045" i="14"/>
  <c r="U969" i="14"/>
  <c r="U931" i="18"/>
  <c r="U920" i="18"/>
  <c r="U1007" i="18"/>
  <c r="U1023" i="13"/>
  <c r="U1022" i="13"/>
  <c r="M1051" i="18"/>
  <c r="M1064" i="18"/>
  <c r="M1050" i="18"/>
  <c r="M984" i="18"/>
  <c r="M997" i="18"/>
  <c r="M1015" i="18"/>
  <c r="M1069" i="14"/>
  <c r="M914" i="18"/>
  <c r="K1065" i="14"/>
  <c r="K1021" i="14"/>
  <c r="K953" i="13"/>
  <c r="K934" i="13"/>
  <c r="K1070" i="13"/>
  <c r="K1016" i="14"/>
  <c r="K1024" i="18"/>
  <c r="K1014" i="18"/>
  <c r="K923" i="18"/>
  <c r="K983" i="14"/>
  <c r="K973" i="14"/>
  <c r="N968" i="18"/>
  <c r="N1003" i="14"/>
  <c r="N950" i="13"/>
  <c r="N929" i="14"/>
  <c r="N979" i="13"/>
  <c r="N1063" i="14"/>
  <c r="S1042" i="14"/>
  <c r="S1016" i="18"/>
  <c r="S934" i="13"/>
  <c r="S1078" i="13"/>
  <c r="S936" i="13"/>
  <c r="S913" i="14"/>
  <c r="S1049" i="14"/>
  <c r="S1070" i="13"/>
  <c r="S941" i="13"/>
  <c r="S930" i="18"/>
  <c r="S1067" i="13"/>
  <c r="S976" i="14"/>
  <c r="S1086" i="13"/>
  <c r="S1093" i="13"/>
  <c r="V1040" i="18"/>
  <c r="V1058" i="18"/>
  <c r="V1076" i="13"/>
  <c r="V957" i="14"/>
  <c r="V982" i="13"/>
  <c r="V928" i="18"/>
  <c r="V1045" i="18"/>
  <c r="V1093" i="13"/>
  <c r="V1016" i="18"/>
  <c r="V1065" i="14"/>
  <c r="V966" i="14"/>
  <c r="R927" i="14"/>
  <c r="R1005" i="13"/>
  <c r="R997" i="18"/>
  <c r="R971" i="14"/>
  <c r="R1057" i="18"/>
  <c r="R983" i="14"/>
  <c r="R1015" i="18"/>
  <c r="R968" i="13"/>
  <c r="R906" i="18"/>
  <c r="R1013" i="14"/>
  <c r="N497" i="14"/>
  <c r="R401" i="18"/>
  <c r="R403" i="18" s="1"/>
  <c r="R547" i="13"/>
  <c r="U1052" i="14"/>
  <c r="M957" i="14"/>
  <c r="M1040" i="14"/>
  <c r="M1025" i="18"/>
  <c r="M1018" i="18"/>
  <c r="M920" i="14"/>
  <c r="M906" i="14"/>
  <c r="M917" i="18"/>
  <c r="M1001" i="13"/>
  <c r="M997" i="13"/>
  <c r="U422" i="13"/>
  <c r="K87" i="21"/>
  <c r="K908" i="14"/>
  <c r="K904" i="14"/>
  <c r="K1010" i="18"/>
  <c r="K962" i="14"/>
  <c r="K957" i="14"/>
  <c r="K1083" i="13"/>
  <c r="K983" i="13"/>
  <c r="K923" i="13"/>
  <c r="K960" i="14"/>
  <c r="N1073" i="14"/>
  <c r="N1068" i="13"/>
  <c r="N913" i="18"/>
  <c r="N1068" i="14"/>
  <c r="N976" i="14"/>
  <c r="N982" i="13"/>
  <c r="N1052" i="14"/>
  <c r="M553" i="13"/>
  <c r="S1029" i="13"/>
  <c r="S1014" i="18"/>
  <c r="S1097" i="13"/>
  <c r="S940" i="13"/>
  <c r="S907" i="14"/>
  <c r="S819" i="14"/>
  <c r="S1042" i="13"/>
  <c r="S937" i="14"/>
  <c r="S985" i="14"/>
  <c r="S960" i="18"/>
  <c r="S1018" i="13"/>
  <c r="S926" i="14"/>
  <c r="S1011" i="18"/>
  <c r="S981" i="13"/>
  <c r="S1041" i="14"/>
  <c r="S1051" i="18"/>
  <c r="S1041" i="13"/>
  <c r="S919" i="18"/>
  <c r="V1026" i="13"/>
  <c r="V958" i="18"/>
  <c r="V1029" i="14"/>
  <c r="V984" i="18"/>
  <c r="V974" i="18"/>
  <c r="V1050" i="13"/>
  <c r="V837" i="13"/>
  <c r="V994" i="18"/>
  <c r="V912" i="18"/>
  <c r="V1055" i="18"/>
  <c r="V1021" i="13"/>
  <c r="V981" i="18"/>
  <c r="V1066" i="14"/>
  <c r="V1063" i="13"/>
  <c r="V954" i="13"/>
  <c r="R1089" i="13"/>
  <c r="R1006" i="18"/>
  <c r="R978" i="13"/>
  <c r="R1059" i="14"/>
  <c r="R1045" i="14"/>
  <c r="R1023" i="18"/>
  <c r="R918" i="18"/>
  <c r="R1010" i="14"/>
  <c r="R925" i="14"/>
  <c r="R1045" i="18"/>
  <c r="R1004" i="13"/>
  <c r="R1071" i="13"/>
  <c r="U906" i="14"/>
  <c r="U1044" i="14"/>
  <c r="U1064" i="14"/>
  <c r="U922" i="13"/>
  <c r="U1007" i="14"/>
  <c r="U923" i="14"/>
  <c r="U1041" i="14"/>
  <c r="U1026" i="13"/>
  <c r="U943" i="13"/>
  <c r="U1047" i="18"/>
  <c r="U1040" i="13"/>
  <c r="M962" i="14"/>
  <c r="M917" i="14"/>
  <c r="M963" i="14"/>
  <c r="M909" i="14"/>
  <c r="M1004" i="14"/>
  <c r="M1011" i="13"/>
  <c r="M1066" i="18"/>
  <c r="M1010" i="14"/>
  <c r="M1066" i="13"/>
  <c r="M1016" i="18"/>
  <c r="M905" i="18"/>
  <c r="M987" i="14"/>
  <c r="M908" i="18"/>
  <c r="M908" i="14"/>
  <c r="K965" i="14"/>
  <c r="K1030" i="14"/>
  <c r="K1056" i="14"/>
  <c r="K1053" i="18"/>
  <c r="K1015" i="14"/>
  <c r="K1035" i="13"/>
  <c r="N1022" i="13"/>
  <c r="N1087" i="13"/>
  <c r="N1031" i="13"/>
  <c r="N1023" i="18"/>
  <c r="N958" i="18"/>
  <c r="N952" i="13"/>
  <c r="N1014" i="18"/>
  <c r="N1048" i="13"/>
  <c r="S926" i="18"/>
  <c r="S962" i="14"/>
  <c r="S959" i="18"/>
  <c r="S994" i="18"/>
  <c r="S1043" i="14"/>
  <c r="S1051" i="14"/>
  <c r="S928" i="18"/>
  <c r="S906" i="18"/>
  <c r="S972" i="14"/>
  <c r="S1028" i="13"/>
  <c r="S949" i="13"/>
  <c r="V1073" i="14"/>
  <c r="V1048" i="14"/>
  <c r="V994" i="13"/>
  <c r="V1018" i="14"/>
  <c r="V1023" i="18"/>
  <c r="V1088" i="13"/>
  <c r="V949" i="13"/>
  <c r="V1042" i="14"/>
  <c r="V1044" i="18"/>
  <c r="V1013" i="18"/>
  <c r="V902" i="18"/>
  <c r="R1045" i="13"/>
  <c r="R1042" i="18"/>
  <c r="R980" i="18"/>
  <c r="R926" i="18"/>
  <c r="R911" i="14"/>
  <c r="R908" i="14"/>
  <c r="R904" i="14"/>
  <c r="R951" i="13"/>
  <c r="R987" i="14"/>
  <c r="R1029" i="14"/>
  <c r="R929" i="14"/>
  <c r="R1086" i="13"/>
  <c r="R1040" i="13"/>
  <c r="R902" i="18"/>
  <c r="K422" i="13"/>
  <c r="R422" i="13"/>
  <c r="U1082" i="13"/>
  <c r="U1026" i="14"/>
  <c r="U928" i="14"/>
  <c r="U978" i="18"/>
  <c r="U909" i="18"/>
  <c r="U999" i="14"/>
  <c r="U1047" i="13"/>
  <c r="U1023" i="18"/>
  <c r="U979" i="13"/>
  <c r="U967" i="13"/>
  <c r="U968" i="13"/>
  <c r="U1072" i="14"/>
  <c r="U1076" i="13"/>
  <c r="U960" i="14"/>
  <c r="U972" i="18"/>
  <c r="M1023" i="14"/>
  <c r="M1049" i="14"/>
  <c r="M979" i="13"/>
  <c r="M1006" i="13"/>
  <c r="M967" i="18"/>
  <c r="M913" i="14"/>
  <c r="M1007" i="18"/>
  <c r="M1067" i="18"/>
  <c r="M1043" i="14"/>
  <c r="M1042" i="14"/>
  <c r="M1077" i="13"/>
  <c r="M976" i="14"/>
  <c r="M950" i="13"/>
  <c r="M960" i="18"/>
  <c r="M952" i="18"/>
  <c r="K1022" i="14"/>
  <c r="K1020" i="13"/>
  <c r="K1051" i="18"/>
  <c r="K978" i="18"/>
  <c r="K919" i="14"/>
  <c r="N941" i="13"/>
  <c r="N907" i="18"/>
  <c r="N1017" i="18"/>
  <c r="N902" i="18"/>
  <c r="N1056" i="14"/>
  <c r="S990" i="13"/>
  <c r="S930" i="13"/>
  <c r="S917" i="18"/>
  <c r="S971" i="18"/>
  <c r="S1069" i="13"/>
  <c r="S963" i="18"/>
  <c r="S987" i="14"/>
  <c r="S925" i="13"/>
  <c r="S983" i="14"/>
  <c r="S1024" i="13"/>
  <c r="S924" i="13"/>
  <c r="S932" i="14"/>
  <c r="S1043" i="13"/>
  <c r="S1076" i="13"/>
  <c r="V1092" i="13"/>
  <c r="V931" i="13"/>
  <c r="V1073" i="13"/>
  <c r="V930" i="14"/>
  <c r="V905" i="14"/>
  <c r="V1000" i="13"/>
  <c r="V927" i="18"/>
  <c r="V952" i="13"/>
  <c r="V909" i="14"/>
  <c r="V1091" i="13"/>
  <c r="V962" i="18"/>
  <c r="V910" i="18"/>
  <c r="V918" i="14"/>
  <c r="V975" i="14"/>
  <c r="R910" i="14"/>
  <c r="R1026" i="18"/>
  <c r="R970" i="14"/>
  <c r="R952" i="13"/>
  <c r="R960" i="18"/>
  <c r="R1080" i="13"/>
  <c r="R1022" i="14"/>
  <c r="R992" i="13"/>
  <c r="R1029" i="13"/>
  <c r="R1053" i="18"/>
  <c r="R1038" i="13"/>
  <c r="R927" i="18"/>
  <c r="R979" i="13"/>
  <c r="R922" i="13"/>
  <c r="U999" i="13"/>
  <c r="U1025" i="18"/>
  <c r="U947" i="13"/>
  <c r="U963" i="14"/>
  <c r="U929" i="13"/>
  <c r="U985" i="13"/>
  <c r="U1043" i="18"/>
  <c r="U962" i="18"/>
  <c r="U1002" i="14"/>
  <c r="U1020" i="14"/>
  <c r="U997" i="13"/>
  <c r="U1018" i="14"/>
  <c r="U1011" i="14"/>
  <c r="M1027" i="14"/>
  <c r="M995" i="13"/>
  <c r="M1063" i="18"/>
  <c r="M1024" i="18"/>
  <c r="M922" i="14"/>
  <c r="M963" i="18"/>
  <c r="M996" i="13"/>
  <c r="M1017" i="14"/>
  <c r="M925" i="14"/>
  <c r="M1068" i="14"/>
  <c r="M1061" i="18"/>
  <c r="M965" i="14"/>
  <c r="M986" i="14"/>
  <c r="M981" i="14"/>
  <c r="M969" i="14"/>
  <c r="M1061" i="13"/>
  <c r="M954" i="13"/>
  <c r="K979" i="18"/>
  <c r="K925" i="13"/>
  <c r="K1063" i="18"/>
  <c r="K995" i="18"/>
  <c r="K923" i="14"/>
  <c r="K938" i="13"/>
  <c r="J99" i="19"/>
  <c r="K910" i="18"/>
  <c r="K996" i="18"/>
  <c r="K912" i="14"/>
  <c r="K1071" i="13"/>
  <c r="N961" i="14"/>
  <c r="N982" i="14"/>
  <c r="N1017" i="14"/>
  <c r="N1068" i="18"/>
  <c r="N1046" i="14"/>
  <c r="N1064" i="18"/>
  <c r="S984" i="13"/>
  <c r="S1023" i="18"/>
  <c r="S1048" i="13"/>
  <c r="S921" i="14"/>
  <c r="S998" i="18"/>
  <c r="S954" i="18"/>
  <c r="S1026" i="13"/>
  <c r="S1003" i="14"/>
  <c r="S909" i="14"/>
  <c r="S968" i="13"/>
  <c r="S1026" i="14"/>
  <c r="V1007" i="18"/>
  <c r="V1011" i="14"/>
  <c r="V929" i="18"/>
  <c r="V1012" i="18"/>
  <c r="V1033" i="13"/>
  <c r="V903" i="14"/>
  <c r="V960" i="18"/>
  <c r="V1054" i="18"/>
  <c r="V913" i="18"/>
  <c r="V1060" i="18"/>
  <c r="V919" i="18"/>
  <c r="V1072" i="14"/>
  <c r="R967" i="13"/>
  <c r="R1067" i="14"/>
  <c r="R979" i="14"/>
  <c r="R977" i="18"/>
  <c r="R1062" i="18"/>
  <c r="R1076" i="13"/>
  <c r="R987" i="13"/>
  <c r="R1059" i="18"/>
  <c r="R925" i="13"/>
  <c r="R965" i="14"/>
  <c r="R1062" i="13"/>
  <c r="R1013" i="18"/>
  <c r="R1005" i="14"/>
  <c r="L292" i="13"/>
  <c r="L684" i="13"/>
  <c r="L825" i="13" s="1"/>
  <c r="E96" i="21"/>
  <c r="K97" i="21" s="1"/>
  <c r="Q931" i="14"/>
  <c r="Q1005" i="18"/>
  <c r="Q1010" i="14"/>
  <c r="Q958" i="14"/>
  <c r="Q1006" i="13"/>
  <c r="Q990" i="13"/>
  <c r="Q1012" i="14"/>
  <c r="Q921" i="13"/>
  <c r="Q1069" i="13"/>
  <c r="Q999" i="13"/>
  <c r="Q1011" i="18"/>
  <c r="Q924" i="14"/>
  <c r="Q996" i="13"/>
  <c r="Q1000" i="13"/>
  <c r="Q1048" i="18"/>
  <c r="Q987" i="13"/>
  <c r="Q956" i="18"/>
  <c r="Q1021" i="18"/>
  <c r="Q1011" i="14"/>
  <c r="Q1043" i="14"/>
  <c r="Q995" i="13"/>
  <c r="Q1044" i="18"/>
  <c r="Q985" i="14"/>
  <c r="Q945" i="13"/>
  <c r="Q1057" i="18"/>
  <c r="Q908" i="14"/>
  <c r="Q1068" i="13"/>
  <c r="Q938" i="13"/>
  <c r="Q1066" i="18"/>
  <c r="Q953" i="18"/>
  <c r="Q1008" i="14"/>
  <c r="Q1021" i="14"/>
  <c r="Q960" i="18"/>
  <c r="Q936" i="13"/>
  <c r="Q1073" i="13"/>
  <c r="Q1043" i="18"/>
  <c r="Q1026" i="14"/>
  <c r="Q1038" i="18"/>
  <c r="Q924" i="13"/>
  <c r="Q983" i="14"/>
  <c r="Q949" i="13"/>
  <c r="Q903" i="14"/>
  <c r="Q1070" i="14"/>
  <c r="Q996" i="18"/>
  <c r="Q976" i="14"/>
  <c r="Q1030" i="13"/>
  <c r="Q1001" i="14"/>
  <c r="Q1042" i="18"/>
  <c r="Q968" i="13"/>
  <c r="Q1039" i="13"/>
  <c r="Q906" i="18"/>
  <c r="Q1024" i="14"/>
  <c r="Q963" i="18"/>
  <c r="Q1064" i="18"/>
  <c r="Q1020" i="14"/>
  <c r="Q950" i="13"/>
  <c r="Q1009" i="18"/>
  <c r="Q907" i="14"/>
  <c r="Q901" i="18"/>
  <c r="Q984" i="14"/>
  <c r="Q965" i="14"/>
  <c r="Q998" i="18"/>
  <c r="Q1036" i="18"/>
  <c r="Q1055" i="14"/>
  <c r="Q931" i="18"/>
  <c r="Q975" i="18"/>
  <c r="Q1004" i="18"/>
  <c r="Q995" i="18"/>
  <c r="Q975" i="13"/>
  <c r="Q1008" i="18"/>
  <c r="Q989" i="14"/>
  <c r="Q1020" i="13"/>
  <c r="Q980" i="14"/>
  <c r="Q1068" i="18"/>
  <c r="Q921" i="14"/>
  <c r="Q1042" i="13"/>
  <c r="Q1024" i="18"/>
  <c r="Q1037" i="13"/>
  <c r="Q985" i="13"/>
  <c r="Q923" i="13"/>
  <c r="Q1049" i="14"/>
  <c r="Q1003" i="14"/>
  <c r="Q1065" i="14"/>
  <c r="Q1060" i="18"/>
  <c r="Q1050" i="13"/>
  <c r="Q1087" i="13"/>
  <c r="Q1052" i="18"/>
  <c r="Q1004" i="14"/>
  <c r="Q1025" i="14"/>
  <c r="Q935" i="14"/>
  <c r="Q932" i="18"/>
  <c r="Q968" i="18"/>
  <c r="Q1034" i="13"/>
  <c r="Q997" i="13"/>
  <c r="Q1017" i="18"/>
  <c r="Q910" i="14"/>
  <c r="Q1021" i="13"/>
  <c r="Q909" i="14"/>
  <c r="Q915" i="18"/>
  <c r="Q1047" i="14"/>
  <c r="Q1006" i="14"/>
  <c r="Q994" i="13"/>
  <c r="Q979" i="18"/>
  <c r="Q926" i="13"/>
  <c r="Q1066" i="14"/>
  <c r="Q957" i="14"/>
  <c r="Q1053" i="18"/>
  <c r="Q1011" i="13"/>
  <c r="Q1000" i="18"/>
  <c r="Q912" i="18"/>
  <c r="Q1061" i="13"/>
  <c r="Q919" i="14"/>
  <c r="Q900" i="18"/>
  <c r="Q1007" i="14"/>
  <c r="Q988" i="13"/>
  <c r="Q1030" i="14"/>
  <c r="Q1024" i="13"/>
  <c r="Q1018" i="13"/>
  <c r="Q969" i="18"/>
  <c r="Q1028" i="14"/>
  <c r="Q1049" i="13"/>
  <c r="Q1036" i="13"/>
  <c r="Q955" i="18"/>
  <c r="Q1083" i="13"/>
  <c r="Q927" i="14"/>
  <c r="Q947" i="13"/>
  <c r="Q937" i="13"/>
  <c r="Q1080" i="13"/>
  <c r="Q962" i="18"/>
  <c r="Q927" i="13"/>
  <c r="Q1003" i="13"/>
  <c r="Q1067" i="13"/>
  <c r="Q979" i="13"/>
  <c r="Q1046" i="18"/>
  <c r="Q1070" i="13"/>
  <c r="Q967" i="13"/>
  <c r="Q1061" i="18"/>
  <c r="Q1077" i="13"/>
  <c r="Q1072" i="14"/>
  <c r="Q1014" i="14"/>
  <c r="Q1033" i="13"/>
  <c r="Q1045" i="18"/>
  <c r="Q1031" i="13"/>
  <c r="U537" i="18"/>
  <c r="P403" i="14"/>
  <c r="P401" i="18"/>
  <c r="P403" i="18" s="1"/>
  <c r="T286" i="14"/>
  <c r="P930" i="13"/>
  <c r="P1089" i="13"/>
  <c r="P961" i="18"/>
  <c r="P919" i="14"/>
  <c r="P1022" i="18"/>
  <c r="P938" i="13"/>
  <c r="P981" i="14"/>
  <c r="P933" i="14"/>
  <c r="P917" i="14"/>
  <c r="P1078" i="13"/>
  <c r="P966" i="18"/>
  <c r="P1006" i="13"/>
  <c r="P1004" i="18"/>
  <c r="P1024" i="18"/>
  <c r="P933" i="13"/>
  <c r="P914" i="18"/>
  <c r="P1020" i="18"/>
  <c r="P985" i="13"/>
  <c r="P965" i="18"/>
  <c r="P1061" i="14"/>
  <c r="P914" i="14"/>
  <c r="P935" i="14"/>
  <c r="P930" i="18"/>
  <c r="P947" i="13"/>
  <c r="P999" i="18"/>
  <c r="P916" i="18"/>
  <c r="P1084" i="13"/>
  <c r="P1018" i="13"/>
  <c r="P1003" i="14"/>
  <c r="P1048" i="13"/>
  <c r="P1008" i="14"/>
  <c r="P1027" i="14"/>
  <c r="P911" i="14"/>
  <c r="P1079" i="13"/>
  <c r="P1044" i="18"/>
  <c r="P988" i="13"/>
  <c r="P1033" i="13"/>
  <c r="P1008" i="18"/>
  <c r="P1013" i="14"/>
  <c r="P951" i="13"/>
  <c r="P1001" i="14"/>
  <c r="P962" i="18"/>
  <c r="P949" i="13"/>
  <c r="P931" i="18"/>
  <c r="P1067" i="13"/>
  <c r="P1012" i="18"/>
  <c r="O1031" i="13"/>
  <c r="O973" i="18"/>
  <c r="O907" i="14"/>
  <c r="O1028" i="14"/>
  <c r="O999" i="18"/>
  <c r="O999" i="14"/>
  <c r="O819" i="14"/>
  <c r="O1009" i="18"/>
  <c r="O1027" i="14"/>
  <c r="O1061" i="14"/>
  <c r="O1064" i="14"/>
  <c r="O1007" i="13"/>
  <c r="O972" i="14"/>
  <c r="O1062" i="13"/>
  <c r="O1040" i="14"/>
  <c r="O1002" i="14"/>
  <c r="O1040" i="18"/>
  <c r="O1064" i="13"/>
  <c r="O1081" i="13"/>
  <c r="O1043" i="13"/>
  <c r="O1009" i="14"/>
  <c r="O980" i="13"/>
  <c r="O1013" i="18"/>
  <c r="O1048" i="14"/>
  <c r="O1087" i="13"/>
  <c r="O1007" i="18"/>
  <c r="O972" i="18"/>
  <c r="O1055" i="14"/>
  <c r="O998" i="14"/>
  <c r="O1060" i="18"/>
  <c r="O1033" i="13"/>
  <c r="O903" i="14"/>
  <c r="O927" i="13"/>
  <c r="O927" i="18"/>
  <c r="O908" i="18"/>
  <c r="O960" i="18"/>
  <c r="O837" i="13"/>
  <c r="T1040" i="14"/>
  <c r="T907" i="18"/>
  <c r="T936" i="14"/>
  <c r="T1003" i="14"/>
  <c r="T957" i="14"/>
  <c r="T975" i="13"/>
  <c r="T995" i="13"/>
  <c r="T921" i="14"/>
  <c r="T983" i="13"/>
  <c r="T973" i="14"/>
  <c r="T1042" i="18"/>
  <c r="T917" i="18"/>
  <c r="T956" i="14"/>
  <c r="T1005" i="18"/>
  <c r="T970" i="18"/>
  <c r="T939" i="13"/>
  <c r="T904" i="18"/>
  <c r="T1064" i="14"/>
  <c r="T966" i="14"/>
  <c r="T1071" i="13"/>
  <c r="T1083" i="13"/>
  <c r="T1042" i="13"/>
  <c r="T1061" i="14"/>
  <c r="T1065" i="18"/>
  <c r="T1062" i="14"/>
  <c r="T924" i="18"/>
  <c r="T1007" i="18"/>
  <c r="T1068" i="13"/>
  <c r="T1022" i="18"/>
  <c r="T1084" i="13"/>
  <c r="T1051" i="18"/>
  <c r="T958" i="14"/>
  <c r="T1045" i="18"/>
  <c r="T1088" i="13"/>
  <c r="T1092" i="13"/>
  <c r="T905" i="14"/>
  <c r="T837" i="13"/>
  <c r="T998" i="14"/>
  <c r="T968" i="14"/>
  <c r="T1046" i="18"/>
  <c r="T1061" i="13"/>
  <c r="T908" i="18"/>
  <c r="K286" i="14"/>
  <c r="L1010" i="18"/>
  <c r="L1050" i="18"/>
  <c r="L963" i="14"/>
  <c r="L1091" i="13"/>
  <c r="L1022" i="14"/>
  <c r="L1007" i="14"/>
  <c r="L995" i="13"/>
  <c r="L998" i="14"/>
  <c r="L1026" i="13"/>
  <c r="L1044" i="14"/>
  <c r="L1048" i="14"/>
  <c r="L951" i="13"/>
  <c r="L1061" i="18"/>
  <c r="L962" i="18"/>
  <c r="L1054" i="18"/>
  <c r="L1066" i="18"/>
  <c r="L907" i="14"/>
  <c r="L1012" i="18"/>
  <c r="L909" i="14"/>
  <c r="L904" i="14"/>
  <c r="L1070" i="13"/>
  <c r="L1047" i="14"/>
  <c r="L927" i="13"/>
  <c r="L997" i="18"/>
  <c r="L1041" i="18"/>
  <c r="L1060" i="18"/>
  <c r="L931" i="18"/>
  <c r="L819" i="14"/>
  <c r="L919" i="14"/>
  <c r="L914" i="18"/>
  <c r="L1031" i="14"/>
  <c r="L1047" i="13"/>
  <c r="L1049" i="18"/>
  <c r="L1064" i="18"/>
  <c r="L1013" i="18"/>
  <c r="L1030" i="14"/>
  <c r="Y443" i="13"/>
  <c r="Y427" i="14"/>
  <c r="S146" i="18"/>
  <c r="S947" i="18" s="1"/>
  <c r="S943" i="18"/>
  <c r="N943" i="18"/>
  <c r="N146" i="18"/>
  <c r="N947" i="18" s="1"/>
  <c r="T671" i="14"/>
  <c r="T673" i="14" s="1"/>
  <c r="T809" i="14" s="1"/>
  <c r="P204" i="21" s="1"/>
  <c r="T766" i="14"/>
  <c r="Y679" i="14"/>
  <c r="X279" i="13"/>
  <c r="X960" i="13"/>
  <c r="X1101" i="13" s="1"/>
  <c r="X836" i="13"/>
  <c r="X840" i="13" s="1"/>
  <c r="X18" i="13"/>
  <c r="X186" i="18"/>
  <c r="X987" i="18" s="1"/>
  <c r="X951" i="18"/>
  <c r="X230" i="13"/>
  <c r="X1017" i="13"/>
  <c r="X1052" i="13" s="1"/>
  <c r="W806" i="18"/>
  <c r="U17" i="3" s="1"/>
  <c r="W539" i="18"/>
  <c r="U17" i="2" s="1"/>
  <c r="W410" i="13"/>
  <c r="W551" i="13" s="1"/>
  <c r="M136" i="10"/>
  <c r="J272" i="10"/>
  <c r="I136" i="18"/>
  <c r="J947" i="14"/>
  <c r="Y143" i="14"/>
  <c r="L947" i="14"/>
  <c r="X273" i="13"/>
  <c r="X1060" i="13"/>
  <c r="X1095" i="13" s="1"/>
  <c r="P979" i="18"/>
  <c r="P909" i="18"/>
  <c r="P1000" i="18"/>
  <c r="P1070" i="13"/>
  <c r="P1059" i="18"/>
  <c r="P1010" i="14"/>
  <c r="P921" i="13"/>
  <c r="P998" i="13"/>
  <c r="P958" i="18"/>
  <c r="P1062" i="14"/>
  <c r="P1092" i="13"/>
  <c r="P952" i="13"/>
  <c r="P1053" i="14"/>
  <c r="P999" i="13"/>
  <c r="P991" i="13"/>
  <c r="P1044" i="14"/>
  <c r="P945" i="13"/>
  <c r="P1020" i="14"/>
  <c r="P1064" i="13"/>
  <c r="P1041" i="18"/>
  <c r="P983" i="14"/>
  <c r="P1040" i="14"/>
  <c r="P935" i="13"/>
  <c r="P964" i="18"/>
  <c r="P978" i="14"/>
  <c r="P1023" i="13"/>
  <c r="P1091" i="13"/>
  <c r="P909" i="14"/>
  <c r="P982" i="13"/>
  <c r="P1072" i="14"/>
  <c r="P837" i="13"/>
  <c r="O909" i="18"/>
  <c r="O1002" i="13"/>
  <c r="O1023" i="18"/>
  <c r="O993" i="13"/>
  <c r="O953" i="13"/>
  <c r="O913" i="18"/>
  <c r="O994" i="18"/>
  <c r="O998" i="18"/>
  <c r="O906" i="18"/>
  <c r="O1026" i="13"/>
  <c r="O921" i="14"/>
  <c r="O921" i="13"/>
  <c r="O981" i="13"/>
  <c r="O907" i="18"/>
  <c r="O1036" i="18"/>
  <c r="O916" i="18"/>
  <c r="O936" i="14"/>
  <c r="O1085" i="13"/>
  <c r="O986" i="13"/>
  <c r="O1007" i="14"/>
  <c r="O1065" i="13"/>
  <c r="O1029" i="13"/>
  <c r="O995" i="13"/>
  <c r="O1002" i="18"/>
  <c r="O1084" i="13"/>
  <c r="O952" i="18"/>
  <c r="O944" i="13"/>
  <c r="O1056" i="14"/>
  <c r="O962" i="14"/>
  <c r="O976" i="13"/>
  <c r="O937" i="14"/>
  <c r="O87" i="21"/>
  <c r="T1023" i="18"/>
  <c r="T926" i="13"/>
  <c r="S99" i="19"/>
  <c r="T1024" i="13"/>
  <c r="T969" i="18"/>
  <c r="T998" i="18"/>
  <c r="T948" i="13"/>
  <c r="T998" i="13"/>
  <c r="T1035" i="13"/>
  <c r="T1075" i="13"/>
  <c r="T1072" i="14"/>
  <c r="T1059" i="14"/>
  <c r="T916" i="18"/>
  <c r="T922" i="13"/>
  <c r="T927" i="18"/>
  <c r="T1028" i="14"/>
  <c r="T984" i="18"/>
  <c r="T1026" i="13"/>
  <c r="T1019" i="13"/>
  <c r="T951" i="13"/>
  <c r="T967" i="13"/>
  <c r="T930" i="18"/>
  <c r="T954" i="13"/>
  <c r="T903" i="14"/>
  <c r="T1052" i="18"/>
  <c r="T925" i="14"/>
  <c r="T1069" i="14"/>
  <c r="T1045" i="13"/>
  <c r="T965" i="14"/>
  <c r="L989" i="13"/>
  <c r="K99" i="19"/>
  <c r="L1002" i="13"/>
  <c r="L1081" i="13"/>
  <c r="L1069" i="14"/>
  <c r="L904" i="18"/>
  <c r="L974" i="14"/>
  <c r="L978" i="13"/>
  <c r="L1041" i="14"/>
  <c r="L1046" i="14"/>
  <c r="L947" i="13"/>
  <c r="L931" i="13"/>
  <c r="L929" i="18"/>
  <c r="L1025" i="14"/>
  <c r="L912" i="14"/>
  <c r="L922" i="13"/>
  <c r="L920" i="18"/>
  <c r="L1053" i="14"/>
  <c r="L1052" i="14"/>
  <c r="L938" i="13"/>
  <c r="L1058" i="18"/>
  <c r="L1073" i="14"/>
  <c r="L940" i="13"/>
  <c r="L1026" i="14"/>
  <c r="L1040" i="18"/>
  <c r="L1088" i="13"/>
  <c r="L942" i="13"/>
  <c r="L987" i="14"/>
  <c r="L1063" i="18"/>
  <c r="L1040" i="13"/>
  <c r="L980" i="14"/>
  <c r="L1061" i="13"/>
  <c r="L1022" i="13"/>
  <c r="R146" i="18"/>
  <c r="R947" i="18" s="1"/>
  <c r="R943" i="18"/>
  <c r="J146" i="18"/>
  <c r="Y142" i="18"/>
  <c r="J943" i="18"/>
  <c r="Q671" i="14"/>
  <c r="Q673" i="14" s="1"/>
  <c r="Q809" i="14" s="1"/>
  <c r="M204" i="21" s="1"/>
  <c r="Q766" i="14"/>
  <c r="M671" i="14"/>
  <c r="M673" i="14" s="1"/>
  <c r="M809" i="14" s="1"/>
  <c r="I204" i="21" s="1"/>
  <c r="M766" i="14"/>
  <c r="W960" i="13"/>
  <c r="W1101" i="13" s="1"/>
  <c r="W279" i="13"/>
  <c r="W187" i="13"/>
  <c r="W974" i="13"/>
  <c r="W1009" i="13" s="1"/>
  <c r="W230" i="14"/>
  <c r="W902" i="14"/>
  <c r="W939" i="14" s="1"/>
  <c r="W135" i="14"/>
  <c r="X818" i="14"/>
  <c r="X822" i="14" s="1"/>
  <c r="X18" i="14"/>
  <c r="J668" i="18"/>
  <c r="Y632" i="18"/>
  <c r="J554" i="14"/>
  <c r="Y554" i="14" s="1"/>
  <c r="Y550" i="14"/>
  <c r="X966" i="13"/>
  <c r="X970" i="13" s="1"/>
  <c r="X148" i="13"/>
  <c r="S947" i="14"/>
  <c r="N947" i="14"/>
  <c r="W1060" i="13"/>
  <c r="W1095" i="13" s="1"/>
  <c r="W273" i="13"/>
  <c r="P984" i="18"/>
  <c r="P979" i="14"/>
  <c r="P957" i="18"/>
  <c r="P913" i="14"/>
  <c r="P916" i="14"/>
  <c r="P921" i="18"/>
  <c r="P1017" i="18"/>
  <c r="P927" i="14"/>
  <c r="P1015" i="18"/>
  <c r="P953" i="18"/>
  <c r="P986" i="14"/>
  <c r="P1077" i="13"/>
  <c r="P957" i="14"/>
  <c r="P1072" i="13"/>
  <c r="P918" i="18"/>
  <c r="P913" i="18"/>
  <c r="P1042" i="14"/>
  <c r="P1049" i="13"/>
  <c r="P961" i="14"/>
  <c r="P1022" i="13"/>
  <c r="P956" i="14"/>
  <c r="P1001" i="18"/>
  <c r="O1068" i="13"/>
  <c r="O930" i="13"/>
  <c r="O1044" i="14"/>
  <c r="O933" i="14"/>
  <c r="O1062" i="18"/>
  <c r="O955" i="18"/>
  <c r="O1086" i="13"/>
  <c r="O1004" i="13"/>
  <c r="O1023" i="13"/>
  <c r="O904" i="18"/>
  <c r="O1066" i="18"/>
  <c r="O978" i="18"/>
  <c r="O962" i="18"/>
  <c r="O1025" i="18"/>
  <c r="O977" i="18"/>
  <c r="O1041" i="14"/>
  <c r="O1080" i="13"/>
  <c r="O966" i="14"/>
  <c r="O1020" i="14"/>
  <c r="O922" i="13"/>
  <c r="T952" i="18"/>
  <c r="T1012" i="18"/>
  <c r="T1068" i="18"/>
  <c r="T962" i="18"/>
  <c r="T1041" i="18"/>
  <c r="T962" i="14"/>
  <c r="T959" i="18"/>
  <c r="T909" i="14"/>
  <c r="T1026" i="18"/>
  <c r="T1015" i="14"/>
  <c r="T941" i="13"/>
  <c r="T1024" i="14"/>
  <c r="T953" i="13"/>
  <c r="T932" i="13"/>
  <c r="T1071" i="14"/>
  <c r="T953" i="18"/>
  <c r="T976" i="18"/>
  <c r="T1038" i="13"/>
  <c r="T934" i="13"/>
  <c r="T969" i="14"/>
  <c r="T1097" i="13"/>
  <c r="T957" i="18"/>
  <c r="T982" i="13"/>
  <c r="T1017" i="18"/>
  <c r="T996" i="18"/>
  <c r="T1045" i="14"/>
  <c r="T919" i="18"/>
  <c r="T990" i="13"/>
  <c r="T1032" i="13"/>
  <c r="T961" i="14"/>
  <c r="T1063" i="18"/>
  <c r="T1040" i="13"/>
  <c r="L1060" i="14"/>
  <c r="L1008" i="18"/>
  <c r="L1020" i="13"/>
  <c r="L1065" i="18"/>
  <c r="L1041" i="13"/>
  <c r="L921" i="14"/>
  <c r="L925" i="13"/>
  <c r="L1006" i="18"/>
  <c r="L907" i="18"/>
  <c r="L950" i="13"/>
  <c r="L928" i="13"/>
  <c r="L984" i="14"/>
  <c r="L1067" i="13"/>
  <c r="L952" i="18"/>
  <c r="L923" i="18"/>
  <c r="L914" i="14"/>
  <c r="L997" i="13"/>
  <c r="L1051" i="14"/>
  <c r="L1006" i="13"/>
  <c r="L982" i="18"/>
  <c r="L1077" i="13"/>
  <c r="L998" i="18"/>
  <c r="L916" i="18"/>
  <c r="L905" i="14"/>
  <c r="L1035" i="13"/>
  <c r="L990" i="13"/>
  <c r="L1046" i="18"/>
  <c r="L976" i="14"/>
  <c r="L988" i="14"/>
  <c r="L965" i="14"/>
  <c r="W943" i="18"/>
  <c r="W146" i="18"/>
  <c r="W947" i="18" s="1"/>
  <c r="M943" i="18"/>
  <c r="M146" i="18"/>
  <c r="M947" i="18" s="1"/>
  <c r="K766" i="14"/>
  <c r="K671" i="14"/>
  <c r="K673" i="14" s="1"/>
  <c r="K809" i="14" s="1"/>
  <c r="G204" i="21" s="1"/>
  <c r="W766" i="14"/>
  <c r="W671" i="14"/>
  <c r="W673" i="14" s="1"/>
  <c r="W809" i="14" s="1"/>
  <c r="W1039" i="14"/>
  <c r="W1075" i="14" s="1"/>
  <c r="W271" i="14"/>
  <c r="J778" i="13"/>
  <c r="Y778" i="13" s="1"/>
  <c r="Y743" i="13"/>
  <c r="J720" i="18"/>
  <c r="Y720" i="18" s="1"/>
  <c r="Y684" i="18"/>
  <c r="J944" i="18"/>
  <c r="Y944" i="18" s="1"/>
  <c r="Y143" i="18"/>
  <c r="X974" i="13"/>
  <c r="X1009" i="13" s="1"/>
  <c r="X187" i="13"/>
  <c r="X135" i="14"/>
  <c r="X902" i="14"/>
  <c r="X939" i="14" s="1"/>
  <c r="X230" i="14"/>
  <c r="W818" i="14"/>
  <c r="W822" i="14" s="1"/>
  <c r="W18" i="14"/>
  <c r="J827" i="13"/>
  <c r="Y827" i="13" s="1"/>
  <c r="Y686" i="13"/>
  <c r="J804" i="18"/>
  <c r="Y804" i="18" s="1"/>
  <c r="Y768" i="18"/>
  <c r="W966" i="13"/>
  <c r="W970" i="13" s="1"/>
  <c r="W148" i="13"/>
  <c r="Q947" i="14"/>
  <c r="O947" i="14"/>
  <c r="K272" i="10"/>
  <c r="I403" i="18"/>
  <c r="K277" i="5"/>
  <c r="I410" i="13"/>
  <c r="J765" i="14"/>
  <c r="Y765" i="14" s="1"/>
  <c r="Y729" i="14"/>
  <c r="Q943" i="18"/>
  <c r="Q146" i="18"/>
  <c r="Q947" i="18" s="1"/>
  <c r="O146" i="18"/>
  <c r="O947" i="18" s="1"/>
  <c r="O943" i="18"/>
  <c r="V766" i="14"/>
  <c r="V671" i="14"/>
  <c r="V673" i="14" s="1"/>
  <c r="V809" i="14" s="1"/>
  <c r="R204" i="21" s="1"/>
  <c r="P671" i="14"/>
  <c r="P673" i="14" s="1"/>
  <c r="P809" i="14" s="1"/>
  <c r="L204" i="21" s="1"/>
  <c r="P766" i="14"/>
  <c r="X271" i="14"/>
  <c r="X1039" i="14"/>
  <c r="X1075" i="14" s="1"/>
  <c r="W955" i="14"/>
  <c r="W991" i="14" s="1"/>
  <c r="W187" i="14"/>
  <c r="J945" i="18"/>
  <c r="Y945" i="18" s="1"/>
  <c r="Y144" i="18"/>
  <c r="I405" i="14"/>
  <c r="K273" i="6"/>
  <c r="I541" i="14" s="1"/>
  <c r="J949" i="14"/>
  <c r="Y949" i="14" s="1"/>
  <c r="Y145" i="14"/>
  <c r="U947" i="14"/>
  <c r="R947" i="14"/>
  <c r="X899" i="18"/>
  <c r="X134" i="18"/>
  <c r="P146" i="18"/>
  <c r="P947" i="18" s="1"/>
  <c r="P943" i="18"/>
  <c r="X943" i="18"/>
  <c r="X146" i="18"/>
  <c r="X947" i="18" s="1"/>
  <c r="X229" i="14"/>
  <c r="X997" i="14"/>
  <c r="X1033" i="14" s="1"/>
  <c r="S671" i="14"/>
  <c r="S673" i="14" s="1"/>
  <c r="S809" i="14" s="1"/>
  <c r="O204" i="21" s="1"/>
  <c r="S766" i="14"/>
  <c r="X766" i="14"/>
  <c r="X671" i="14"/>
  <c r="X673" i="14" s="1"/>
  <c r="X809" i="14" s="1"/>
  <c r="X955" i="14"/>
  <c r="X991" i="14" s="1"/>
  <c r="X187" i="14"/>
  <c r="J821" i="13"/>
  <c r="Y821" i="13" s="1"/>
  <c r="Y786" i="13"/>
  <c r="K947" i="14"/>
  <c r="V947" i="14"/>
  <c r="W899" i="18"/>
  <c r="W134" i="18"/>
  <c r="W270" i="18"/>
  <c r="W1071" i="18" s="1"/>
  <c r="W1035" i="18"/>
  <c r="U146" i="18"/>
  <c r="U947" i="18" s="1"/>
  <c r="U943" i="18"/>
  <c r="V146" i="18"/>
  <c r="V947" i="18" s="1"/>
  <c r="V943" i="18"/>
  <c r="X920" i="13"/>
  <c r="X134" i="13"/>
  <c r="W997" i="14"/>
  <c r="W1033" i="14" s="1"/>
  <c r="W229" i="14"/>
  <c r="L671" i="14"/>
  <c r="L673" i="14" s="1"/>
  <c r="L809" i="14" s="1"/>
  <c r="H204" i="21" s="1"/>
  <c r="L766" i="14"/>
  <c r="N766" i="14"/>
  <c r="N671" i="14"/>
  <c r="N673" i="14" s="1"/>
  <c r="N809" i="14" s="1"/>
  <c r="J204" i="21" s="1"/>
  <c r="J807" i="14"/>
  <c r="Y807" i="14" s="1"/>
  <c r="Y771" i="14"/>
  <c r="J696" i="13"/>
  <c r="Y696" i="13" s="1"/>
  <c r="Y692" i="13"/>
  <c r="X993" i="18"/>
  <c r="X228" i="18"/>
  <c r="X1029" i="18" s="1"/>
  <c r="J762" i="18"/>
  <c r="Y762" i="18" s="1"/>
  <c r="Y726" i="18"/>
  <c r="J948" i="14"/>
  <c r="Y948" i="14" s="1"/>
  <c r="Y144" i="14"/>
  <c r="P947" i="14"/>
  <c r="M947" i="14"/>
  <c r="X1035" i="18"/>
  <c r="X270" i="18"/>
  <c r="X1071" i="18" s="1"/>
  <c r="L273" i="6"/>
  <c r="I809" i="14" s="1"/>
  <c r="I673" i="14"/>
  <c r="L146" i="18"/>
  <c r="L947" i="18" s="1"/>
  <c r="L943" i="18"/>
  <c r="W920" i="13"/>
  <c r="W134" i="13"/>
  <c r="R766" i="14"/>
  <c r="R671" i="14"/>
  <c r="R673" i="14" s="1"/>
  <c r="R809" i="14" s="1"/>
  <c r="N204" i="21" s="1"/>
  <c r="U766" i="14"/>
  <c r="U671" i="14"/>
  <c r="U673" i="14" s="1"/>
  <c r="U809" i="14" s="1"/>
  <c r="Q204" i="21" s="1"/>
  <c r="J723" i="14"/>
  <c r="Y723" i="14" s="1"/>
  <c r="Y687" i="14"/>
  <c r="Y411" i="14"/>
  <c r="J413" i="18"/>
  <c r="Y413" i="18" s="1"/>
  <c r="Y409" i="18"/>
  <c r="J277" i="5"/>
  <c r="I136" i="13"/>
  <c r="M136" i="5"/>
  <c r="W228" i="18"/>
  <c r="W1029" i="18" s="1"/>
  <c r="W993" i="18"/>
  <c r="J680" i="18"/>
  <c r="Y680" i="18" s="1"/>
  <c r="Y676" i="18"/>
  <c r="J566" i="13"/>
  <c r="Y566" i="13" s="1"/>
  <c r="Y562" i="13"/>
  <c r="W405" i="14"/>
  <c r="W541" i="14" s="1"/>
  <c r="X947" i="14"/>
  <c r="W947" i="14"/>
  <c r="P998" i="18"/>
  <c r="P940" i="13"/>
  <c r="P1004" i="14"/>
  <c r="P994" i="13"/>
  <c r="P905" i="14"/>
  <c r="P926" i="13"/>
  <c r="P1061" i="13"/>
  <c r="P1023" i="14"/>
  <c r="P1002" i="13"/>
  <c r="P967" i="14"/>
  <c r="P1069" i="14"/>
  <c r="P954" i="18"/>
  <c r="P911" i="18"/>
  <c r="P908" i="18"/>
  <c r="O99" i="19"/>
  <c r="P1043" i="13"/>
  <c r="P1016" i="18"/>
  <c r="P1054" i="13"/>
  <c r="P1057" i="14"/>
  <c r="P1068" i="18"/>
  <c r="P976" i="18"/>
  <c r="P1073" i="13"/>
  <c r="P967" i="18"/>
  <c r="P953" i="13"/>
  <c r="P932" i="14"/>
  <c r="P987" i="13"/>
  <c r="P1007" i="13"/>
  <c r="P977" i="14"/>
  <c r="P936" i="14"/>
  <c r="P1019" i="13"/>
  <c r="P1022" i="14"/>
  <c r="P926" i="14"/>
  <c r="P925" i="13"/>
  <c r="P969" i="14"/>
  <c r="P954" i="13"/>
  <c r="P995" i="18"/>
  <c r="P1021" i="18"/>
  <c r="P1037" i="18"/>
  <c r="P1011" i="14"/>
  <c r="O908" i="14"/>
  <c r="O1021" i="18"/>
  <c r="O990" i="13"/>
  <c r="O1004" i="14"/>
  <c r="O924" i="18"/>
  <c r="O931" i="13"/>
  <c r="O1018" i="13"/>
  <c r="O1021" i="13"/>
  <c r="O942" i="13"/>
  <c r="O1062" i="14"/>
  <c r="O997" i="13"/>
  <c r="O1042" i="13"/>
  <c r="O915" i="18"/>
  <c r="O959" i="14"/>
  <c r="O994" i="13"/>
  <c r="O1064" i="18"/>
  <c r="O976" i="18"/>
  <c r="O941" i="13"/>
  <c r="O948" i="13"/>
  <c r="O1057" i="18"/>
  <c r="O1000" i="18"/>
  <c r="O978" i="14"/>
  <c r="O1052" i="14"/>
  <c r="O905" i="18"/>
  <c r="O922" i="14"/>
  <c r="O930" i="18"/>
  <c r="O1054" i="14"/>
  <c r="O1052" i="18"/>
  <c r="O1022" i="14"/>
  <c r="O1049" i="13"/>
  <c r="O961" i="18"/>
  <c r="O1039" i="13"/>
  <c r="O901" i="18"/>
  <c r="O919" i="18"/>
  <c r="O974" i="14"/>
  <c r="O988" i="14"/>
  <c r="O980" i="14"/>
  <c r="O1061" i="18"/>
  <c r="O1082" i="13"/>
  <c r="O981" i="18"/>
  <c r="O968" i="13"/>
  <c r="O1071" i="13"/>
  <c r="O914" i="18"/>
  <c r="O925" i="14"/>
  <c r="O912" i="18"/>
  <c r="R87" i="21"/>
  <c r="V461" i="13"/>
  <c r="V537" i="18"/>
  <c r="T1051" i="14"/>
  <c r="T956" i="18"/>
  <c r="T1058" i="18"/>
  <c r="T935" i="13"/>
  <c r="T934" i="14"/>
  <c r="T968" i="18"/>
  <c r="T920" i="18"/>
  <c r="T1002" i="14"/>
  <c r="T1029" i="14"/>
  <c r="T931" i="18"/>
  <c r="T985" i="14"/>
  <c r="T947" i="13"/>
  <c r="T1044" i="14"/>
  <c r="T1066" i="13"/>
  <c r="T927" i="13"/>
  <c r="T996" i="13"/>
  <c r="T1002" i="13"/>
  <c r="T913" i="18"/>
  <c r="T1041" i="13"/>
  <c r="T930" i="14"/>
  <c r="T999" i="14"/>
  <c r="T1086" i="13"/>
  <c r="T931" i="14"/>
  <c r="T1081" i="13"/>
  <c r="T989" i="13"/>
  <c r="T924" i="14"/>
  <c r="T970" i="14"/>
  <c r="T921" i="13"/>
  <c r="T927" i="14"/>
  <c r="T914" i="18"/>
  <c r="T1080" i="13"/>
  <c r="T1006" i="14"/>
  <c r="T1052" i="14"/>
  <c r="T910" i="14"/>
  <c r="T1036" i="18"/>
  <c r="T981" i="13"/>
  <c r="T997" i="13"/>
  <c r="T923" i="18"/>
  <c r="T989" i="14"/>
  <c r="T935" i="14"/>
  <c r="L1068" i="18"/>
  <c r="L981" i="18"/>
  <c r="L1075" i="13"/>
  <c r="L987" i="13"/>
  <c r="L963" i="18"/>
  <c r="L934" i="14"/>
  <c r="L959" i="18"/>
  <c r="L962" i="14"/>
  <c r="L1033" i="13"/>
  <c r="L1049" i="14"/>
  <c r="L915" i="18"/>
  <c r="L1059" i="14"/>
  <c r="L917" i="14"/>
  <c r="L956" i="18"/>
  <c r="L961" i="18"/>
  <c r="L903" i="14"/>
  <c r="L928" i="18"/>
  <c r="L1047" i="18"/>
  <c r="L957" i="18"/>
  <c r="L918" i="14"/>
  <c r="L1034" i="13"/>
  <c r="L1019" i="18"/>
  <c r="L1011" i="18"/>
  <c r="L1000" i="18"/>
  <c r="L916" i="14"/>
  <c r="L1024" i="18"/>
  <c r="L922" i="14"/>
  <c r="L1016" i="18"/>
  <c r="L1003" i="13"/>
  <c r="L1042" i="18"/>
  <c r="L1000" i="13"/>
  <c r="L1039" i="13"/>
  <c r="L953" i="13"/>
  <c r="L1044" i="18"/>
  <c r="L1063" i="13"/>
  <c r="L1018" i="14"/>
  <c r="L925" i="18"/>
  <c r="L1086" i="13"/>
  <c r="L1048" i="18"/>
  <c r="L930" i="18"/>
  <c r="L1051" i="18"/>
  <c r="L999" i="13"/>
  <c r="L1011" i="14"/>
  <c r="L988" i="13"/>
  <c r="L970" i="18"/>
  <c r="L929" i="14"/>
  <c r="L1076" i="13"/>
  <c r="L1001" i="18"/>
  <c r="Y484" i="18"/>
  <c r="Y513" i="13"/>
  <c r="Y375" i="13"/>
  <c r="Y494" i="14"/>
  <c r="Y377" i="13"/>
  <c r="X43" i="19"/>
  <c r="Y481" i="14"/>
  <c r="Y471" i="14"/>
  <c r="Y369" i="14"/>
  <c r="Y401" i="13"/>
  <c r="Y482" i="18"/>
  <c r="Y529" i="13"/>
  <c r="K146" i="18"/>
  <c r="K947" i="18" s="1"/>
  <c r="K943" i="18"/>
  <c r="T943" i="18"/>
  <c r="T146" i="18"/>
  <c r="T947" i="18" s="1"/>
  <c r="J671" i="14"/>
  <c r="J766" i="14"/>
  <c r="Y634" i="14"/>
  <c r="O671" i="14"/>
  <c r="O673" i="14" s="1"/>
  <c r="O809" i="14" s="1"/>
  <c r="K204" i="21" s="1"/>
  <c r="O766" i="14"/>
  <c r="W18" i="13"/>
  <c r="W836" i="13"/>
  <c r="W840" i="13" s="1"/>
  <c r="W186" i="18"/>
  <c r="W987" i="18" s="1"/>
  <c r="W951" i="18"/>
  <c r="I137" i="14"/>
  <c r="M137" i="6"/>
  <c r="J273" i="6"/>
  <c r="I684" i="13"/>
  <c r="L277" i="5"/>
  <c r="W1017" i="13"/>
  <c r="W1052" i="13" s="1"/>
  <c r="W230" i="13"/>
  <c r="X806" i="18"/>
  <c r="V17" i="3" s="1"/>
  <c r="J682" i="13"/>
  <c r="Y646" i="13"/>
  <c r="X405" i="14"/>
  <c r="X541" i="14" s="1"/>
  <c r="X539" i="18"/>
  <c r="V17" i="2" s="1"/>
  <c r="X410" i="13"/>
  <c r="X551" i="13" s="1"/>
  <c r="I670" i="18"/>
  <c r="L272" i="10"/>
  <c r="J735" i="13"/>
  <c r="Y735" i="13" s="1"/>
  <c r="Y700" i="13"/>
  <c r="T947" i="14"/>
  <c r="Q403" i="14"/>
  <c r="M836" i="13"/>
  <c r="M18" i="13"/>
  <c r="Q981" i="14"/>
  <c r="K229" i="14"/>
  <c r="K997" i="14"/>
  <c r="N273" i="13"/>
  <c r="N1060" i="13"/>
  <c r="S186" i="18"/>
  <c r="S951" i="18"/>
  <c r="S134" i="13"/>
  <c r="S920" i="13"/>
  <c r="P967" i="13"/>
  <c r="P1019" i="18"/>
  <c r="V271" i="14"/>
  <c r="V1039" i="14"/>
  <c r="R134" i="18"/>
  <c r="R899" i="18"/>
  <c r="R836" i="13"/>
  <c r="R18" i="13"/>
  <c r="R993" i="18"/>
  <c r="R228" i="18"/>
  <c r="O967" i="18"/>
  <c r="O1022" i="13"/>
  <c r="E93" i="21"/>
  <c r="T1039" i="13"/>
  <c r="T928" i="18"/>
  <c r="J940" i="13"/>
  <c r="Y118" i="13"/>
  <c r="J1044" i="13"/>
  <c r="Y222" i="13"/>
  <c r="J1027" i="13"/>
  <c r="Y205" i="13"/>
  <c r="J925" i="14"/>
  <c r="Y121" i="14"/>
  <c r="J187" i="14"/>
  <c r="J955" i="14"/>
  <c r="Y151" i="14"/>
  <c r="J925" i="18"/>
  <c r="Y124" i="18"/>
  <c r="J1006" i="18"/>
  <c r="Y205" i="18"/>
  <c r="Y218" i="18"/>
  <c r="J1019" i="18"/>
  <c r="J1019" i="14"/>
  <c r="Y215" i="14"/>
  <c r="J1068" i="13"/>
  <c r="Y246" i="13"/>
  <c r="J988" i="13"/>
  <c r="Y166" i="13"/>
  <c r="J1026" i="13"/>
  <c r="Y204" i="13"/>
  <c r="J916" i="18"/>
  <c r="Y115" i="18"/>
  <c r="J908" i="14"/>
  <c r="Y104" i="14"/>
  <c r="J980" i="14"/>
  <c r="Y176" i="14"/>
  <c r="J978" i="18"/>
  <c r="Y177" i="18"/>
  <c r="J1013" i="14"/>
  <c r="Y209" i="14"/>
  <c r="Y207" i="14"/>
  <c r="J1011" i="14"/>
  <c r="L1043" i="14"/>
  <c r="Y442" i="13"/>
  <c r="Y485" i="14"/>
  <c r="Y380" i="18"/>
  <c r="Y531" i="14"/>
  <c r="Y374" i="13"/>
  <c r="Y390" i="14"/>
  <c r="Y468" i="18"/>
  <c r="Y481" i="13"/>
  <c r="Y371" i="14"/>
  <c r="Y466" i="14"/>
  <c r="Y384" i="14"/>
  <c r="Y446" i="13"/>
  <c r="Y367" i="18"/>
  <c r="Y506" i="18"/>
  <c r="U957" i="14"/>
  <c r="U1022" i="18"/>
  <c r="O539" i="14"/>
  <c r="Q497" i="14"/>
  <c r="M279" i="13"/>
  <c r="M960" i="13"/>
  <c r="M939" i="13"/>
  <c r="M924" i="14"/>
  <c r="Q1093" i="13"/>
  <c r="Q933" i="14"/>
  <c r="Q1072" i="13"/>
  <c r="U539" i="14"/>
  <c r="K1028" i="13"/>
  <c r="K952" i="13"/>
  <c r="K926" i="13"/>
  <c r="K1017" i="13"/>
  <c r="K230" i="13"/>
  <c r="N1051" i="18"/>
  <c r="N928" i="14"/>
  <c r="N1066" i="13"/>
  <c r="N918" i="14"/>
  <c r="S970" i="18"/>
  <c r="S1021" i="18"/>
  <c r="P996" i="18"/>
  <c r="P906" i="18"/>
  <c r="V187" i="13"/>
  <c r="V974" i="13"/>
  <c r="V1048" i="13"/>
  <c r="R972" i="14"/>
  <c r="R966" i="14"/>
  <c r="O904" i="14"/>
  <c r="O1012" i="18"/>
  <c r="O1066" i="13"/>
  <c r="T1027" i="13"/>
  <c r="T1037" i="13"/>
  <c r="T966" i="18"/>
  <c r="T980" i="18"/>
  <c r="Y123" i="13"/>
  <c r="J945" i="13"/>
  <c r="Y262" i="18"/>
  <c r="J1063" i="18"/>
  <c r="Y14" i="14"/>
  <c r="J18" i="14"/>
  <c r="J818" i="14"/>
  <c r="J1057" i="14"/>
  <c r="Y253" i="14"/>
  <c r="Y153" i="14"/>
  <c r="J957" i="14"/>
  <c r="J993" i="13"/>
  <c r="Y171" i="13"/>
  <c r="J971" i="14"/>
  <c r="Y167" i="14"/>
  <c r="J955" i="18"/>
  <c r="Y154" i="18"/>
  <c r="J1001" i="18"/>
  <c r="Y200" i="18"/>
  <c r="J1041" i="14"/>
  <c r="Y237" i="14"/>
  <c r="J916" i="14"/>
  <c r="Y112" i="14"/>
  <c r="J975" i="14"/>
  <c r="Y171" i="14"/>
  <c r="Y15" i="14"/>
  <c r="J819" i="14"/>
  <c r="K403" i="14"/>
  <c r="L495" i="18"/>
  <c r="N504" i="13"/>
  <c r="L967" i="18"/>
  <c r="L937" i="14"/>
  <c r="L936" i="14"/>
  <c r="J553" i="13"/>
  <c r="Y412" i="13"/>
  <c r="J455" i="14"/>
  <c r="Y419" i="14"/>
  <c r="Y442" i="18"/>
  <c r="Y530" i="14"/>
  <c r="Y470" i="18"/>
  <c r="Y466" i="18"/>
  <c r="Y460" i="18"/>
  <c r="Y420" i="13"/>
  <c r="Y473" i="13"/>
  <c r="Y373" i="13"/>
  <c r="Y487" i="14"/>
  <c r="U1000" i="14"/>
  <c r="U1019" i="18"/>
  <c r="U923" i="18"/>
  <c r="U1021" i="18"/>
  <c r="U273" i="13"/>
  <c r="U1060" i="13"/>
  <c r="Q504" i="13"/>
  <c r="M1020" i="13"/>
  <c r="M928" i="18"/>
  <c r="M1091" i="13"/>
  <c r="M1035" i="18"/>
  <c r="M270" i="18"/>
  <c r="M921" i="13"/>
  <c r="M912" i="14"/>
  <c r="Q922" i="14"/>
  <c r="Q1019" i="18"/>
  <c r="Q982" i="14"/>
  <c r="Q952" i="13"/>
  <c r="Q1063" i="13"/>
  <c r="Q18" i="13"/>
  <c r="Q836" i="13"/>
  <c r="K978" i="13"/>
  <c r="K1075" i="13"/>
  <c r="K993" i="18"/>
  <c r="K228" i="18"/>
  <c r="K911" i="18"/>
  <c r="N999" i="18"/>
  <c r="N1092" i="13"/>
  <c r="N985" i="14"/>
  <c r="N1014" i="14"/>
  <c r="N919" i="18"/>
  <c r="S982" i="14"/>
  <c r="S135" i="14"/>
  <c r="S230" i="14"/>
  <c r="S902" i="14"/>
  <c r="S1012" i="18"/>
  <c r="P1020" i="13"/>
  <c r="P989" i="13"/>
  <c r="P934" i="13"/>
  <c r="P905" i="18"/>
  <c r="P1002" i="14"/>
  <c r="P907" i="14"/>
  <c r="P919" i="18"/>
  <c r="P980" i="18"/>
  <c r="S461" i="13"/>
  <c r="S495" i="18"/>
  <c r="V1003" i="18"/>
  <c r="V975" i="13"/>
  <c r="R917" i="14"/>
  <c r="R1016" i="14"/>
  <c r="R928" i="13"/>
  <c r="R934" i="13"/>
  <c r="O1054" i="13"/>
  <c r="O932" i="14"/>
  <c r="O992" i="13"/>
  <c r="O1005" i="18"/>
  <c r="O1057" i="14"/>
  <c r="O1046" i="18"/>
  <c r="L87" i="21"/>
  <c r="T1093" i="13"/>
  <c r="T925" i="13"/>
  <c r="T977" i="14"/>
  <c r="T940" i="13"/>
  <c r="T1009" i="18"/>
  <c r="T1076" i="13"/>
  <c r="T1049" i="18"/>
  <c r="T1030" i="14"/>
  <c r="J953" i="13"/>
  <c r="Y131" i="13"/>
  <c r="Y220" i="13"/>
  <c r="J1042" i="13"/>
  <c r="J907" i="18"/>
  <c r="Y106" i="18"/>
  <c r="J1000" i="14"/>
  <c r="Y196" i="14"/>
  <c r="J986" i="14"/>
  <c r="Y182" i="14"/>
  <c r="J1060" i="14"/>
  <c r="Y256" i="14"/>
  <c r="Y256" i="18"/>
  <c r="J1057" i="18"/>
  <c r="J977" i="14"/>
  <c r="Y173" i="14"/>
  <c r="J999" i="18"/>
  <c r="Y198" i="18"/>
  <c r="Y201" i="13"/>
  <c r="J1023" i="13"/>
  <c r="J960" i="14"/>
  <c r="Y156" i="14"/>
  <c r="J1000" i="18"/>
  <c r="Y199" i="18"/>
  <c r="J1025" i="13"/>
  <c r="Y203" i="13"/>
  <c r="N403" i="14"/>
  <c r="L1019" i="14"/>
  <c r="L1029" i="13"/>
  <c r="L953" i="18"/>
  <c r="L1053" i="18"/>
  <c r="L913" i="14"/>
  <c r="L1015" i="14"/>
  <c r="Y469" i="13"/>
  <c r="J504" i="13"/>
  <c r="Y423" i="18"/>
  <c r="Y391" i="14"/>
  <c r="Y395" i="18"/>
  <c r="Y421" i="18"/>
  <c r="Y480" i="13"/>
  <c r="Y385" i="18"/>
  <c r="Y400" i="14"/>
  <c r="Y465" i="14"/>
  <c r="Y438" i="14"/>
  <c r="Y474" i="14"/>
  <c r="Y524" i="14"/>
  <c r="Y511" i="14"/>
  <c r="Y489" i="18"/>
  <c r="U270" i="18"/>
  <c r="U1035" i="18"/>
  <c r="U1016" i="14"/>
  <c r="U965" i="14"/>
  <c r="Q422" i="13"/>
  <c r="M982" i="13"/>
  <c r="M943" i="13"/>
  <c r="M995" i="18"/>
  <c r="M1060" i="14"/>
  <c r="M1067" i="13"/>
  <c r="Q1038" i="13"/>
  <c r="Q1050" i="14"/>
  <c r="Q954" i="18"/>
  <c r="Q918" i="14"/>
  <c r="Q999" i="18"/>
  <c r="Q1035" i="13"/>
  <c r="Q974" i="13"/>
  <c r="Q187" i="13"/>
  <c r="Q914" i="14"/>
  <c r="Y602" i="17"/>
  <c r="K903" i="18"/>
  <c r="K1068" i="18"/>
  <c r="K1068" i="13"/>
  <c r="K1005" i="13"/>
  <c r="K1018" i="14"/>
  <c r="N984" i="18"/>
  <c r="N1065" i="14"/>
  <c r="N994" i="18"/>
  <c r="N1002" i="14"/>
  <c r="N937" i="14"/>
  <c r="N964" i="14"/>
  <c r="M408" i="13"/>
  <c r="T403" i="14"/>
  <c r="S924" i="18"/>
  <c r="S1004" i="13"/>
  <c r="S984" i="14"/>
  <c r="S1012" i="14"/>
  <c r="P924" i="14"/>
  <c r="P1026" i="13"/>
  <c r="P926" i="18"/>
  <c r="P902" i="14"/>
  <c r="P135" i="14"/>
  <c r="P230" i="14"/>
  <c r="P1058" i="18"/>
  <c r="P1045" i="13"/>
  <c r="P951" i="18"/>
  <c r="P186" i="18"/>
  <c r="P972" i="18"/>
  <c r="P1068" i="14"/>
  <c r="V1018" i="13"/>
  <c r="V1020" i="18"/>
  <c r="V904" i="18"/>
  <c r="V1006" i="18"/>
  <c r="V914" i="14"/>
  <c r="R1093" i="13"/>
  <c r="R1024" i="18"/>
  <c r="R1070" i="13"/>
  <c r="R1031" i="13"/>
  <c r="O940" i="13"/>
  <c r="O1055" i="18"/>
  <c r="O993" i="18"/>
  <c r="O228" i="18"/>
  <c r="O926" i="18"/>
  <c r="O1006" i="14"/>
  <c r="O952" i="13"/>
  <c r="O987" i="13"/>
  <c r="O975" i="18"/>
  <c r="O1013" i="14"/>
  <c r="V408" i="13"/>
  <c r="V410" i="13" s="1"/>
  <c r="T915" i="18"/>
  <c r="T1014" i="18"/>
  <c r="T1054" i="18"/>
  <c r="T1089" i="13"/>
  <c r="T910" i="18"/>
  <c r="T1048" i="18"/>
  <c r="J1024" i="13"/>
  <c r="Y202" i="13"/>
  <c r="J1024" i="14"/>
  <c r="Y220" i="14"/>
  <c r="J984" i="14"/>
  <c r="Y180" i="14"/>
  <c r="J939" i="13"/>
  <c r="Y117" i="13"/>
  <c r="J1044" i="18"/>
  <c r="Y243" i="18"/>
  <c r="J1014" i="14"/>
  <c r="Y210" i="14"/>
  <c r="J978" i="13"/>
  <c r="Y156" i="13"/>
  <c r="Y197" i="14"/>
  <c r="J1001" i="14"/>
  <c r="J1007" i="13"/>
  <c r="Y185" i="13"/>
  <c r="Y105" i="18"/>
  <c r="J906" i="18"/>
  <c r="Y254" i="14"/>
  <c r="J1058" i="14"/>
  <c r="J1016" i="14"/>
  <c r="Y212" i="14"/>
  <c r="J936" i="14"/>
  <c r="Y132" i="14"/>
  <c r="K553" i="13"/>
  <c r="L401" i="18"/>
  <c r="L403" i="18" s="1"/>
  <c r="L996" i="18"/>
  <c r="L979" i="14"/>
  <c r="L18" i="13"/>
  <c r="L836" i="13"/>
  <c r="L1023" i="14"/>
  <c r="L994" i="13"/>
  <c r="Y549" i="13"/>
  <c r="Y380" i="13"/>
  <c r="Y472" i="18"/>
  <c r="Y388" i="13"/>
  <c r="Y509" i="14"/>
  <c r="Y368" i="18"/>
  <c r="Y438" i="18"/>
  <c r="Y398" i="13"/>
  <c r="Y523" i="13"/>
  <c r="Y476" i="13"/>
  <c r="Y435" i="14"/>
  <c r="Y367" i="14"/>
  <c r="Y440" i="13"/>
  <c r="Y491" i="18"/>
  <c r="Y383" i="13"/>
  <c r="Y428" i="14"/>
  <c r="Y394" i="14"/>
  <c r="Y368" i="14"/>
  <c r="Y377" i="18"/>
  <c r="Y526" i="14"/>
  <c r="Y437" i="18"/>
  <c r="Y545" i="13"/>
  <c r="U962" i="14"/>
  <c r="U936" i="14"/>
  <c r="U271" i="14"/>
  <c r="U1039" i="14"/>
  <c r="U1055" i="14"/>
  <c r="U926" i="18"/>
  <c r="U1018" i="13"/>
  <c r="U924" i="13"/>
  <c r="U955" i="14"/>
  <c r="U187" i="14"/>
  <c r="U135" i="14"/>
  <c r="U902" i="14"/>
  <c r="U230" i="14"/>
  <c r="U920" i="13"/>
  <c r="U134" i="13"/>
  <c r="U938" i="13"/>
  <c r="U910" i="14"/>
  <c r="U1036" i="18"/>
  <c r="U967" i="14"/>
  <c r="U1073" i="14"/>
  <c r="U1044" i="13"/>
  <c r="U187" i="13"/>
  <c r="U974" i="13"/>
  <c r="U1066" i="18"/>
  <c r="U993" i="18"/>
  <c r="U228" i="18"/>
  <c r="U997" i="14"/>
  <c r="U229" i="14"/>
  <c r="U936" i="13"/>
  <c r="O497" i="14"/>
  <c r="Q286" i="14"/>
  <c r="M1087" i="13"/>
  <c r="M1068" i="18"/>
  <c r="M1063" i="14"/>
  <c r="M951" i="13"/>
  <c r="M966" i="13"/>
  <c r="M148" i="13"/>
  <c r="M1001" i="14"/>
  <c r="M965" i="18"/>
  <c r="M959" i="18"/>
  <c r="M968" i="13"/>
  <c r="M187" i="14"/>
  <c r="M955" i="14"/>
  <c r="M1071" i="14"/>
  <c r="M937" i="13"/>
  <c r="M935" i="13"/>
  <c r="M946" i="13"/>
  <c r="M1085" i="13"/>
  <c r="M999" i="14"/>
  <c r="M975" i="13"/>
  <c r="M934" i="14"/>
  <c r="M1046" i="14"/>
  <c r="M971" i="18"/>
  <c r="M187" i="13"/>
  <c r="M974" i="13"/>
  <c r="M1003" i="18"/>
  <c r="M1018" i="14"/>
  <c r="M923" i="13"/>
  <c r="M975" i="14"/>
  <c r="M1030" i="14"/>
  <c r="M229" i="14"/>
  <c r="M997" i="14"/>
  <c r="Q981" i="18"/>
  <c r="Q943" i="13"/>
  <c r="Q1069" i="14"/>
  <c r="Q1097" i="13"/>
  <c r="Q1047" i="18"/>
  <c r="Q970" i="18"/>
  <c r="Q899" i="18"/>
  <c r="Q134" i="18"/>
  <c r="Q934" i="14"/>
  <c r="Q1048" i="14"/>
  <c r="Q1057" i="14"/>
  <c r="Q1048" i="13"/>
  <c r="Q908" i="18"/>
  <c r="Q1051" i="14"/>
  <c r="Q918" i="18"/>
  <c r="Q994" i="18"/>
  <c r="Q931" i="13"/>
  <c r="Q935" i="13"/>
  <c r="Q1002" i="13"/>
  <c r="Q1058" i="18"/>
  <c r="Q991" i="13"/>
  <c r="Q1017" i="14"/>
  <c r="Q1041" i="14"/>
  <c r="Q1065" i="18"/>
  <c r="Q983" i="18"/>
  <c r="Q932" i="14"/>
  <c r="Q1019" i="14"/>
  <c r="Q928" i="14"/>
  <c r="Q1022" i="14"/>
  <c r="Q1002" i="14"/>
  <c r="Q1042" i="14"/>
  <c r="Q975" i="14"/>
  <c r="Q933" i="13"/>
  <c r="Q1031" i="14"/>
  <c r="Q1084" i="13"/>
  <c r="Q917" i="18"/>
  <c r="Q1061" i="14"/>
  <c r="Q1062" i="18"/>
  <c r="Q983" i="13"/>
  <c r="Q1019" i="13"/>
  <c r="Q1001" i="18"/>
  <c r="Q1066" i="13"/>
  <c r="Q1023" i="13"/>
  <c r="Q932" i="13"/>
  <c r="Q952" i="18"/>
  <c r="Q954" i="13"/>
  <c r="Q913" i="14"/>
  <c r="Q1039" i="18"/>
  <c r="Q913" i="18"/>
  <c r="Q925" i="18"/>
  <c r="Q944" i="13"/>
  <c r="Q937" i="14"/>
  <c r="Q936" i="14"/>
  <c r="Q923" i="18"/>
  <c r="U547" i="13"/>
  <c r="U495" i="18"/>
  <c r="P497" i="14"/>
  <c r="P286" i="14"/>
  <c r="K1036" i="18"/>
  <c r="K1018" i="13"/>
  <c r="K1064" i="14"/>
  <c r="K1056" i="18"/>
  <c r="K1061" i="14"/>
  <c r="K920" i="13"/>
  <c r="K134" i="13"/>
  <c r="K1057" i="14"/>
  <c r="K1021" i="13"/>
  <c r="K945" i="13"/>
  <c r="K901" i="18"/>
  <c r="K279" i="13"/>
  <c r="K960" i="13"/>
  <c r="K959" i="18"/>
  <c r="K958" i="18"/>
  <c r="K1025" i="14"/>
  <c r="K937" i="14"/>
  <c r="K1015" i="18"/>
  <c r="K1038" i="13"/>
  <c r="K1048" i="13"/>
  <c r="K1066" i="13"/>
  <c r="K954" i="13"/>
  <c r="K921" i="13"/>
  <c r="K1003" i="18"/>
  <c r="K970" i="18"/>
  <c r="K1069" i="14"/>
  <c r="N1054" i="13"/>
  <c r="N909" i="14"/>
  <c r="N1019" i="14"/>
  <c r="N1032" i="13"/>
  <c r="N134" i="13"/>
  <c r="N920" i="13"/>
  <c r="N1054" i="18"/>
  <c r="N924" i="14"/>
  <c r="N1029" i="13"/>
  <c r="N1007" i="13"/>
  <c r="N1044" i="18"/>
  <c r="N958" i="14"/>
  <c r="N921" i="14"/>
  <c r="N903" i="18"/>
  <c r="N1072" i="13"/>
  <c r="N927" i="14"/>
  <c r="N1035" i="13"/>
  <c r="N957" i="18"/>
  <c r="N1053" i="14"/>
  <c r="N925" i="14"/>
  <c r="N1067" i="13"/>
  <c r="N1039" i="14"/>
  <c r="N271" i="14"/>
  <c r="N1077" i="13"/>
  <c r="T553" i="13"/>
  <c r="S961" i="18"/>
  <c r="S981" i="14"/>
  <c r="S927" i="13"/>
  <c r="S981" i="18"/>
  <c r="S999" i="18"/>
  <c r="S1092" i="13"/>
  <c r="S988" i="14"/>
  <c r="S837" i="13"/>
  <c r="S947" i="13"/>
  <c r="S1000" i="13"/>
  <c r="S18" i="13"/>
  <c r="S836" i="13"/>
  <c r="S1073" i="14"/>
  <c r="S997" i="18"/>
  <c r="S1011" i="13"/>
  <c r="S1044" i="14"/>
  <c r="S1002" i="14"/>
  <c r="S1003" i="18"/>
  <c r="S955" i="18"/>
  <c r="S1064" i="14"/>
  <c r="S973" i="14"/>
  <c r="S933" i="14"/>
  <c r="S1050" i="18"/>
  <c r="S1040" i="18"/>
  <c r="S1063" i="18"/>
  <c r="S905" i="18"/>
  <c r="S271" i="14"/>
  <c r="S1039" i="14"/>
  <c r="S1069" i="14"/>
  <c r="S965" i="14"/>
  <c r="S916" i="14"/>
  <c r="S943" i="13"/>
  <c r="S1031" i="13"/>
  <c r="S1035" i="13"/>
  <c r="P969" i="18"/>
  <c r="P903" i="14"/>
  <c r="P1028" i="14"/>
  <c r="P920" i="13"/>
  <c r="P134" i="13"/>
  <c r="P1049" i="18"/>
  <c r="P1041" i="14"/>
  <c r="P997" i="13"/>
  <c r="P960" i="14"/>
  <c r="P1054" i="18"/>
  <c r="P1003" i="13"/>
  <c r="P993" i="18"/>
  <c r="P228" i="18"/>
  <c r="P970" i="18"/>
  <c r="P1024" i="14"/>
  <c r="P1085" i="13"/>
  <c r="P958" i="14"/>
  <c r="P923" i="14"/>
  <c r="P270" i="18"/>
  <c r="P1035" i="18"/>
  <c r="P902" i="18"/>
  <c r="P1047" i="14"/>
  <c r="P1048" i="18"/>
  <c r="P986" i="13"/>
  <c r="P1066" i="13"/>
  <c r="P1046" i="14"/>
  <c r="P982" i="18"/>
  <c r="P1036" i="13"/>
  <c r="P1050" i="14"/>
  <c r="P917" i="18"/>
  <c r="P922" i="18"/>
  <c r="P1088" i="13"/>
  <c r="P1060" i="14"/>
  <c r="P1071" i="13"/>
  <c r="P928" i="14"/>
  <c r="P950" i="13"/>
  <c r="P974" i="18"/>
  <c r="P1063" i="13"/>
  <c r="P1023" i="18"/>
  <c r="P1009" i="14"/>
  <c r="P981" i="18"/>
  <c r="P1063" i="18"/>
  <c r="P1002" i="18"/>
  <c r="P1090" i="13"/>
  <c r="P927" i="13"/>
  <c r="P964" i="14"/>
  <c r="P1040" i="13"/>
  <c r="P920" i="18"/>
  <c r="P1065" i="18"/>
  <c r="P971" i="18"/>
  <c r="P918" i="14"/>
  <c r="P1028" i="13"/>
  <c r="P976" i="13"/>
  <c r="P1035" i="13"/>
  <c r="P998" i="14"/>
  <c r="P1041" i="13"/>
  <c r="Y599" i="17"/>
  <c r="V937" i="13"/>
  <c r="V1024" i="18"/>
  <c r="V270" i="18"/>
  <c r="V1035" i="18"/>
  <c r="V1031" i="14"/>
  <c r="V229" i="14"/>
  <c r="V997" i="14"/>
  <c r="V1069" i="13"/>
  <c r="V1061" i="14"/>
  <c r="V1007" i="14"/>
  <c r="V947" i="13"/>
  <c r="V988" i="13"/>
  <c r="V1089" i="13"/>
  <c r="V1006" i="13"/>
  <c r="V971" i="18"/>
  <c r="V1067" i="14"/>
  <c r="V982" i="18"/>
  <c r="V1047" i="18"/>
  <c r="V921" i="14"/>
  <c r="V1000" i="14"/>
  <c r="V941" i="13"/>
  <c r="V1074" i="13"/>
  <c r="V1090" i="13"/>
  <c r="V1020" i="13"/>
  <c r="V956" i="18"/>
  <c r="V995" i="13"/>
  <c r="V1068" i="14"/>
  <c r="V908" i="14"/>
  <c r="V273" i="13"/>
  <c r="V1060" i="13"/>
  <c r="V908" i="18"/>
  <c r="V1058" i="14"/>
  <c r="V1046" i="18"/>
  <c r="R18" i="14"/>
  <c r="R818" i="14"/>
  <c r="R933" i="13"/>
  <c r="R910" i="18"/>
  <c r="R985" i="14"/>
  <c r="R941" i="13"/>
  <c r="R986" i="13"/>
  <c r="R1000" i="14"/>
  <c r="R946" i="13"/>
  <c r="R1035" i="18"/>
  <c r="R270" i="18"/>
  <c r="R1041" i="14"/>
  <c r="R1072" i="13"/>
  <c r="R963" i="18"/>
  <c r="R1046" i="18"/>
  <c r="R1091" i="13"/>
  <c r="R1056" i="14"/>
  <c r="R905" i="14"/>
  <c r="R134" i="13"/>
  <c r="R920" i="13"/>
  <c r="R1001" i="14"/>
  <c r="R935" i="13"/>
  <c r="R1037" i="13"/>
  <c r="R999" i="14"/>
  <c r="R969" i="14"/>
  <c r="R1050" i="18"/>
  <c r="R953" i="18"/>
  <c r="R912" i="14"/>
  <c r="R973" i="18"/>
  <c r="R918" i="14"/>
  <c r="R942" i="13"/>
  <c r="R1040" i="18"/>
  <c r="R999" i="13"/>
  <c r="R975" i="14"/>
  <c r="R943" i="13"/>
  <c r="R1034" i="13"/>
  <c r="O1043" i="14"/>
  <c r="O924" i="14"/>
  <c r="O900" i="18"/>
  <c r="O1037" i="13"/>
  <c r="O1011" i="18"/>
  <c r="O977" i="13"/>
  <c r="O1079" i="13"/>
  <c r="O230" i="13"/>
  <c r="O1017" i="13"/>
  <c r="O1050" i="13"/>
  <c r="O1038" i="13"/>
  <c r="O1058" i="18"/>
  <c r="O969" i="14"/>
  <c r="O1003" i="14"/>
  <c r="O931" i="14"/>
  <c r="O1075" i="13"/>
  <c r="O1024" i="13"/>
  <c r="O1059" i="18"/>
  <c r="O921" i="18"/>
  <c r="O1058" i="14"/>
  <c r="O971" i="14"/>
  <c r="O1024" i="14"/>
  <c r="O978" i="13"/>
  <c r="O966" i="18"/>
  <c r="O983" i="13"/>
  <c r="O1003" i="13"/>
  <c r="O949" i="13"/>
  <c r="O1073" i="14"/>
  <c r="O938" i="13"/>
  <c r="O926" i="13"/>
  <c r="O1050" i="14"/>
  <c r="O1076" i="13"/>
  <c r="O998" i="13"/>
  <c r="O1043" i="18"/>
  <c r="O1026" i="14"/>
  <c r="O1078" i="13"/>
  <c r="O1051" i="14"/>
  <c r="O1026" i="18"/>
  <c r="O1046" i="13"/>
  <c r="O1073" i="13"/>
  <c r="O1011" i="14"/>
  <c r="O1066" i="14"/>
  <c r="O1038" i="18"/>
  <c r="O1060" i="14"/>
  <c r="O906" i="14"/>
  <c r="O945" i="13"/>
  <c r="O932" i="13"/>
  <c r="O953" i="18"/>
  <c r="O1032" i="13"/>
  <c r="O961" i="14"/>
  <c r="O1063" i="14"/>
  <c r="O1077" i="13"/>
  <c r="O1014" i="14"/>
  <c r="O1023" i="14"/>
  <c r="I87" i="21"/>
  <c r="V495" i="18"/>
  <c r="V455" i="14"/>
  <c r="V497" i="14"/>
  <c r="T928" i="13"/>
  <c r="T999" i="18"/>
  <c r="T1007" i="13"/>
  <c r="T987" i="13"/>
  <c r="T1043" i="18"/>
  <c r="T937" i="14"/>
  <c r="T1091" i="13"/>
  <c r="T1005" i="13"/>
  <c r="T1010" i="14"/>
  <c r="T900" i="18"/>
  <c r="T1017" i="14"/>
  <c r="T1059" i="18"/>
  <c r="T1043" i="13"/>
  <c r="T950" i="13"/>
  <c r="T18" i="14"/>
  <c r="T818" i="14"/>
  <c r="T1011" i="18"/>
  <c r="T924" i="13"/>
  <c r="T929" i="18"/>
  <c r="T967" i="14"/>
  <c r="T971" i="14"/>
  <c r="T982" i="14"/>
  <c r="T903" i="18"/>
  <c r="T993" i="13"/>
  <c r="T1039" i="18"/>
  <c r="T985" i="13"/>
  <c r="T1021" i="14"/>
  <c r="T980" i="14"/>
  <c r="T994" i="18"/>
  <c r="T1069" i="13"/>
  <c r="T938" i="13"/>
  <c r="T981" i="14"/>
  <c r="T979" i="13"/>
  <c r="T963" i="14"/>
  <c r="T1070" i="13"/>
  <c r="T1025" i="14"/>
  <c r="T1066" i="14"/>
  <c r="T1000" i="13"/>
  <c r="T928" i="14"/>
  <c r="T1067" i="14"/>
  <c r="T1023" i="14"/>
  <c r="T1054" i="14"/>
  <c r="T977" i="13"/>
  <c r="T1008" i="18"/>
  <c r="T943" i="13"/>
  <c r="T1058" i="14"/>
  <c r="T911" i="18"/>
  <c r="T1055" i="14"/>
  <c r="T988" i="14"/>
  <c r="T1031" i="13"/>
  <c r="T1056" i="18"/>
  <c r="T1047" i="13"/>
  <c r="T271" i="14"/>
  <c r="T1039" i="14"/>
  <c r="T983" i="18"/>
  <c r="T960" i="14"/>
  <c r="J1015" i="18"/>
  <c r="Y214" i="18"/>
  <c r="J1049" i="14"/>
  <c r="Y245" i="14"/>
  <c r="J974" i="14"/>
  <c r="Y170" i="14"/>
  <c r="Y219" i="18"/>
  <c r="J1020" i="18"/>
  <c r="Y222" i="18"/>
  <c r="J1023" i="18"/>
  <c r="Y129" i="14"/>
  <c r="J933" i="14"/>
  <c r="J1018" i="13"/>
  <c r="Y196" i="13"/>
  <c r="J980" i="18"/>
  <c r="Y179" i="18"/>
  <c r="J1028" i="13"/>
  <c r="Y206" i="13"/>
  <c r="Y264" i="18"/>
  <c r="J1065" i="18"/>
  <c r="J969" i="18"/>
  <c r="Y168" i="18"/>
  <c r="J1065" i="14"/>
  <c r="Y261" i="14"/>
  <c r="J1042" i="14"/>
  <c r="Y238" i="14"/>
  <c r="J1038" i="13"/>
  <c r="Y216" i="13"/>
  <c r="J952" i="13"/>
  <c r="Y130" i="13"/>
  <c r="Y206" i="18"/>
  <c r="J1007" i="18"/>
  <c r="Y152" i="13"/>
  <c r="J187" i="13"/>
  <c r="J974" i="13"/>
  <c r="J1042" i="18"/>
  <c r="Y241" i="18"/>
  <c r="J926" i="18"/>
  <c r="Y125" i="18"/>
  <c r="J1010" i="18"/>
  <c r="Y209" i="18"/>
  <c r="J995" i="13"/>
  <c r="Y173" i="13"/>
  <c r="J1076" i="13"/>
  <c r="Y254" i="13"/>
  <c r="J956" i="18"/>
  <c r="Y155" i="18"/>
  <c r="J837" i="13"/>
  <c r="Y15" i="13"/>
  <c r="J1029" i="13"/>
  <c r="Y207" i="13"/>
  <c r="J907" i="14"/>
  <c r="Y103" i="14"/>
  <c r="J279" i="13"/>
  <c r="J960" i="13"/>
  <c r="Y138" i="13"/>
  <c r="J229" i="14"/>
  <c r="J997" i="14"/>
  <c r="Y193" i="14"/>
  <c r="J911" i="14"/>
  <c r="Y107" i="14"/>
  <c r="J981" i="18"/>
  <c r="Y180" i="18"/>
  <c r="J935" i="13"/>
  <c r="Y113" i="13"/>
  <c r="Y185" i="14"/>
  <c r="J989" i="14"/>
  <c r="Y196" i="18"/>
  <c r="J997" i="18"/>
  <c r="Y215" i="13"/>
  <c r="J1037" i="13"/>
  <c r="J1004" i="14"/>
  <c r="Y200" i="14"/>
  <c r="J990" i="13"/>
  <c r="Y168" i="13"/>
  <c r="J1053" i="14"/>
  <c r="Y249" i="14"/>
  <c r="J271" i="14"/>
  <c r="J1039" i="14"/>
  <c r="Y235" i="14"/>
  <c r="J932" i="13"/>
  <c r="Y110" i="13"/>
  <c r="J1002" i="18"/>
  <c r="Y201" i="18"/>
  <c r="J1093" i="13"/>
  <c r="Y271" i="13"/>
  <c r="Y200" i="13"/>
  <c r="J1022" i="13"/>
  <c r="J946" i="13"/>
  <c r="Y124" i="13"/>
  <c r="Y216" i="14"/>
  <c r="J1020" i="14"/>
  <c r="J1050" i="13"/>
  <c r="Y228" i="13"/>
  <c r="J1048" i="13"/>
  <c r="Y226" i="13"/>
  <c r="J958" i="14"/>
  <c r="Y154" i="14"/>
  <c r="J1061" i="13"/>
  <c r="Y239" i="13"/>
  <c r="J930" i="14"/>
  <c r="Y126" i="14"/>
  <c r="J999" i="13"/>
  <c r="Y177" i="13"/>
  <c r="J1033" i="13"/>
  <c r="Y211" i="13"/>
  <c r="J1068" i="14"/>
  <c r="Y264" i="14"/>
  <c r="Y218" i="13"/>
  <c r="J1040" i="13"/>
  <c r="K453" i="18"/>
  <c r="Y600" i="17"/>
  <c r="L408" i="13"/>
  <c r="L410" i="13" s="1"/>
  <c r="L453" i="18"/>
  <c r="L422" i="13"/>
  <c r="L461" i="13"/>
  <c r="N453" i="18"/>
  <c r="N292" i="13"/>
  <c r="L984" i="18"/>
  <c r="L1054" i="13"/>
  <c r="L1021" i="18"/>
  <c r="L1068" i="13"/>
  <c r="L1087" i="13"/>
  <c r="L982" i="14"/>
  <c r="L901" i="18"/>
  <c r="L1063" i="14"/>
  <c r="L926" i="18"/>
  <c r="L1055" i="18"/>
  <c r="L975" i="18"/>
  <c r="L1009" i="18"/>
  <c r="L948" i="13"/>
  <c r="L976" i="18"/>
  <c r="L917" i="18"/>
  <c r="L951" i="18"/>
  <c r="L186" i="18"/>
  <c r="L1023" i="18"/>
  <c r="L1069" i="13"/>
  <c r="L1027" i="13"/>
  <c r="L1028" i="13"/>
  <c r="L1050" i="14"/>
  <c r="L1083" i="13"/>
  <c r="L977" i="14"/>
  <c r="L1005" i="13"/>
  <c r="L1071" i="14"/>
  <c r="L1030" i="13"/>
  <c r="L985" i="13"/>
  <c r="L1074" i="13"/>
  <c r="L1012" i="14"/>
  <c r="L959" i="14"/>
  <c r="L993" i="13"/>
  <c r="L941" i="13"/>
  <c r="L1066" i="13"/>
  <c r="L973" i="14"/>
  <c r="L135" i="14"/>
  <c r="L902" i="14"/>
  <c r="L230" i="14"/>
  <c r="L1062" i="14"/>
  <c r="L999" i="18"/>
  <c r="L975" i="13"/>
  <c r="L1037" i="18"/>
  <c r="L977" i="13"/>
  <c r="L943" i="13"/>
  <c r="L1025" i="13"/>
  <c r="L187" i="13"/>
  <c r="L974" i="13"/>
  <c r="L837" i="13"/>
  <c r="L1018" i="18"/>
  <c r="L986" i="14"/>
  <c r="L929" i="13"/>
  <c r="L1082" i="13"/>
  <c r="L1052" i="18"/>
  <c r="L1038" i="18"/>
  <c r="L975" i="14"/>
  <c r="L919" i="18"/>
  <c r="L908" i="18"/>
  <c r="F87" i="21"/>
  <c r="E90" i="21"/>
  <c r="R553" i="13"/>
  <c r="R539" i="14"/>
  <c r="Y495" i="14"/>
  <c r="Y430" i="18"/>
  <c r="Y493" i="13"/>
  <c r="Y474" i="13"/>
  <c r="Y478" i="13"/>
  <c r="Y432" i="18"/>
  <c r="Y417" i="18"/>
  <c r="J453" i="18"/>
  <c r="Y486" i="18"/>
  <c r="Y540" i="13"/>
  <c r="Y532" i="18"/>
  <c r="Y486" i="14"/>
  <c r="Y379" i="18"/>
  <c r="J422" i="13"/>
  <c r="Y418" i="13"/>
  <c r="Y463" i="18"/>
  <c r="Y514" i="13"/>
  <c r="Y372" i="14"/>
  <c r="Y378" i="13"/>
  <c r="Y516" i="18"/>
  <c r="Y433" i="13"/>
  <c r="Y525" i="18"/>
  <c r="Y525" i="13"/>
  <c r="Y440" i="14"/>
  <c r="Y386" i="13"/>
  <c r="Y420" i="18"/>
  <c r="Y434" i="18"/>
  <c r="Y404" i="13"/>
  <c r="Y377" i="14"/>
  <c r="Y467" i="14"/>
  <c r="Y490" i="18"/>
  <c r="Y538" i="13"/>
  <c r="Y479" i="18"/>
  <c r="Y520" i="14"/>
  <c r="Y464" i="18"/>
  <c r="Y426" i="18"/>
  <c r="Y483" i="18"/>
  <c r="Y543" i="13"/>
  <c r="Y450" i="18"/>
  <c r="Y432" i="13"/>
  <c r="Y527" i="13"/>
  <c r="Y385" i="14"/>
  <c r="Y383" i="14"/>
  <c r="Y382" i="13"/>
  <c r="Y424" i="18"/>
  <c r="Y535" i="13"/>
  <c r="Y388" i="18"/>
  <c r="Y435" i="13"/>
  <c r="Y519" i="18"/>
  <c r="Y491" i="13"/>
  <c r="Y472" i="14"/>
  <c r="Y492" i="14"/>
  <c r="Y473" i="14"/>
  <c r="Y477" i="18"/>
  <c r="Y431" i="13"/>
  <c r="Q1056" i="18"/>
  <c r="Q993" i="13"/>
  <c r="Q1001" i="13"/>
  <c r="Q927" i="18"/>
  <c r="K186" i="18"/>
  <c r="K987" i="18" s="1"/>
  <c r="K951" i="18"/>
  <c r="N993" i="18"/>
  <c r="N228" i="18"/>
  <c r="S148" i="13"/>
  <c r="S966" i="13"/>
  <c r="S187" i="13"/>
  <c r="S974" i="13"/>
  <c r="P1050" i="13"/>
  <c r="P187" i="13"/>
  <c r="P974" i="13"/>
  <c r="P939" i="13"/>
  <c r="P980" i="13"/>
  <c r="P922" i="13"/>
  <c r="V187" i="14"/>
  <c r="V955" i="14"/>
  <c r="R186" i="18"/>
  <c r="R951" i="18"/>
  <c r="R187" i="13"/>
  <c r="R974" i="13"/>
  <c r="O997" i="14"/>
  <c r="O229" i="14"/>
  <c r="O1035" i="13"/>
  <c r="O1065" i="18"/>
  <c r="O1044" i="18"/>
  <c r="T1010" i="18"/>
  <c r="T1030" i="13"/>
  <c r="J1039" i="13"/>
  <c r="Y217" i="13"/>
  <c r="J1021" i="18"/>
  <c r="Y220" i="18"/>
  <c r="J961" i="18"/>
  <c r="Y160" i="18"/>
  <c r="J963" i="18"/>
  <c r="Y162" i="18"/>
  <c r="J924" i="14"/>
  <c r="Y120" i="14"/>
  <c r="Y266" i="13"/>
  <c r="J1088" i="13"/>
  <c r="J1041" i="18"/>
  <c r="Y240" i="18"/>
  <c r="J969" i="14"/>
  <c r="Y165" i="14"/>
  <c r="J1087" i="13"/>
  <c r="Y265" i="13"/>
  <c r="Y160" i="14"/>
  <c r="J964" i="14"/>
  <c r="J1062" i="13"/>
  <c r="Y240" i="13"/>
  <c r="J931" i="13"/>
  <c r="Y109" i="13"/>
  <c r="Y242" i="18"/>
  <c r="J1043" i="18"/>
  <c r="J1061" i="18"/>
  <c r="Y260" i="18"/>
  <c r="J1074" i="13"/>
  <c r="Y252" i="13"/>
  <c r="J962" i="14"/>
  <c r="Y158" i="14"/>
  <c r="Y211" i="14"/>
  <c r="J1015" i="14"/>
  <c r="J1031" i="13"/>
  <c r="Y209" i="13"/>
  <c r="L1048" i="13"/>
  <c r="L1001" i="13"/>
  <c r="L1065" i="14"/>
  <c r="Y518" i="13"/>
  <c r="Y500" i="13"/>
  <c r="Y503" i="18"/>
  <c r="Y428" i="13"/>
  <c r="Y530" i="13"/>
  <c r="Y453" i="13"/>
  <c r="Y469" i="14"/>
  <c r="Y427" i="13"/>
  <c r="Y441" i="14"/>
  <c r="Y512" i="14"/>
  <c r="Y434" i="14"/>
  <c r="Y370" i="14"/>
  <c r="Y456" i="13"/>
  <c r="Y518" i="18"/>
  <c r="Y421" i="14"/>
  <c r="Y419" i="13"/>
  <c r="Y391" i="13"/>
  <c r="Y382" i="14"/>
  <c r="Y482" i="14"/>
  <c r="Y387" i="18"/>
  <c r="Y470" i="13"/>
  <c r="Y508" i="18"/>
  <c r="Y515" i="18"/>
  <c r="Y430" i="13"/>
  <c r="Y422" i="18"/>
  <c r="Y381" i="13"/>
  <c r="U935" i="13"/>
  <c r="U982" i="18"/>
  <c r="U1034" i="13"/>
  <c r="U1013" i="18"/>
  <c r="M923" i="18"/>
  <c r="Q1067" i="14"/>
  <c r="Q1026" i="18"/>
  <c r="Q916" i="18"/>
  <c r="Q928" i="13"/>
  <c r="Q819" i="14"/>
  <c r="U455" i="14"/>
  <c r="P539" i="14"/>
  <c r="K976" i="13"/>
  <c r="K271" i="14"/>
  <c r="K1039" i="14"/>
  <c r="K969" i="18"/>
  <c r="K187" i="13"/>
  <c r="K974" i="13"/>
  <c r="N955" i="18"/>
  <c r="N990" i="13"/>
  <c r="N962" i="14"/>
  <c r="N1013" i="14"/>
  <c r="M401" i="18"/>
  <c r="M403" i="18" s="1"/>
  <c r="M547" i="13"/>
  <c r="T495" i="18"/>
  <c r="S953" i="13"/>
  <c r="S1019" i="18"/>
  <c r="P928" i="18"/>
  <c r="P1025" i="13"/>
  <c r="V1080" i="13"/>
  <c r="V1035" i="13"/>
  <c r="V977" i="18"/>
  <c r="R279" i="13"/>
  <c r="R960" i="13"/>
  <c r="R935" i="14"/>
  <c r="O989" i="14"/>
  <c r="O943" i="13"/>
  <c r="O1003" i="18"/>
  <c r="V403" i="14"/>
  <c r="T968" i="13"/>
  <c r="T933" i="14"/>
  <c r="T1061" i="18"/>
  <c r="T1055" i="18"/>
  <c r="T1001" i="18"/>
  <c r="Y121" i="18"/>
  <c r="J922" i="18"/>
  <c r="J900" i="18"/>
  <c r="Y99" i="18"/>
  <c r="Y101" i="18"/>
  <c r="J902" i="18"/>
  <c r="Y166" i="18"/>
  <c r="J967" i="18"/>
  <c r="J910" i="14"/>
  <c r="Y106" i="14"/>
  <c r="J925" i="13"/>
  <c r="Y103" i="13"/>
  <c r="Y261" i="13"/>
  <c r="J1083" i="13"/>
  <c r="J971" i="18"/>
  <c r="Y170" i="18"/>
  <c r="J1054" i="18"/>
  <c r="Y253" i="18"/>
  <c r="J975" i="13"/>
  <c r="Y153" i="13"/>
  <c r="J1005" i="14"/>
  <c r="Y201" i="14"/>
  <c r="J967" i="13"/>
  <c r="Y145" i="13"/>
  <c r="J1063" i="14"/>
  <c r="Y259" i="14"/>
  <c r="N87" i="21"/>
  <c r="N537" i="18"/>
  <c r="L1093" i="13"/>
  <c r="L1016" i="14"/>
  <c r="L134" i="13"/>
  <c r="L920" i="13"/>
  <c r="L1038" i="13"/>
  <c r="L921" i="18"/>
  <c r="R455" i="14"/>
  <c r="Y449" i="13"/>
  <c r="Y536" i="13"/>
  <c r="Y533" i="13"/>
  <c r="Y516" i="13"/>
  <c r="Y441" i="18"/>
  <c r="Y479" i="13"/>
  <c r="Y513" i="18"/>
  <c r="Y513" i="14"/>
  <c r="Y507" i="18"/>
  <c r="Y434" i="13"/>
  <c r="Y426" i="14"/>
  <c r="Y371" i="18"/>
  <c r="Y431" i="14"/>
  <c r="Y488" i="14"/>
  <c r="Y479" i="14"/>
  <c r="U148" i="13"/>
  <c r="U966" i="13"/>
  <c r="U999" i="18"/>
  <c r="U984" i="13"/>
  <c r="U1008" i="18"/>
  <c r="M964" i="18"/>
  <c r="M907" i="18"/>
  <c r="M974" i="18"/>
  <c r="M134" i="13"/>
  <c r="M920" i="13"/>
  <c r="M1005" i="13"/>
  <c r="M1075" i="13"/>
  <c r="M929" i="14"/>
  <c r="M271" i="14"/>
  <c r="M1039" i="14"/>
  <c r="Q1056" i="14"/>
  <c r="Q992" i="13"/>
  <c r="Q230" i="13"/>
  <c r="Q1017" i="13"/>
  <c r="Q976" i="13"/>
  <c r="Q1041" i="13"/>
  <c r="P461" i="13"/>
  <c r="K992" i="13"/>
  <c r="K999" i="13"/>
  <c r="N917" i="18"/>
  <c r="N1010" i="14"/>
  <c r="N977" i="18"/>
  <c r="N1043" i="13"/>
  <c r="M537" i="18"/>
  <c r="M539" i="14"/>
  <c r="S1047" i="18"/>
  <c r="S1042" i="18"/>
  <c r="P959" i="18"/>
  <c r="P912" i="18"/>
  <c r="P1013" i="18"/>
  <c r="P1045" i="14"/>
  <c r="P930" i="14"/>
  <c r="V933" i="13"/>
  <c r="V1082" i="13"/>
  <c r="V1025" i="14"/>
  <c r="V959" i="18"/>
  <c r="V916" i="14"/>
  <c r="R1047" i="14"/>
  <c r="R1039" i="13"/>
  <c r="R966" i="18"/>
  <c r="R1069" i="14"/>
  <c r="O1029" i="14"/>
  <c r="O1028" i="13"/>
  <c r="O1005" i="13"/>
  <c r="T911" i="14"/>
  <c r="T1067" i="13"/>
  <c r="T974" i="14"/>
  <c r="T967" i="18"/>
  <c r="Y245" i="18"/>
  <c r="J1046" i="18"/>
  <c r="J1022" i="14"/>
  <c r="Y218" i="14"/>
  <c r="J1005" i="18"/>
  <c r="Y204" i="18"/>
  <c r="J982" i="18"/>
  <c r="Y181" i="18"/>
  <c r="J998" i="18"/>
  <c r="Y197" i="18"/>
  <c r="J1004" i="18"/>
  <c r="Y203" i="18"/>
  <c r="J1047" i="13"/>
  <c r="Y225" i="13"/>
  <c r="J1005" i="13"/>
  <c r="Y183" i="13"/>
  <c r="Y184" i="13"/>
  <c r="J1006" i="13"/>
  <c r="J953" i="18"/>
  <c r="Y152" i="18"/>
  <c r="J1012" i="18"/>
  <c r="Y211" i="18"/>
  <c r="J913" i="18"/>
  <c r="Y112" i="18"/>
  <c r="J1003" i="13"/>
  <c r="Y181" i="13"/>
  <c r="L1064" i="14"/>
  <c r="L1003" i="18"/>
  <c r="L933" i="13"/>
  <c r="L228" i="18"/>
  <c r="L993" i="18"/>
  <c r="L1032" i="13"/>
  <c r="Y373" i="14"/>
  <c r="Y372" i="13"/>
  <c r="J408" i="13"/>
  <c r="Y454" i="13"/>
  <c r="Y488" i="18"/>
  <c r="Y398" i="18"/>
  <c r="Y403" i="13"/>
  <c r="Y436" i="14"/>
  <c r="Y485" i="18"/>
  <c r="Y420" i="14"/>
  <c r="Y477" i="14"/>
  <c r="Y491" i="14"/>
  <c r="Y506" i="13"/>
  <c r="U968" i="18"/>
  <c r="U1065" i="13"/>
  <c r="U975" i="18"/>
  <c r="U1038" i="13"/>
  <c r="U1071" i="14"/>
  <c r="U186" i="18"/>
  <c r="U951" i="18"/>
  <c r="U899" i="18"/>
  <c r="U134" i="18"/>
  <c r="U1002" i="18"/>
  <c r="O401" i="18"/>
  <c r="O403" i="18" s="1"/>
  <c r="Q408" i="13"/>
  <c r="M911" i="14"/>
  <c r="M1003" i="14"/>
  <c r="M922" i="18"/>
  <c r="M1030" i="13"/>
  <c r="M1062" i="14"/>
  <c r="Q1062" i="13"/>
  <c r="Q1040" i="18"/>
  <c r="Q1027" i="14"/>
  <c r="Q1059" i="14"/>
  <c r="Q974" i="14"/>
  <c r="Q229" i="14"/>
  <c r="Q997" i="14"/>
  <c r="Q837" i="13"/>
  <c r="U553" i="13"/>
  <c r="P553" i="13"/>
  <c r="P547" i="13"/>
  <c r="K907" i="14"/>
  <c r="K1011" i="13"/>
  <c r="K937" i="13"/>
  <c r="K990" i="13"/>
  <c r="K984" i="13"/>
  <c r="K1021" i="18"/>
  <c r="K1057" i="18"/>
  <c r="K989" i="14"/>
  <c r="N917" i="14"/>
  <c r="N961" i="18"/>
  <c r="N1073" i="13"/>
  <c r="N186" i="18"/>
  <c r="N951" i="18"/>
  <c r="N1002" i="13"/>
  <c r="N935" i="14"/>
  <c r="T455" i="14"/>
  <c r="S922" i="13"/>
  <c r="S929" i="18"/>
  <c r="S971" i="14"/>
  <c r="S1017" i="18"/>
  <c r="S914" i="18"/>
  <c r="S1013" i="18"/>
  <c r="S1090" i="13"/>
  <c r="P974" i="14"/>
  <c r="P987" i="14"/>
  <c r="P1043" i="18"/>
  <c r="P923" i="13"/>
  <c r="P1004" i="13"/>
  <c r="P1081" i="13"/>
  <c r="V1068" i="13"/>
  <c r="V936" i="13"/>
  <c r="V1062" i="14"/>
  <c r="V1048" i="18"/>
  <c r="R922" i="18"/>
  <c r="R916" i="18"/>
  <c r="R1049" i="18"/>
  <c r="R1064" i="14"/>
  <c r="R1042" i="14"/>
  <c r="R1028" i="13"/>
  <c r="R1003" i="14"/>
  <c r="O1046" i="14"/>
  <c r="O1017" i="18"/>
  <c r="O1010" i="18"/>
  <c r="O1034" i="13"/>
  <c r="O954" i="18"/>
  <c r="O1060" i="13"/>
  <c r="O273" i="13"/>
  <c r="O1065" i="14"/>
  <c r="O954" i="13"/>
  <c r="O1072" i="14"/>
  <c r="T955" i="18"/>
  <c r="T1072" i="13"/>
  <c r="T230" i="13"/>
  <c r="T1017" i="13"/>
  <c r="T135" i="14"/>
  <c r="T902" i="14"/>
  <c r="T230" i="14"/>
  <c r="T187" i="13"/>
  <c r="T974" i="13"/>
  <c r="T1060" i="18"/>
  <c r="J927" i="18"/>
  <c r="Y126" i="18"/>
  <c r="J1067" i="13"/>
  <c r="Y245" i="13"/>
  <c r="J906" i="14"/>
  <c r="Y102" i="14"/>
  <c r="J1018" i="18"/>
  <c r="Y217" i="18"/>
  <c r="J1049" i="13"/>
  <c r="Y227" i="13"/>
  <c r="J1072" i="13"/>
  <c r="Y250" i="13"/>
  <c r="J1046" i="13"/>
  <c r="Y224" i="13"/>
  <c r="J912" i="14"/>
  <c r="Y108" i="14"/>
  <c r="Y181" i="14"/>
  <c r="J985" i="14"/>
  <c r="J929" i="18"/>
  <c r="Y128" i="18"/>
  <c r="Y207" i="18"/>
  <c r="J1008" i="18"/>
  <c r="Y184" i="14"/>
  <c r="J988" i="14"/>
  <c r="J1064" i="18"/>
  <c r="Y263" i="18"/>
  <c r="J973" i="18"/>
  <c r="Y172" i="18"/>
  <c r="L539" i="14"/>
  <c r="L1035" i="18"/>
  <c r="L270" i="18"/>
  <c r="L931" i="14"/>
  <c r="L924" i="14"/>
  <c r="L906" i="14"/>
  <c r="L908" i="14"/>
  <c r="J401" i="18"/>
  <c r="Y365" i="18"/>
  <c r="Y492" i="13"/>
  <c r="Y375" i="14"/>
  <c r="Y508" i="14"/>
  <c r="J539" i="14"/>
  <c r="Y503" i="14"/>
  <c r="Y496" i="13"/>
  <c r="Y449" i="18"/>
  <c r="Y397" i="13"/>
  <c r="Y428" i="18"/>
  <c r="Y390" i="18"/>
  <c r="Y464" i="14"/>
  <c r="Y436" i="13"/>
  <c r="Y382" i="18"/>
  <c r="Y531" i="18"/>
  <c r="Y446" i="14"/>
  <c r="U1078" i="13"/>
  <c r="U948" i="13"/>
  <c r="U932" i="14"/>
  <c r="U1046" i="18"/>
  <c r="U1024" i="14"/>
  <c r="U1033" i="13"/>
  <c r="U986" i="14"/>
  <c r="U1042" i="13"/>
  <c r="U1065" i="14"/>
  <c r="U1048" i="14"/>
  <c r="U1015" i="18"/>
  <c r="U1083" i="13"/>
  <c r="U959" i="14"/>
  <c r="U913" i="14"/>
  <c r="U1017" i="13"/>
  <c r="U230" i="13"/>
  <c r="U1020" i="18"/>
  <c r="U920" i="14"/>
  <c r="U932" i="13"/>
  <c r="U977" i="13"/>
  <c r="U1019" i="13"/>
  <c r="U973" i="18"/>
  <c r="U1000" i="18"/>
  <c r="U1043" i="13"/>
  <c r="U1035" i="13"/>
  <c r="U1029" i="14"/>
  <c r="U983" i="14"/>
  <c r="U1030" i="14"/>
  <c r="O461" i="13"/>
  <c r="O547" i="13"/>
  <c r="O408" i="13"/>
  <c r="O453" i="18"/>
  <c r="O495" i="18"/>
  <c r="O537" i="18"/>
  <c r="O553" i="13"/>
  <c r="O403" i="14"/>
  <c r="O405" i="14" s="1"/>
  <c r="Q292" i="13"/>
  <c r="Q455" i="14"/>
  <c r="Q401" i="18"/>
  <c r="Q403" i="18" s="1"/>
  <c r="M904" i="14"/>
  <c r="M924" i="18"/>
  <c r="M230" i="14"/>
  <c r="M902" i="14"/>
  <c r="M135" i="14"/>
  <c r="M1050" i="13"/>
  <c r="M1004" i="13"/>
  <c r="M1070" i="13"/>
  <c r="M1022" i="18"/>
  <c r="M945" i="13"/>
  <c r="M1065" i="14"/>
  <c r="M953" i="13"/>
  <c r="M900" i="18"/>
  <c r="M230" i="13"/>
  <c r="M1017" i="13"/>
  <c r="M998" i="13"/>
  <c r="M1037" i="18"/>
  <c r="M927" i="13"/>
  <c r="M941" i="13"/>
  <c r="M1070" i="14"/>
  <c r="M1014" i="14"/>
  <c r="M953" i="18"/>
  <c r="M1049" i="13"/>
  <c r="M962" i="18"/>
  <c r="M982" i="18"/>
  <c r="M960" i="14"/>
  <c r="M912" i="18"/>
  <c r="Q1068" i="14"/>
  <c r="Q967" i="18"/>
  <c r="Q910" i="18"/>
  <c r="Q1088" i="13"/>
  <c r="Q919" i="18"/>
  <c r="Q907" i="18"/>
  <c r="Q929" i="18"/>
  <c r="Q904" i="18"/>
  <c r="Q967" i="14"/>
  <c r="Q1007" i="13"/>
  <c r="Q957" i="18"/>
  <c r="Q960" i="14"/>
  <c r="Q230" i="14"/>
  <c r="Q135" i="14"/>
  <c r="Q902" i="14"/>
  <c r="Q1064" i="13"/>
  <c r="Q1023" i="18"/>
  <c r="Q986" i="13"/>
  <c r="Q1051" i="18"/>
  <c r="Q1071" i="14"/>
  <c r="Q951" i="13"/>
  <c r="Q1089" i="13"/>
  <c r="Q1085" i="13"/>
  <c r="Q905" i="18"/>
  <c r="Q980" i="13"/>
  <c r="Q1015" i="14"/>
  <c r="Q915" i="14"/>
  <c r="Q1040" i="14"/>
  <c r="Q917" i="14"/>
  <c r="Q980" i="18"/>
  <c r="P99" i="19"/>
  <c r="Q978" i="14"/>
  <c r="Q1073" i="14"/>
  <c r="Q958" i="18"/>
  <c r="Q1046" i="13"/>
  <c r="Q1054" i="14"/>
  <c r="Q930" i="13"/>
  <c r="Q1022" i="18"/>
  <c r="Q920" i="18"/>
  <c r="Q1086" i="13"/>
  <c r="Q1018" i="14"/>
  <c r="Q998" i="14"/>
  <c r="Q905" i="14"/>
  <c r="Q956" i="14"/>
  <c r="Q974" i="18"/>
  <c r="Q1025" i="18"/>
  <c r="Q977" i="18"/>
  <c r="Q911" i="18"/>
  <c r="Q1074" i="13"/>
  <c r="Q1067" i="18"/>
  <c r="Q1013" i="18"/>
  <c r="Q1058" i="14"/>
  <c r="Q973" i="14"/>
  <c r="Q1049" i="18"/>
  <c r="Q1005" i="14"/>
  <c r="P455" i="14"/>
  <c r="K1005" i="14"/>
  <c r="K928" i="14"/>
  <c r="K1043" i="14"/>
  <c r="K950" i="13"/>
  <c r="K924" i="13"/>
  <c r="K934" i="14"/>
  <c r="K1062" i="14"/>
  <c r="K930" i="18"/>
  <c r="K969" i="14"/>
  <c r="K1049" i="14"/>
  <c r="K1002" i="18"/>
  <c r="K929" i="18"/>
  <c r="K1004" i="14"/>
  <c r="K977" i="14"/>
  <c r="K982" i="14"/>
  <c r="K936" i="14"/>
  <c r="K959" i="14"/>
  <c r="K1047" i="14"/>
  <c r="K986" i="14"/>
  <c r="K1067" i="18"/>
  <c r="K949" i="13"/>
  <c r="K914" i="14"/>
  <c r="K1019" i="13"/>
  <c r="K921" i="18"/>
  <c r="K985" i="14"/>
  <c r="K936" i="13"/>
  <c r="K988" i="13"/>
  <c r="N920" i="14"/>
  <c r="N979" i="18"/>
  <c r="N921" i="13"/>
  <c r="N1022" i="18"/>
  <c r="N1009" i="14"/>
  <c r="N1041" i="18"/>
  <c r="N968" i="13"/>
  <c r="N1055" i="18"/>
  <c r="N1004" i="14"/>
  <c r="N1027" i="13"/>
  <c r="N1061" i="14"/>
  <c r="N1078" i="13"/>
  <c r="N969" i="18"/>
  <c r="N1007" i="18"/>
  <c r="N975" i="13"/>
  <c r="N1047" i="14"/>
  <c r="N1059" i="18"/>
  <c r="N926" i="18"/>
  <c r="N930" i="18"/>
  <c r="N148" i="13"/>
  <c r="N966" i="13"/>
  <c r="N923" i="18"/>
  <c r="N929" i="13"/>
  <c r="N974" i="18"/>
  <c r="N1083" i="13"/>
  <c r="N982" i="18"/>
  <c r="N1029" i="14"/>
  <c r="N970" i="18"/>
  <c r="T497" i="14"/>
  <c r="T539" i="14"/>
  <c r="T461" i="13"/>
  <c r="S904" i="14"/>
  <c r="S1058" i="18"/>
  <c r="S1043" i="18"/>
  <c r="S1014" i="14"/>
  <c r="S939" i="13"/>
  <c r="S964" i="14"/>
  <c r="S1072" i="13"/>
  <c r="S979" i="18"/>
  <c r="S902" i="18"/>
  <c r="S1063" i="13"/>
  <c r="S1007" i="14"/>
  <c r="S1067" i="14"/>
  <c r="S989" i="13"/>
  <c r="S1004" i="14"/>
  <c r="S901" i="18"/>
  <c r="S930" i="14"/>
  <c r="S1085" i="13"/>
  <c r="S1039" i="18"/>
  <c r="S910" i="18"/>
  <c r="S1020" i="13"/>
  <c r="S957" i="18"/>
  <c r="S935" i="13"/>
  <c r="S1036" i="13"/>
  <c r="S960" i="14"/>
  <c r="S997" i="14"/>
  <c r="S229" i="14"/>
  <c r="S1003" i="13"/>
  <c r="P929" i="13"/>
  <c r="P1074" i="13"/>
  <c r="P977" i="13"/>
  <c r="P984" i="14"/>
  <c r="P1052" i="14"/>
  <c r="P1080" i="13"/>
  <c r="P976" i="14"/>
  <c r="P1051" i="14"/>
  <c r="P959" i="14"/>
  <c r="P1064" i="18"/>
  <c r="P963" i="18"/>
  <c r="P1044" i="13"/>
  <c r="P1037" i="13"/>
  <c r="P955" i="18"/>
  <c r="P978" i="18"/>
  <c r="P920" i="14"/>
  <c r="P1043" i="14"/>
  <c r="P1000" i="13"/>
  <c r="P990" i="13"/>
  <c r="P983" i="18"/>
  <c r="P1026" i="18"/>
  <c r="P1066" i="14"/>
  <c r="P1065" i="13"/>
  <c r="P1001" i="13"/>
  <c r="P985" i="14"/>
  <c r="P907" i="18"/>
  <c r="P1011" i="13"/>
  <c r="P993" i="13"/>
  <c r="P924" i="18"/>
  <c r="P148" i="13"/>
  <c r="P966" i="13"/>
  <c r="P1082" i="13"/>
  <c r="P963" i="14"/>
  <c r="P995" i="13"/>
  <c r="P1086" i="13"/>
  <c r="P1076" i="13"/>
  <c r="P187" i="14"/>
  <c r="P955" i="14"/>
  <c r="P1019" i="14"/>
  <c r="P1057" i="18"/>
  <c r="P908" i="14"/>
  <c r="P979" i="13"/>
  <c r="P1014" i="14"/>
  <c r="P946" i="13"/>
  <c r="P1047" i="18"/>
  <c r="P1030" i="14"/>
  <c r="P929" i="18"/>
  <c r="P1087" i="13"/>
  <c r="P1053" i="18"/>
  <c r="P1093" i="13"/>
  <c r="P936" i="13"/>
  <c r="P1006" i="14"/>
  <c r="P927" i="18"/>
  <c r="P1058" i="14"/>
  <c r="P1029" i="14"/>
  <c r="S422" i="13"/>
  <c r="V186" i="18"/>
  <c r="V951" i="18"/>
  <c r="V968" i="18"/>
  <c r="V1027" i="13"/>
  <c r="V1045" i="14"/>
  <c r="V907" i="18"/>
  <c r="V967" i="18"/>
  <c r="V958" i="14"/>
  <c r="V1019" i="14"/>
  <c r="V922" i="14"/>
  <c r="V978" i="13"/>
  <c r="V928" i="13"/>
  <c r="V930" i="18"/>
  <c r="V915" i="18"/>
  <c r="V1024" i="13"/>
  <c r="V999" i="18"/>
  <c r="V922" i="18"/>
  <c r="V18" i="14"/>
  <c r="V818" i="14"/>
  <c r="V935" i="13"/>
  <c r="V943" i="13"/>
  <c r="V983" i="13"/>
  <c r="V1049" i="18"/>
  <c r="V906" i="18"/>
  <c r="V1097" i="13"/>
  <c r="V981" i="14"/>
  <c r="V1056" i="14"/>
  <c r="V1069" i="14"/>
  <c r="V1014" i="18"/>
  <c r="V1004" i="18"/>
  <c r="V923" i="18"/>
  <c r="V914" i="18"/>
  <c r="R919" i="14"/>
  <c r="R974" i="18"/>
  <c r="R1019" i="13"/>
  <c r="R975" i="18"/>
  <c r="R1062" i="14"/>
  <c r="R955" i="14"/>
  <c r="R187" i="14"/>
  <c r="R1016" i="18"/>
  <c r="R1050" i="14"/>
  <c r="R1066" i="14"/>
  <c r="R929" i="18"/>
  <c r="R1007" i="14"/>
  <c r="R1041" i="18"/>
  <c r="R968" i="14"/>
  <c r="R962" i="14"/>
  <c r="R1073" i="13"/>
  <c r="R1035" i="13"/>
  <c r="R984" i="14"/>
  <c r="R1014" i="18"/>
  <c r="R954" i="13"/>
  <c r="R981" i="18"/>
  <c r="R1021" i="14"/>
  <c r="R931" i="13"/>
  <c r="R985" i="13"/>
  <c r="R914" i="14"/>
  <c r="R964" i="14"/>
  <c r="R909" i="14"/>
  <c r="R997" i="14"/>
  <c r="R229" i="14"/>
  <c r="R972" i="18"/>
  <c r="R1047" i="18"/>
  <c r="R952" i="18"/>
  <c r="R1004" i="18"/>
  <c r="O1018" i="18"/>
  <c r="O279" i="13"/>
  <c r="O960" i="13"/>
  <c r="O1020" i="18"/>
  <c r="O991" i="13"/>
  <c r="O951" i="13"/>
  <c r="O1074" i="13"/>
  <c r="O912" i="14"/>
  <c r="O1019" i="14"/>
  <c r="O1047" i="14"/>
  <c r="O928" i="13"/>
  <c r="O951" i="18"/>
  <c r="O186" i="18"/>
  <c r="O1018" i="14"/>
  <c r="O18" i="13"/>
  <c r="O836" i="13"/>
  <c r="O1070" i="13"/>
  <c r="O1019" i="18"/>
  <c r="O1069" i="13"/>
  <c r="O1041" i="18"/>
  <c r="O187" i="13"/>
  <c r="O974" i="13"/>
  <c r="O1010" i="14"/>
  <c r="O959" i="18"/>
  <c r="O1042" i="18"/>
  <c r="O134" i="13"/>
  <c r="O920" i="13"/>
  <c r="O964" i="14"/>
  <c r="O1092" i="13"/>
  <c r="O1061" i="13"/>
  <c r="O1056" i="18"/>
  <c r="O967" i="14"/>
  <c r="O1054" i="18"/>
  <c r="O1072" i="13"/>
  <c r="O1048" i="13"/>
  <c r="O1015" i="14"/>
  <c r="O922" i="18"/>
  <c r="N99" i="19"/>
  <c r="O979" i="13"/>
  <c r="O947" i="13"/>
  <c r="O1011" i="13"/>
  <c r="O1016" i="18"/>
  <c r="O925" i="13"/>
  <c r="O905" i="14"/>
  <c r="O930" i="14"/>
  <c r="O1047" i="18"/>
  <c r="O985" i="14"/>
  <c r="O977" i="14"/>
  <c r="O929" i="13"/>
  <c r="O1097" i="13"/>
  <c r="O964" i="18"/>
  <c r="O1021" i="14"/>
  <c r="O1090" i="13"/>
  <c r="O1039" i="14"/>
  <c r="O271" i="14"/>
  <c r="O924" i="13"/>
  <c r="O983" i="18"/>
  <c r="O983" i="14"/>
  <c r="O1067" i="13"/>
  <c r="V504" i="13"/>
  <c r="V286" i="14"/>
  <c r="T1087" i="13"/>
  <c r="T920" i="13"/>
  <c r="T134" i="13"/>
  <c r="T907" i="14"/>
  <c r="T918" i="18"/>
  <c r="T1065" i="14"/>
  <c r="T1033" i="13"/>
  <c r="T1026" i="14"/>
  <c r="T1012" i="14"/>
  <c r="T1057" i="14"/>
  <c r="T1078" i="13"/>
  <c r="T909" i="18"/>
  <c r="T933" i="13"/>
  <c r="T918" i="14"/>
  <c r="T906" i="18"/>
  <c r="T1046" i="13"/>
  <c r="T945" i="13"/>
  <c r="T1054" i="13"/>
  <c r="T926" i="14"/>
  <c r="T1064" i="13"/>
  <c r="T1070" i="14"/>
  <c r="T981" i="18"/>
  <c r="T1019" i="14"/>
  <c r="T1004" i="13"/>
  <c r="T919" i="14"/>
  <c r="T1001" i="14"/>
  <c r="T906" i="14"/>
  <c r="T1005" i="14"/>
  <c r="T963" i="18"/>
  <c r="T954" i="18"/>
  <c r="T1004" i="14"/>
  <c r="T1016" i="14"/>
  <c r="T964" i="14"/>
  <c r="T979" i="14"/>
  <c r="T836" i="13"/>
  <c r="T18" i="13"/>
  <c r="T1060" i="14"/>
  <c r="T902" i="18"/>
  <c r="T1048" i="14"/>
  <c r="T959" i="14"/>
  <c r="T1065" i="13"/>
  <c r="T914" i="14"/>
  <c r="T916" i="14"/>
  <c r="T1053" i="18"/>
  <c r="T1002" i="18"/>
  <c r="T1021" i="18"/>
  <c r="T1050" i="13"/>
  <c r="T1041" i="14"/>
  <c r="T1042" i="14"/>
  <c r="T1025" i="18"/>
  <c r="T1025" i="13"/>
  <c r="T1047" i="18"/>
  <c r="T912" i="14"/>
  <c r="T936" i="13"/>
  <c r="T925" i="18"/>
  <c r="T977" i="18"/>
  <c r="Y244" i="18"/>
  <c r="J1045" i="18"/>
  <c r="J965" i="18"/>
  <c r="Y164" i="18"/>
  <c r="J981" i="13"/>
  <c r="Y159" i="13"/>
  <c r="J1064" i="13"/>
  <c r="Y242" i="13"/>
  <c r="J1040" i="14"/>
  <c r="Y236" i="14"/>
  <c r="J996" i="13"/>
  <c r="Y174" i="13"/>
  <c r="Y234" i="18"/>
  <c r="J1035" i="18"/>
  <c r="J270" i="18"/>
  <c r="J1081" i="13"/>
  <c r="Y259" i="13"/>
  <c r="J965" i="14"/>
  <c r="Y161" i="14"/>
  <c r="J942" i="13"/>
  <c r="Y120" i="13"/>
  <c r="J982" i="14"/>
  <c r="Y178" i="14"/>
  <c r="J982" i="13"/>
  <c r="Y160" i="13"/>
  <c r="Y248" i="18"/>
  <c r="J1049" i="18"/>
  <c r="J954" i="18"/>
  <c r="Y153" i="18"/>
  <c r="J979" i="14"/>
  <c r="Y175" i="14"/>
  <c r="Y252" i="14"/>
  <c r="J1056" i="14"/>
  <c r="Y208" i="13"/>
  <c r="J1030" i="13"/>
  <c r="J1009" i="18"/>
  <c r="Y208" i="18"/>
  <c r="J980" i="13"/>
  <c r="Y158" i="13"/>
  <c r="Y267" i="13"/>
  <c r="J1089" i="13"/>
  <c r="J932" i="14"/>
  <c r="Y128" i="14"/>
  <c r="Y171" i="18"/>
  <c r="J972" i="18"/>
  <c r="J987" i="14"/>
  <c r="Y183" i="14"/>
  <c r="Y102" i="13"/>
  <c r="J924" i="13"/>
  <c r="J1054" i="13"/>
  <c r="Y232" i="13"/>
  <c r="Y104" i="13"/>
  <c r="J926" i="13"/>
  <c r="J1028" i="14"/>
  <c r="Y224" i="14"/>
  <c r="J1038" i="18"/>
  <c r="Y237" i="18"/>
  <c r="Y129" i="13"/>
  <c r="J951" i="13"/>
  <c r="J996" i="18"/>
  <c r="Y195" i="18"/>
  <c r="J1055" i="14"/>
  <c r="Y251" i="14"/>
  <c r="J1012" i="14"/>
  <c r="Y208" i="14"/>
  <c r="J1027" i="14"/>
  <c r="Y223" i="14"/>
  <c r="Y247" i="14"/>
  <c r="J1051" i="14"/>
  <c r="Y98" i="13"/>
  <c r="J134" i="13"/>
  <c r="J920" i="13"/>
  <c r="J911" i="18"/>
  <c r="Y110" i="18"/>
  <c r="J964" i="18"/>
  <c r="Y163" i="18"/>
  <c r="J1072" i="14"/>
  <c r="Y268" i="14"/>
  <c r="J1092" i="13"/>
  <c r="Y270" i="13"/>
  <c r="J979" i="13"/>
  <c r="Y157" i="13"/>
  <c r="Y214" i="13"/>
  <c r="J1036" i="13"/>
  <c r="J909" i="14"/>
  <c r="Y105" i="14"/>
  <c r="J1026" i="14"/>
  <c r="Y222" i="14"/>
  <c r="J912" i="18"/>
  <c r="Y111" i="18"/>
  <c r="J958" i="18"/>
  <c r="Y157" i="18"/>
  <c r="J1002" i="14"/>
  <c r="Y198" i="14"/>
  <c r="J1019" i="13"/>
  <c r="Y197" i="13"/>
  <c r="J1045" i="13"/>
  <c r="Y223" i="13"/>
  <c r="Y175" i="13"/>
  <c r="J997" i="13"/>
  <c r="J1037" i="18"/>
  <c r="Y236" i="18"/>
  <c r="J998" i="14"/>
  <c r="Y194" i="14"/>
  <c r="J923" i="13"/>
  <c r="Y101" i="13"/>
  <c r="J976" i="14"/>
  <c r="Y172" i="14"/>
  <c r="K547" i="13"/>
  <c r="K504" i="13"/>
  <c r="K537" i="18"/>
  <c r="N539" i="14"/>
  <c r="L918" i="18"/>
  <c r="L1017" i="14"/>
  <c r="L996" i="13"/>
  <c r="L952" i="13"/>
  <c r="L1065" i="13"/>
  <c r="L1021" i="14"/>
  <c r="L1079" i="13"/>
  <c r="L939" i="13"/>
  <c r="L930" i="13"/>
  <c r="L1072" i="13"/>
  <c r="L1002" i="18"/>
  <c r="L1085" i="13"/>
  <c r="L1042" i="14"/>
  <c r="L1073" i="13"/>
  <c r="L1009" i="14"/>
  <c r="L1046" i="13"/>
  <c r="L1078" i="13"/>
  <c r="L954" i="18"/>
  <c r="L969" i="18"/>
  <c r="L915" i="14"/>
  <c r="L927" i="14"/>
  <c r="L1028" i="14"/>
  <c r="L921" i="13"/>
  <c r="L912" i="18"/>
  <c r="L1001" i="14"/>
  <c r="L230" i="13"/>
  <c r="L1017" i="13"/>
  <c r="L1067" i="14"/>
  <c r="L935" i="13"/>
  <c r="L271" i="14"/>
  <c r="L1039" i="14"/>
  <c r="L933" i="14"/>
  <c r="L970" i="14"/>
  <c r="L905" i="18"/>
  <c r="L1006" i="14"/>
  <c r="L972" i="18"/>
  <c r="L903" i="18"/>
  <c r="L1040" i="14"/>
  <c r="L992" i="13"/>
  <c r="L906" i="18"/>
  <c r="L1014" i="14"/>
  <c r="L972" i="14"/>
  <c r="L1068" i="14"/>
  <c r="L1036" i="18"/>
  <c r="L969" i="14"/>
  <c r="L944" i="13"/>
  <c r="L960" i="13"/>
  <c r="L279" i="13"/>
  <c r="L1049" i="13"/>
  <c r="L981" i="13"/>
  <c r="L977" i="18"/>
  <c r="L1056" i="18"/>
  <c r="L1045" i="18"/>
  <c r="L960" i="14"/>
  <c r="L1036" i="13"/>
  <c r="L973" i="18"/>
  <c r="Y598" i="17"/>
  <c r="R497" i="14"/>
  <c r="Y532" i="13"/>
  <c r="Y475" i="13"/>
  <c r="Y399" i="13"/>
  <c r="Y476" i="14"/>
  <c r="Y379" i="14"/>
  <c r="Y392" i="18"/>
  <c r="Y520" i="13"/>
  <c r="Y501" i="18"/>
  <c r="J537" i="18"/>
  <c r="Y389" i="18"/>
  <c r="Y478" i="14"/>
  <c r="Y521" i="13"/>
  <c r="J286" i="14"/>
  <c r="Y282" i="14"/>
  <c r="Y530" i="18"/>
  <c r="Y473" i="18"/>
  <c r="Y448" i="18"/>
  <c r="Y532" i="14"/>
  <c r="Y384" i="18"/>
  <c r="Y433" i="18"/>
  <c r="Y539" i="13"/>
  <c r="Y527" i="18"/>
  <c r="Y528" i="13"/>
  <c r="Y443" i="18"/>
  <c r="Y385" i="13"/>
  <c r="Y527" i="14"/>
  <c r="Y487" i="13"/>
  <c r="Y458" i="13"/>
  <c r="Y536" i="14"/>
  <c r="Y471" i="13"/>
  <c r="Y475" i="18"/>
  <c r="Y451" i="14"/>
  <c r="Y369" i="18"/>
  <c r="Y469" i="18"/>
  <c r="Y429" i="14"/>
  <c r="Y511" i="18"/>
  <c r="Y526" i="18"/>
  <c r="Y439" i="13"/>
  <c r="Y526" i="13"/>
  <c r="Y463" i="13"/>
  <c r="Y393" i="13"/>
  <c r="Y501" i="13"/>
  <c r="Y450" i="14"/>
  <c r="Y400" i="13"/>
  <c r="Y524" i="18"/>
  <c r="Y449" i="14"/>
  <c r="Y438" i="13"/>
  <c r="Y429" i="13"/>
  <c r="Y502" i="18"/>
  <c r="Y433" i="14"/>
  <c r="Y504" i="14"/>
  <c r="Y482" i="13"/>
  <c r="Y525" i="14"/>
  <c r="Y425" i="14"/>
  <c r="Y373" i="18"/>
  <c r="U18" i="13"/>
  <c r="U836" i="13"/>
  <c r="U1060" i="14"/>
  <c r="U994" i="13"/>
  <c r="U935" i="14"/>
  <c r="Q461" i="13"/>
  <c r="M985" i="13"/>
  <c r="M1047" i="14"/>
  <c r="M1040" i="18"/>
  <c r="Q959" i="18"/>
  <c r="Q923" i="14"/>
  <c r="Q966" i="18"/>
  <c r="Q1029" i="14"/>
  <c r="K1063" i="13"/>
  <c r="K914" i="18"/>
  <c r="K941" i="13"/>
  <c r="N1017" i="13"/>
  <c r="N230" i="13"/>
  <c r="S1010" i="18"/>
  <c r="S1001" i="18"/>
  <c r="P948" i="13"/>
  <c r="P1050" i="18"/>
  <c r="P1038" i="18"/>
  <c r="V899" i="18"/>
  <c r="V134" i="18"/>
  <c r="R135" i="14"/>
  <c r="R230" i="14"/>
  <c r="R902" i="14"/>
  <c r="R1003" i="18"/>
  <c r="O135" i="14"/>
  <c r="O230" i="14"/>
  <c r="O902" i="14"/>
  <c r="O969" i="18"/>
  <c r="O926" i="14"/>
  <c r="O928" i="18"/>
  <c r="V453" i="18"/>
  <c r="T984" i="14"/>
  <c r="J983" i="18"/>
  <c r="Y182" i="18"/>
  <c r="J992" i="13"/>
  <c r="Y170" i="13"/>
  <c r="Y263" i="13"/>
  <c r="J1085" i="13"/>
  <c r="J1091" i="13"/>
  <c r="Y269" i="13"/>
  <c r="J967" i="14"/>
  <c r="Y163" i="14"/>
  <c r="J968" i="14"/>
  <c r="Y164" i="14"/>
  <c r="Y210" i="13"/>
  <c r="J1032" i="13"/>
  <c r="J918" i="14"/>
  <c r="Y114" i="14"/>
  <c r="Y248" i="13"/>
  <c r="J1070" i="13"/>
  <c r="J1060" i="18"/>
  <c r="Y259" i="18"/>
  <c r="J1006" i="14"/>
  <c r="Y202" i="14"/>
  <c r="J905" i="14"/>
  <c r="Y101" i="14"/>
  <c r="J961" i="14"/>
  <c r="Y157" i="14"/>
  <c r="L547" i="13"/>
  <c r="N455" i="14"/>
  <c r="L928" i="14"/>
  <c r="L910" i="18"/>
  <c r="R504" i="13"/>
  <c r="Y289" i="13"/>
  <c r="Y516" i="14"/>
  <c r="Y484" i="13"/>
  <c r="Y444" i="13"/>
  <c r="Y396" i="13"/>
  <c r="Y457" i="13"/>
  <c r="Y442" i="14"/>
  <c r="Y383" i="18"/>
  <c r="Y439" i="18"/>
  <c r="Y481" i="18"/>
  <c r="Y485" i="13"/>
  <c r="Y484" i="14"/>
  <c r="Y386" i="18"/>
  <c r="Y401" i="14"/>
  <c r="U929" i="18"/>
  <c r="U968" i="14"/>
  <c r="M1025" i="14"/>
  <c r="Q1055" i="18"/>
  <c r="Q1009" i="14"/>
  <c r="Q1090" i="13"/>
  <c r="Q971" i="14"/>
  <c r="Q962" i="14"/>
  <c r="Q1044" i="14"/>
  <c r="Q1039" i="14"/>
  <c r="Q271" i="14"/>
  <c r="U403" i="14"/>
  <c r="P422" i="13"/>
  <c r="K1054" i="13"/>
  <c r="K1007" i="14"/>
  <c r="K1093" i="13"/>
  <c r="K946" i="13"/>
  <c r="K944" i="13"/>
  <c r="K988" i="14"/>
  <c r="N1025" i="14"/>
  <c r="N902" i="14"/>
  <c r="N230" i="14"/>
  <c r="N135" i="14"/>
  <c r="N960" i="14"/>
  <c r="S998" i="13"/>
  <c r="S18" i="14"/>
  <c r="S818" i="14"/>
  <c r="P1075" i="13"/>
  <c r="P1009" i="18"/>
  <c r="P1039" i="13"/>
  <c r="P1069" i="13"/>
  <c r="P273" i="13"/>
  <c r="P1060" i="13"/>
  <c r="P1025" i="18"/>
  <c r="V925" i="13"/>
  <c r="V982" i="14"/>
  <c r="V981" i="13"/>
  <c r="V1053" i="18"/>
  <c r="R982" i="13"/>
  <c r="R1046" i="13"/>
  <c r="O984" i="18"/>
  <c r="O1059" i="14"/>
  <c r="O988" i="13"/>
  <c r="O975" i="14"/>
  <c r="O987" i="14"/>
  <c r="O1063" i="18"/>
  <c r="V553" i="13"/>
  <c r="V422" i="13"/>
  <c r="T915" i="14"/>
  <c r="T1003" i="13"/>
  <c r="T923" i="14"/>
  <c r="T960" i="13"/>
  <c r="T279" i="13"/>
  <c r="T1056" i="14"/>
  <c r="T1044" i="18"/>
  <c r="J933" i="13"/>
  <c r="Y111" i="13"/>
  <c r="J956" i="14"/>
  <c r="Y152" i="14"/>
  <c r="J927" i="13"/>
  <c r="Y105" i="13"/>
  <c r="J928" i="14"/>
  <c r="Y124" i="14"/>
  <c r="J905" i="18"/>
  <c r="Y104" i="18"/>
  <c r="J1011" i="18"/>
  <c r="Y210" i="18"/>
  <c r="J1031" i="14"/>
  <c r="Y227" i="14"/>
  <c r="J959" i="18"/>
  <c r="Y158" i="18"/>
  <c r="J1069" i="13"/>
  <c r="Y247" i="13"/>
  <c r="Y175" i="18"/>
  <c r="J976" i="18"/>
  <c r="J929" i="14"/>
  <c r="Y125" i="14"/>
  <c r="Y199" i="14"/>
  <c r="J1003" i="14"/>
  <c r="J1023" i="14"/>
  <c r="Y219" i="14"/>
  <c r="J970" i="18"/>
  <c r="Y169" i="18"/>
  <c r="L1024" i="14"/>
  <c r="L1037" i="13"/>
  <c r="L1013" i="14"/>
  <c r="L1080" i="13"/>
  <c r="Y397" i="14"/>
  <c r="Y461" i="14"/>
  <c r="J497" i="14"/>
  <c r="Y541" i="13"/>
  <c r="Y452" i="14"/>
  <c r="Y483" i="14"/>
  <c r="Y378" i="14"/>
  <c r="Y518" i="14"/>
  <c r="Y443" i="14"/>
  <c r="Y523" i="14"/>
  <c r="Y418" i="18"/>
  <c r="Y381" i="14"/>
  <c r="Y430" i="14"/>
  <c r="U916" i="14"/>
  <c r="U1061" i="14"/>
  <c r="U1073" i="13"/>
  <c r="U959" i="18"/>
  <c r="U1043" i="14"/>
  <c r="U958" i="14"/>
  <c r="U925" i="18"/>
  <c r="Q547" i="13"/>
  <c r="M1007" i="13"/>
  <c r="M1074" i="13"/>
  <c r="M1056" i="14"/>
  <c r="Q930" i="18"/>
  <c r="Q969" i="14"/>
  <c r="Q961" i="18"/>
  <c r="Q1032" i="13"/>
  <c r="Q964" i="18"/>
  <c r="Q1062" i="14"/>
  <c r="Q942" i="13"/>
  <c r="Q1010" i="18"/>
  <c r="Q916" i="14"/>
  <c r="Q1002" i="18"/>
  <c r="Q930" i="14"/>
  <c r="U504" i="13"/>
  <c r="K1052" i="18"/>
  <c r="K979" i="14"/>
  <c r="K1017" i="14"/>
  <c r="K974" i="14"/>
  <c r="K1035" i="18"/>
  <c r="K270" i="18"/>
  <c r="K1007" i="13"/>
  <c r="K1042" i="18"/>
  <c r="K1001" i="13"/>
  <c r="N977" i="13"/>
  <c r="N899" i="18"/>
  <c r="N134" i="18"/>
  <c r="N1069" i="14"/>
  <c r="N18" i="14"/>
  <c r="N818" i="14"/>
  <c r="N979" i="14"/>
  <c r="N962" i="18"/>
  <c r="N912" i="18"/>
  <c r="N1093" i="13"/>
  <c r="M403" i="14"/>
  <c r="M461" i="13"/>
  <c r="T504" i="13"/>
  <c r="S933" i="13"/>
  <c r="S950" i="13"/>
  <c r="S900" i="18"/>
  <c r="S957" i="14"/>
  <c r="S994" i="13"/>
  <c r="S1006" i="14"/>
  <c r="S1022" i="13"/>
  <c r="P279" i="13"/>
  <c r="P960" i="13"/>
  <c r="P992" i="13"/>
  <c r="P968" i="18"/>
  <c r="P1017" i="13"/>
  <c r="P230" i="13"/>
  <c r="P1039" i="18"/>
  <c r="P983" i="13"/>
  <c r="P1040" i="18"/>
  <c r="P1025" i="14"/>
  <c r="V996" i="18"/>
  <c r="V1041" i="13"/>
  <c r="V970" i="14"/>
  <c r="V915" i="14"/>
  <c r="V997" i="13"/>
  <c r="V935" i="14"/>
  <c r="R1079" i="13"/>
  <c r="R953" i="13"/>
  <c r="R1017" i="14"/>
  <c r="R932" i="18"/>
  <c r="R148" i="13"/>
  <c r="R966" i="13"/>
  <c r="R1090" i="13"/>
  <c r="O967" i="13"/>
  <c r="O975" i="13"/>
  <c r="O956" i="18"/>
  <c r="O960" i="14"/>
  <c r="O1044" i="13"/>
  <c r="O1042" i="14"/>
  <c r="O1025" i="14"/>
  <c r="T1029" i="13"/>
  <c r="T1090" i="13"/>
  <c r="T1013" i="18"/>
  <c r="T134" i="18"/>
  <c r="T899" i="18"/>
  <c r="T986" i="14"/>
  <c r="T932" i="18"/>
  <c r="J908" i="18"/>
  <c r="Y107" i="18"/>
  <c r="J970" i="14"/>
  <c r="Y166" i="14"/>
  <c r="J931" i="14"/>
  <c r="Y127" i="14"/>
  <c r="J1086" i="13"/>
  <c r="Y264" i="13"/>
  <c r="J1024" i="18"/>
  <c r="Y223" i="18"/>
  <c r="J1025" i="18"/>
  <c r="Y224" i="18"/>
  <c r="J917" i="14"/>
  <c r="Y113" i="14"/>
  <c r="Y169" i="13"/>
  <c r="J991" i="13"/>
  <c r="J957" i="18"/>
  <c r="Y156" i="18"/>
  <c r="J919" i="18"/>
  <c r="Y118" i="18"/>
  <c r="Y150" i="18"/>
  <c r="J186" i="18"/>
  <c r="J951" i="18"/>
  <c r="Y122" i="18"/>
  <c r="J923" i="18"/>
  <c r="J1082" i="13"/>
  <c r="Y260" i="13"/>
  <c r="Y612" i="17"/>
  <c r="L553" i="13"/>
  <c r="L927" i="18"/>
  <c r="L1011" i="13"/>
  <c r="L1090" i="13"/>
  <c r="L924" i="18"/>
  <c r="L1045" i="13"/>
  <c r="R461" i="13"/>
  <c r="Y378" i="18"/>
  <c r="J547" i="13"/>
  <c r="Y512" i="13"/>
  <c r="J292" i="13"/>
  <c r="Y288" i="13"/>
  <c r="Y389" i="14"/>
  <c r="Y517" i="14"/>
  <c r="Y480" i="14"/>
  <c r="Y392" i="13"/>
  <c r="Y444" i="14"/>
  <c r="Y406" i="13"/>
  <c r="Y520" i="18"/>
  <c r="Y441" i="13"/>
  <c r="Y483" i="13"/>
  <c r="Y468" i="14"/>
  <c r="Y435" i="18"/>
  <c r="Y445" i="13"/>
  <c r="U978" i="13"/>
  <c r="U18" i="14"/>
  <c r="U818" i="14"/>
  <c r="U1040" i="18"/>
  <c r="T99" i="19"/>
  <c r="U923" i="13"/>
  <c r="U954" i="18"/>
  <c r="U1044" i="18"/>
  <c r="U976" i="14"/>
  <c r="U917" i="18"/>
  <c r="U1024" i="18"/>
  <c r="U1068" i="18"/>
  <c r="U925" i="14"/>
  <c r="U1006" i="18"/>
  <c r="U989" i="13"/>
  <c r="U993" i="13"/>
  <c r="U1024" i="13"/>
  <c r="U917" i="14"/>
  <c r="U1067" i="14"/>
  <c r="U1001" i="14"/>
  <c r="U1050" i="18"/>
  <c r="U279" i="13"/>
  <c r="U960" i="13"/>
  <c r="U1022" i="14"/>
  <c r="U1070" i="14"/>
  <c r="U1045" i="18"/>
  <c r="U1084" i="13"/>
  <c r="U926" i="13"/>
  <c r="U1031" i="14"/>
  <c r="U901" i="18"/>
  <c r="U960" i="18"/>
  <c r="U1015" i="14"/>
  <c r="U1058" i="14"/>
  <c r="Q453" i="18"/>
  <c r="Q539" i="14"/>
  <c r="Q553" i="13"/>
  <c r="M927" i="14"/>
  <c r="M1018" i="13"/>
  <c r="M925" i="13"/>
  <c r="M903" i="18"/>
  <c r="M1028" i="14"/>
  <c r="M1055" i="14"/>
  <c r="M1022" i="14"/>
  <c r="M951" i="18"/>
  <c r="M186" i="18"/>
  <c r="M961" i="18"/>
  <c r="M932" i="18"/>
  <c r="M930" i="13"/>
  <c r="M984" i="13"/>
  <c r="M1019" i="18"/>
  <c r="M819" i="14"/>
  <c r="M999" i="18"/>
  <c r="M1078" i="13"/>
  <c r="M904" i="18"/>
  <c r="M1065" i="13"/>
  <c r="M978" i="14"/>
  <c r="M1086" i="13"/>
  <c r="M1054" i="14"/>
  <c r="M980" i="13"/>
  <c r="M981" i="13"/>
  <c r="M1059" i="18"/>
  <c r="M936" i="14"/>
  <c r="M273" i="13"/>
  <c r="M1060" i="13"/>
  <c r="M935" i="14"/>
  <c r="M924" i="13"/>
  <c r="Q979" i="14"/>
  <c r="Q1059" i="18"/>
  <c r="Q1022" i="13"/>
  <c r="Q1016" i="14"/>
  <c r="Q1047" i="13"/>
  <c r="Q1006" i="18"/>
  <c r="Q818" i="14"/>
  <c r="Q18" i="14"/>
  <c r="Q1081" i="13"/>
  <c r="Q903" i="18"/>
  <c r="Q922" i="18"/>
  <c r="Q1053" i="14"/>
  <c r="Q1027" i="13"/>
  <c r="Q963" i="14"/>
  <c r="Q1054" i="18"/>
  <c r="Q187" i="14"/>
  <c r="Q955" i="14"/>
  <c r="Q1004" i="13"/>
  <c r="Q1043" i="13"/>
  <c r="Q987" i="14"/>
  <c r="Q999" i="14"/>
  <c r="Q959" i="14"/>
  <c r="Q940" i="13"/>
  <c r="Q971" i="18"/>
  <c r="Q1014" i="18"/>
  <c r="Q1082" i="13"/>
  <c r="Q939" i="13"/>
  <c r="Q1000" i="14"/>
  <c r="Q978" i="13"/>
  <c r="Q186" i="18"/>
  <c r="Q951" i="18"/>
  <c r="Q986" i="14"/>
  <c r="Q1045" i="13"/>
  <c r="Q1035" i="18"/>
  <c r="Q270" i="18"/>
  <c r="Q1064" i="14"/>
  <c r="Q925" i="13"/>
  <c r="Q1012" i="18"/>
  <c r="Q984" i="18"/>
  <c r="Q948" i="13"/>
  <c r="Q1075" i="13"/>
  <c r="Q972" i="14"/>
  <c r="Q929" i="13"/>
  <c r="Q1060" i="14"/>
  <c r="Q982" i="13"/>
  <c r="Q961" i="14"/>
  <c r="Q1092" i="13"/>
  <c r="Q1076" i="13"/>
  <c r="Q970" i="14"/>
  <c r="Q941" i="13"/>
  <c r="Q148" i="13"/>
  <c r="Q966" i="13"/>
  <c r="Q929" i="14"/>
  <c r="Q972" i="18"/>
  <c r="Q1015" i="18"/>
  <c r="Q228" i="18"/>
  <c r="Q993" i="18"/>
  <c r="Q1037" i="18"/>
  <c r="Q1063" i="14"/>
  <c r="U497" i="14"/>
  <c r="U292" i="13"/>
  <c r="P408" i="13"/>
  <c r="P504" i="13"/>
  <c r="M87" i="21"/>
  <c r="K915" i="14"/>
  <c r="K18" i="13"/>
  <c r="K836" i="13"/>
  <c r="K1044" i="14"/>
  <c r="K818" i="14"/>
  <c r="K18" i="14"/>
  <c r="K900" i="18"/>
  <c r="K982" i="13"/>
  <c r="K187" i="14"/>
  <c r="K955" i="14"/>
  <c r="K1066" i="18"/>
  <c r="K926" i="14"/>
  <c r="K993" i="13"/>
  <c r="K1047" i="18"/>
  <c r="K1060" i="14"/>
  <c r="K1061" i="18"/>
  <c r="K964" i="14"/>
  <c r="K948" i="13"/>
  <c r="K917" i="14"/>
  <c r="K1055" i="14"/>
  <c r="K1011" i="18"/>
  <c r="K929" i="14"/>
  <c r="K1030" i="13"/>
  <c r="K1070" i="14"/>
  <c r="K952" i="18"/>
  <c r="K930" i="14"/>
  <c r="K1065" i="13"/>
  <c r="K1080" i="13"/>
  <c r="K1033" i="13"/>
  <c r="K972" i="18"/>
  <c r="K1049" i="18"/>
  <c r="K980" i="14"/>
  <c r="N1066" i="18"/>
  <c r="N1051" i="14"/>
  <c r="N1040" i="14"/>
  <c r="N1004" i="18"/>
  <c r="N976" i="13"/>
  <c r="N920" i="18"/>
  <c r="N966" i="14"/>
  <c r="N922" i="18"/>
  <c r="N1011" i="18"/>
  <c r="N1015" i="18"/>
  <c r="N1037" i="13"/>
  <c r="N187" i="13"/>
  <c r="N974" i="13"/>
  <c r="N932" i="13"/>
  <c r="N913" i="14"/>
  <c r="N940" i="13"/>
  <c r="N1091" i="13"/>
  <c r="N967" i="14"/>
  <c r="N1004" i="13"/>
  <c r="N1050" i="14"/>
  <c r="N1036" i="13"/>
  <c r="N998" i="13"/>
  <c r="N1021" i="14"/>
  <c r="N981" i="13"/>
  <c r="N965" i="14"/>
  <c r="N977" i="14"/>
  <c r="N1003" i="13"/>
  <c r="N1030" i="14"/>
  <c r="N1047" i="13"/>
  <c r="N954" i="13"/>
  <c r="M453" i="18"/>
  <c r="M497" i="14"/>
  <c r="M495" i="18"/>
  <c r="T547" i="13"/>
  <c r="T422" i="13"/>
  <c r="T408" i="13"/>
  <c r="S951" i="13"/>
  <c r="S970" i="14"/>
  <c r="S920" i="18"/>
  <c r="S931" i="18"/>
  <c r="S987" i="13"/>
  <c r="S1077" i="13"/>
  <c r="S1029" i="14"/>
  <c r="S1017" i="13"/>
  <c r="S230" i="13"/>
  <c r="S964" i="18"/>
  <c r="S1062" i="13"/>
  <c r="S1007" i="18"/>
  <c r="S273" i="13"/>
  <c r="S1060" i="13"/>
  <c r="S1009" i="14"/>
  <c r="S1079" i="13"/>
  <c r="S1005" i="14"/>
  <c r="S1061" i="18"/>
  <c r="S956" i="14"/>
  <c r="S952" i="13"/>
  <c r="S1041" i="18"/>
  <c r="S1060" i="14"/>
  <c r="S228" i="18"/>
  <c r="S993" i="18"/>
  <c r="S980" i="13"/>
  <c r="S908" i="18"/>
  <c r="S982" i="13"/>
  <c r="S1072" i="14"/>
  <c r="R99" i="19"/>
  <c r="S1058" i="14"/>
  <c r="S999" i="13"/>
  <c r="S954" i="13"/>
  <c r="P996" i="13"/>
  <c r="P1070" i="14"/>
  <c r="P1018" i="14"/>
  <c r="P1067" i="14"/>
  <c r="P973" i="18"/>
  <c r="P915" i="18"/>
  <c r="P934" i="14"/>
  <c r="P994" i="18"/>
  <c r="P922" i="14"/>
  <c r="P1034" i="13"/>
  <c r="P1073" i="14"/>
  <c r="P975" i="13"/>
  <c r="P997" i="18"/>
  <c r="P978" i="13"/>
  <c r="P1054" i="14"/>
  <c r="P932" i="13"/>
  <c r="P1062" i="18"/>
  <c r="P900" i="18"/>
  <c r="P1018" i="18"/>
  <c r="P1045" i="18"/>
  <c r="P910" i="14"/>
  <c r="P988" i="14"/>
  <c r="P18" i="14"/>
  <c r="P818" i="14"/>
  <c r="P901" i="18"/>
  <c r="P925" i="18"/>
  <c r="P1048" i="14"/>
  <c r="P903" i="18"/>
  <c r="P1055" i="18"/>
  <c r="P962" i="14"/>
  <c r="P1056" i="14"/>
  <c r="P932" i="18"/>
  <c r="P1027" i="13"/>
  <c r="P1066" i="18"/>
  <c r="P956" i="18"/>
  <c r="P1005" i="14"/>
  <c r="P921" i="14"/>
  <c r="P1017" i="14"/>
  <c r="P971" i="14"/>
  <c r="P980" i="14"/>
  <c r="P906" i="14"/>
  <c r="P1046" i="18"/>
  <c r="P1021" i="14"/>
  <c r="P925" i="14"/>
  <c r="P1056" i="18"/>
  <c r="P1071" i="14"/>
  <c r="P1016" i="14"/>
  <c r="P1007" i="18"/>
  <c r="P229" i="14"/>
  <c r="P997" i="14"/>
  <c r="P923" i="18"/>
  <c r="P966" i="14"/>
  <c r="P1012" i="14"/>
  <c r="P924" i="13"/>
  <c r="P1052" i="18"/>
  <c r="S553" i="13"/>
  <c r="S504" i="13"/>
  <c r="S453" i="18"/>
  <c r="S547" i="13"/>
  <c r="S403" i="14"/>
  <c r="S405" i="14" s="1"/>
  <c r="V1011" i="18"/>
  <c r="V931" i="14"/>
  <c r="V1009" i="14"/>
  <c r="V953" i="13"/>
  <c r="V1042" i="13"/>
  <c r="V1003" i="14"/>
  <c r="V1013" i="14"/>
  <c r="V1004" i="14"/>
  <c r="V907" i="14"/>
  <c r="V928" i="14"/>
  <c r="V1075" i="13"/>
  <c r="V912" i="14"/>
  <c r="V977" i="13"/>
  <c r="V913" i="14"/>
  <c r="V998" i="13"/>
  <c r="V921" i="13"/>
  <c r="V998" i="14"/>
  <c r="V993" i="13"/>
  <c r="V942" i="13"/>
  <c r="V1051" i="18"/>
  <c r="V1037" i="18"/>
  <c r="V974" i="14"/>
  <c r="V999" i="13"/>
  <c r="V993" i="18"/>
  <c r="V228" i="18"/>
  <c r="V1047" i="13"/>
  <c r="R978" i="14"/>
  <c r="R915" i="14"/>
  <c r="R1066" i="18"/>
  <c r="R960" i="14"/>
  <c r="R998" i="13"/>
  <c r="R1047" i="13"/>
  <c r="R1030" i="13"/>
  <c r="R1025" i="14"/>
  <c r="R957" i="18"/>
  <c r="R950" i="13"/>
  <c r="R964" i="18"/>
  <c r="R920" i="18"/>
  <c r="R1061" i="13"/>
  <c r="R1087" i="13"/>
  <c r="R1046" i="14"/>
  <c r="R1069" i="13"/>
  <c r="R1020" i="18"/>
  <c r="R1012" i="18"/>
  <c r="R1077" i="13"/>
  <c r="R1072" i="14"/>
  <c r="R1060" i="18"/>
  <c r="R273" i="13"/>
  <c r="R1060" i="13"/>
  <c r="R1025" i="18"/>
  <c r="O1008" i="18"/>
  <c r="O968" i="14"/>
  <c r="O1000" i="14"/>
  <c r="O965" i="18"/>
  <c r="O920" i="18"/>
  <c r="O1004" i="18"/>
  <c r="O935" i="14"/>
  <c r="O1027" i="13"/>
  <c r="O1008" i="14"/>
  <c r="O963" i="18"/>
  <c r="O958" i="18"/>
  <c r="O910" i="18"/>
  <c r="O1083" i="13"/>
  <c r="O914" i="14"/>
  <c r="O915" i="14"/>
  <c r="O937" i="13"/>
  <c r="O1001" i="14"/>
  <c r="O1019" i="13"/>
  <c r="O1022" i="18"/>
  <c r="O970" i="14"/>
  <c r="O1030" i="13"/>
  <c r="O920" i="14"/>
  <c r="O929" i="18"/>
  <c r="O919" i="14"/>
  <c r="O1047" i="13"/>
  <c r="O1088" i="13"/>
  <c r="O1024" i="18"/>
  <c r="O963" i="14"/>
  <c r="O933" i="13"/>
  <c r="O957" i="18"/>
  <c r="O1040" i="13"/>
  <c r="O982" i="14"/>
  <c r="O986" i="14"/>
  <c r="O1048" i="18"/>
  <c r="O1017" i="14"/>
  <c r="O1049" i="14"/>
  <c r="O1091" i="13"/>
  <c r="O1053" i="18"/>
  <c r="O982" i="13"/>
  <c r="O1053" i="14"/>
  <c r="O1014" i="18"/>
  <c r="O902" i="18"/>
  <c r="O989" i="13"/>
  <c r="O1015" i="18"/>
  <c r="O984" i="14"/>
  <c r="O982" i="18"/>
  <c r="O1070" i="14"/>
  <c r="O956" i="14"/>
  <c r="O970" i="18"/>
  <c r="O1067" i="18"/>
  <c r="O925" i="18"/>
  <c r="O1036" i="13"/>
  <c r="O923" i="18"/>
  <c r="Y614" i="17"/>
  <c r="V401" i="18"/>
  <c r="V403" i="18" s="1"/>
  <c r="V547" i="13"/>
  <c r="T1019" i="18"/>
  <c r="T1062" i="18"/>
  <c r="T942" i="13"/>
  <c r="T997" i="18"/>
  <c r="T905" i="18"/>
  <c r="T995" i="18"/>
  <c r="T991" i="13"/>
  <c r="T819" i="14"/>
  <c r="T1007" i="14"/>
  <c r="T1027" i="14"/>
  <c r="T965" i="18"/>
  <c r="T913" i="14"/>
  <c r="T1023" i="13"/>
  <c r="T912" i="18"/>
  <c r="T946" i="13"/>
  <c r="T229" i="14"/>
  <c r="T997" i="14"/>
  <c r="T984" i="13"/>
  <c r="T1066" i="18"/>
  <c r="T1057" i="18"/>
  <c r="T1006" i="18"/>
  <c r="T1050" i="14"/>
  <c r="T1000" i="14"/>
  <c r="T1022" i="14"/>
  <c r="T978" i="14"/>
  <c r="T1018" i="18"/>
  <c r="T1013" i="14"/>
  <c r="T975" i="14"/>
  <c r="T961" i="18"/>
  <c r="T1073" i="14"/>
  <c r="T992" i="13"/>
  <c r="T994" i="13"/>
  <c r="T1008" i="14"/>
  <c r="T917" i="14"/>
  <c r="T958" i="18"/>
  <c r="T972" i="14"/>
  <c r="T1028" i="13"/>
  <c r="T979" i="18"/>
  <c r="T922" i="14"/>
  <c r="T1000" i="18"/>
  <c r="T974" i="18"/>
  <c r="T929" i="14"/>
  <c r="T1079" i="13"/>
  <c r="T1018" i="14"/>
  <c r="T1020" i="14"/>
  <c r="T1016" i="18"/>
  <c r="T1062" i="13"/>
  <c r="T975" i="18"/>
  <c r="T983" i="14"/>
  <c r="T972" i="18"/>
  <c r="T1015" i="18"/>
  <c r="T1004" i="18"/>
  <c r="T1020" i="13"/>
  <c r="T1063" i="13"/>
  <c r="J1048" i="14"/>
  <c r="Y244" i="14"/>
  <c r="Y119" i="18"/>
  <c r="J920" i="18"/>
  <c r="J984" i="13"/>
  <c r="Y162" i="13"/>
  <c r="J960" i="18"/>
  <c r="Y159" i="18"/>
  <c r="J1007" i="14"/>
  <c r="Y203" i="14"/>
  <c r="J928" i="18"/>
  <c r="Y127" i="18"/>
  <c r="J1017" i="14"/>
  <c r="Y213" i="14"/>
  <c r="J1043" i="14"/>
  <c r="Y239" i="14"/>
  <c r="Y128" i="13"/>
  <c r="J950" i="13"/>
  <c r="J995" i="18"/>
  <c r="Y194" i="18"/>
  <c r="J1050" i="14"/>
  <c r="Y246" i="14"/>
  <c r="J913" i="14"/>
  <c r="Y109" i="14"/>
  <c r="J984" i="18"/>
  <c r="Y183" i="18"/>
  <c r="J1071" i="13"/>
  <c r="Y249" i="13"/>
  <c r="J918" i="18"/>
  <c r="Y117" i="18"/>
  <c r="J922" i="14"/>
  <c r="Y118" i="14"/>
  <c r="J1084" i="13"/>
  <c r="Y262" i="13"/>
  <c r="J1011" i="13"/>
  <c r="Y189" i="13"/>
  <c r="J1022" i="18"/>
  <c r="Y221" i="18"/>
  <c r="Y107" i="13"/>
  <c r="J929" i="13"/>
  <c r="J909" i="18"/>
  <c r="Y108" i="18"/>
  <c r="J1050" i="18"/>
  <c r="Y249" i="18"/>
  <c r="J931" i="18"/>
  <c r="Y130" i="18"/>
  <c r="J1018" i="14"/>
  <c r="Y214" i="14"/>
  <c r="J1064" i="14"/>
  <c r="Y260" i="14"/>
  <c r="Y106" i="13"/>
  <c r="J928" i="13"/>
  <c r="J999" i="14"/>
  <c r="Y195" i="14"/>
  <c r="Y265" i="18"/>
  <c r="J1066" i="18"/>
  <c r="J1013" i="18"/>
  <c r="Y212" i="18"/>
  <c r="J1026" i="18"/>
  <c r="Y225" i="18"/>
  <c r="Y112" i="13"/>
  <c r="J934" i="13"/>
  <c r="J968" i="13"/>
  <c r="Y146" i="13"/>
  <c r="J937" i="14"/>
  <c r="Y133" i="14"/>
  <c r="Y216" i="18"/>
  <c r="J1017" i="18"/>
  <c r="J230" i="13"/>
  <c r="Y195" i="13"/>
  <c r="J1017" i="13"/>
  <c r="J1058" i="18"/>
  <c r="Y257" i="18"/>
  <c r="J924" i="18"/>
  <c r="Y123" i="18"/>
  <c r="Y120" i="18"/>
  <c r="J921" i="18"/>
  <c r="J1030" i="14"/>
  <c r="Y226" i="14"/>
  <c r="J1053" i="18"/>
  <c r="Y252" i="18"/>
  <c r="Y239" i="18"/>
  <c r="J1040" i="18"/>
  <c r="J1052" i="14"/>
  <c r="Y248" i="14"/>
  <c r="J914" i="14"/>
  <c r="Y110" i="14"/>
  <c r="Y174" i="14"/>
  <c r="J978" i="14"/>
  <c r="J1041" i="13"/>
  <c r="Y219" i="13"/>
  <c r="J926" i="14"/>
  <c r="Y122" i="14"/>
  <c r="J1025" i="14"/>
  <c r="Y221" i="14"/>
  <c r="J1070" i="14"/>
  <c r="Y266" i="14"/>
  <c r="Y151" i="18"/>
  <c r="J952" i="18"/>
  <c r="Y198" i="13"/>
  <c r="J1020" i="13"/>
  <c r="Y247" i="18"/>
  <c r="J1048" i="18"/>
  <c r="J1052" i="18"/>
  <c r="Y251" i="18"/>
  <c r="J1003" i="18"/>
  <c r="Y202" i="18"/>
  <c r="J932" i="18"/>
  <c r="Y131" i="18"/>
  <c r="K455" i="14"/>
  <c r="K497" i="14"/>
  <c r="K461" i="13"/>
  <c r="Q87" i="21"/>
  <c r="L537" i="18"/>
  <c r="L403" i="14"/>
  <c r="L286" i="14"/>
  <c r="N547" i="13"/>
  <c r="L1057" i="14"/>
  <c r="L923" i="14"/>
  <c r="L1024" i="13"/>
  <c r="L1059" i="18"/>
  <c r="L148" i="13"/>
  <c r="L966" i="13"/>
  <c r="L1066" i="14"/>
  <c r="L1027" i="14"/>
  <c r="L979" i="18"/>
  <c r="L967" i="14"/>
  <c r="L968" i="18"/>
  <c r="L1014" i="18"/>
  <c r="L1002" i="14"/>
  <c r="L983" i="18"/>
  <c r="L976" i="13"/>
  <c r="L1064" i="13"/>
  <c r="L1044" i="13"/>
  <c r="L1020" i="18"/>
  <c r="L1007" i="18"/>
  <c r="L1026" i="18"/>
  <c r="L991" i="13"/>
  <c r="L979" i="13"/>
  <c r="L1043" i="18"/>
  <c r="L1055" i="14"/>
  <c r="L902" i="18"/>
  <c r="L1057" i="18"/>
  <c r="L1022" i="18"/>
  <c r="L981" i="14"/>
  <c r="L978" i="18"/>
  <c r="L936" i="13"/>
  <c r="L1004" i="14"/>
  <c r="L1097" i="13"/>
  <c r="L932" i="13"/>
  <c r="L925" i="14"/>
  <c r="L954" i="13"/>
  <c r="L909" i="18"/>
  <c r="L1000" i="14"/>
  <c r="L1062" i="18"/>
  <c r="L974" i="18"/>
  <c r="L923" i="13"/>
  <c r="L1019" i="13"/>
  <c r="L1020" i="14"/>
  <c r="L983" i="13"/>
  <c r="L1054" i="14"/>
  <c r="L1004" i="13"/>
  <c r="L971" i="14"/>
  <c r="L980" i="13"/>
  <c r="L1015" i="18"/>
  <c r="L930" i="14"/>
  <c r="L273" i="13"/>
  <c r="L1060" i="13"/>
  <c r="L1071" i="13"/>
  <c r="L932" i="18"/>
  <c r="L1023" i="13"/>
  <c r="L1005" i="14"/>
  <c r="R403" i="14"/>
  <c r="R408" i="13"/>
  <c r="Y439" i="14"/>
  <c r="Y517" i="13"/>
  <c r="Y537" i="14"/>
  <c r="Y422" i="14"/>
  <c r="Y534" i="18"/>
  <c r="Y528" i="18"/>
  <c r="Y522" i="14"/>
  <c r="Y475" i="14"/>
  <c r="Y376" i="13"/>
  <c r="Y447" i="13"/>
  <c r="Y514" i="14"/>
  <c r="Y535" i="14"/>
  <c r="Y447" i="14"/>
  <c r="Y399" i="14"/>
  <c r="Y497" i="13"/>
  <c r="Y427" i="18"/>
  <c r="Y504" i="18"/>
  <c r="Y506" i="14"/>
  <c r="Y490" i="14"/>
  <c r="Y507" i="14"/>
  <c r="Y492" i="18"/>
  <c r="J403" i="14"/>
  <c r="Y366" i="14"/>
  <c r="Y455" i="13"/>
  <c r="Y431" i="18"/>
  <c r="Y376" i="18"/>
  <c r="Y372" i="18"/>
  <c r="Y498" i="13"/>
  <c r="Y370" i="18"/>
  <c r="Y437" i="14"/>
  <c r="Y446" i="18"/>
  <c r="Y391" i="18"/>
  <c r="Y544" i="13"/>
  <c r="Y405" i="13"/>
  <c r="Y471" i="18"/>
  <c r="Y448" i="13"/>
  <c r="Y480" i="18"/>
  <c r="Y398" i="14"/>
  <c r="Y489" i="13"/>
  <c r="Y452" i="13"/>
  <c r="Y490" i="13"/>
  <c r="Y393" i="18"/>
  <c r="Y425" i="18"/>
  <c r="Y478" i="18"/>
  <c r="Y375" i="18"/>
  <c r="Y499" i="13"/>
  <c r="Y512" i="18"/>
  <c r="Y494" i="13"/>
  <c r="Y394" i="18"/>
  <c r="Y477" i="13"/>
  <c r="Y493" i="14"/>
  <c r="Y524" i="13"/>
  <c r="Y542" i="13"/>
  <c r="Y390" i="13"/>
  <c r="Y395" i="14"/>
  <c r="K148" i="13"/>
  <c r="K966" i="13"/>
  <c r="N279" i="13"/>
  <c r="N960" i="13"/>
  <c r="S899" i="18"/>
  <c r="S134" i="18"/>
  <c r="S1035" i="18"/>
  <c r="S270" i="18"/>
  <c r="P1029" i="13"/>
  <c r="P1049" i="14"/>
  <c r="P1030" i="13"/>
  <c r="P910" i="18"/>
  <c r="P1005" i="13"/>
  <c r="G87" i="21"/>
  <c r="O1006" i="13"/>
  <c r="O1020" i="13"/>
  <c r="T901" i="18"/>
  <c r="T955" i="14"/>
  <c r="T187" i="14"/>
  <c r="T988" i="13"/>
  <c r="T1035" i="18"/>
  <c r="T270" i="18"/>
  <c r="T148" i="13"/>
  <c r="T966" i="13"/>
  <c r="T904" i="14"/>
  <c r="T273" i="13"/>
  <c r="T1060" i="13"/>
  <c r="T976" i="13"/>
  <c r="T908" i="14"/>
  <c r="J1062" i="18"/>
  <c r="Y261" i="18"/>
  <c r="Y258" i="14"/>
  <c r="J1062" i="14"/>
  <c r="J1065" i="13"/>
  <c r="Y243" i="13"/>
  <c r="J1078" i="13"/>
  <c r="Y256" i="13"/>
  <c r="Y130" i="14"/>
  <c r="J934" i="14"/>
  <c r="J904" i="18"/>
  <c r="Y103" i="18"/>
  <c r="J959" i="14"/>
  <c r="Y155" i="14"/>
  <c r="J976" i="13"/>
  <c r="Y154" i="13"/>
  <c r="J930" i="18"/>
  <c r="Y129" i="18"/>
  <c r="J1016" i="18"/>
  <c r="Y215" i="18"/>
  <c r="J910" i="18"/>
  <c r="Y109" i="18"/>
  <c r="J920" i="14"/>
  <c r="Y116" i="14"/>
  <c r="J1047" i="18"/>
  <c r="Y246" i="18"/>
  <c r="J1067" i="18"/>
  <c r="Y266" i="18"/>
  <c r="J1008" i="14"/>
  <c r="Y204" i="14"/>
  <c r="Y173" i="18"/>
  <c r="J974" i="18"/>
  <c r="J977" i="18"/>
  <c r="Y176" i="18"/>
  <c r="J1069" i="14"/>
  <c r="Y265" i="14"/>
  <c r="L229" i="14"/>
  <c r="L997" i="14"/>
  <c r="Y436" i="18"/>
  <c r="P495" i="18"/>
  <c r="K899" i="18"/>
  <c r="K134" i="18"/>
  <c r="K135" i="14"/>
  <c r="K230" i="14"/>
  <c r="K902" i="14"/>
  <c r="K1006" i="14"/>
  <c r="N1035" i="18"/>
  <c r="N270" i="18"/>
  <c r="M455" i="14"/>
  <c r="S1067" i="18"/>
  <c r="S960" i="13"/>
  <c r="S279" i="13"/>
  <c r="P929" i="14"/>
  <c r="P970" i="14"/>
  <c r="P1059" i="14"/>
  <c r="V1042" i="18"/>
  <c r="R977" i="14"/>
  <c r="O979" i="18"/>
  <c r="O1016" i="14"/>
  <c r="O1071" i="14"/>
  <c r="O1050" i="18"/>
  <c r="O955" i="14"/>
  <c r="O187" i="14"/>
  <c r="O1093" i="13"/>
  <c r="V539" i="14"/>
  <c r="T960" i="18"/>
  <c r="J836" i="13"/>
  <c r="J18" i="13"/>
  <c r="Y14" i="13"/>
  <c r="J927" i="14"/>
  <c r="Y123" i="14"/>
  <c r="Y125" i="13"/>
  <c r="J947" i="13"/>
  <c r="J921" i="14"/>
  <c r="Y117" i="14"/>
  <c r="J1055" i="18"/>
  <c r="Y254" i="18"/>
  <c r="J962" i="18"/>
  <c r="Y161" i="18"/>
  <c r="J937" i="13"/>
  <c r="Y115" i="13"/>
  <c r="J1071" i="14"/>
  <c r="Y267" i="14"/>
  <c r="Y100" i="14"/>
  <c r="J904" i="14"/>
  <c r="Y162" i="14"/>
  <c r="J966" i="14"/>
  <c r="J966" i="13"/>
  <c r="J148" i="13"/>
  <c r="Y144" i="13"/>
  <c r="J972" i="14"/>
  <c r="Y168" i="14"/>
  <c r="J1034" i="13"/>
  <c r="Y212" i="13"/>
  <c r="K539" i="14"/>
  <c r="L504" i="13"/>
  <c r="L926" i="13"/>
  <c r="L1025" i="18"/>
  <c r="L984" i="13"/>
  <c r="L960" i="18"/>
  <c r="L899" i="18"/>
  <c r="L134" i="18"/>
  <c r="L1045" i="14"/>
  <c r="L910" i="14"/>
  <c r="L1031" i="13"/>
  <c r="J495" i="18"/>
  <c r="Y459" i="18"/>
  <c r="Y515" i="13"/>
  <c r="Y437" i="13"/>
  <c r="Y451" i="13"/>
  <c r="Y522" i="13"/>
  <c r="Y537" i="13"/>
  <c r="Y384" i="13"/>
  <c r="Y389" i="13"/>
  <c r="Y453" i="14"/>
  <c r="Y533" i="14"/>
  <c r="Y445" i="18"/>
  <c r="U975" i="14"/>
  <c r="U1060" i="18"/>
  <c r="U924" i="18"/>
  <c r="M910" i="14"/>
  <c r="Q926" i="18"/>
  <c r="Q1079" i="13"/>
  <c r="Q1025" i="13"/>
  <c r="U401" i="18"/>
  <c r="U403" i="18" s="1"/>
  <c r="K967" i="14"/>
  <c r="K916" i="18"/>
  <c r="K957" i="18"/>
  <c r="N914" i="18"/>
  <c r="N923" i="13"/>
  <c r="S1064" i="18"/>
  <c r="S1074" i="13"/>
  <c r="P1036" i="18"/>
  <c r="P1031" i="13"/>
  <c r="P968" i="13"/>
  <c r="P1003" i="18"/>
  <c r="V924" i="14"/>
  <c r="V230" i="14"/>
  <c r="V135" i="14"/>
  <c r="V902" i="14"/>
  <c r="V970" i="18"/>
  <c r="R1044" i="14"/>
  <c r="O984" i="13"/>
  <c r="O270" i="18"/>
  <c r="O1035" i="18"/>
  <c r="O936" i="13"/>
  <c r="O818" i="14"/>
  <c r="O18" i="14"/>
  <c r="O148" i="13"/>
  <c r="O966" i="13"/>
  <c r="O995" i="18"/>
  <c r="O1005" i="14"/>
  <c r="O931" i="18"/>
  <c r="T1037" i="18"/>
  <c r="T1011" i="13"/>
  <c r="T978" i="18"/>
  <c r="T921" i="18"/>
  <c r="T1034" i="13"/>
  <c r="T999" i="13"/>
  <c r="J1046" i="14"/>
  <c r="Y242" i="14"/>
  <c r="J1079" i="13"/>
  <c r="Y257" i="13"/>
  <c r="J1059" i="18"/>
  <c r="Y258" i="18"/>
  <c r="J930" i="13"/>
  <c r="Y108" i="13"/>
  <c r="J1036" i="18"/>
  <c r="Y235" i="18"/>
  <c r="J1054" i="14"/>
  <c r="Y250" i="14"/>
  <c r="J1044" i="14"/>
  <c r="Y240" i="14"/>
  <c r="J985" i="13"/>
  <c r="Y163" i="13"/>
  <c r="Y178" i="18"/>
  <c r="J979" i="18"/>
  <c r="I99" i="19"/>
  <c r="X15" i="19"/>
  <c r="J966" i="18"/>
  <c r="Y165" i="18"/>
  <c r="J1001" i="13"/>
  <c r="Y179" i="13"/>
  <c r="J936" i="13"/>
  <c r="Y114" i="13"/>
  <c r="N401" i="18"/>
  <c r="N403" i="18" s="1"/>
  <c r="N495" i="18"/>
  <c r="L937" i="13"/>
  <c r="L945" i="13"/>
  <c r="L946" i="13"/>
  <c r="L1021" i="13"/>
  <c r="L1058" i="14"/>
  <c r="L1004" i="18"/>
  <c r="R453" i="18"/>
  <c r="Y514" i="18"/>
  <c r="J461" i="13"/>
  <c r="Y426" i="13"/>
  <c r="Y393" i="14"/>
  <c r="Y523" i="18"/>
  <c r="Y534" i="14"/>
  <c r="Y522" i="18"/>
  <c r="Y461" i="18"/>
  <c r="Y534" i="13"/>
  <c r="Y528" i="14"/>
  <c r="Y462" i="18"/>
  <c r="Y529" i="18"/>
  <c r="Y366" i="18"/>
  <c r="Y521" i="14"/>
  <c r="Y445" i="14"/>
  <c r="Y394" i="13"/>
  <c r="U1075" i="13"/>
  <c r="U1014" i="18"/>
  <c r="U1021" i="14"/>
  <c r="U1049" i="18"/>
  <c r="U1068" i="14"/>
  <c r="U971" i="14"/>
  <c r="U1003" i="13"/>
  <c r="O504" i="13"/>
  <c r="M934" i="13"/>
  <c r="M1009" i="14"/>
  <c r="M994" i="18"/>
  <c r="M1081" i="13"/>
  <c r="M973" i="18"/>
  <c r="M910" i="18"/>
  <c r="Q1091" i="13"/>
  <c r="Q1052" i="14"/>
  <c r="Q1026" i="13"/>
  <c r="Q964" i="14"/>
  <c r="Q1028" i="13"/>
  <c r="Q902" i="18"/>
  <c r="K1091" i="13"/>
  <c r="K975" i="13"/>
  <c r="K909" i="14"/>
  <c r="K273" i="13"/>
  <c r="K1060" i="13"/>
  <c r="N1070" i="13"/>
  <c r="N907" i="14"/>
  <c r="N906" i="18"/>
  <c r="N1062" i="18"/>
  <c r="N905" i="18"/>
  <c r="N1008" i="14"/>
  <c r="S1061" i="13"/>
  <c r="S187" i="14"/>
  <c r="S955" i="14"/>
  <c r="S1025" i="18"/>
  <c r="S978" i="18"/>
  <c r="S1055" i="18"/>
  <c r="S908" i="14"/>
  <c r="P972" i="14"/>
  <c r="P912" i="14"/>
  <c r="P977" i="18"/>
  <c r="P904" i="18"/>
  <c r="P1000" i="14"/>
  <c r="P1047" i="13"/>
  <c r="P999" i="14"/>
  <c r="P1014" i="18"/>
  <c r="V1009" i="18"/>
  <c r="V966" i="13"/>
  <c r="V148" i="13"/>
  <c r="V1061" i="18"/>
  <c r="V968" i="13"/>
  <c r="V1045" i="13"/>
  <c r="R1055" i="14"/>
  <c r="R1023" i="13"/>
  <c r="O1000" i="13"/>
  <c r="O923" i="14"/>
  <c r="O1051" i="18"/>
  <c r="O1006" i="18"/>
  <c r="O934" i="13"/>
  <c r="O909" i="14"/>
  <c r="O980" i="18"/>
  <c r="O976" i="14"/>
  <c r="O1012" i="14"/>
  <c r="T186" i="18"/>
  <c r="T951" i="18"/>
  <c r="T1063" i="14"/>
  <c r="T1011" i="14"/>
  <c r="J1047" i="14"/>
  <c r="Y243" i="14"/>
  <c r="Y98" i="14"/>
  <c r="J230" i="14"/>
  <c r="J135" i="14"/>
  <c r="J902" i="14"/>
  <c r="Y178" i="13"/>
  <c r="J1000" i="13"/>
  <c r="Y98" i="18"/>
  <c r="J134" i="18"/>
  <c r="J899" i="18"/>
  <c r="J1021" i="14"/>
  <c r="Y217" i="14"/>
  <c r="J989" i="13"/>
  <c r="Y167" i="13"/>
  <c r="Y99" i="14"/>
  <c r="J903" i="14"/>
  <c r="Y115" i="14"/>
  <c r="J919" i="14"/>
  <c r="J1059" i="14"/>
  <c r="Y255" i="14"/>
  <c r="J973" i="14"/>
  <c r="Y169" i="14"/>
  <c r="J1051" i="18"/>
  <c r="Y250" i="18"/>
  <c r="J921" i="13"/>
  <c r="Y99" i="13"/>
  <c r="J1090" i="13"/>
  <c r="Y268" i="13"/>
  <c r="L497" i="14"/>
  <c r="L926" i="14"/>
  <c r="L911" i="14"/>
  <c r="L1042" i="13"/>
  <c r="L989" i="14"/>
  <c r="L1056" i="14"/>
  <c r="L955" i="18"/>
  <c r="L958" i="14"/>
  <c r="L978" i="14"/>
  <c r="Y476" i="18"/>
  <c r="U1019" i="14"/>
  <c r="U961" i="14"/>
  <c r="U928" i="13"/>
  <c r="U1062" i="14"/>
  <c r="U942" i="13"/>
  <c r="U1029" i="13"/>
  <c r="U928" i="18"/>
  <c r="U1004" i="13"/>
  <c r="U1011" i="13"/>
  <c r="U905" i="18"/>
  <c r="U915" i="14"/>
  <c r="U979" i="18"/>
  <c r="U903" i="18"/>
  <c r="U1054" i="13"/>
  <c r="U1059" i="18"/>
  <c r="U909" i="14"/>
  <c r="U941" i="13"/>
  <c r="U934" i="14"/>
  <c r="U904" i="18"/>
  <c r="U1097" i="13"/>
  <c r="U837" i="13"/>
  <c r="U1063" i="13"/>
  <c r="U1054" i="14"/>
  <c r="U976" i="18"/>
  <c r="U995" i="18"/>
  <c r="U1025" i="13"/>
  <c r="U918" i="14"/>
  <c r="U1038" i="18"/>
  <c r="O422" i="13"/>
  <c r="Q537" i="18"/>
  <c r="Q495" i="18"/>
  <c r="M928" i="14"/>
  <c r="M134" i="18"/>
  <c r="M899" i="18"/>
  <c r="M1002" i="13"/>
  <c r="M1044" i="14"/>
  <c r="M1046" i="13"/>
  <c r="M926" i="18"/>
  <c r="M1048" i="18"/>
  <c r="M911" i="18"/>
  <c r="M958" i="18"/>
  <c r="M1093" i="13"/>
  <c r="M909" i="18"/>
  <c r="M967" i="13"/>
  <c r="M1072" i="14"/>
  <c r="M1042" i="18"/>
  <c r="M979" i="14"/>
  <c r="M970" i="14"/>
  <c r="M1043" i="18"/>
  <c r="M1002" i="18"/>
  <c r="M993" i="18"/>
  <c r="M228" i="18"/>
  <c r="M933" i="13"/>
  <c r="M958" i="14"/>
  <c r="M18" i="14"/>
  <c r="M818" i="14"/>
  <c r="M1044" i="18"/>
  <c r="M901" i="18"/>
  <c r="M968" i="14"/>
  <c r="M973" i="14"/>
  <c r="M926" i="13"/>
  <c r="M980" i="14"/>
  <c r="M1011" i="14"/>
  <c r="M989" i="14"/>
  <c r="M1022" i="13"/>
  <c r="M1063" i="13"/>
  <c r="Q997" i="18"/>
  <c r="Q1016" i="18"/>
  <c r="Q906" i="14"/>
  <c r="Q1029" i="13"/>
  <c r="Q1044" i="13"/>
  <c r="Q1003" i="18"/>
  <c r="Q911" i="14"/>
  <c r="Q1045" i="14"/>
  <c r="Q924" i="18"/>
  <c r="Q904" i="14"/>
  <c r="Q953" i="13"/>
  <c r="Q978" i="18"/>
  <c r="Q1050" i="18"/>
  <c r="Q279" i="13"/>
  <c r="Q960" i="13"/>
  <c r="Q134" i="13"/>
  <c r="Q920" i="13"/>
  <c r="Q1020" i="18"/>
  <c r="Q920" i="14"/>
  <c r="Q988" i="14"/>
  <c r="Q968" i="14"/>
  <c r="Q976" i="18"/>
  <c r="Q1065" i="13"/>
  <c r="Q984" i="13"/>
  <c r="Q977" i="14"/>
  <c r="Q925" i="14"/>
  <c r="Q1040" i="13"/>
  <c r="Q1078" i="13"/>
  <c r="Q909" i="18"/>
  <c r="Q998" i="13"/>
  <c r="Q926" i="14"/>
  <c r="Q982" i="18"/>
  <c r="Q1013" i="14"/>
  <c r="Q928" i="18"/>
  <c r="Q1046" i="14"/>
  <c r="Q977" i="13"/>
  <c r="Q914" i="18"/>
  <c r="Q1054" i="13"/>
  <c r="Q965" i="18"/>
  <c r="Q1018" i="18"/>
  <c r="Q1007" i="18"/>
  <c r="Q981" i="13"/>
  <c r="Q989" i="13"/>
  <c r="Q966" i="14"/>
  <c r="Q922" i="13"/>
  <c r="Q921" i="18"/>
  <c r="Q1071" i="13"/>
  <c r="Q1041" i="18"/>
  <c r="Q934" i="13"/>
  <c r="Q946" i="13"/>
  <c r="Q912" i="14"/>
  <c r="Q973" i="18"/>
  <c r="Q1005" i="13"/>
  <c r="Q1023" i="14"/>
  <c r="Q1063" i="18"/>
  <c r="Q1060" i="13"/>
  <c r="Q273" i="13"/>
  <c r="U408" i="13"/>
  <c r="U461" i="13"/>
  <c r="P537" i="18"/>
  <c r="P453" i="18"/>
  <c r="K1029" i="13"/>
  <c r="K956" i="18"/>
  <c r="K963" i="14"/>
  <c r="K966" i="18"/>
  <c r="K939" i="13"/>
  <c r="K1019" i="14"/>
  <c r="K920" i="18"/>
  <c r="K980" i="13"/>
  <c r="K1072" i="13"/>
  <c r="K1014" i="14"/>
  <c r="K1017" i="18"/>
  <c r="K911" i="14"/>
  <c r="K1072" i="14"/>
  <c r="K919" i="18"/>
  <c r="K922" i="14"/>
  <c r="K971" i="18"/>
  <c r="K960" i="18"/>
  <c r="K1022" i="13"/>
  <c r="K1074" i="13"/>
  <c r="K1059" i="18"/>
  <c r="K932" i="14"/>
  <c r="K1066" i="14"/>
  <c r="K998" i="14"/>
  <c r="N988" i="14"/>
  <c r="N981" i="18"/>
  <c r="N943" i="13"/>
  <c r="N1046" i="13"/>
  <c r="N1019" i="13"/>
  <c r="N967" i="13"/>
  <c r="N937" i="13"/>
  <c r="N837" i="13"/>
  <c r="N955" i="14"/>
  <c r="N187" i="14"/>
  <c r="N960" i="18"/>
  <c r="N978" i="18"/>
  <c r="N1002" i="18"/>
  <c r="N1039" i="18"/>
  <c r="N997" i="18"/>
  <c r="N933" i="14"/>
  <c r="N1049" i="14"/>
  <c r="N836" i="13"/>
  <c r="N18" i="13"/>
  <c r="N1071" i="13"/>
  <c r="N1085" i="13"/>
  <c r="N968" i="14"/>
  <c r="N953" i="18"/>
  <c r="N1090" i="13"/>
  <c r="N932" i="18"/>
  <c r="N1049" i="18"/>
  <c r="N229" i="14"/>
  <c r="N997" i="14"/>
  <c r="Y609" i="17"/>
  <c r="M504" i="13"/>
  <c r="M422" i="13"/>
  <c r="T453" i="18"/>
  <c r="T401" i="18"/>
  <c r="T403" i="18" s="1"/>
  <c r="S1059" i="14"/>
  <c r="S1045" i="18"/>
  <c r="S1064" i="13"/>
  <c r="S1060" i="18"/>
  <c r="S1020" i="18"/>
  <c r="S1049" i="13"/>
  <c r="S1024" i="18"/>
  <c r="S925" i="14"/>
  <c r="S999" i="14"/>
  <c r="S956" i="18"/>
  <c r="S1031" i="14"/>
  <c r="S997" i="13"/>
  <c r="S1065" i="14"/>
  <c r="S948" i="13"/>
  <c r="S974" i="14"/>
  <c r="S953" i="18"/>
  <c r="S928" i="13"/>
  <c r="S1050" i="13"/>
  <c r="S967" i="13"/>
  <c r="S966" i="18"/>
  <c r="S1047" i="14"/>
  <c r="S1053" i="14"/>
  <c r="S958" i="14"/>
  <c r="S975" i="14"/>
  <c r="S1049" i="18"/>
  <c r="S923" i="18"/>
  <c r="S1032" i="13"/>
  <c r="S1052" i="18"/>
  <c r="P931" i="13"/>
  <c r="P943" i="13"/>
  <c r="P1010" i="18"/>
  <c r="P941" i="13"/>
  <c r="P1068" i="13"/>
  <c r="P899" i="18"/>
  <c r="P134" i="18"/>
  <c r="P984" i="13"/>
  <c r="P915" i="14"/>
  <c r="P931" i="14"/>
  <c r="P1024" i="13"/>
  <c r="P928" i="13"/>
  <c r="P981" i="13"/>
  <c r="P1021" i="13"/>
  <c r="P1097" i="13"/>
  <c r="P968" i="14"/>
  <c r="P1015" i="14"/>
  <c r="P18" i="13"/>
  <c r="P836" i="13"/>
  <c r="P1038" i="13"/>
  <c r="P1026" i="14"/>
  <c r="P904" i="14"/>
  <c r="P1083" i="13"/>
  <c r="P989" i="14"/>
  <c r="P1062" i="13"/>
  <c r="P1051" i="18"/>
  <c r="P271" i="14"/>
  <c r="P1039" i="14"/>
  <c r="P1006" i="18"/>
  <c r="P937" i="13"/>
  <c r="P982" i="14"/>
  <c r="P942" i="13"/>
  <c r="P975" i="18"/>
  <c r="P1042" i="18"/>
  <c r="P1005" i="18"/>
  <c r="P1065" i="14"/>
  <c r="P1060" i="18"/>
  <c r="P1063" i="14"/>
  <c r="P1042" i="13"/>
  <c r="P1007" i="14"/>
  <c r="P1031" i="14"/>
  <c r="P975" i="14"/>
  <c r="P1067" i="18"/>
  <c r="P937" i="14"/>
  <c r="P1055" i="14"/>
  <c r="P1032" i="13"/>
  <c r="P1011" i="18"/>
  <c r="P1064" i="14"/>
  <c r="P1046" i="13"/>
  <c r="P1061" i="18"/>
  <c r="P973" i="14"/>
  <c r="P965" i="14"/>
  <c r="P952" i="18"/>
  <c r="P819" i="14"/>
  <c r="P960" i="18"/>
  <c r="P944" i="13"/>
  <c r="S537" i="18"/>
  <c r="S539" i="14"/>
  <c r="S408" i="13"/>
  <c r="S497" i="14"/>
  <c r="V964" i="18"/>
  <c r="V230" i="13"/>
  <c r="V1017" i="13"/>
  <c r="V1004" i="13"/>
  <c r="V134" i="13"/>
  <c r="V920" i="13"/>
  <c r="V1044" i="13"/>
  <c r="V836" i="13"/>
  <c r="V18" i="13"/>
  <c r="V989" i="14"/>
  <c r="V955" i="18"/>
  <c r="V961" i="18"/>
  <c r="V951" i="13"/>
  <c r="V984" i="14"/>
  <c r="V926" i="13"/>
  <c r="V950" i="13"/>
  <c r="V1005" i="13"/>
  <c r="V960" i="13"/>
  <c r="V279" i="13"/>
  <c r="V959" i="14"/>
  <c r="V1038" i="13"/>
  <c r="V992" i="13"/>
  <c r="V1065" i="18"/>
  <c r="V1055" i="14"/>
  <c r="V918" i="18"/>
  <c r="V1059" i="18"/>
  <c r="V1050" i="14"/>
  <c r="V946" i="13"/>
  <c r="V988" i="14"/>
  <c r="V1066" i="13"/>
  <c r="V960" i="14"/>
  <c r="V1077" i="13"/>
  <c r="V1021" i="18"/>
  <c r="Y610" i="17"/>
  <c r="R1048" i="14"/>
  <c r="R1039" i="14"/>
  <c r="R271" i="14"/>
  <c r="R1017" i="18"/>
  <c r="R1048" i="13"/>
  <c r="R1011" i="14"/>
  <c r="R930" i="18"/>
  <c r="R1009" i="18"/>
  <c r="R961" i="18"/>
  <c r="R1002" i="14"/>
  <c r="R924" i="18"/>
  <c r="R1065" i="18"/>
  <c r="R1068" i="14"/>
  <c r="R926" i="14"/>
  <c r="R913" i="18"/>
  <c r="R996" i="13"/>
  <c r="R230" i="13"/>
  <c r="R1017" i="13"/>
  <c r="R923" i="14"/>
  <c r="R989" i="13"/>
  <c r="R937" i="14"/>
  <c r="R932" i="13"/>
  <c r="R912" i="18"/>
  <c r="R1036" i="13"/>
  <c r="R908" i="18"/>
  <c r="R916" i="14"/>
  <c r="R1025" i="13"/>
  <c r="R988" i="13"/>
  <c r="R1020" i="14"/>
  <c r="R976" i="14"/>
  <c r="O1045" i="18"/>
  <c r="O999" i="13"/>
  <c r="O917" i="14"/>
  <c r="O957" i="14"/>
  <c r="O911" i="18"/>
  <c r="O1025" i="13"/>
  <c r="O939" i="13"/>
  <c r="O911" i="14"/>
  <c r="O929" i="14"/>
  <c r="O997" i="18"/>
  <c r="O1031" i="14"/>
  <c r="O918" i="18"/>
  <c r="O971" i="18"/>
  <c r="O1069" i="14"/>
  <c r="O996" i="13"/>
  <c r="O928" i="14"/>
  <c r="O996" i="18"/>
  <c r="O916" i="14"/>
  <c r="O899" i="18"/>
  <c r="O134" i="18"/>
  <c r="O1067" i="14"/>
  <c r="O917" i="18"/>
  <c r="O913" i="14"/>
  <c r="O910" i="14"/>
  <c r="O946" i="13"/>
  <c r="O1068" i="14"/>
  <c r="O981" i="14"/>
  <c r="O934" i="14"/>
  <c r="O979" i="14"/>
  <c r="O968" i="18"/>
  <c r="O958" i="14"/>
  <c r="O1030" i="14"/>
  <c r="O1068" i="18"/>
  <c r="O1039" i="18"/>
  <c r="O1041" i="13"/>
  <c r="O1089" i="13"/>
  <c r="O903" i="18"/>
  <c r="O950" i="13"/>
  <c r="O1001" i="13"/>
  <c r="O1049" i="18"/>
  <c r="O974" i="18"/>
  <c r="O1045" i="13"/>
  <c r="O973" i="14"/>
  <c r="O935" i="13"/>
  <c r="O1037" i="18"/>
  <c r="O985" i="13"/>
  <c r="O927" i="14"/>
  <c r="O1045" i="14"/>
  <c r="O1063" i="13"/>
  <c r="O1001" i="18"/>
  <c r="O918" i="14"/>
  <c r="O932" i="18"/>
  <c r="O923" i="13"/>
  <c r="O965" i="14"/>
  <c r="P87" i="21"/>
  <c r="T926" i="18"/>
  <c r="T971" i="18"/>
  <c r="T932" i="14"/>
  <c r="T1085" i="13"/>
  <c r="T1049" i="13"/>
  <c r="T1009" i="14"/>
  <c r="T952" i="13"/>
  <c r="T1022" i="13"/>
  <c r="T922" i="18"/>
  <c r="T1049" i="14"/>
  <c r="T1018" i="13"/>
  <c r="T1044" i="13"/>
  <c r="T1003" i="18"/>
  <c r="T949" i="13"/>
  <c r="T1036" i="13"/>
  <c r="T973" i="18"/>
  <c r="T1043" i="14"/>
  <c r="T1001" i="13"/>
  <c r="T982" i="18"/>
  <c r="T937" i="13"/>
  <c r="T1053" i="14"/>
  <c r="T931" i="13"/>
  <c r="T1006" i="13"/>
  <c r="T1073" i="13"/>
  <c r="T1031" i="14"/>
  <c r="T1077" i="13"/>
  <c r="T944" i="13"/>
  <c r="T930" i="13"/>
  <c r="T1020" i="18"/>
  <c r="T920" i="14"/>
  <c r="T980" i="13"/>
  <c r="T1014" i="14"/>
  <c r="T978" i="13"/>
  <c r="T1047" i="14"/>
  <c r="T1074" i="13"/>
  <c r="T1021" i="13"/>
  <c r="T1024" i="18"/>
  <c r="T986" i="13"/>
  <c r="T1048" i="13"/>
  <c r="T964" i="18"/>
  <c r="T1064" i="18"/>
  <c r="T987" i="14"/>
  <c r="T1040" i="18"/>
  <c r="T1038" i="18"/>
  <c r="T1046" i="14"/>
  <c r="T1050" i="18"/>
  <c r="T929" i="13"/>
  <c r="T923" i="13"/>
  <c r="T1082" i="13"/>
  <c r="T1067" i="18"/>
  <c r="T1068" i="14"/>
  <c r="T976" i="14"/>
  <c r="T228" i="18"/>
  <c r="T993" i="18"/>
  <c r="J1021" i="13"/>
  <c r="Y199" i="13"/>
  <c r="J903" i="18"/>
  <c r="Y102" i="18"/>
  <c r="J998" i="13"/>
  <c r="Y176" i="13"/>
  <c r="J914" i="18"/>
  <c r="Y113" i="18"/>
  <c r="Y275" i="13"/>
  <c r="J1097" i="13"/>
  <c r="J986" i="13"/>
  <c r="Y164" i="13"/>
  <c r="J994" i="18"/>
  <c r="Y193" i="18"/>
  <c r="J963" i="14"/>
  <c r="Y159" i="14"/>
  <c r="J941" i="13"/>
  <c r="Y119" i="13"/>
  <c r="Y132" i="13"/>
  <c r="J954" i="13"/>
  <c r="J1066" i="13"/>
  <c r="Y244" i="13"/>
  <c r="J915" i="14"/>
  <c r="Y111" i="14"/>
  <c r="J987" i="13"/>
  <c r="Y165" i="13"/>
  <c r="J1073" i="14"/>
  <c r="Y269" i="14"/>
  <c r="J917" i="18"/>
  <c r="Y116" i="18"/>
  <c r="J1068" i="18"/>
  <c r="Y267" i="18"/>
  <c r="Y255" i="13"/>
  <c r="J1077" i="13"/>
  <c r="Y205" i="14"/>
  <c r="J1009" i="14"/>
  <c r="J1004" i="13"/>
  <c r="Y182" i="13"/>
  <c r="J915" i="18"/>
  <c r="Y114" i="18"/>
  <c r="Y116" i="13"/>
  <c r="J938" i="13"/>
  <c r="J983" i="13"/>
  <c r="Y161" i="13"/>
  <c r="J944" i="13"/>
  <c r="Y122" i="13"/>
  <c r="J1066" i="14"/>
  <c r="Y262" i="14"/>
  <c r="J1075" i="13"/>
  <c r="Y253" i="13"/>
  <c r="J1061" i="14"/>
  <c r="Y257" i="14"/>
  <c r="Y180" i="13"/>
  <c r="J1002" i="13"/>
  <c r="Y258" i="13"/>
  <c r="J1080" i="13"/>
  <c r="J1029" i="14"/>
  <c r="Y225" i="14"/>
  <c r="J968" i="18"/>
  <c r="Y167" i="18"/>
  <c r="J994" i="13"/>
  <c r="Y172" i="13"/>
  <c r="J1043" i="13"/>
  <c r="Y221" i="13"/>
  <c r="J922" i="13"/>
  <c r="Y100" i="13"/>
  <c r="J948" i="13"/>
  <c r="Y126" i="13"/>
  <c r="J1010" i="14"/>
  <c r="Y206" i="14"/>
  <c r="J923" i="14"/>
  <c r="Y119" i="14"/>
  <c r="J981" i="14"/>
  <c r="Y177" i="14"/>
  <c r="J975" i="18"/>
  <c r="Y174" i="18"/>
  <c r="Y131" i="14"/>
  <c r="J935" i="14"/>
  <c r="Y100" i="18"/>
  <c r="J901" i="18"/>
  <c r="J1073" i="13"/>
  <c r="Y251" i="13"/>
  <c r="J1063" i="13"/>
  <c r="Y241" i="13"/>
  <c r="J1039" i="18"/>
  <c r="Y238" i="18"/>
  <c r="J1014" i="18"/>
  <c r="Y213" i="18"/>
  <c r="Y192" i="18"/>
  <c r="J993" i="18"/>
  <c r="J228" i="18"/>
  <c r="Y263" i="14"/>
  <c r="J1067" i="14"/>
  <c r="J977" i="13"/>
  <c r="Y155" i="13"/>
  <c r="J1045" i="14"/>
  <c r="Y241" i="14"/>
  <c r="Y179" i="14"/>
  <c r="J983" i="14"/>
  <c r="J949" i="13"/>
  <c r="Y127" i="13"/>
  <c r="J943" i="13"/>
  <c r="Y121" i="13"/>
  <c r="J1056" i="18"/>
  <c r="Y255" i="18"/>
  <c r="J1035" i="13"/>
  <c r="Y213" i="13"/>
  <c r="J273" i="13"/>
  <c r="Y238" i="13"/>
  <c r="J1060" i="13"/>
  <c r="K408" i="13"/>
  <c r="K401" i="18"/>
  <c r="K403" i="18" s="1"/>
  <c r="K495" i="18"/>
  <c r="L455" i="14"/>
  <c r="N408" i="13"/>
  <c r="N461" i="13"/>
  <c r="N422" i="13"/>
  <c r="L922" i="18"/>
  <c r="L1003" i="14"/>
  <c r="L1018" i="13"/>
  <c r="L999" i="14"/>
  <c r="L1084" i="13"/>
  <c r="L900" i="18"/>
  <c r="L998" i="13"/>
  <c r="L1061" i="14"/>
  <c r="L1017" i="18"/>
  <c r="L911" i="18"/>
  <c r="L1008" i="14"/>
  <c r="L1039" i="18"/>
  <c r="L994" i="18"/>
  <c r="L955" i="14"/>
  <c r="L187" i="14"/>
  <c r="L957" i="14"/>
  <c r="L932" i="14"/>
  <c r="L1050" i="13"/>
  <c r="L964" i="14"/>
  <c r="L958" i="18"/>
  <c r="L1010" i="14"/>
  <c r="L982" i="13"/>
  <c r="L1062" i="13"/>
  <c r="L968" i="13"/>
  <c r="L961" i="14"/>
  <c r="L934" i="13"/>
  <c r="L1007" i="13"/>
  <c r="L967" i="13"/>
  <c r="L913" i="18"/>
  <c r="L949" i="13"/>
  <c r="L1005" i="18"/>
  <c r="L980" i="18"/>
  <c r="L964" i="18"/>
  <c r="L966" i="14"/>
  <c r="L1072" i="14"/>
  <c r="L965" i="18"/>
  <c r="L1089" i="13"/>
  <c r="L986" i="13"/>
  <c r="L1092" i="13"/>
  <c r="L956" i="14"/>
  <c r="L1070" i="14"/>
  <c r="L983" i="14"/>
  <c r="L971" i="18"/>
  <c r="L1043" i="13"/>
  <c r="L920" i="14"/>
  <c r="L18" i="14"/>
  <c r="L818" i="14"/>
  <c r="L966" i="18"/>
  <c r="L1067" i="18"/>
  <c r="L924" i="13"/>
  <c r="L968" i="14"/>
  <c r="L1029" i="14"/>
  <c r="L935" i="14"/>
  <c r="L985" i="14"/>
  <c r="L995" i="18"/>
  <c r="R537" i="18"/>
  <c r="R495" i="18"/>
  <c r="Y502" i="13"/>
  <c r="Y531" i="13"/>
  <c r="Y529" i="14"/>
  <c r="Y419" i="18"/>
  <c r="Y374" i="18"/>
  <c r="Y386" i="14"/>
  <c r="Y395" i="13"/>
  <c r="Y450" i="13"/>
  <c r="Y487" i="18"/>
  <c r="Y517" i="18"/>
  <c r="Y444" i="18"/>
  <c r="Y505" i="14"/>
  <c r="Y423" i="14"/>
  <c r="Y533" i="18"/>
  <c r="Y397" i="18"/>
  <c r="Y432" i="14"/>
  <c r="Y376" i="14"/>
  <c r="Y374" i="14"/>
  <c r="Y387" i="13"/>
  <c r="Y519" i="14"/>
  <c r="Y402" i="13"/>
  <c r="Y467" i="18"/>
  <c r="Y486" i="13"/>
  <c r="Y447" i="18"/>
  <c r="Y429" i="18"/>
  <c r="Y470" i="14"/>
  <c r="Y488" i="13"/>
  <c r="Y472" i="13"/>
  <c r="Y509" i="18"/>
  <c r="Y462" i="14"/>
  <c r="Y388" i="14"/>
  <c r="Y463" i="14"/>
  <c r="Y519" i="13"/>
  <c r="Y440" i="18"/>
  <c r="Y380" i="14"/>
  <c r="Y465" i="18"/>
  <c r="Y396" i="18"/>
  <c r="Y515" i="14"/>
  <c r="Y379" i="13"/>
  <c r="Y505" i="18"/>
  <c r="Y459" i="13"/>
  <c r="Y381" i="18"/>
  <c r="Y283" i="14"/>
  <c r="Y510" i="14"/>
  <c r="Y392" i="14"/>
  <c r="Y424" i="14"/>
  <c r="Y510" i="18"/>
  <c r="Y489" i="14"/>
  <c r="Y387" i="14"/>
  <c r="Y474" i="18"/>
  <c r="Y448" i="14"/>
  <c r="Y495" i="13"/>
  <c r="Y396" i="14"/>
  <c r="Y521" i="18"/>
  <c r="W267" i="17"/>
  <c r="X267" i="17"/>
  <c r="X116" i="17"/>
  <c r="W126" i="17"/>
  <c r="G34" i="24"/>
  <c r="K39" i="12"/>
  <c r="I39" i="12"/>
  <c r="J39" i="12"/>
  <c r="M405" i="14" l="1"/>
  <c r="M541" i="14" s="1"/>
  <c r="I201" i="21" s="1"/>
  <c r="R1101" i="13"/>
  <c r="W444" i="17"/>
  <c r="W608" i="17" s="1"/>
  <c r="I453" i="17"/>
  <c r="M125" i="8"/>
  <c r="M116" i="8"/>
  <c r="R405" i="14"/>
  <c r="R541" i="14" s="1"/>
  <c r="N201" i="21" s="1"/>
  <c r="M114" i="8"/>
  <c r="L126" i="8"/>
  <c r="I454" i="17" s="1"/>
  <c r="X608" i="17"/>
  <c r="R822" i="14"/>
  <c r="X442" i="17"/>
  <c r="X606" i="17" s="1"/>
  <c r="W442" i="17"/>
  <c r="W606" i="17" s="1"/>
  <c r="I441" i="17"/>
  <c r="O441" i="17" s="1"/>
  <c r="M113" i="8"/>
  <c r="X290" i="17"/>
  <c r="W290" i="17"/>
  <c r="N1071" i="18"/>
  <c r="J84" i="21"/>
  <c r="U822" i="14"/>
  <c r="K840" i="13"/>
  <c r="S410" i="13"/>
  <c r="S551" i="13" s="1"/>
  <c r="M840" i="13"/>
  <c r="P410" i="13"/>
  <c r="P551" i="13" s="1"/>
  <c r="O84" i="21"/>
  <c r="T410" i="13"/>
  <c r="T551" i="13" s="1"/>
  <c r="S1029" i="18"/>
  <c r="T970" i="13"/>
  <c r="M410" i="13"/>
  <c r="M551" i="13" s="1"/>
  <c r="K970" i="13"/>
  <c r="P405" i="14"/>
  <c r="P541" i="14" s="1"/>
  <c r="L201" i="21" s="1"/>
  <c r="L1029" i="18"/>
  <c r="R84" i="21"/>
  <c r="M84" i="21"/>
  <c r="K405" i="14"/>
  <c r="K541" i="14" s="1"/>
  <c r="G201" i="21" s="1"/>
  <c r="T1071" i="18"/>
  <c r="R970" i="13"/>
  <c r="S822" i="14"/>
  <c r="M1101" i="13"/>
  <c r="J97" i="21"/>
  <c r="N431" i="17" s="1"/>
  <c r="V840" i="13"/>
  <c r="R840" i="13"/>
  <c r="N84" i="21"/>
  <c r="O1071" i="18"/>
  <c r="K410" i="13"/>
  <c r="K551" i="13" s="1"/>
  <c r="U405" i="14"/>
  <c r="U541" i="14" s="1"/>
  <c r="Q201" i="21" s="1"/>
  <c r="V822" i="14"/>
  <c r="L84" i="21"/>
  <c r="R410" i="13"/>
  <c r="R551" i="13" s="1"/>
  <c r="Q84" i="21"/>
  <c r="K822" i="14"/>
  <c r="L822" i="14"/>
  <c r="P84" i="21"/>
  <c r="K84" i="21"/>
  <c r="U410" i="13"/>
  <c r="U551" i="13" s="1"/>
  <c r="O987" i="18"/>
  <c r="V1101" i="13"/>
  <c r="O541" i="14"/>
  <c r="K201" i="21" s="1"/>
  <c r="G84" i="21"/>
  <c r="Q822" i="14"/>
  <c r="T539" i="18"/>
  <c r="R17" i="2" s="1"/>
  <c r="Y903" i="14"/>
  <c r="O970" i="13"/>
  <c r="U970" i="13"/>
  <c r="N405" i="14"/>
  <c r="N541" i="14" s="1"/>
  <c r="J201" i="21" s="1"/>
  <c r="N840" i="13"/>
  <c r="M822" i="14"/>
  <c r="L97" i="21"/>
  <c r="P442" i="17" s="1"/>
  <c r="N822" i="14"/>
  <c r="T405" i="14"/>
  <c r="T541" i="14" s="1"/>
  <c r="P201" i="21" s="1"/>
  <c r="V137" i="14"/>
  <c r="V273" i="14" s="1"/>
  <c r="R198" i="21" s="1"/>
  <c r="K137" i="14"/>
  <c r="K273" i="14" s="1"/>
  <c r="G198" i="21" s="1"/>
  <c r="R137" i="14"/>
  <c r="R273" i="14" s="1"/>
  <c r="N198" i="21" s="1"/>
  <c r="T840" i="13"/>
  <c r="N97" i="21"/>
  <c r="H84" i="21"/>
  <c r="O410" i="13"/>
  <c r="O551" i="13" s="1"/>
  <c r="I84" i="21"/>
  <c r="M1029" i="18"/>
  <c r="Y963" i="14"/>
  <c r="T1029" i="18"/>
  <c r="O444" i="17"/>
  <c r="O431" i="17"/>
  <c r="O453" i="17"/>
  <c r="O442" i="17"/>
  <c r="U539" i="18"/>
  <c r="S17" i="2" s="1"/>
  <c r="P840" i="13"/>
  <c r="Y929" i="18"/>
  <c r="O539" i="18"/>
  <c r="M17" i="2" s="1"/>
  <c r="Y998" i="18"/>
  <c r="O1029" i="18"/>
  <c r="Y1000" i="18"/>
  <c r="Y1057" i="14"/>
  <c r="Y940" i="13"/>
  <c r="X941" i="14"/>
  <c r="X1077" i="14" s="1"/>
  <c r="W137" i="14"/>
  <c r="W273" i="14" s="1"/>
  <c r="Y987" i="13"/>
  <c r="O822" i="14"/>
  <c r="Y1017" i="14"/>
  <c r="M97" i="21"/>
  <c r="Q453" i="17" s="1"/>
  <c r="X137" i="14"/>
  <c r="X273" i="14" s="1"/>
  <c r="P97" i="21"/>
  <c r="K539" i="18"/>
  <c r="I17" i="2" s="1"/>
  <c r="Y1056" i="18"/>
  <c r="V970" i="13"/>
  <c r="X99" i="19"/>
  <c r="Y1071" i="14"/>
  <c r="Q970" i="13"/>
  <c r="Y931" i="14"/>
  <c r="Y956" i="14"/>
  <c r="O1101" i="13"/>
  <c r="V1071" i="18"/>
  <c r="Y1014" i="18"/>
  <c r="Y1043" i="13"/>
  <c r="Y1068" i="18"/>
  <c r="R1075" i="14"/>
  <c r="Y947" i="13"/>
  <c r="L970" i="13"/>
  <c r="Y952" i="18"/>
  <c r="Y1040" i="18"/>
  <c r="Q1071" i="18"/>
  <c r="M987" i="18"/>
  <c r="H97" i="21"/>
  <c r="R97" i="21"/>
  <c r="G97" i="21"/>
  <c r="K442" i="17" s="1"/>
  <c r="I97" i="21"/>
  <c r="U987" i="18"/>
  <c r="U1071" i="18"/>
  <c r="Y1045" i="14"/>
  <c r="Y901" i="18"/>
  <c r="Y1080" i="13"/>
  <c r="T987" i="18"/>
  <c r="R539" i="18"/>
  <c r="P17" i="2" s="1"/>
  <c r="N539" i="18"/>
  <c r="L17" i="2" s="1"/>
  <c r="Y1054" i="14"/>
  <c r="Y1079" i="13"/>
  <c r="Y495" i="18"/>
  <c r="Y921" i="14"/>
  <c r="Y926" i="14"/>
  <c r="Y1017" i="18"/>
  <c r="P822" i="14"/>
  <c r="Y976" i="18"/>
  <c r="Y967" i="14"/>
  <c r="Y983" i="18"/>
  <c r="O137" i="14"/>
  <c r="O273" i="14" s="1"/>
  <c r="K198" i="21" s="1"/>
  <c r="Y998" i="14"/>
  <c r="M137" i="14"/>
  <c r="M273" i="14" s="1"/>
  <c r="I198" i="21" s="1"/>
  <c r="Y1046" i="18"/>
  <c r="Y1063" i="14"/>
  <c r="L987" i="18"/>
  <c r="Y1048" i="13"/>
  <c r="L539" i="18"/>
  <c r="J17" i="2" s="1"/>
  <c r="P987" i="18"/>
  <c r="Y916" i="18"/>
  <c r="I806" i="18"/>
  <c r="K17" i="12"/>
  <c r="G17" i="3" s="1"/>
  <c r="X935" i="18"/>
  <c r="X136" i="18"/>
  <c r="Y935" i="14"/>
  <c r="Y919" i="14"/>
  <c r="Y1036" i="18"/>
  <c r="U1029" i="18"/>
  <c r="K1029" i="18"/>
  <c r="I825" i="13"/>
  <c r="H33" i="23"/>
  <c r="F33" i="23"/>
  <c r="I277" i="13"/>
  <c r="M277" i="5"/>
  <c r="G33" i="23"/>
  <c r="I551" i="13"/>
  <c r="W941" i="14"/>
  <c r="W1077" i="14" s="1"/>
  <c r="Y947" i="14"/>
  <c r="Y1010" i="14"/>
  <c r="Y994" i="13"/>
  <c r="Q1101" i="13"/>
  <c r="O840" i="13"/>
  <c r="I273" i="14"/>
  <c r="M273" i="6"/>
  <c r="W956" i="13"/>
  <c r="W958" i="13" s="1"/>
  <c r="W1099" i="13" s="1"/>
  <c r="W136" i="13"/>
  <c r="W277" i="13" s="1"/>
  <c r="J17" i="12"/>
  <c r="G17" i="2" s="1"/>
  <c r="I539" i="18"/>
  <c r="Y943" i="18"/>
  <c r="M272" i="10"/>
  <c r="I17" i="12"/>
  <c r="I272" i="18"/>
  <c r="S539" i="18"/>
  <c r="Q17" i="2" s="1"/>
  <c r="J684" i="13"/>
  <c r="Y682" i="13"/>
  <c r="Y766" i="14"/>
  <c r="J670" i="18"/>
  <c r="Y668" i="18"/>
  <c r="J947" i="18"/>
  <c r="Y947" i="18" s="1"/>
  <c r="Y146" i="18"/>
  <c r="Y1069" i="14"/>
  <c r="Y904" i="18"/>
  <c r="Y921" i="18"/>
  <c r="Y230" i="13"/>
  <c r="Y999" i="14"/>
  <c r="Y931" i="18"/>
  <c r="Y1022" i="18"/>
  <c r="Y918" i="18"/>
  <c r="Y1050" i="14"/>
  <c r="Y984" i="13"/>
  <c r="N1009" i="13"/>
  <c r="Y951" i="18"/>
  <c r="Y1086" i="13"/>
  <c r="Y927" i="13"/>
  <c r="T1101" i="13"/>
  <c r="Y1070" i="13"/>
  <c r="Y920" i="13"/>
  <c r="Y1012" i="14"/>
  <c r="Y1081" i="13"/>
  <c r="R991" i="14"/>
  <c r="P991" i="14"/>
  <c r="Y1022" i="14"/>
  <c r="Y962" i="14"/>
  <c r="Y969" i="14"/>
  <c r="Y963" i="18"/>
  <c r="E87" i="21"/>
  <c r="N88" i="21" s="1"/>
  <c r="Y1022" i="13"/>
  <c r="Y1004" i="14"/>
  <c r="Y935" i="13"/>
  <c r="Y837" i="13"/>
  <c r="Y1007" i="18"/>
  <c r="T822" i="14"/>
  <c r="K1101" i="13"/>
  <c r="Y984" i="14"/>
  <c r="Y999" i="18"/>
  <c r="Y953" i="13"/>
  <c r="M1071" i="18"/>
  <c r="Y553" i="13"/>
  <c r="Y1001" i="18"/>
  <c r="Y945" i="13"/>
  <c r="R1029" i="18"/>
  <c r="K1033" i="14"/>
  <c r="J673" i="14"/>
  <c r="Y671" i="14"/>
  <c r="X956" i="13"/>
  <c r="X958" i="13" s="1"/>
  <c r="X1099" i="13" s="1"/>
  <c r="X136" i="13"/>
  <c r="X277" i="13" s="1"/>
  <c r="W136" i="18"/>
  <c r="W935" i="18"/>
  <c r="Q97" i="21"/>
  <c r="O97" i="21"/>
  <c r="F97" i="21"/>
  <c r="S1071" i="18"/>
  <c r="Y1020" i="13"/>
  <c r="Y292" i="13"/>
  <c r="Y982" i="13"/>
  <c r="Y906" i="14"/>
  <c r="Y1004" i="18"/>
  <c r="Y230" i="14"/>
  <c r="Y403" i="14"/>
  <c r="J405" i="14"/>
  <c r="Y1026" i="14"/>
  <c r="T939" i="14"/>
  <c r="Y1054" i="18"/>
  <c r="Y1065" i="14"/>
  <c r="U939" i="14"/>
  <c r="Y1013" i="14"/>
  <c r="Y1019" i="14"/>
  <c r="J991" i="14"/>
  <c r="Y955" i="14"/>
  <c r="Y977" i="13"/>
  <c r="Q1095" i="13"/>
  <c r="Y937" i="13"/>
  <c r="Y977" i="18"/>
  <c r="Y1062" i="18"/>
  <c r="Y995" i="18"/>
  <c r="Y497" i="14"/>
  <c r="Y1011" i="18"/>
  <c r="Y987" i="14"/>
  <c r="Y1035" i="18"/>
  <c r="Y1072" i="13"/>
  <c r="Y1004" i="13"/>
  <c r="Y998" i="13"/>
  <c r="J935" i="18"/>
  <c r="Y134" i="18"/>
  <c r="J136" i="18"/>
  <c r="Y966" i="14"/>
  <c r="Y905" i="14"/>
  <c r="R939" i="14"/>
  <c r="Y909" i="14"/>
  <c r="O136" i="13"/>
  <c r="O277" i="13" s="1"/>
  <c r="O956" i="13"/>
  <c r="T1052" i="13"/>
  <c r="Y967" i="13"/>
  <c r="Y930" i="14"/>
  <c r="Y1018" i="13"/>
  <c r="P136" i="13"/>
  <c r="P277" i="13" s="1"/>
  <c r="P956" i="13"/>
  <c r="J822" i="14"/>
  <c r="Y818" i="14"/>
  <c r="Y978" i="18"/>
  <c r="Y273" i="13"/>
  <c r="Y949" i="13"/>
  <c r="Y1009" i="14"/>
  <c r="Y954" i="13"/>
  <c r="Y1047" i="14"/>
  <c r="Y1001" i="13"/>
  <c r="Y985" i="13"/>
  <c r="Y930" i="13"/>
  <c r="L935" i="18"/>
  <c r="L136" i="18"/>
  <c r="Y962" i="18"/>
  <c r="Y927" i="14"/>
  <c r="O991" i="14"/>
  <c r="Y920" i="14"/>
  <c r="Y976" i="13"/>
  <c r="Y1078" i="13"/>
  <c r="N1101" i="13"/>
  <c r="Y978" i="14"/>
  <c r="Y937" i="14"/>
  <c r="Y1013" i="18"/>
  <c r="Y1064" i="14"/>
  <c r="Y909" i="18"/>
  <c r="Y1084" i="13"/>
  <c r="Y984" i="18"/>
  <c r="Y1007" i="14"/>
  <c r="Y1048" i="14"/>
  <c r="V539" i="18"/>
  <c r="T17" i="2" s="1"/>
  <c r="R1095" i="13"/>
  <c r="V1029" i="18"/>
  <c r="Q991" i="14"/>
  <c r="Y919" i="18"/>
  <c r="Y1025" i="18"/>
  <c r="Y970" i="14"/>
  <c r="Y1023" i="14"/>
  <c r="Y1069" i="13"/>
  <c r="Y905" i="18"/>
  <c r="Y933" i="13"/>
  <c r="Y1032" i="13"/>
  <c r="Y1085" i="13"/>
  <c r="Y997" i="13"/>
  <c r="Y1036" i="13"/>
  <c r="Y996" i="18"/>
  <c r="Y1009" i="18"/>
  <c r="Y954" i="18"/>
  <c r="Y942" i="13"/>
  <c r="Q939" i="14"/>
  <c r="Y539" i="14"/>
  <c r="Y1064" i="18"/>
  <c r="Y1049" i="13"/>
  <c r="Y927" i="18"/>
  <c r="U136" i="18"/>
  <c r="U935" i="18"/>
  <c r="Y913" i="18"/>
  <c r="Y1005" i="13"/>
  <c r="Y982" i="18"/>
  <c r="Y1083" i="13"/>
  <c r="Y902" i="18"/>
  <c r="K1009" i="13"/>
  <c r="Y1031" i="13"/>
  <c r="Y1061" i="18"/>
  <c r="Y1021" i="18"/>
  <c r="S970" i="13"/>
  <c r="Y1020" i="14"/>
  <c r="Y1053" i="14"/>
  <c r="Y911" i="14"/>
  <c r="Y907" i="14"/>
  <c r="Y1076" i="13"/>
  <c r="Y1042" i="18"/>
  <c r="Y1065" i="18"/>
  <c r="Y933" i="14"/>
  <c r="U991" i="14"/>
  <c r="Y936" i="14"/>
  <c r="Y1007" i="13"/>
  <c r="Y1044" i="18"/>
  <c r="Y1024" i="13"/>
  <c r="Y960" i="14"/>
  <c r="Y907" i="18"/>
  <c r="Y916" i="14"/>
  <c r="Y971" i="14"/>
  <c r="Y18" i="14"/>
  <c r="V1009" i="13"/>
  <c r="Y925" i="14"/>
  <c r="K935" i="18"/>
  <c r="K136" i="18"/>
  <c r="Y1031" i="14"/>
  <c r="Y1046" i="13"/>
  <c r="J410" i="13"/>
  <c r="Y408" i="13"/>
  <c r="Y931" i="13"/>
  <c r="Y914" i="18"/>
  <c r="Y1090" i="13"/>
  <c r="Y979" i="18"/>
  <c r="S1052" i="13"/>
  <c r="Y286" i="14"/>
  <c r="L1075" i="14"/>
  <c r="J956" i="13"/>
  <c r="J136" i="13"/>
  <c r="Y134" i="13"/>
  <c r="Y1064" i="13"/>
  <c r="J403" i="18"/>
  <c r="Y401" i="18"/>
  <c r="Y910" i="14"/>
  <c r="Y980" i="18"/>
  <c r="V1095" i="13"/>
  <c r="M970" i="13"/>
  <c r="U1075" i="14"/>
  <c r="S939" i="14"/>
  <c r="Y943" i="13"/>
  <c r="N1033" i="14"/>
  <c r="Q956" i="13"/>
  <c r="Q136" i="13"/>
  <c r="Q277" i="13" s="1"/>
  <c r="Y1047" i="18"/>
  <c r="Y1026" i="18"/>
  <c r="Y1071" i="13"/>
  <c r="T935" i="18"/>
  <c r="T136" i="18"/>
  <c r="P1101" i="13"/>
  <c r="Y1055" i="14"/>
  <c r="Y982" i="14"/>
  <c r="Y1039" i="18"/>
  <c r="Y1066" i="13"/>
  <c r="K991" i="14"/>
  <c r="Y918" i="14"/>
  <c r="Y1072" i="14"/>
  <c r="Y972" i="18"/>
  <c r="N970" i="13"/>
  <c r="Y985" i="14"/>
  <c r="O1095" i="13"/>
  <c r="L136" i="13"/>
  <c r="L277" i="13" s="1"/>
  <c r="L956" i="13"/>
  <c r="Y964" i="14"/>
  <c r="L1009" i="13"/>
  <c r="Y997" i="18"/>
  <c r="R136" i="13"/>
  <c r="R277" i="13" s="1"/>
  <c r="R956" i="13"/>
  <c r="P1029" i="18"/>
  <c r="V551" i="13"/>
  <c r="L991" i="14"/>
  <c r="N410" i="13"/>
  <c r="N551" i="13" s="1"/>
  <c r="Y983" i="14"/>
  <c r="J1029" i="18"/>
  <c r="Y228" i="18"/>
  <c r="Y1063" i="13"/>
  <c r="Y975" i="18"/>
  <c r="Y948" i="13"/>
  <c r="Y968" i="18"/>
  <c r="Y1061" i="14"/>
  <c r="Y983" i="13"/>
  <c r="Y1073" i="14"/>
  <c r="Y986" i="13"/>
  <c r="Y903" i="18"/>
  <c r="P1075" i="14"/>
  <c r="N991" i="14"/>
  <c r="P539" i="18"/>
  <c r="N17" i="2" s="1"/>
  <c r="Y1051" i="18"/>
  <c r="Y1000" i="13"/>
  <c r="Y1034" i="13"/>
  <c r="Y904" i="14"/>
  <c r="K939" i="14"/>
  <c r="L1033" i="14"/>
  <c r="T1095" i="13"/>
  <c r="L1095" i="13"/>
  <c r="Y1052" i="18"/>
  <c r="Y1070" i="14"/>
  <c r="Y1053" i="18"/>
  <c r="Y1058" i="18"/>
  <c r="Y1066" i="18"/>
  <c r="Y929" i="13"/>
  <c r="S541" i="14"/>
  <c r="O201" i="21" s="1"/>
  <c r="Q1029" i="18"/>
  <c r="Y1082" i="13"/>
  <c r="N935" i="18"/>
  <c r="N136" i="18"/>
  <c r="Y1003" i="14"/>
  <c r="N137" i="14"/>
  <c r="N273" i="14" s="1"/>
  <c r="J198" i="21" s="1"/>
  <c r="Y1006" i="14"/>
  <c r="U840" i="13"/>
  <c r="Y537" i="18"/>
  <c r="L1052" i="13"/>
  <c r="Y976" i="14"/>
  <c r="Y958" i="18"/>
  <c r="Y964" i="18"/>
  <c r="Y951" i="13"/>
  <c r="Y1030" i="13"/>
  <c r="Y1049" i="18"/>
  <c r="Y996" i="13"/>
  <c r="Y965" i="18"/>
  <c r="T136" i="13"/>
  <c r="T277" i="13" s="1"/>
  <c r="T956" i="13"/>
  <c r="V987" i="18"/>
  <c r="Q137" i="14"/>
  <c r="Q273" i="14" s="1"/>
  <c r="M198" i="21" s="1"/>
  <c r="Y988" i="14"/>
  <c r="N987" i="18"/>
  <c r="Q1033" i="14"/>
  <c r="Q1052" i="13"/>
  <c r="Y1005" i="14"/>
  <c r="Y1015" i="14"/>
  <c r="Y1043" i="18"/>
  <c r="O1033" i="14"/>
  <c r="Y453" i="18"/>
  <c r="L939" i="14"/>
  <c r="Y1068" i="14"/>
  <c r="Y1061" i="13"/>
  <c r="Y1002" i="18"/>
  <c r="Y989" i="14"/>
  <c r="J1009" i="13"/>
  <c r="Y974" i="13"/>
  <c r="Y1038" i="13"/>
  <c r="Y1049" i="14"/>
  <c r="P1071" i="18"/>
  <c r="N1075" i="14"/>
  <c r="L840" i="13"/>
  <c r="Y1001" i="14"/>
  <c r="Y1023" i="13"/>
  <c r="Y1042" i="13"/>
  <c r="Y980" i="14"/>
  <c r="Y988" i="13"/>
  <c r="Y1006" i="18"/>
  <c r="I94" i="21"/>
  <c r="F94" i="21"/>
  <c r="N94" i="21"/>
  <c r="P94" i="21"/>
  <c r="O94" i="21"/>
  <c r="R94" i="21"/>
  <c r="Q94" i="21"/>
  <c r="L94" i="21"/>
  <c r="H94" i="21"/>
  <c r="K94" i="21"/>
  <c r="J94" i="21"/>
  <c r="M94" i="21"/>
  <c r="G94" i="21"/>
  <c r="R935" i="18"/>
  <c r="R136" i="18"/>
  <c r="S987" i="18"/>
  <c r="Q405" i="14"/>
  <c r="Q541" i="14" s="1"/>
  <c r="M201" i="21" s="1"/>
  <c r="V136" i="13"/>
  <c r="V277" i="13" s="1"/>
  <c r="V956" i="13"/>
  <c r="Y1016" i="18"/>
  <c r="U1101" i="13"/>
  <c r="Y929" i="14"/>
  <c r="S1033" i="14"/>
  <c r="Y953" i="18"/>
  <c r="Y922" i="18"/>
  <c r="Y1010" i="18"/>
  <c r="Y1020" i="18"/>
  <c r="V1033" i="14"/>
  <c r="Y1025" i="13"/>
  <c r="Y986" i="14"/>
  <c r="Y1044" i="13"/>
  <c r="Y923" i="14"/>
  <c r="Y1066" i="14"/>
  <c r="Y915" i="14"/>
  <c r="O136" i="18"/>
  <c r="O935" i="18"/>
  <c r="Y1059" i="14"/>
  <c r="Y148" i="13"/>
  <c r="Y934" i="14"/>
  <c r="Y1052" i="14"/>
  <c r="Y928" i="13"/>
  <c r="Y186" i="18"/>
  <c r="J987" i="18"/>
  <c r="Y1092" i="13"/>
  <c r="Y999" i="13"/>
  <c r="J1075" i="14"/>
  <c r="Y1039" i="14"/>
  <c r="J1101" i="13"/>
  <c r="Y960" i="13"/>
  <c r="O1052" i="13"/>
  <c r="Y906" i="18"/>
  <c r="P935" i="18"/>
  <c r="P136" i="18"/>
  <c r="Y936" i="13"/>
  <c r="Y1046" i="14"/>
  <c r="Y930" i="18"/>
  <c r="S136" i="18"/>
  <c r="S935" i="18"/>
  <c r="Y1011" i="13"/>
  <c r="Y917" i="14"/>
  <c r="Y970" i="18"/>
  <c r="Q1075" i="14"/>
  <c r="Y1028" i="14"/>
  <c r="Y979" i="14"/>
  <c r="R1033" i="14"/>
  <c r="M939" i="14"/>
  <c r="Y973" i="18"/>
  <c r="T137" i="14"/>
  <c r="T273" i="14" s="1"/>
  <c r="P198" i="21" s="1"/>
  <c r="Y967" i="18"/>
  <c r="Y1074" i="13"/>
  <c r="Y1062" i="13"/>
  <c r="Y1041" i="18"/>
  <c r="Y961" i="18"/>
  <c r="V991" i="14"/>
  <c r="S1009" i="13"/>
  <c r="Y1040" i="13"/>
  <c r="Y271" i="14"/>
  <c r="Y981" i="18"/>
  <c r="Y279" i="13"/>
  <c r="Y956" i="18"/>
  <c r="Y926" i="18"/>
  <c r="T1075" i="14"/>
  <c r="M991" i="14"/>
  <c r="U1033" i="14"/>
  <c r="U137" i="14"/>
  <c r="U273" i="14" s="1"/>
  <c r="Q198" i="21" s="1"/>
  <c r="Y1014" i="14"/>
  <c r="Y1024" i="14"/>
  <c r="Y977" i="14"/>
  <c r="Y1000" i="14"/>
  <c r="Y975" i="14"/>
  <c r="Y955" i="18"/>
  <c r="Y1019" i="18"/>
  <c r="Y187" i="14"/>
  <c r="Y1067" i="14"/>
  <c r="Y917" i="18"/>
  <c r="Y1041" i="13"/>
  <c r="Y950" i="13"/>
  <c r="P1095" i="13"/>
  <c r="Y1091" i="13"/>
  <c r="Y1037" i="18"/>
  <c r="Y1051" i="14"/>
  <c r="Y981" i="13"/>
  <c r="Y1088" i="13"/>
  <c r="Y1050" i="13"/>
  <c r="Y952" i="13"/>
  <c r="Y974" i="14"/>
  <c r="S136" i="13"/>
  <c r="S277" i="13" s="1"/>
  <c r="S956" i="13"/>
  <c r="Y1035" i="13"/>
  <c r="Y993" i="18"/>
  <c r="Y938" i="13"/>
  <c r="Y1077" i="13"/>
  <c r="Y1097" i="13"/>
  <c r="S991" i="14"/>
  <c r="Y461" i="13"/>
  <c r="Y966" i="18"/>
  <c r="Y1044" i="14"/>
  <c r="Y1059" i="18"/>
  <c r="V939" i="14"/>
  <c r="Y1055" i="18"/>
  <c r="Y18" i="13"/>
  <c r="Y1008" i="14"/>
  <c r="Y910" i="18"/>
  <c r="Y959" i="14"/>
  <c r="Y1065" i="13"/>
  <c r="T991" i="14"/>
  <c r="Y1048" i="18"/>
  <c r="Y1017" i="13"/>
  <c r="J1052" i="13"/>
  <c r="Y968" i="13"/>
  <c r="Y1018" i="14"/>
  <c r="Y922" i="14"/>
  <c r="Y913" i="14"/>
  <c r="Y1043" i="14"/>
  <c r="Y960" i="18"/>
  <c r="Y923" i="18"/>
  <c r="Y957" i="18"/>
  <c r="Y1024" i="18"/>
  <c r="Y908" i="18"/>
  <c r="Y959" i="18"/>
  <c r="Y928" i="14"/>
  <c r="V136" i="18"/>
  <c r="V935" i="18"/>
  <c r="N1052" i="13"/>
  <c r="Y1027" i="14"/>
  <c r="Y1054" i="13"/>
  <c r="Y932" i="14"/>
  <c r="Y965" i="14"/>
  <c r="Y1045" i="18"/>
  <c r="Q539" i="18"/>
  <c r="O17" i="2" s="1"/>
  <c r="U1052" i="13"/>
  <c r="L1071" i="18"/>
  <c r="Y912" i="14"/>
  <c r="Y1018" i="18"/>
  <c r="T1009" i="13"/>
  <c r="Y1012" i="18"/>
  <c r="Y1047" i="13"/>
  <c r="Y1005" i="18"/>
  <c r="Y1087" i="13"/>
  <c r="Y924" i="14"/>
  <c r="Y1039" i="13"/>
  <c r="R1009" i="13"/>
  <c r="N1029" i="18"/>
  <c r="L137" i="14"/>
  <c r="L273" i="14" s="1"/>
  <c r="H198" i="21" s="1"/>
  <c r="Y990" i="13"/>
  <c r="Y997" i="14"/>
  <c r="J1033" i="14"/>
  <c r="Y1029" i="13"/>
  <c r="Y995" i="13"/>
  <c r="Y187" i="13"/>
  <c r="Y1023" i="18"/>
  <c r="S1075" i="14"/>
  <c r="S840" i="13"/>
  <c r="N956" i="13"/>
  <c r="N136" i="13"/>
  <c r="N277" i="13" s="1"/>
  <c r="K956" i="13"/>
  <c r="K136" i="13"/>
  <c r="K277" i="13" s="1"/>
  <c r="M1009" i="13"/>
  <c r="U1009" i="13"/>
  <c r="U136" i="13"/>
  <c r="U277" i="13" s="1"/>
  <c r="U956" i="13"/>
  <c r="Y1016" i="14"/>
  <c r="Y939" i="13"/>
  <c r="P137" i="14"/>
  <c r="P273" i="14" s="1"/>
  <c r="L198" i="21" s="1"/>
  <c r="Y504" i="13"/>
  <c r="Y1060" i="14"/>
  <c r="U1095" i="13"/>
  <c r="Y455" i="14"/>
  <c r="Y1041" i="14"/>
  <c r="Y993" i="13"/>
  <c r="Y1063" i="18"/>
  <c r="Y1011" i="14"/>
  <c r="Y1027" i="13"/>
  <c r="V1075" i="14"/>
  <c r="N1095" i="13"/>
  <c r="Y135" i="14"/>
  <c r="J137" i="14"/>
  <c r="Y1067" i="18"/>
  <c r="Y1038" i="18"/>
  <c r="Y978" i="13"/>
  <c r="Y915" i="18"/>
  <c r="R1052" i="13"/>
  <c r="Y1021" i="14"/>
  <c r="Y932" i="18"/>
  <c r="Y920" i="18"/>
  <c r="Y961" i="14"/>
  <c r="L1101" i="13"/>
  <c r="Y1019" i="13"/>
  <c r="Y270" i="18"/>
  <c r="J1071" i="18"/>
  <c r="Q410" i="13"/>
  <c r="Q551" i="13" s="1"/>
  <c r="Y1006" i="13"/>
  <c r="M1075" i="14"/>
  <c r="R987" i="18"/>
  <c r="Y1037" i="13"/>
  <c r="Y1060" i="13"/>
  <c r="J1095" i="13"/>
  <c r="Y1002" i="13"/>
  <c r="V1052" i="13"/>
  <c r="Y899" i="18"/>
  <c r="J970" i="13"/>
  <c r="Y966" i="13"/>
  <c r="L405" i="14"/>
  <c r="L541" i="14" s="1"/>
  <c r="H201" i="21" s="1"/>
  <c r="Y1050" i="18"/>
  <c r="Y928" i="18"/>
  <c r="T1033" i="14"/>
  <c r="Y547" i="13"/>
  <c r="Y980" i="13"/>
  <c r="Y1067" i="13"/>
  <c r="Y1003" i="13"/>
  <c r="Y944" i="13"/>
  <c r="Y994" i="18"/>
  <c r="M935" i="18"/>
  <c r="M136" i="18"/>
  <c r="Y921" i="13"/>
  <c r="Y974" i="18"/>
  <c r="Y1003" i="18"/>
  <c r="Y924" i="18"/>
  <c r="S1095" i="13"/>
  <c r="K1071" i="18"/>
  <c r="Y1002" i="14"/>
  <c r="Y926" i="13"/>
  <c r="Y971" i="18"/>
  <c r="Y1093" i="13"/>
  <c r="Y969" i="18"/>
  <c r="R1071" i="18"/>
  <c r="Y1057" i="18"/>
  <c r="S137" i="14"/>
  <c r="S273" i="14" s="1"/>
  <c r="O198" i="21" s="1"/>
  <c r="Y1026" i="13"/>
  <c r="Y1073" i="13"/>
  <c r="Y981" i="14"/>
  <c r="Y922" i="13"/>
  <c r="Y1029" i="14"/>
  <c r="Y1075" i="13"/>
  <c r="Y941" i="13"/>
  <c r="Y1021" i="13"/>
  <c r="Y973" i="14"/>
  <c r="Y989" i="13"/>
  <c r="J939" i="14"/>
  <c r="Y902" i="14"/>
  <c r="K1095" i="13"/>
  <c r="Y972" i="14"/>
  <c r="J840" i="13"/>
  <c r="Y836" i="13"/>
  <c r="S1101" i="13"/>
  <c r="Y1062" i="14"/>
  <c r="Y1025" i="14"/>
  <c r="Y914" i="14"/>
  <c r="Y1030" i="14"/>
  <c r="Y934" i="13"/>
  <c r="P1033" i="14"/>
  <c r="Q987" i="18"/>
  <c r="M1095" i="13"/>
  <c r="Y991" i="13"/>
  <c r="P1052" i="13"/>
  <c r="N939" i="14"/>
  <c r="Y1060" i="18"/>
  <c r="Y968" i="14"/>
  <c r="Y992" i="13"/>
  <c r="O939" i="14"/>
  <c r="Y923" i="13"/>
  <c r="Y1045" i="13"/>
  <c r="Y912" i="18"/>
  <c r="Y979" i="13"/>
  <c r="Y911" i="18"/>
  <c r="Y924" i="13"/>
  <c r="Y1089" i="13"/>
  <c r="Y1056" i="14"/>
  <c r="Y1040" i="14"/>
  <c r="O1075" i="14"/>
  <c r="O1009" i="13"/>
  <c r="P970" i="13"/>
  <c r="M1052" i="13"/>
  <c r="Y1008" i="18"/>
  <c r="M136" i="13"/>
  <c r="M277" i="13" s="1"/>
  <c r="M956" i="13"/>
  <c r="Y975" i="13"/>
  <c r="Y925" i="13"/>
  <c r="Y900" i="18"/>
  <c r="V405" i="14"/>
  <c r="V541" i="14" s="1"/>
  <c r="R201" i="21" s="1"/>
  <c r="M539" i="18"/>
  <c r="K17" i="2" s="1"/>
  <c r="K1075" i="14"/>
  <c r="P1009" i="13"/>
  <c r="Y422" i="13"/>
  <c r="M91" i="21"/>
  <c r="F91" i="21"/>
  <c r="I91" i="21"/>
  <c r="K91" i="21"/>
  <c r="O91" i="21"/>
  <c r="J91" i="21"/>
  <c r="G91" i="21"/>
  <c r="R91" i="21"/>
  <c r="P91" i="21"/>
  <c r="N91" i="21"/>
  <c r="H91" i="21"/>
  <c r="Q91" i="21"/>
  <c r="L91" i="21"/>
  <c r="L551" i="13"/>
  <c r="Y1033" i="13"/>
  <c r="Y958" i="14"/>
  <c r="Y946" i="13"/>
  <c r="Y932" i="13"/>
  <c r="Y229" i="14"/>
  <c r="Y1042" i="14"/>
  <c r="Y1028" i="13"/>
  <c r="Y1015" i="18"/>
  <c r="Q935" i="18"/>
  <c r="Q136" i="18"/>
  <c r="M1033" i="14"/>
  <c r="Y1058" i="14"/>
  <c r="P939" i="14"/>
  <c r="Q1009" i="13"/>
  <c r="Q840" i="13"/>
  <c r="Y819" i="14"/>
  <c r="Y957" i="14"/>
  <c r="K1052" i="13"/>
  <c r="Y908" i="14"/>
  <c r="Y1068" i="13"/>
  <c r="Y925" i="18"/>
  <c r="W595" i="17"/>
  <c r="X595" i="17"/>
  <c r="X126" i="17"/>
  <c r="G195" i="21" l="1"/>
  <c r="N195" i="21"/>
  <c r="O195" i="21"/>
  <c r="L195" i="21"/>
  <c r="Q195" i="21"/>
  <c r="J195" i="21"/>
  <c r="M195" i="21"/>
  <c r="H195" i="21"/>
  <c r="P195" i="21"/>
  <c r="R195" i="21"/>
  <c r="I195" i="21"/>
  <c r="K195" i="21"/>
  <c r="U941" i="14"/>
  <c r="U1077" i="14" s="1"/>
  <c r="L453" i="17"/>
  <c r="R453" i="17"/>
  <c r="X453" i="17"/>
  <c r="X617" i="17" s="1"/>
  <c r="W453" i="17"/>
  <c r="W617" i="17" s="1"/>
  <c r="R941" i="14"/>
  <c r="R1077" i="14" s="1"/>
  <c r="M126" i="8"/>
  <c r="K958" i="13"/>
  <c r="K1099" i="13" s="1"/>
  <c r="X441" i="17"/>
  <c r="W441" i="17"/>
  <c r="M958" i="13"/>
  <c r="M1099" i="13" s="1"/>
  <c r="V941" i="14"/>
  <c r="V1077" i="14" s="1"/>
  <c r="N958" i="13"/>
  <c r="N1099" i="13" s="1"/>
  <c r="M81" i="21"/>
  <c r="N453" i="17"/>
  <c r="K78" i="21"/>
  <c r="Q444" i="17"/>
  <c r="R431" i="17"/>
  <c r="P88" i="21"/>
  <c r="R958" i="13"/>
  <c r="R1099" i="13" s="1"/>
  <c r="K81" i="21"/>
  <c r="R88" i="21"/>
  <c r="F88" i="21"/>
  <c r="S941" i="14"/>
  <c r="S1077" i="14" s="1"/>
  <c r="K88" i="21"/>
  <c r="O958" i="13"/>
  <c r="O1099" i="13" s="1"/>
  <c r="P958" i="13"/>
  <c r="P1099" i="13" s="1"/>
  <c r="K444" i="17"/>
  <c r="N442" i="17"/>
  <c r="V958" i="13"/>
  <c r="V1099" i="13" s="1"/>
  <c r="N444" i="17"/>
  <c r="K441" i="17"/>
  <c r="N441" i="17"/>
  <c r="K941" i="14"/>
  <c r="K1077" i="14" s="1"/>
  <c r="M941" i="14"/>
  <c r="M1077" i="14" s="1"/>
  <c r="T958" i="13"/>
  <c r="T1099" i="13" s="1"/>
  <c r="O941" i="14"/>
  <c r="O1077" i="14" s="1"/>
  <c r="T941" i="14"/>
  <c r="T1077" i="14" s="1"/>
  <c r="R444" i="17"/>
  <c r="P941" i="14"/>
  <c r="P1077" i="14" s="1"/>
  <c r="L941" i="14"/>
  <c r="L1077" i="14" s="1"/>
  <c r="O454" i="17"/>
  <c r="P441" i="17"/>
  <c r="P444" i="17"/>
  <c r="Q941" i="14"/>
  <c r="Q1077" i="14" s="1"/>
  <c r="P431" i="17"/>
  <c r="P453" i="17"/>
  <c r="N941" i="14"/>
  <c r="N1077" i="14" s="1"/>
  <c r="R442" i="17"/>
  <c r="R441" i="17"/>
  <c r="Q81" i="21"/>
  <c r="Q431" i="17"/>
  <c r="Q441" i="17"/>
  <c r="Q442" i="17"/>
  <c r="L441" i="17"/>
  <c r="N81" i="21"/>
  <c r="L88" i="21"/>
  <c r="L444" i="17"/>
  <c r="O81" i="21"/>
  <c r="J88" i="21"/>
  <c r="G88" i="21"/>
  <c r="I88" i="21"/>
  <c r="Q88" i="21"/>
  <c r="M442" i="17"/>
  <c r="M453" i="17"/>
  <c r="M431" i="17"/>
  <c r="M441" i="17"/>
  <c r="M444" i="17"/>
  <c r="I78" i="21"/>
  <c r="L81" i="21"/>
  <c r="J78" i="21"/>
  <c r="O88" i="21"/>
  <c r="L431" i="17"/>
  <c r="K453" i="17"/>
  <c r="K431" i="17"/>
  <c r="G81" i="21"/>
  <c r="S958" i="13"/>
  <c r="S1099" i="13" s="1"/>
  <c r="L442" i="17"/>
  <c r="V441" i="17"/>
  <c r="V442" i="17"/>
  <c r="V431" i="17"/>
  <c r="V444" i="17"/>
  <c r="V453" i="17"/>
  <c r="T431" i="17"/>
  <c r="T442" i="17"/>
  <c r="T444" i="17"/>
  <c r="T453" i="17"/>
  <c r="T441" i="17"/>
  <c r="J441" i="17"/>
  <c r="J453" i="17"/>
  <c r="J431" i="17"/>
  <c r="J442" i="17"/>
  <c r="J444" i="17"/>
  <c r="J809" i="14"/>
  <c r="Y673" i="14"/>
  <c r="J806" i="18"/>
  <c r="Y670" i="18"/>
  <c r="G17" i="4"/>
  <c r="L17" i="12"/>
  <c r="S441" i="17"/>
  <c r="S431" i="17"/>
  <c r="S453" i="17"/>
  <c r="S442" i="17"/>
  <c r="S444" i="17"/>
  <c r="M88" i="21"/>
  <c r="H88" i="21"/>
  <c r="Y970" i="13"/>
  <c r="Y1052" i="13"/>
  <c r="L958" i="13"/>
  <c r="L1099" i="13" s="1"/>
  <c r="U453" i="17"/>
  <c r="U442" i="17"/>
  <c r="U444" i="17"/>
  <c r="U441" i="17"/>
  <c r="U431" i="17"/>
  <c r="J81" i="21"/>
  <c r="R81" i="21"/>
  <c r="H78" i="21"/>
  <c r="J825" i="13"/>
  <c r="Y684" i="13"/>
  <c r="H81" i="21"/>
  <c r="W937" i="18"/>
  <c r="W272" i="18"/>
  <c r="O78" i="21"/>
  <c r="E97" i="21"/>
  <c r="P81" i="21"/>
  <c r="Y822" i="14"/>
  <c r="E33" i="23"/>
  <c r="X272" i="18"/>
  <c r="X937" i="18"/>
  <c r="Q272" i="18"/>
  <c r="Q937" i="18"/>
  <c r="V113" i="17"/>
  <c r="V116" i="17"/>
  <c r="V114" i="17"/>
  <c r="V125" i="17"/>
  <c r="V103" i="17"/>
  <c r="K114" i="17"/>
  <c r="K116" i="17"/>
  <c r="K113" i="17"/>
  <c r="K125" i="17"/>
  <c r="K103" i="17"/>
  <c r="R937" i="18"/>
  <c r="R272" i="18"/>
  <c r="P125" i="17"/>
  <c r="P116" i="17"/>
  <c r="P114" i="17"/>
  <c r="P113" i="17"/>
  <c r="P103" i="17"/>
  <c r="J277" i="13"/>
  <c r="Y136" i="13"/>
  <c r="U272" i="18"/>
  <c r="U937" i="18"/>
  <c r="Y935" i="18"/>
  <c r="U113" i="17"/>
  <c r="U103" i="17"/>
  <c r="U125" i="17"/>
  <c r="U116" i="17"/>
  <c r="U114" i="17"/>
  <c r="O116" i="17"/>
  <c r="O113" i="17"/>
  <c r="O114" i="17"/>
  <c r="O125" i="17"/>
  <c r="O103" i="17"/>
  <c r="Y840" i="13"/>
  <c r="Y1095" i="13"/>
  <c r="Y1071" i="18"/>
  <c r="Q78" i="21"/>
  <c r="Y987" i="18"/>
  <c r="O937" i="18"/>
  <c r="O272" i="18"/>
  <c r="Q277" i="17"/>
  <c r="Q278" i="17"/>
  <c r="Q267" i="17"/>
  <c r="Q280" i="17"/>
  <c r="Q289" i="17"/>
  <c r="T277" i="17"/>
  <c r="T280" i="17"/>
  <c r="T278" i="17"/>
  <c r="T267" i="17"/>
  <c r="T289" i="17"/>
  <c r="Y1009" i="13"/>
  <c r="N78" i="21"/>
  <c r="M78" i="21"/>
  <c r="J958" i="13"/>
  <c r="Y956" i="13"/>
  <c r="I81" i="21"/>
  <c r="L937" i="18"/>
  <c r="L272" i="18"/>
  <c r="Y991" i="14"/>
  <c r="J541" i="14"/>
  <c r="Y405" i="14"/>
  <c r="P937" i="18"/>
  <c r="P272" i="18"/>
  <c r="K272" i="18"/>
  <c r="K937" i="18"/>
  <c r="U958" i="13"/>
  <c r="U1099" i="13" s="1"/>
  <c r="V272" i="18"/>
  <c r="V937" i="18"/>
  <c r="L116" i="17"/>
  <c r="L125" i="17"/>
  <c r="L103" i="17"/>
  <c r="L113" i="17"/>
  <c r="L114" i="17"/>
  <c r="M113" i="17"/>
  <c r="M103" i="17"/>
  <c r="M125" i="17"/>
  <c r="M114" i="17"/>
  <c r="M116" i="17"/>
  <c r="S272" i="18"/>
  <c r="S937" i="18"/>
  <c r="N289" i="17"/>
  <c r="N278" i="17"/>
  <c r="N267" i="17"/>
  <c r="N277" i="17"/>
  <c r="N280" i="17"/>
  <c r="R277" i="17"/>
  <c r="R289" i="17"/>
  <c r="R278" i="17"/>
  <c r="R280" i="17"/>
  <c r="R267" i="17"/>
  <c r="Q958" i="13"/>
  <c r="Q1099" i="13" s="1"/>
  <c r="Y403" i="18"/>
  <c r="J539" i="18"/>
  <c r="U280" i="17"/>
  <c r="U278" i="17"/>
  <c r="U289" i="17"/>
  <c r="U277" i="17"/>
  <c r="U267" i="17"/>
  <c r="N125" i="17"/>
  <c r="N113" i="17"/>
  <c r="N116" i="17"/>
  <c r="N114" i="17"/>
  <c r="N103" i="17"/>
  <c r="V289" i="17"/>
  <c r="V280" i="17"/>
  <c r="V277" i="17"/>
  <c r="V278" i="17"/>
  <c r="V267" i="17"/>
  <c r="R116" i="17"/>
  <c r="R113" i="17"/>
  <c r="R114" i="17"/>
  <c r="R103" i="17"/>
  <c r="R125" i="17"/>
  <c r="J114" i="17"/>
  <c r="J125" i="17"/>
  <c r="J116" i="17"/>
  <c r="J113" i="17"/>
  <c r="J103" i="17"/>
  <c r="E91" i="21"/>
  <c r="R78" i="21"/>
  <c r="O277" i="17"/>
  <c r="O289" i="17"/>
  <c r="O267" i="17"/>
  <c r="O280" i="17"/>
  <c r="O278" i="17"/>
  <c r="J280" i="17"/>
  <c r="J267" i="17"/>
  <c r="J289" i="17"/>
  <c r="E94" i="21"/>
  <c r="J277" i="17"/>
  <c r="J278" i="17"/>
  <c r="P78" i="21"/>
  <c r="N272" i="18"/>
  <c r="N937" i="18"/>
  <c r="L78" i="21"/>
  <c r="P278" i="17"/>
  <c r="P280" i="17"/>
  <c r="P289" i="17"/>
  <c r="P277" i="17"/>
  <c r="P267" i="17"/>
  <c r="Y939" i="14"/>
  <c r="J941" i="14"/>
  <c r="J273" i="14"/>
  <c r="Y137" i="14"/>
  <c r="Y1033" i="14"/>
  <c r="Y1075" i="14"/>
  <c r="Y136" i="18"/>
  <c r="J937" i="18"/>
  <c r="J272" i="18"/>
  <c r="M937" i="18"/>
  <c r="M272" i="18"/>
  <c r="S103" i="17"/>
  <c r="S114" i="17"/>
  <c r="S125" i="17"/>
  <c r="S116" i="17"/>
  <c r="S113" i="17"/>
  <c r="K289" i="17"/>
  <c r="K267" i="17"/>
  <c r="K278" i="17"/>
  <c r="K280" i="17"/>
  <c r="K277" i="17"/>
  <c r="S280" i="17"/>
  <c r="S277" i="17"/>
  <c r="S289" i="17"/>
  <c r="S278" i="17"/>
  <c r="S267" i="17"/>
  <c r="T114" i="17"/>
  <c r="T116" i="17"/>
  <c r="T103" i="17"/>
  <c r="T125" i="17"/>
  <c r="T113" i="17"/>
  <c r="Q116" i="17"/>
  <c r="Q114" i="17"/>
  <c r="Q103" i="17"/>
  <c r="Q113" i="17"/>
  <c r="Q125" i="17"/>
  <c r="G78" i="21"/>
  <c r="Y1101" i="13"/>
  <c r="L289" i="17"/>
  <c r="L267" i="17"/>
  <c r="L278" i="17"/>
  <c r="L277" i="17"/>
  <c r="L280" i="17"/>
  <c r="M280" i="17"/>
  <c r="M277" i="17"/>
  <c r="M289" i="17"/>
  <c r="M278" i="17"/>
  <c r="M267" i="17"/>
  <c r="Y1029" i="18"/>
  <c r="T272" i="18"/>
  <c r="T937" i="18"/>
  <c r="J551" i="13"/>
  <c r="Y410" i="13"/>
  <c r="G47" i="1"/>
  <c r="G48" i="1" s="1"/>
  <c r="G36" i="24"/>
  <c r="Y809" i="14" l="1"/>
  <c r="F204" i="21"/>
  <c r="E204" i="21" s="1"/>
  <c r="Y541" i="14"/>
  <c r="F201" i="21"/>
  <c r="E201" i="21" s="1"/>
  <c r="Y273" i="14"/>
  <c r="F198" i="21"/>
  <c r="M75" i="21"/>
  <c r="W605" i="17"/>
  <c r="W454" i="17"/>
  <c r="W618" i="17" s="1"/>
  <c r="X605" i="17"/>
  <c r="X454" i="17"/>
  <c r="X618" i="17" s="1"/>
  <c r="K75" i="21"/>
  <c r="R454" i="17"/>
  <c r="R617" i="17"/>
  <c r="O75" i="21"/>
  <c r="N454" i="17"/>
  <c r="Q75" i="21"/>
  <c r="N606" i="17"/>
  <c r="Q608" i="17"/>
  <c r="I75" i="21"/>
  <c r="N75" i="21"/>
  <c r="P454" i="17"/>
  <c r="Q454" i="17"/>
  <c r="K454" i="17"/>
  <c r="R75" i="21"/>
  <c r="J75" i="21"/>
  <c r="Q617" i="17"/>
  <c r="L75" i="21"/>
  <c r="G75" i="21"/>
  <c r="P75" i="21"/>
  <c r="T606" i="17"/>
  <c r="Y453" i="17"/>
  <c r="L606" i="17"/>
  <c r="U606" i="17"/>
  <c r="Y442" i="17"/>
  <c r="L454" i="17"/>
  <c r="H75" i="21"/>
  <c r="T454" i="17"/>
  <c r="E88" i="21"/>
  <c r="V454" i="17"/>
  <c r="M454" i="17"/>
  <c r="H17" i="3"/>
  <c r="W17" i="3" s="1"/>
  <c r="Y806" i="18"/>
  <c r="G34" i="23"/>
  <c r="F34" i="23"/>
  <c r="H34" i="23"/>
  <c r="M290" i="17"/>
  <c r="U290" i="17"/>
  <c r="U617" i="17"/>
  <c r="M608" i="17"/>
  <c r="F84" i="21"/>
  <c r="E84" i="21" s="1"/>
  <c r="Y825" i="13"/>
  <c r="S454" i="17"/>
  <c r="Y444" i="17"/>
  <c r="U454" i="17"/>
  <c r="Y431" i="17"/>
  <c r="J454" i="17"/>
  <c r="W1073" i="18"/>
  <c r="U18" i="1" s="1"/>
  <c r="U17" i="4"/>
  <c r="U17" i="24" s="1"/>
  <c r="Y278" i="17"/>
  <c r="O290" i="17"/>
  <c r="V290" i="17"/>
  <c r="N608" i="17"/>
  <c r="Q290" i="17"/>
  <c r="O608" i="17"/>
  <c r="V17" i="4"/>
  <c r="V17" i="24" s="1"/>
  <c r="X1073" i="18"/>
  <c r="V18" i="1" s="1"/>
  <c r="Y441" i="17"/>
  <c r="M159" i="21"/>
  <c r="Q605" i="17"/>
  <c r="J617" i="17"/>
  <c r="Y125" i="17"/>
  <c r="Q126" i="17"/>
  <c r="Q595" i="17"/>
  <c r="Y277" i="17"/>
  <c r="J606" i="17"/>
  <c r="Y114" i="17"/>
  <c r="N605" i="17"/>
  <c r="J159" i="21"/>
  <c r="H17" i="2"/>
  <c r="W17" i="2" s="1"/>
  <c r="Y539" i="18"/>
  <c r="J17" i="4"/>
  <c r="J17" i="24" s="1"/>
  <c r="L1073" i="18"/>
  <c r="J18" i="1" s="1"/>
  <c r="U1073" i="18"/>
  <c r="S18" i="1" s="1"/>
  <c r="S17" i="4"/>
  <c r="S17" i="24" s="1"/>
  <c r="P17" i="4"/>
  <c r="P17" i="24" s="1"/>
  <c r="R1073" i="18"/>
  <c r="P18" i="1" s="1"/>
  <c r="V617" i="17"/>
  <c r="Q606" i="17"/>
  <c r="S290" i="17"/>
  <c r="K290" i="17"/>
  <c r="M1073" i="18"/>
  <c r="K18" i="1" s="1"/>
  <c r="K17" i="4"/>
  <c r="K17" i="24" s="1"/>
  <c r="N617" i="17"/>
  <c r="L605" i="17"/>
  <c r="T290" i="17"/>
  <c r="U608" i="17"/>
  <c r="V606" i="17"/>
  <c r="L290" i="17"/>
  <c r="M17" i="4"/>
  <c r="M17" i="24" s="1"/>
  <c r="O1073" i="18"/>
  <c r="M18" i="1" s="1"/>
  <c r="V608" i="17"/>
  <c r="S605" i="17"/>
  <c r="O159" i="21"/>
  <c r="Y941" i="14"/>
  <c r="J1077" i="14"/>
  <c r="Y1077" i="14" s="1"/>
  <c r="L617" i="17"/>
  <c r="P1073" i="18"/>
  <c r="N18" i="1" s="1"/>
  <c r="N17" i="4"/>
  <c r="N17" i="24" s="1"/>
  <c r="U126" i="17"/>
  <c r="U595" i="17"/>
  <c r="R159" i="21"/>
  <c r="V605" i="17"/>
  <c r="T617" i="17"/>
  <c r="S608" i="17"/>
  <c r="Y937" i="18"/>
  <c r="Y280" i="17"/>
  <c r="J595" i="17"/>
  <c r="J126" i="17"/>
  <c r="Y103" i="17"/>
  <c r="N159" i="21"/>
  <c r="R605" i="17"/>
  <c r="M606" i="17"/>
  <c r="L608" i="17"/>
  <c r="Y958" i="13"/>
  <c r="J1099" i="13"/>
  <c r="Y1099" i="13" s="1"/>
  <c r="O617" i="17"/>
  <c r="Q159" i="21"/>
  <c r="U605" i="17"/>
  <c r="P605" i="17"/>
  <c r="L159" i="21"/>
  <c r="K605" i="17"/>
  <c r="S126" i="17"/>
  <c r="S595" i="17"/>
  <c r="V1073" i="18"/>
  <c r="T18" i="1" s="1"/>
  <c r="T17" i="4"/>
  <c r="T17" i="24" s="1"/>
  <c r="P617" i="17"/>
  <c r="L126" i="17"/>
  <c r="L595" i="17"/>
  <c r="K126" i="17"/>
  <c r="K595" i="17"/>
  <c r="H17" i="4"/>
  <c r="Y272" i="18"/>
  <c r="J1073" i="18"/>
  <c r="R606" i="17"/>
  <c r="K617" i="17"/>
  <c r="T595" i="17"/>
  <c r="T126" i="17"/>
  <c r="S617" i="17"/>
  <c r="P290" i="17"/>
  <c r="N1073" i="18"/>
  <c r="L18" i="1" s="1"/>
  <c r="L17" i="4"/>
  <c r="L17" i="24" s="1"/>
  <c r="Y113" i="17"/>
  <c r="J605" i="17"/>
  <c r="R608" i="17"/>
  <c r="N595" i="17"/>
  <c r="N126" i="17"/>
  <c r="N290" i="17"/>
  <c r="M617" i="17"/>
  <c r="O606" i="17"/>
  <c r="P606" i="17"/>
  <c r="K608" i="17"/>
  <c r="Q1073" i="18"/>
  <c r="O18" i="1" s="1"/>
  <c r="O17" i="4"/>
  <c r="O17" i="24" s="1"/>
  <c r="M605" i="17"/>
  <c r="I159" i="21"/>
  <c r="V595" i="17"/>
  <c r="V126" i="17"/>
  <c r="T1073" i="18"/>
  <c r="R18" i="1" s="1"/>
  <c r="R17" i="4"/>
  <c r="R17" i="24" s="1"/>
  <c r="Y289" i="17"/>
  <c r="R595" i="17"/>
  <c r="R126" i="17"/>
  <c r="S1073" i="18"/>
  <c r="Q18" i="1" s="1"/>
  <c r="Q17" i="4"/>
  <c r="Q17" i="24" s="1"/>
  <c r="K1073" i="18"/>
  <c r="I18" i="1" s="1"/>
  <c r="I17" i="4"/>
  <c r="I17" i="24" s="1"/>
  <c r="F78" i="21"/>
  <c r="Y277" i="13"/>
  <c r="T605" i="17"/>
  <c r="P159" i="21"/>
  <c r="J290" i="17"/>
  <c r="Y267" i="17"/>
  <c r="O595" i="17"/>
  <c r="O126" i="17"/>
  <c r="P595" i="17"/>
  <c r="P126" i="17"/>
  <c r="F81" i="21"/>
  <c r="E81" i="21" s="1"/>
  <c r="Y551" i="13"/>
  <c r="T608" i="17"/>
  <c r="S606" i="17"/>
  <c r="Y116" i="17"/>
  <c r="J608" i="17"/>
  <c r="R290" i="17"/>
  <c r="M595" i="17"/>
  <c r="M126" i="17"/>
  <c r="O605" i="17"/>
  <c r="K159" i="21"/>
  <c r="P608" i="17"/>
  <c r="K606" i="17"/>
  <c r="G35" i="24"/>
  <c r="G52" i="1"/>
  <c r="G38" i="24"/>
  <c r="R205" i="21" l="1"/>
  <c r="K205" i="21"/>
  <c r="H205" i="21"/>
  <c r="P205" i="21"/>
  <c r="I205" i="21"/>
  <c r="J205" i="21"/>
  <c r="G205" i="21"/>
  <c r="O205" i="21"/>
  <c r="L205" i="21"/>
  <c r="M205" i="21"/>
  <c r="F205" i="21"/>
  <c r="N205" i="21"/>
  <c r="Q205" i="21"/>
  <c r="N202" i="21"/>
  <c r="O202" i="21"/>
  <c r="K202" i="21"/>
  <c r="F202" i="21"/>
  <c r="R202" i="21"/>
  <c r="P202" i="21"/>
  <c r="J202" i="21"/>
  <c r="H202" i="21"/>
  <c r="I202" i="21"/>
  <c r="G202" i="21"/>
  <c r="M202" i="21"/>
  <c r="L202" i="21"/>
  <c r="Q202" i="21"/>
  <c r="F195" i="21"/>
  <c r="E195" i="21" s="1"/>
  <c r="E198" i="21"/>
  <c r="O618" i="17"/>
  <c r="U618" i="17"/>
  <c r="M618" i="17"/>
  <c r="N618" i="17"/>
  <c r="T618" i="17"/>
  <c r="Q618" i="17"/>
  <c r="Y454" i="17"/>
  <c r="V618" i="17"/>
  <c r="K618" i="17"/>
  <c r="L157" i="8"/>
  <c r="K37" i="7"/>
  <c r="H119" i="15" s="1"/>
  <c r="K35" i="7"/>
  <c r="K38" i="7"/>
  <c r="H120" i="15" s="1"/>
  <c r="K39" i="7"/>
  <c r="H121" i="15" s="1"/>
  <c r="K36" i="7"/>
  <c r="H118" i="15" s="1"/>
  <c r="I39" i="7"/>
  <c r="I36" i="7"/>
  <c r="E34" i="23"/>
  <c r="I38" i="7"/>
  <c r="I35" i="7"/>
  <c r="J157" i="8"/>
  <c r="I37" i="7"/>
  <c r="Y606" i="17"/>
  <c r="J38" i="7"/>
  <c r="H79" i="15" s="1"/>
  <c r="K157" i="8"/>
  <c r="J39" i="7"/>
  <c r="H80" i="15" s="1"/>
  <c r="J35" i="7"/>
  <c r="J36" i="7"/>
  <c r="H77" i="15" s="1"/>
  <c r="J37" i="7"/>
  <c r="H78" i="15" s="1"/>
  <c r="R85" i="21"/>
  <c r="P85" i="21"/>
  <c r="N85" i="21"/>
  <c r="Q85" i="21"/>
  <c r="F85" i="21"/>
  <c r="M85" i="21"/>
  <c r="J85" i="21"/>
  <c r="I85" i="21"/>
  <c r="H85" i="21"/>
  <c r="G85" i="21"/>
  <c r="K85" i="21"/>
  <c r="O85" i="21"/>
  <c r="L85" i="21"/>
  <c r="P618" i="17"/>
  <c r="L618" i="17"/>
  <c r="H18" i="1"/>
  <c r="W18" i="1" s="1"/>
  <c r="Y1073" i="18"/>
  <c r="O82" i="21"/>
  <c r="Q82" i="21"/>
  <c r="I82" i="21"/>
  <c r="P82" i="21"/>
  <c r="F82" i="21"/>
  <c r="L82" i="21"/>
  <c r="R82" i="21"/>
  <c r="G82" i="21"/>
  <c r="M82" i="21"/>
  <c r="J82" i="21"/>
  <c r="H82" i="21"/>
  <c r="K82" i="21"/>
  <c r="N82" i="21"/>
  <c r="F75" i="21"/>
  <c r="E75" i="21" s="1"/>
  <c r="E78" i="21"/>
  <c r="J618" i="17"/>
  <c r="Y126" i="17"/>
  <c r="Y617" i="17"/>
  <c r="Y605" i="17"/>
  <c r="Y608" i="17"/>
  <c r="Y290" i="17"/>
  <c r="E159" i="21"/>
  <c r="H17" i="24"/>
  <c r="W17" i="24" s="1"/>
  <c r="W17" i="4"/>
  <c r="Y595" i="17"/>
  <c r="R618" i="17"/>
  <c r="S618" i="17"/>
  <c r="E205" i="21" l="1"/>
  <c r="E202" i="21"/>
  <c r="I199" i="21"/>
  <c r="M199" i="21"/>
  <c r="Q199" i="21"/>
  <c r="H199" i="21"/>
  <c r="N199" i="21"/>
  <c r="J199" i="21"/>
  <c r="P199" i="21"/>
  <c r="K199" i="21"/>
  <c r="R199" i="21"/>
  <c r="O199" i="21"/>
  <c r="L199" i="21"/>
  <c r="F199" i="21"/>
  <c r="G199" i="21"/>
  <c r="J196" i="21"/>
  <c r="Q196" i="21"/>
  <c r="F196" i="21"/>
  <c r="G196" i="21"/>
  <c r="H196" i="21"/>
  <c r="I196" i="21"/>
  <c r="M196" i="21"/>
  <c r="P196" i="21"/>
  <c r="O196" i="21"/>
  <c r="K196" i="21"/>
  <c r="R196" i="21"/>
  <c r="L196" i="21"/>
  <c r="N196" i="21"/>
  <c r="H36" i="15"/>
  <c r="L36" i="7"/>
  <c r="V79" i="15"/>
  <c r="W79" i="15"/>
  <c r="H39" i="15"/>
  <c r="L39" i="7"/>
  <c r="G48" i="23"/>
  <c r="I321" i="17"/>
  <c r="L321" i="17" s="1"/>
  <c r="H153" i="21" s="1"/>
  <c r="M118" i="15"/>
  <c r="Q118" i="15"/>
  <c r="O118" i="15"/>
  <c r="L118" i="15"/>
  <c r="U118" i="15"/>
  <c r="J118" i="15"/>
  <c r="I118" i="15"/>
  <c r="R118" i="15"/>
  <c r="K118" i="15"/>
  <c r="T118" i="15"/>
  <c r="V118" i="15"/>
  <c r="P118" i="15"/>
  <c r="W118" i="15"/>
  <c r="N118" i="15"/>
  <c r="S118" i="15"/>
  <c r="L37" i="7"/>
  <c r="H37" i="15"/>
  <c r="K121" i="15"/>
  <c r="Q121" i="15"/>
  <c r="P121" i="15"/>
  <c r="N121" i="15"/>
  <c r="T121" i="15"/>
  <c r="O121" i="15"/>
  <c r="V121" i="15"/>
  <c r="I121" i="15"/>
  <c r="M121" i="15"/>
  <c r="J121" i="15"/>
  <c r="S121" i="15"/>
  <c r="L121" i="15"/>
  <c r="U121" i="15"/>
  <c r="W121" i="15"/>
  <c r="R121" i="15"/>
  <c r="W78" i="15"/>
  <c r="V78" i="15"/>
  <c r="M157" i="8"/>
  <c r="I157" i="17"/>
  <c r="F48" i="23"/>
  <c r="U120" i="15"/>
  <c r="V120" i="15"/>
  <c r="J120" i="15"/>
  <c r="M120" i="15"/>
  <c r="O120" i="15"/>
  <c r="P120" i="15"/>
  <c r="T120" i="15"/>
  <c r="S120" i="15"/>
  <c r="K120" i="15"/>
  <c r="L120" i="15"/>
  <c r="W120" i="15"/>
  <c r="Q120" i="15"/>
  <c r="I120" i="15"/>
  <c r="N120" i="15"/>
  <c r="R120" i="15"/>
  <c r="W77" i="15"/>
  <c r="V77" i="15"/>
  <c r="L35" i="7"/>
  <c r="I41" i="7"/>
  <c r="H35" i="15"/>
  <c r="K41" i="7"/>
  <c r="H123" i="15" s="1"/>
  <c r="H117" i="15"/>
  <c r="H76" i="15"/>
  <c r="T76" i="15" s="1"/>
  <c r="J41" i="7"/>
  <c r="H82" i="15" s="1"/>
  <c r="H38" i="15"/>
  <c r="L38" i="7"/>
  <c r="P119" i="15"/>
  <c r="W119" i="15"/>
  <c r="M119" i="15"/>
  <c r="L119" i="15"/>
  <c r="V119" i="15"/>
  <c r="R119" i="15"/>
  <c r="S119" i="15"/>
  <c r="J119" i="15"/>
  <c r="T119" i="15"/>
  <c r="K119" i="15"/>
  <c r="O119" i="15"/>
  <c r="N119" i="15"/>
  <c r="Q119" i="15"/>
  <c r="U119" i="15"/>
  <c r="I119" i="15"/>
  <c r="E85" i="21"/>
  <c r="W80" i="15"/>
  <c r="V80" i="15"/>
  <c r="I485" i="17"/>
  <c r="H48" i="23"/>
  <c r="S80" i="15"/>
  <c r="S78" i="15"/>
  <c r="S79" i="15"/>
  <c r="S77" i="15"/>
  <c r="T77" i="15"/>
  <c r="T78" i="15"/>
  <c r="T80" i="15"/>
  <c r="T79" i="15"/>
  <c r="P79" i="15"/>
  <c r="P78" i="15"/>
  <c r="P77" i="15"/>
  <c r="P80" i="15"/>
  <c r="R80" i="15"/>
  <c r="R79" i="15"/>
  <c r="R77" i="15"/>
  <c r="R78" i="15"/>
  <c r="Q78" i="15"/>
  <c r="Q79" i="15"/>
  <c r="Q77" i="15"/>
  <c r="Q80" i="15"/>
  <c r="Y618" i="17"/>
  <c r="J79" i="15"/>
  <c r="J80" i="15"/>
  <c r="J78" i="15"/>
  <c r="J77" i="15"/>
  <c r="N79" i="15"/>
  <c r="N77" i="15"/>
  <c r="N78" i="15"/>
  <c r="N80" i="15"/>
  <c r="M79" i="15"/>
  <c r="M77" i="15"/>
  <c r="M80" i="15"/>
  <c r="M78" i="15"/>
  <c r="N79" i="21"/>
  <c r="O79" i="21"/>
  <c r="R79" i="21"/>
  <c r="I79" i="21"/>
  <c r="M79" i="21"/>
  <c r="G79" i="21"/>
  <c r="J79" i="21"/>
  <c r="H79" i="21"/>
  <c r="K79" i="21"/>
  <c r="P79" i="21"/>
  <c r="F79" i="21"/>
  <c r="Q79" i="21"/>
  <c r="L79" i="21"/>
  <c r="U77" i="15"/>
  <c r="U80" i="15"/>
  <c r="U78" i="15"/>
  <c r="U79" i="15"/>
  <c r="I80" i="15"/>
  <c r="I77" i="15"/>
  <c r="I79" i="15"/>
  <c r="E82" i="21"/>
  <c r="I78" i="15"/>
  <c r="K77" i="15"/>
  <c r="K80" i="15"/>
  <c r="K78" i="15"/>
  <c r="K79" i="15"/>
  <c r="L79" i="15"/>
  <c r="L77" i="15"/>
  <c r="L80" i="15"/>
  <c r="L78" i="15"/>
  <c r="P160" i="21"/>
  <c r="M160" i="21"/>
  <c r="H160" i="21"/>
  <c r="R160" i="21"/>
  <c r="Q160" i="21"/>
  <c r="J160" i="21"/>
  <c r="L160" i="21"/>
  <c r="O160" i="21"/>
  <c r="G160" i="21"/>
  <c r="N160" i="21"/>
  <c r="I160" i="21"/>
  <c r="F160" i="21"/>
  <c r="K160" i="21"/>
  <c r="M76" i="21"/>
  <c r="H76" i="21"/>
  <c r="P76" i="21"/>
  <c r="F76" i="21"/>
  <c r="G76" i="21"/>
  <c r="O76" i="21"/>
  <c r="J76" i="21"/>
  <c r="L76" i="21"/>
  <c r="N76" i="21"/>
  <c r="R76" i="21"/>
  <c r="Q76" i="21"/>
  <c r="K76" i="21"/>
  <c r="I76" i="21"/>
  <c r="O79" i="15"/>
  <c r="O80" i="15"/>
  <c r="O78" i="15"/>
  <c r="O77" i="15"/>
  <c r="E196" i="21" l="1"/>
  <c r="E199" i="21"/>
  <c r="N76" i="15"/>
  <c r="N82" i="15" s="1"/>
  <c r="S76" i="15"/>
  <c r="S82" i="15" s="1"/>
  <c r="T82" i="15"/>
  <c r="X119" i="15"/>
  <c r="Q76" i="15"/>
  <c r="Q82" i="15" s="1"/>
  <c r="X77" i="15"/>
  <c r="X118" i="15"/>
  <c r="X80" i="15"/>
  <c r="U76" i="15"/>
  <c r="U82" i="15" s="1"/>
  <c r="O76" i="15"/>
  <c r="O82" i="15" s="1"/>
  <c r="L76" i="15"/>
  <c r="L82" i="15" s="1"/>
  <c r="P76" i="15"/>
  <c r="P82" i="15" s="1"/>
  <c r="M76" i="15"/>
  <c r="M82" i="15" s="1"/>
  <c r="R76" i="15"/>
  <c r="R82" i="15" s="1"/>
  <c r="V76" i="15"/>
  <c r="V82" i="15" s="1"/>
  <c r="W76" i="15"/>
  <c r="W82" i="15" s="1"/>
  <c r="K76" i="15"/>
  <c r="K82" i="15" s="1"/>
  <c r="J76" i="15"/>
  <c r="J82" i="15" s="1"/>
  <c r="E48" i="23"/>
  <c r="U321" i="17"/>
  <c r="Q153" i="21" s="1"/>
  <c r="N321" i="17"/>
  <c r="J153" i="21" s="1"/>
  <c r="O321" i="17"/>
  <c r="K153" i="21" s="1"/>
  <c r="S321" i="17"/>
  <c r="O153" i="21" s="1"/>
  <c r="X321" i="17"/>
  <c r="M321" i="17"/>
  <c r="I153" i="21" s="1"/>
  <c r="K321" i="17"/>
  <c r="G153" i="21" s="1"/>
  <c r="W321" i="17"/>
  <c r="P321" i="17"/>
  <c r="L153" i="21" s="1"/>
  <c r="V321" i="17"/>
  <c r="R153" i="21" s="1"/>
  <c r="Q321" i="17"/>
  <c r="M153" i="21" s="1"/>
  <c r="R321" i="17"/>
  <c r="N153" i="21" s="1"/>
  <c r="R485" i="17"/>
  <c r="N156" i="21" s="1"/>
  <c r="N485" i="17"/>
  <c r="J156" i="21" s="1"/>
  <c r="Q485" i="17"/>
  <c r="M156" i="21" s="1"/>
  <c r="V485" i="17"/>
  <c r="R156" i="21" s="1"/>
  <c r="O485" i="17"/>
  <c r="K156" i="21" s="1"/>
  <c r="K485" i="17"/>
  <c r="G156" i="21" s="1"/>
  <c r="J485" i="17"/>
  <c r="L485" i="17"/>
  <c r="H156" i="21" s="1"/>
  <c r="P485" i="17"/>
  <c r="L156" i="21" s="1"/>
  <c r="T485" i="17"/>
  <c r="P156" i="21" s="1"/>
  <c r="M485" i="17"/>
  <c r="I156" i="21" s="1"/>
  <c r="X485" i="17"/>
  <c r="U485" i="17"/>
  <c r="Q156" i="21" s="1"/>
  <c r="S485" i="17"/>
  <c r="O156" i="21" s="1"/>
  <c r="W485" i="17"/>
  <c r="I76" i="15"/>
  <c r="I82" i="15" s="1"/>
  <c r="X157" i="17"/>
  <c r="W157" i="17"/>
  <c r="V39" i="15"/>
  <c r="V162" i="15" s="1"/>
  <c r="W39" i="15"/>
  <c r="W162" i="15" s="1"/>
  <c r="T321" i="17"/>
  <c r="P153" i="21" s="1"/>
  <c r="N117" i="15"/>
  <c r="N123" i="15" s="1"/>
  <c r="V117" i="15"/>
  <c r="V123" i="15" s="1"/>
  <c r="J117" i="15"/>
  <c r="J123" i="15" s="1"/>
  <c r="P117" i="15"/>
  <c r="P123" i="15" s="1"/>
  <c r="T117" i="15"/>
  <c r="T123" i="15" s="1"/>
  <c r="O117" i="15"/>
  <c r="O123" i="15" s="1"/>
  <c r="R117" i="15"/>
  <c r="R123" i="15" s="1"/>
  <c r="L117" i="15"/>
  <c r="L123" i="15" s="1"/>
  <c r="Q117" i="15"/>
  <c r="Q123" i="15" s="1"/>
  <c r="M117" i="15"/>
  <c r="M123" i="15" s="1"/>
  <c r="I117" i="15"/>
  <c r="S117" i="15"/>
  <c r="S123" i="15" s="1"/>
  <c r="K117" i="15"/>
  <c r="K123" i="15" s="1"/>
  <c r="U117" i="15"/>
  <c r="U123" i="15" s="1"/>
  <c r="W117" i="15"/>
  <c r="W123" i="15" s="1"/>
  <c r="W38" i="15"/>
  <c r="W161" i="15" s="1"/>
  <c r="V38" i="15"/>
  <c r="V161" i="15" s="1"/>
  <c r="J321" i="17"/>
  <c r="F153" i="21" s="1"/>
  <c r="X120" i="15"/>
  <c r="W35" i="15"/>
  <c r="V35" i="15"/>
  <c r="X121" i="15"/>
  <c r="W37" i="15"/>
  <c r="W160" i="15" s="1"/>
  <c r="V37" i="15"/>
  <c r="V160" i="15" s="1"/>
  <c r="H41" i="15"/>
  <c r="L41" i="7"/>
  <c r="W36" i="15"/>
  <c r="W159" i="15" s="1"/>
  <c r="V36" i="15"/>
  <c r="V159" i="15" s="1"/>
  <c r="E76" i="21"/>
  <c r="R38" i="15"/>
  <c r="R161" i="15" s="1"/>
  <c r="R36" i="15"/>
  <c r="R159" i="15" s="1"/>
  <c r="R35" i="15"/>
  <c r="R37" i="15"/>
  <c r="R160" i="15" s="1"/>
  <c r="S157" i="17"/>
  <c r="R39" i="15"/>
  <c r="R162" i="15" s="1"/>
  <c r="M39" i="15"/>
  <c r="M162" i="15" s="1"/>
  <c r="M38" i="15"/>
  <c r="M161" i="15" s="1"/>
  <c r="M35" i="15"/>
  <c r="N157" i="17"/>
  <c r="M37" i="15"/>
  <c r="M160" i="15" s="1"/>
  <c r="M36" i="15"/>
  <c r="M159" i="15" s="1"/>
  <c r="E79" i="21"/>
  <c r="I38" i="15"/>
  <c r="J157" i="17"/>
  <c r="I37" i="15"/>
  <c r="I39" i="15"/>
  <c r="I36" i="15"/>
  <c r="I35" i="15"/>
  <c r="S37" i="15"/>
  <c r="S160" i="15" s="1"/>
  <c r="S38" i="15"/>
  <c r="S161" i="15" s="1"/>
  <c r="S39" i="15"/>
  <c r="S162" i="15" s="1"/>
  <c r="T157" i="17"/>
  <c r="S35" i="15"/>
  <c r="S36" i="15"/>
  <c r="S159" i="15" s="1"/>
  <c r="E160" i="21"/>
  <c r="X78" i="15"/>
  <c r="J39" i="15"/>
  <c r="J162" i="15" s="1"/>
  <c r="J35" i="15"/>
  <c r="J36" i="15"/>
  <c r="J159" i="15" s="1"/>
  <c r="J37" i="15"/>
  <c r="J160" i="15" s="1"/>
  <c r="K157" i="17"/>
  <c r="J38" i="15"/>
  <c r="J161" i="15" s="1"/>
  <c r="K35" i="15"/>
  <c r="K39" i="15"/>
  <c r="K162" i="15" s="1"/>
  <c r="K38" i="15"/>
  <c r="K161" i="15" s="1"/>
  <c r="K36" i="15"/>
  <c r="K159" i="15" s="1"/>
  <c r="K37" i="15"/>
  <c r="K160" i="15" s="1"/>
  <c r="L157" i="17"/>
  <c r="O38" i="15"/>
  <c r="O161" i="15" s="1"/>
  <c r="O39" i="15"/>
  <c r="O162" i="15" s="1"/>
  <c r="O37" i="15"/>
  <c r="O160" i="15" s="1"/>
  <c r="O36" i="15"/>
  <c r="O159" i="15" s="1"/>
  <c r="P157" i="17"/>
  <c r="O35" i="15"/>
  <c r="P37" i="15"/>
  <c r="P160" i="15" s="1"/>
  <c r="P38" i="15"/>
  <c r="P161" i="15" s="1"/>
  <c r="Q157" i="17"/>
  <c r="P35" i="15"/>
  <c r="P36" i="15"/>
  <c r="P159" i="15" s="1"/>
  <c r="P39" i="15"/>
  <c r="P162" i="15" s="1"/>
  <c r="U35" i="15"/>
  <c r="V157" i="17"/>
  <c r="U37" i="15"/>
  <c r="U160" i="15" s="1"/>
  <c r="U36" i="15"/>
  <c r="U159" i="15" s="1"/>
  <c r="U38" i="15"/>
  <c r="U161" i="15" s="1"/>
  <c r="U39" i="15"/>
  <c r="U162" i="15" s="1"/>
  <c r="N36" i="15"/>
  <c r="N159" i="15" s="1"/>
  <c r="N39" i="15"/>
  <c r="N162" i="15" s="1"/>
  <c r="O157" i="17"/>
  <c r="N38" i="15"/>
  <c r="N161" i="15" s="1"/>
  <c r="N35" i="15"/>
  <c r="N37" i="15"/>
  <c r="N160" i="15" s="1"/>
  <c r="Q35" i="15"/>
  <c r="R157" i="17"/>
  <c r="Q39" i="15"/>
  <c r="Q162" i="15" s="1"/>
  <c r="Q37" i="15"/>
  <c r="Q160" i="15" s="1"/>
  <c r="Q36" i="15"/>
  <c r="Q159" i="15" s="1"/>
  <c r="Q38" i="15"/>
  <c r="Q161" i="15" s="1"/>
  <c r="X79" i="15"/>
  <c r="T36" i="15"/>
  <c r="T159" i="15" s="1"/>
  <c r="U157" i="17"/>
  <c r="T37" i="15"/>
  <c r="T160" i="15" s="1"/>
  <c r="T39" i="15"/>
  <c r="T162" i="15" s="1"/>
  <c r="T35" i="15"/>
  <c r="T38" i="15"/>
  <c r="T161" i="15" s="1"/>
  <c r="L35" i="15"/>
  <c r="M157" i="17"/>
  <c r="L36" i="15"/>
  <c r="L159" i="15" s="1"/>
  <c r="L38" i="15"/>
  <c r="L161" i="15" s="1"/>
  <c r="L37" i="15"/>
  <c r="L160" i="15" s="1"/>
  <c r="L39" i="15"/>
  <c r="L162" i="15" s="1"/>
  <c r="W649" i="17" l="1"/>
  <c r="X76" i="15"/>
  <c r="Y321" i="17"/>
  <c r="F49" i="23"/>
  <c r="H49" i="23"/>
  <c r="G49" i="23"/>
  <c r="E153" i="21"/>
  <c r="I123" i="15"/>
  <c r="X123" i="15" s="1"/>
  <c r="X117" i="15"/>
  <c r="X649" i="17"/>
  <c r="F156" i="21"/>
  <c r="E156" i="21" s="1"/>
  <c r="Y485" i="17"/>
  <c r="V158" i="15"/>
  <c r="V164" i="15" s="1"/>
  <c r="V41" i="15"/>
  <c r="W158" i="15"/>
  <c r="W164" i="15" s="1"/>
  <c r="W41" i="15"/>
  <c r="M649" i="17"/>
  <c r="I150" i="21"/>
  <c r="I147" i="21" s="1"/>
  <c r="N41" i="15"/>
  <c r="N158" i="15"/>
  <c r="N164" i="15" s="1"/>
  <c r="X35" i="15"/>
  <c r="I41" i="15"/>
  <c r="I158" i="15"/>
  <c r="R41" i="15"/>
  <c r="R158" i="15"/>
  <c r="R164" i="15" s="1"/>
  <c r="T649" i="17"/>
  <c r="P150" i="21"/>
  <c r="P147" i="21" s="1"/>
  <c r="Q158" i="15"/>
  <c r="Q164" i="15" s="1"/>
  <c r="Q41" i="15"/>
  <c r="K41" i="15"/>
  <c r="K158" i="15"/>
  <c r="K164" i="15" s="1"/>
  <c r="Q649" i="17"/>
  <c r="M150" i="21"/>
  <c r="M147" i="21" s="1"/>
  <c r="L158" i="15"/>
  <c r="L164" i="15" s="1"/>
  <c r="L41" i="15"/>
  <c r="R150" i="21"/>
  <c r="R147" i="21" s="1"/>
  <c r="V649" i="17"/>
  <c r="L649" i="17"/>
  <c r="H150" i="21"/>
  <c r="H147" i="21" s="1"/>
  <c r="K649" i="17"/>
  <c r="G150" i="21"/>
  <c r="G147" i="21" s="1"/>
  <c r="I159" i="15"/>
  <c r="X159" i="15" s="1"/>
  <c r="X36" i="15"/>
  <c r="N649" i="17"/>
  <c r="J150" i="21"/>
  <c r="J147" i="21" s="1"/>
  <c r="F150" i="21"/>
  <c r="J649" i="17"/>
  <c r="Y157" i="17"/>
  <c r="P41" i="15"/>
  <c r="P158" i="15"/>
  <c r="P164" i="15" s="1"/>
  <c r="S649" i="17"/>
  <c r="O150" i="21"/>
  <c r="O147" i="21" s="1"/>
  <c r="O649" i="17"/>
  <c r="K150" i="21"/>
  <c r="K147" i="21" s="1"/>
  <c r="U158" i="15"/>
  <c r="U164" i="15" s="1"/>
  <c r="U41" i="15"/>
  <c r="O41" i="15"/>
  <c r="O158" i="15"/>
  <c r="O164" i="15" s="1"/>
  <c r="I162" i="15"/>
  <c r="X162" i="15" s="1"/>
  <c r="X39" i="15"/>
  <c r="M158" i="15"/>
  <c r="M164" i="15" s="1"/>
  <c r="M41" i="15"/>
  <c r="J158" i="15"/>
  <c r="J164" i="15" s="1"/>
  <c r="J41" i="15"/>
  <c r="N150" i="21"/>
  <c r="N147" i="21" s="1"/>
  <c r="R649" i="17"/>
  <c r="I161" i="15"/>
  <c r="X161" i="15" s="1"/>
  <c r="X38" i="15"/>
  <c r="U649" i="17"/>
  <c r="Q150" i="21"/>
  <c r="Q147" i="21" s="1"/>
  <c r="T41" i="15"/>
  <c r="T158" i="15"/>
  <c r="T164" i="15" s="1"/>
  <c r="X82" i="15"/>
  <c r="P649" i="17"/>
  <c r="L150" i="21"/>
  <c r="L147" i="21" s="1"/>
  <c r="S158" i="15"/>
  <c r="S164" i="15" s="1"/>
  <c r="S41" i="15"/>
  <c r="I160" i="15"/>
  <c r="X160" i="15" s="1"/>
  <c r="X37" i="15"/>
  <c r="P154" i="21" l="1"/>
  <c r="J154" i="21"/>
  <c r="O154" i="21"/>
  <c r="L154" i="21"/>
  <c r="N154" i="21"/>
  <c r="R154" i="21"/>
  <c r="G154" i="21"/>
  <c r="Q154" i="21"/>
  <c r="M154" i="21"/>
  <c r="K154" i="21"/>
  <c r="F154" i="21"/>
  <c r="I154" i="21"/>
  <c r="H154" i="21"/>
  <c r="K163" i="8"/>
  <c r="I327" i="17" s="1"/>
  <c r="K166" i="8"/>
  <c r="I330" i="17" s="1"/>
  <c r="K152" i="8"/>
  <c r="K153" i="8"/>
  <c r="I317" i="17" s="1"/>
  <c r="K159" i="8"/>
  <c r="I323" i="17" s="1"/>
  <c r="K164" i="8"/>
  <c r="I328" i="17" s="1"/>
  <c r="K158" i="8"/>
  <c r="I322" i="17" s="1"/>
  <c r="K156" i="8"/>
  <c r="I320" i="17" s="1"/>
  <c r="K155" i="8"/>
  <c r="I319" i="17" s="1"/>
  <c r="L153" i="8"/>
  <c r="I481" i="17" s="1"/>
  <c r="L163" i="8"/>
  <c r="I491" i="17" s="1"/>
  <c r="L156" i="8"/>
  <c r="I484" i="17" s="1"/>
  <c r="L152" i="8"/>
  <c r="L166" i="8"/>
  <c r="I494" i="17" s="1"/>
  <c r="L158" i="8"/>
  <c r="I486" i="17" s="1"/>
  <c r="L155" i="8"/>
  <c r="I483" i="17" s="1"/>
  <c r="L164" i="8"/>
  <c r="I492" i="17" s="1"/>
  <c r="L159" i="8"/>
  <c r="I487" i="17" s="1"/>
  <c r="J152" i="8"/>
  <c r="J164" i="8"/>
  <c r="J155" i="8"/>
  <c r="E49" i="23"/>
  <c r="J153" i="8"/>
  <c r="J156" i="8"/>
  <c r="J158" i="8"/>
  <c r="J163" i="8"/>
  <c r="J159" i="8"/>
  <c r="J166" i="8"/>
  <c r="Q157" i="21"/>
  <c r="F157" i="21"/>
  <c r="O157" i="21"/>
  <c r="J157" i="21"/>
  <c r="M157" i="21"/>
  <c r="H157" i="21"/>
  <c r="N157" i="21"/>
  <c r="L157" i="21"/>
  <c r="R157" i="21"/>
  <c r="P157" i="21"/>
  <c r="G157" i="21"/>
  <c r="I157" i="21"/>
  <c r="K157" i="21"/>
  <c r="I164" i="15"/>
  <c r="X164" i="15" s="1"/>
  <c r="X158" i="15"/>
  <c r="E150" i="21"/>
  <c r="F147" i="21"/>
  <c r="E147" i="21" s="1"/>
  <c r="X41" i="15"/>
  <c r="Y649" i="17"/>
  <c r="M163" i="8" l="1"/>
  <c r="I163" i="17"/>
  <c r="V487" i="17"/>
  <c r="L487" i="17"/>
  <c r="K487" i="17"/>
  <c r="R487" i="17"/>
  <c r="X487" i="17"/>
  <c r="U487" i="17"/>
  <c r="T487" i="17"/>
  <c r="J487" i="17"/>
  <c r="O487" i="17"/>
  <c r="N487" i="17"/>
  <c r="P487" i="17"/>
  <c r="S487" i="17"/>
  <c r="M487" i="17"/>
  <c r="Q487" i="17"/>
  <c r="W487" i="17"/>
  <c r="R481" i="17"/>
  <c r="Q481" i="17"/>
  <c r="K481" i="17"/>
  <c r="S481" i="17"/>
  <c r="X481" i="17"/>
  <c r="J481" i="17"/>
  <c r="L481" i="17"/>
  <c r="V481" i="17"/>
  <c r="U481" i="17"/>
  <c r="P481" i="17"/>
  <c r="N481" i="17"/>
  <c r="W481" i="17"/>
  <c r="M481" i="17"/>
  <c r="O481" i="17"/>
  <c r="T481" i="17"/>
  <c r="J330" i="17"/>
  <c r="K330" i="17"/>
  <c r="X330" i="17"/>
  <c r="M330" i="17"/>
  <c r="O330" i="17"/>
  <c r="Q330" i="17"/>
  <c r="P330" i="17"/>
  <c r="S330" i="17"/>
  <c r="N330" i="17"/>
  <c r="U330" i="17"/>
  <c r="V330" i="17"/>
  <c r="L330" i="17"/>
  <c r="R330" i="17"/>
  <c r="W330" i="17"/>
  <c r="T330" i="17"/>
  <c r="I158" i="17"/>
  <c r="M158" i="8"/>
  <c r="L492" i="17"/>
  <c r="R492" i="17"/>
  <c r="P492" i="17"/>
  <c r="T492" i="17"/>
  <c r="M492" i="17"/>
  <c r="X492" i="17"/>
  <c r="Q492" i="17"/>
  <c r="K492" i="17"/>
  <c r="U492" i="17"/>
  <c r="W492" i="17"/>
  <c r="O492" i="17"/>
  <c r="N492" i="17"/>
  <c r="J492" i="17"/>
  <c r="S492" i="17"/>
  <c r="V492" i="17"/>
  <c r="P319" i="17"/>
  <c r="X319" i="17"/>
  <c r="V319" i="17"/>
  <c r="J319" i="17"/>
  <c r="W319" i="17"/>
  <c r="T319" i="17"/>
  <c r="R319" i="17"/>
  <c r="S319" i="17"/>
  <c r="N319" i="17"/>
  <c r="O319" i="17"/>
  <c r="K319" i="17"/>
  <c r="L319" i="17"/>
  <c r="U319" i="17"/>
  <c r="Q319" i="17"/>
  <c r="M319" i="17"/>
  <c r="K327" i="17"/>
  <c r="N327" i="17"/>
  <c r="P327" i="17"/>
  <c r="R327" i="17"/>
  <c r="J327" i="17"/>
  <c r="M327" i="17"/>
  <c r="T327" i="17"/>
  <c r="W327" i="17"/>
  <c r="V327" i="17"/>
  <c r="O327" i="17"/>
  <c r="L327" i="17"/>
  <c r="S327" i="17"/>
  <c r="U327" i="17"/>
  <c r="X327" i="17"/>
  <c r="Q327" i="17"/>
  <c r="M156" i="8"/>
  <c r="I156" i="17"/>
  <c r="N483" i="17"/>
  <c r="J483" i="17"/>
  <c r="O483" i="17"/>
  <c r="M483" i="17"/>
  <c r="K483" i="17"/>
  <c r="P483" i="17"/>
  <c r="T483" i="17"/>
  <c r="S483" i="17"/>
  <c r="U483" i="17"/>
  <c r="W483" i="17"/>
  <c r="L483" i="17"/>
  <c r="X483" i="17"/>
  <c r="Q483" i="17"/>
  <c r="V483" i="17"/>
  <c r="R483" i="17"/>
  <c r="U320" i="17"/>
  <c r="S320" i="17"/>
  <c r="L320" i="17"/>
  <c r="X320" i="17"/>
  <c r="V320" i="17"/>
  <c r="R320" i="17"/>
  <c r="Q320" i="17"/>
  <c r="T320" i="17"/>
  <c r="N320" i="17"/>
  <c r="M320" i="17"/>
  <c r="O320" i="17"/>
  <c r="P320" i="17"/>
  <c r="K320" i="17"/>
  <c r="W320" i="17"/>
  <c r="J320" i="17"/>
  <c r="I316" i="17"/>
  <c r="K167" i="8"/>
  <c r="I153" i="17"/>
  <c r="M153" i="8"/>
  <c r="X486" i="17"/>
  <c r="Q486" i="17"/>
  <c r="V486" i="17"/>
  <c r="N486" i="17"/>
  <c r="U486" i="17"/>
  <c r="R486" i="17"/>
  <c r="J486" i="17"/>
  <c r="K486" i="17"/>
  <c r="W486" i="17"/>
  <c r="M486" i="17"/>
  <c r="P486" i="17"/>
  <c r="O486" i="17"/>
  <c r="T486" i="17"/>
  <c r="S486" i="17"/>
  <c r="L486" i="17"/>
  <c r="U322" i="17"/>
  <c r="T322" i="17"/>
  <c r="S322" i="17"/>
  <c r="R322" i="17"/>
  <c r="W322" i="17"/>
  <c r="V322" i="17"/>
  <c r="P322" i="17"/>
  <c r="X322" i="17"/>
  <c r="J322" i="17"/>
  <c r="O322" i="17"/>
  <c r="L322" i="17"/>
  <c r="Q322" i="17"/>
  <c r="N322" i="17"/>
  <c r="M322" i="17"/>
  <c r="K322" i="17"/>
  <c r="J167" i="8"/>
  <c r="I152" i="17"/>
  <c r="M152" i="8"/>
  <c r="E157" i="21"/>
  <c r="X494" i="17"/>
  <c r="V494" i="17"/>
  <c r="O494" i="17"/>
  <c r="M494" i="17"/>
  <c r="L494" i="17"/>
  <c r="K494" i="17"/>
  <c r="R494" i="17"/>
  <c r="S494" i="17"/>
  <c r="J494" i="17"/>
  <c r="W494" i="17"/>
  <c r="U494" i="17"/>
  <c r="T494" i="17"/>
  <c r="P494" i="17"/>
  <c r="N494" i="17"/>
  <c r="Q494" i="17"/>
  <c r="R328" i="17"/>
  <c r="L328" i="17"/>
  <c r="J328" i="17"/>
  <c r="M328" i="17"/>
  <c r="V328" i="17"/>
  <c r="P328" i="17"/>
  <c r="S328" i="17"/>
  <c r="U328" i="17"/>
  <c r="O328" i="17"/>
  <c r="W328" i="17"/>
  <c r="K328" i="17"/>
  <c r="Q328" i="17"/>
  <c r="T328" i="17"/>
  <c r="X328" i="17"/>
  <c r="N328" i="17"/>
  <c r="E154" i="21"/>
  <c r="S491" i="17"/>
  <c r="P491" i="17"/>
  <c r="R491" i="17"/>
  <c r="L491" i="17"/>
  <c r="J491" i="17"/>
  <c r="U491" i="17"/>
  <c r="W491" i="17"/>
  <c r="M491" i="17"/>
  <c r="K491" i="17"/>
  <c r="T491" i="17"/>
  <c r="N491" i="17"/>
  <c r="V491" i="17"/>
  <c r="X491" i="17"/>
  <c r="Q491" i="17"/>
  <c r="O491" i="17"/>
  <c r="M155" i="8"/>
  <c r="I155" i="17"/>
  <c r="I480" i="17"/>
  <c r="L167" i="8"/>
  <c r="W323" i="17"/>
  <c r="O323" i="17"/>
  <c r="S323" i="17"/>
  <c r="M323" i="17"/>
  <c r="Q323" i="17"/>
  <c r="U323" i="17"/>
  <c r="R323" i="17"/>
  <c r="J323" i="17"/>
  <c r="V323" i="17"/>
  <c r="L323" i="17"/>
  <c r="X323" i="17"/>
  <c r="T323" i="17"/>
  <c r="K323" i="17"/>
  <c r="N323" i="17"/>
  <c r="P323" i="17"/>
  <c r="I159" i="17"/>
  <c r="M159" i="8"/>
  <c r="I166" i="17"/>
  <c r="M166" i="8"/>
  <c r="M164" i="8"/>
  <c r="I164" i="17"/>
  <c r="W484" i="17"/>
  <c r="R484" i="17"/>
  <c r="K484" i="17"/>
  <c r="P484" i="17"/>
  <c r="J484" i="17"/>
  <c r="Q484" i="17"/>
  <c r="M484" i="17"/>
  <c r="X484" i="17"/>
  <c r="T484" i="17"/>
  <c r="S484" i="17"/>
  <c r="V484" i="17"/>
  <c r="O484" i="17"/>
  <c r="L484" i="17"/>
  <c r="U484" i="17"/>
  <c r="N484" i="17"/>
  <c r="M317" i="17"/>
  <c r="Q317" i="17"/>
  <c r="L317" i="17"/>
  <c r="J317" i="17"/>
  <c r="S317" i="17"/>
  <c r="K317" i="17"/>
  <c r="P317" i="17"/>
  <c r="T317" i="17"/>
  <c r="X317" i="17"/>
  <c r="R317" i="17"/>
  <c r="V317" i="17"/>
  <c r="U317" i="17"/>
  <c r="W317" i="17"/>
  <c r="O317" i="17"/>
  <c r="N317" i="17"/>
  <c r="Q148" i="21"/>
  <c r="R148" i="21"/>
  <c r="K148" i="21"/>
  <c r="M148" i="21"/>
  <c r="O148" i="21"/>
  <c r="I148" i="21"/>
  <c r="P148" i="21"/>
  <c r="N148" i="21"/>
  <c r="J148" i="21"/>
  <c r="H148" i="21"/>
  <c r="G148" i="21"/>
  <c r="F148" i="21"/>
  <c r="L148" i="21"/>
  <c r="K151" i="21"/>
  <c r="G151" i="21"/>
  <c r="F151" i="21"/>
  <c r="H151" i="21"/>
  <c r="O151" i="21"/>
  <c r="L151" i="21"/>
  <c r="M151" i="21"/>
  <c r="I151" i="21"/>
  <c r="Q151" i="21"/>
  <c r="P151" i="21"/>
  <c r="R151" i="21"/>
  <c r="J151" i="21"/>
  <c r="N151" i="21"/>
  <c r="Y323" i="17" l="1"/>
  <c r="Y320" i="17"/>
  <c r="Y492" i="17"/>
  <c r="Y484" i="17"/>
  <c r="X166" i="17"/>
  <c r="X658" i="17" s="1"/>
  <c r="W166" i="17"/>
  <c r="W658" i="17" s="1"/>
  <c r="Y491" i="17"/>
  <c r="I331" i="17"/>
  <c r="K169" i="8"/>
  <c r="W156" i="17"/>
  <c r="W648" i="17" s="1"/>
  <c r="X156" i="17"/>
  <c r="X648" i="17" s="1"/>
  <c r="W158" i="17"/>
  <c r="W650" i="17" s="1"/>
  <c r="X158" i="17"/>
  <c r="X650" i="17" s="1"/>
  <c r="U316" i="17"/>
  <c r="U331" i="17" s="1"/>
  <c r="U333" i="17" s="1"/>
  <c r="K316" i="17"/>
  <c r="K331" i="17" s="1"/>
  <c r="K333" i="17" s="1"/>
  <c r="O316" i="17"/>
  <c r="O331" i="17" s="1"/>
  <c r="O333" i="17" s="1"/>
  <c r="S316" i="17"/>
  <c r="S331" i="17" s="1"/>
  <c r="S333" i="17" s="1"/>
  <c r="N316" i="17"/>
  <c r="N331" i="17" s="1"/>
  <c r="N333" i="17" s="1"/>
  <c r="M316" i="17"/>
  <c r="M331" i="17" s="1"/>
  <c r="M333" i="17" s="1"/>
  <c r="V316" i="17"/>
  <c r="V331" i="17" s="1"/>
  <c r="V333" i="17" s="1"/>
  <c r="W316" i="17"/>
  <c r="W331" i="17" s="1"/>
  <c r="W333" i="17" s="1"/>
  <c r="U16" i="2" s="1"/>
  <c r="Q316" i="17"/>
  <c r="Q331" i="17" s="1"/>
  <c r="Q333" i="17" s="1"/>
  <c r="L316" i="17"/>
  <c r="L331" i="17" s="1"/>
  <c r="L333" i="17" s="1"/>
  <c r="T316" i="17"/>
  <c r="T331" i="17" s="1"/>
  <c r="T333" i="17" s="1"/>
  <c r="R316" i="17"/>
  <c r="R331" i="17" s="1"/>
  <c r="R333" i="17" s="1"/>
  <c r="J316" i="17"/>
  <c r="P316" i="17"/>
  <c r="P331" i="17" s="1"/>
  <c r="P333" i="17" s="1"/>
  <c r="X316" i="17"/>
  <c r="X331" i="17" s="1"/>
  <c r="X333" i="17" s="1"/>
  <c r="V16" i="2" s="1"/>
  <c r="Y481" i="17"/>
  <c r="Y317" i="17"/>
  <c r="X159" i="17"/>
  <c r="X651" i="17" s="1"/>
  <c r="W159" i="17"/>
  <c r="W651" i="17" s="1"/>
  <c r="L169" i="8"/>
  <c r="I495" i="17"/>
  <c r="Y328" i="17"/>
  <c r="P480" i="17"/>
  <c r="P495" i="17" s="1"/>
  <c r="P497" i="17" s="1"/>
  <c r="U480" i="17"/>
  <c r="U495" i="17" s="1"/>
  <c r="U497" i="17" s="1"/>
  <c r="Q480" i="17"/>
  <c r="Q495" i="17" s="1"/>
  <c r="Q497" i="17" s="1"/>
  <c r="N480" i="17"/>
  <c r="N495" i="17" s="1"/>
  <c r="N497" i="17" s="1"/>
  <c r="J480" i="17"/>
  <c r="K480" i="17"/>
  <c r="K495" i="17" s="1"/>
  <c r="K497" i="17" s="1"/>
  <c r="V480" i="17"/>
  <c r="V495" i="17" s="1"/>
  <c r="V497" i="17" s="1"/>
  <c r="T480" i="17"/>
  <c r="T495" i="17" s="1"/>
  <c r="T497" i="17" s="1"/>
  <c r="S480" i="17"/>
  <c r="S495" i="17" s="1"/>
  <c r="S497" i="17" s="1"/>
  <c r="R480" i="17"/>
  <c r="R495" i="17" s="1"/>
  <c r="R497" i="17" s="1"/>
  <c r="O480" i="17"/>
  <c r="O495" i="17" s="1"/>
  <c r="O497" i="17" s="1"/>
  <c r="W480" i="17"/>
  <c r="W495" i="17" s="1"/>
  <c r="W497" i="17" s="1"/>
  <c r="U16" i="3" s="1"/>
  <c r="X480" i="17"/>
  <c r="X495" i="17" s="1"/>
  <c r="X497" i="17" s="1"/>
  <c r="V16" i="3" s="1"/>
  <c r="L480" i="17"/>
  <c r="L495" i="17" s="1"/>
  <c r="L497" i="17" s="1"/>
  <c r="M480" i="17"/>
  <c r="M495" i="17" s="1"/>
  <c r="M497" i="17" s="1"/>
  <c r="Y494" i="17"/>
  <c r="X155" i="17"/>
  <c r="X647" i="17" s="1"/>
  <c r="W155" i="17"/>
  <c r="W647" i="17" s="1"/>
  <c r="Y327" i="17"/>
  <c r="Y319" i="17"/>
  <c r="W164" i="17"/>
  <c r="W656" i="17" s="1"/>
  <c r="X164" i="17"/>
  <c r="X656" i="17" s="1"/>
  <c r="X152" i="17"/>
  <c r="W152" i="17"/>
  <c r="Y322" i="17"/>
  <c r="Y483" i="17"/>
  <c r="Y487" i="17"/>
  <c r="W163" i="17"/>
  <c r="W655" i="17" s="1"/>
  <c r="X163" i="17"/>
  <c r="X655" i="17" s="1"/>
  <c r="I167" i="17"/>
  <c r="J169" i="8"/>
  <c r="M167" i="8"/>
  <c r="Y486" i="17"/>
  <c r="W153" i="17"/>
  <c r="W645" i="17" s="1"/>
  <c r="X153" i="17"/>
  <c r="X645" i="17" s="1"/>
  <c r="Y330" i="17"/>
  <c r="K152" i="17"/>
  <c r="K155" i="17"/>
  <c r="K647" i="17" s="1"/>
  <c r="K156" i="17"/>
  <c r="K648" i="17" s="1"/>
  <c r="K163" i="17"/>
  <c r="K655" i="17" s="1"/>
  <c r="K166" i="17"/>
  <c r="K658" i="17" s="1"/>
  <c r="K159" i="17"/>
  <c r="K651" i="17" s="1"/>
  <c r="K158" i="17"/>
  <c r="K650" i="17" s="1"/>
  <c r="K153" i="17"/>
  <c r="K645" i="17" s="1"/>
  <c r="K164" i="17"/>
  <c r="K656" i="17" s="1"/>
  <c r="U158" i="17"/>
  <c r="U650" i="17" s="1"/>
  <c r="U164" i="17"/>
  <c r="U656" i="17" s="1"/>
  <c r="U156" i="17"/>
  <c r="U648" i="17" s="1"/>
  <c r="U155" i="17"/>
  <c r="U647" i="17" s="1"/>
  <c r="U159" i="17"/>
  <c r="U651" i="17" s="1"/>
  <c r="U163" i="17"/>
  <c r="U655" i="17" s="1"/>
  <c r="U153" i="17"/>
  <c r="U645" i="17" s="1"/>
  <c r="U166" i="17"/>
  <c r="U658" i="17" s="1"/>
  <c r="U152" i="17"/>
  <c r="Q159" i="17"/>
  <c r="Q651" i="17" s="1"/>
  <c r="Q163" i="17"/>
  <c r="Q655" i="17" s="1"/>
  <c r="Q153" i="17"/>
  <c r="Q645" i="17" s="1"/>
  <c r="Q152" i="17"/>
  <c r="Q166" i="17"/>
  <c r="Q658" i="17" s="1"/>
  <c r="Q156" i="17"/>
  <c r="Q648" i="17" s="1"/>
  <c r="Q155" i="17"/>
  <c r="Q647" i="17" s="1"/>
  <c r="Q164" i="17"/>
  <c r="Q656" i="17" s="1"/>
  <c r="Q158" i="17"/>
  <c r="Q650" i="17" s="1"/>
  <c r="E148" i="21"/>
  <c r="T152" i="17"/>
  <c r="T166" i="17"/>
  <c r="T658" i="17" s="1"/>
  <c r="T156" i="17"/>
  <c r="T648" i="17" s="1"/>
  <c r="T164" i="17"/>
  <c r="T656" i="17" s="1"/>
  <c r="T158" i="17"/>
  <c r="T650" i="17" s="1"/>
  <c r="T159" i="17"/>
  <c r="T651" i="17" s="1"/>
  <c r="T163" i="17"/>
  <c r="T655" i="17" s="1"/>
  <c r="T153" i="17"/>
  <c r="T645" i="17" s="1"/>
  <c r="T155" i="17"/>
  <c r="T647" i="17" s="1"/>
  <c r="P153" i="17"/>
  <c r="P645" i="17" s="1"/>
  <c r="P164" i="17"/>
  <c r="P656" i="17" s="1"/>
  <c r="P152" i="17"/>
  <c r="P163" i="17"/>
  <c r="P655" i="17" s="1"/>
  <c r="P159" i="17"/>
  <c r="P651" i="17" s="1"/>
  <c r="P166" i="17"/>
  <c r="P658" i="17" s="1"/>
  <c r="P155" i="17"/>
  <c r="P647" i="17" s="1"/>
  <c r="P156" i="17"/>
  <c r="P648" i="17" s="1"/>
  <c r="P158" i="17"/>
  <c r="P650" i="17" s="1"/>
  <c r="J166" i="17"/>
  <c r="J155" i="17"/>
  <c r="J164" i="17"/>
  <c r="J158" i="17"/>
  <c r="J153" i="17"/>
  <c r="J163" i="17"/>
  <c r="J152" i="17"/>
  <c r="E151" i="21"/>
  <c r="J159" i="17"/>
  <c r="J156" i="17"/>
  <c r="M156" i="17"/>
  <c r="M648" i="17" s="1"/>
  <c r="M158" i="17"/>
  <c r="M650" i="17" s="1"/>
  <c r="M164" i="17"/>
  <c r="M656" i="17" s="1"/>
  <c r="M152" i="17"/>
  <c r="M159" i="17"/>
  <c r="M651" i="17" s="1"/>
  <c r="M153" i="17"/>
  <c r="M645" i="17" s="1"/>
  <c r="M166" i="17"/>
  <c r="M658" i="17" s="1"/>
  <c r="M155" i="17"/>
  <c r="M647" i="17" s="1"/>
  <c r="M163" i="17"/>
  <c r="M655" i="17" s="1"/>
  <c r="R164" i="17"/>
  <c r="R656" i="17" s="1"/>
  <c r="R158" i="17"/>
  <c r="R650" i="17" s="1"/>
  <c r="R155" i="17"/>
  <c r="R647" i="17" s="1"/>
  <c r="R159" i="17"/>
  <c r="R651" i="17" s="1"/>
  <c r="R163" i="17"/>
  <c r="R655" i="17" s="1"/>
  <c r="R166" i="17"/>
  <c r="R658" i="17" s="1"/>
  <c r="R156" i="17"/>
  <c r="R648" i="17" s="1"/>
  <c r="R153" i="17"/>
  <c r="R645" i="17" s="1"/>
  <c r="R152" i="17"/>
  <c r="S153" i="17"/>
  <c r="S645" i="17" s="1"/>
  <c r="S159" i="17"/>
  <c r="S651" i="17" s="1"/>
  <c r="S163" i="17"/>
  <c r="S655" i="17" s="1"/>
  <c r="S158" i="17"/>
  <c r="S650" i="17" s="1"/>
  <c r="S166" i="17"/>
  <c r="S658" i="17" s="1"/>
  <c r="S155" i="17"/>
  <c r="S647" i="17" s="1"/>
  <c r="S164" i="17"/>
  <c r="S656" i="17" s="1"/>
  <c r="S156" i="17"/>
  <c r="S648" i="17" s="1"/>
  <c r="S152" i="17"/>
  <c r="V155" i="17"/>
  <c r="V647" i="17" s="1"/>
  <c r="V156" i="17"/>
  <c r="V648" i="17" s="1"/>
  <c r="V153" i="17"/>
  <c r="V645" i="17" s="1"/>
  <c r="V163" i="17"/>
  <c r="V655" i="17" s="1"/>
  <c r="V164" i="17"/>
  <c r="V656" i="17" s="1"/>
  <c r="V158" i="17"/>
  <c r="V650" i="17" s="1"/>
  <c r="V166" i="17"/>
  <c r="V658" i="17" s="1"/>
  <c r="V159" i="17"/>
  <c r="V651" i="17" s="1"/>
  <c r="V152" i="17"/>
  <c r="O163" i="17"/>
  <c r="O655" i="17" s="1"/>
  <c r="O152" i="17"/>
  <c r="O166" i="17"/>
  <c r="O658" i="17" s="1"/>
  <c r="O156" i="17"/>
  <c r="O648" i="17" s="1"/>
  <c r="O155" i="17"/>
  <c r="O647" i="17" s="1"/>
  <c r="O159" i="17"/>
  <c r="O651" i="17" s="1"/>
  <c r="O164" i="17"/>
  <c r="O656" i="17" s="1"/>
  <c r="O153" i="17"/>
  <c r="O645" i="17" s="1"/>
  <c r="O158" i="17"/>
  <c r="O650" i="17" s="1"/>
  <c r="N166" i="17"/>
  <c r="N658" i="17" s="1"/>
  <c r="N163" i="17"/>
  <c r="N655" i="17" s="1"/>
  <c r="N153" i="17"/>
  <c r="N645" i="17" s="1"/>
  <c r="N156" i="17"/>
  <c r="N648" i="17" s="1"/>
  <c r="N164" i="17"/>
  <c r="N656" i="17" s="1"/>
  <c r="N155" i="17"/>
  <c r="N647" i="17" s="1"/>
  <c r="N159" i="17"/>
  <c r="N651" i="17" s="1"/>
  <c r="N152" i="17"/>
  <c r="N158" i="17"/>
  <c r="N650" i="17" s="1"/>
  <c r="L153" i="17"/>
  <c r="L645" i="17" s="1"/>
  <c r="L164" i="17"/>
  <c r="L656" i="17" s="1"/>
  <c r="L158" i="17"/>
  <c r="L650" i="17" s="1"/>
  <c r="L155" i="17"/>
  <c r="L647" i="17" s="1"/>
  <c r="L152" i="17"/>
  <c r="L156" i="17"/>
  <c r="L648" i="17" s="1"/>
  <c r="L159" i="17"/>
  <c r="L651" i="17" s="1"/>
  <c r="L163" i="17"/>
  <c r="L655" i="17" s="1"/>
  <c r="L166" i="17"/>
  <c r="L658" i="17" s="1"/>
  <c r="W644" i="17" l="1"/>
  <c r="W167" i="17"/>
  <c r="R16" i="3"/>
  <c r="P69" i="21"/>
  <c r="L66" i="21"/>
  <c r="N16" i="2"/>
  <c r="K16" i="2"/>
  <c r="I66" i="21"/>
  <c r="X644" i="17"/>
  <c r="X167" i="17"/>
  <c r="H69" i="21"/>
  <c r="J16" i="3"/>
  <c r="I16" i="3"/>
  <c r="G69" i="21"/>
  <c r="K16" i="12"/>
  <c r="G16" i="3" s="1"/>
  <c r="H36" i="23"/>
  <c r="I497" i="17"/>
  <c r="P16" i="2"/>
  <c r="N66" i="21"/>
  <c r="O66" i="21"/>
  <c r="Q16" i="2"/>
  <c r="J16" i="12"/>
  <c r="G16" i="2" s="1"/>
  <c r="I333" i="17"/>
  <c r="G36" i="23"/>
  <c r="K16" i="3"/>
  <c r="I69" i="21"/>
  <c r="J495" i="17"/>
  <c r="Y480" i="17"/>
  <c r="P66" i="21"/>
  <c r="R16" i="2"/>
  <c r="K66" i="21"/>
  <c r="M16" i="2"/>
  <c r="M169" i="8"/>
  <c r="I16" i="12"/>
  <c r="I169" i="17"/>
  <c r="F36" i="23"/>
  <c r="J331" i="17"/>
  <c r="Y316" i="17"/>
  <c r="J69" i="21"/>
  <c r="L16" i="3"/>
  <c r="H66" i="21"/>
  <c r="J16" i="2"/>
  <c r="G66" i="21"/>
  <c r="I16" i="2"/>
  <c r="T16" i="3"/>
  <c r="R69" i="21"/>
  <c r="M16" i="3"/>
  <c r="K69" i="21"/>
  <c r="M69" i="21"/>
  <c r="O16" i="3"/>
  <c r="O16" i="2"/>
  <c r="M66" i="21"/>
  <c r="Q66" i="21"/>
  <c r="S16" i="2"/>
  <c r="J66" i="21"/>
  <c r="L16" i="2"/>
  <c r="P16" i="3"/>
  <c r="N69" i="21"/>
  <c r="Q69" i="21"/>
  <c r="S16" i="3"/>
  <c r="O69" i="21"/>
  <c r="Q16" i="3"/>
  <c r="L69" i="21"/>
  <c r="N16" i="3"/>
  <c r="R66" i="21"/>
  <c r="T16" i="2"/>
  <c r="J647" i="17"/>
  <c r="Y647" i="17" s="1"/>
  <c r="Y155" i="17"/>
  <c r="O167" i="17"/>
  <c r="O644" i="17"/>
  <c r="V644" i="17"/>
  <c r="V167" i="17"/>
  <c r="M644" i="17"/>
  <c r="M167" i="17"/>
  <c r="J655" i="17"/>
  <c r="Y655" i="17" s="1"/>
  <c r="Y163" i="17"/>
  <c r="P167" i="17"/>
  <c r="P644" i="17"/>
  <c r="J658" i="17"/>
  <c r="Y658" i="17" s="1"/>
  <c r="Y166" i="17"/>
  <c r="Q644" i="17"/>
  <c r="Q167" i="17"/>
  <c r="N644" i="17"/>
  <c r="N167" i="17"/>
  <c r="L167" i="17"/>
  <c r="L644" i="17"/>
  <c r="S644" i="17"/>
  <c r="S167" i="17"/>
  <c r="J645" i="17"/>
  <c r="Y645" i="17" s="1"/>
  <c r="Y153" i="17"/>
  <c r="J648" i="17"/>
  <c r="Y648" i="17" s="1"/>
  <c r="Y156" i="17"/>
  <c r="J651" i="17"/>
  <c r="Y651" i="17" s="1"/>
  <c r="Y159" i="17"/>
  <c r="R644" i="17"/>
  <c r="R167" i="17"/>
  <c r="J650" i="17"/>
  <c r="Y650" i="17" s="1"/>
  <c r="Y158" i="17"/>
  <c r="U167" i="17"/>
  <c r="U644" i="17"/>
  <c r="J644" i="17"/>
  <c r="J167" i="17"/>
  <c r="Y152" i="17"/>
  <c r="T644" i="17"/>
  <c r="T167" i="17"/>
  <c r="J656" i="17"/>
  <c r="Y656" i="17" s="1"/>
  <c r="Y164" i="17"/>
  <c r="K644" i="17"/>
  <c r="K167" i="17"/>
  <c r="J333" i="17" l="1"/>
  <c r="Y331" i="17"/>
  <c r="E36" i="23"/>
  <c r="J497" i="17"/>
  <c r="Y497" i="17" s="1"/>
  <c r="Y495" i="17"/>
  <c r="G16" i="4"/>
  <c r="L16" i="12"/>
  <c r="X659" i="17"/>
  <c r="X169" i="17"/>
  <c r="W169" i="17"/>
  <c r="W659" i="17"/>
  <c r="M659" i="17"/>
  <c r="M169" i="17"/>
  <c r="R659" i="17"/>
  <c r="R169" i="17"/>
  <c r="J169" i="17"/>
  <c r="J659" i="17"/>
  <c r="Y167" i="17"/>
  <c r="K169" i="17"/>
  <c r="K659" i="17"/>
  <c r="Y644" i="17"/>
  <c r="L169" i="17"/>
  <c r="L659" i="17"/>
  <c r="P659" i="17"/>
  <c r="P169" i="17"/>
  <c r="O659" i="17"/>
  <c r="O169" i="17"/>
  <c r="Q169" i="17"/>
  <c r="Q659" i="17"/>
  <c r="T659" i="17"/>
  <c r="T169" i="17"/>
  <c r="V169" i="17"/>
  <c r="V659" i="17"/>
  <c r="N169" i="17"/>
  <c r="N659" i="17"/>
  <c r="S659" i="17"/>
  <c r="S169" i="17"/>
  <c r="U169" i="17"/>
  <c r="U659" i="17"/>
  <c r="H16" i="3" l="1"/>
  <c r="W16" i="3" s="1"/>
  <c r="F69" i="21"/>
  <c r="E69" i="21" s="1"/>
  <c r="G37" i="23"/>
  <c r="H37" i="23"/>
  <c r="F37" i="23"/>
  <c r="U16" i="4"/>
  <c r="U16" i="24" s="1"/>
  <c r="W661" i="17"/>
  <c r="U17" i="1" s="1"/>
  <c r="X661" i="17"/>
  <c r="V17" i="1" s="1"/>
  <c r="V16" i="4"/>
  <c r="V16" i="24" s="1"/>
  <c r="H16" i="2"/>
  <c r="W16" i="2" s="1"/>
  <c r="F66" i="21"/>
  <c r="E66" i="21" s="1"/>
  <c r="Y333" i="17"/>
  <c r="P661" i="17"/>
  <c r="N16" i="4"/>
  <c r="N16" i="24" s="1"/>
  <c r="L63" i="21"/>
  <c r="R63" i="21"/>
  <c r="V661" i="17"/>
  <c r="T16" i="4"/>
  <c r="T16" i="24" s="1"/>
  <c r="R16" i="4"/>
  <c r="R16" i="24" s="1"/>
  <c r="P63" i="21"/>
  <c r="T661" i="17"/>
  <c r="N63" i="21"/>
  <c r="P16" i="4"/>
  <c r="P16" i="24" s="1"/>
  <c r="R661" i="17"/>
  <c r="Y659" i="17"/>
  <c r="Q63" i="21"/>
  <c r="S16" i="4"/>
  <c r="S16" i="24" s="1"/>
  <c r="U661" i="17"/>
  <c r="L661" i="17"/>
  <c r="H63" i="21"/>
  <c r="J16" i="4"/>
  <c r="J16" i="24" s="1"/>
  <c r="O661" i="17"/>
  <c r="K63" i="21"/>
  <c r="M16" i="4"/>
  <c r="M16" i="24" s="1"/>
  <c r="L16" i="4"/>
  <c r="L16" i="24" s="1"/>
  <c r="N661" i="17"/>
  <c r="J63" i="21"/>
  <c r="O63" i="21"/>
  <c r="Q16" i="4"/>
  <c r="Q16" i="24" s="1"/>
  <c r="S661" i="17"/>
  <c r="K16" i="4"/>
  <c r="K16" i="24" s="1"/>
  <c r="I63" i="21"/>
  <c r="M661" i="17"/>
  <c r="I16" i="4"/>
  <c r="I16" i="24" s="1"/>
  <c r="G63" i="21"/>
  <c r="K661" i="17"/>
  <c r="H16" i="4"/>
  <c r="F63" i="21"/>
  <c r="Y169" i="17"/>
  <c r="J661" i="17"/>
  <c r="M63" i="21"/>
  <c r="Q661" i="17"/>
  <c r="O16" i="4"/>
  <c r="O16" i="24" s="1"/>
  <c r="I19" i="7" l="1"/>
  <c r="I18" i="11"/>
  <c r="E37" i="23"/>
  <c r="I17" i="7"/>
  <c r="I14" i="7"/>
  <c r="I17" i="11"/>
  <c r="I15" i="7"/>
  <c r="I21" i="7"/>
  <c r="I23" i="7"/>
  <c r="I22" i="7"/>
  <c r="I20" i="7"/>
  <c r="I15" i="11"/>
  <c r="I24" i="7"/>
  <c r="I16" i="7"/>
  <c r="K14" i="7"/>
  <c r="K24" i="7"/>
  <c r="H106" i="15" s="1"/>
  <c r="K15" i="11"/>
  <c r="K22" i="7"/>
  <c r="H104" i="15" s="1"/>
  <c r="K17" i="7"/>
  <c r="H99" i="15" s="1"/>
  <c r="K19" i="7"/>
  <c r="H101" i="15" s="1"/>
  <c r="K23" i="7"/>
  <c r="H105" i="15" s="1"/>
  <c r="K20" i="7"/>
  <c r="H102" i="15" s="1"/>
  <c r="K16" i="7"/>
  <c r="H98" i="15" s="1"/>
  <c r="K15" i="7"/>
  <c r="H97" i="15" s="1"/>
  <c r="K21" i="7"/>
  <c r="H103" i="15" s="1"/>
  <c r="K17" i="11"/>
  <c r="H72" i="19" s="1"/>
  <c r="K18" i="11"/>
  <c r="H73" i="19" s="1"/>
  <c r="N67" i="21"/>
  <c r="H67" i="21"/>
  <c r="O67" i="21"/>
  <c r="R67" i="21"/>
  <c r="M67" i="21"/>
  <c r="G67" i="21"/>
  <c r="J67" i="21"/>
  <c r="F67" i="21"/>
  <c r="P67" i="21"/>
  <c r="I67" i="21"/>
  <c r="Q67" i="21"/>
  <c r="K67" i="21"/>
  <c r="L67" i="21"/>
  <c r="J19" i="7"/>
  <c r="H60" i="15" s="1"/>
  <c r="J18" i="11"/>
  <c r="H45" i="19" s="1"/>
  <c r="J24" i="7"/>
  <c r="H65" i="15" s="1"/>
  <c r="J22" i="7"/>
  <c r="H63" i="15" s="1"/>
  <c r="J16" i="7"/>
  <c r="H57" i="15" s="1"/>
  <c r="J17" i="7"/>
  <c r="H58" i="15" s="1"/>
  <c r="J17" i="11"/>
  <c r="H44" i="19" s="1"/>
  <c r="J14" i="7"/>
  <c r="J20" i="7"/>
  <c r="H61" i="15" s="1"/>
  <c r="J15" i="7"/>
  <c r="H56" i="15" s="1"/>
  <c r="J23" i="7"/>
  <c r="H64" i="15" s="1"/>
  <c r="J15" i="11"/>
  <c r="J21" i="7"/>
  <c r="H62" i="15" s="1"/>
  <c r="H70" i="21"/>
  <c r="L70" i="21"/>
  <c r="O70" i="21"/>
  <c r="M70" i="21"/>
  <c r="P70" i="21"/>
  <c r="J70" i="21"/>
  <c r="Q70" i="21"/>
  <c r="G70" i="21"/>
  <c r="I70" i="21"/>
  <c r="F70" i="21"/>
  <c r="R70" i="21"/>
  <c r="N70" i="21"/>
  <c r="K70" i="21"/>
  <c r="L17" i="1"/>
  <c r="J60" i="21"/>
  <c r="I60" i="21"/>
  <c r="K17" i="1"/>
  <c r="E63" i="21"/>
  <c r="O60" i="21"/>
  <c r="Q17" i="1"/>
  <c r="M17" i="1"/>
  <c r="K60" i="21"/>
  <c r="N60" i="21"/>
  <c r="P17" i="1"/>
  <c r="H16" i="24"/>
  <c r="W16" i="24" s="1"/>
  <c r="W16" i="4"/>
  <c r="S17" i="1"/>
  <c r="Q60" i="21"/>
  <c r="T17" i="1"/>
  <c r="R60" i="21"/>
  <c r="I17" i="1"/>
  <c r="G60" i="21"/>
  <c r="O17" i="1"/>
  <c r="M60" i="21"/>
  <c r="F60" i="21"/>
  <c r="Y661" i="17"/>
  <c r="H17" i="1"/>
  <c r="H60" i="21"/>
  <c r="J17" i="1"/>
  <c r="P60" i="21"/>
  <c r="R17" i="1"/>
  <c r="N17" i="1"/>
  <c r="L60" i="21"/>
  <c r="H55" i="15" l="1"/>
  <c r="J26" i="7"/>
  <c r="N97" i="15"/>
  <c r="O97" i="15"/>
  <c r="U97" i="15"/>
  <c r="M97" i="15"/>
  <c r="J97" i="15"/>
  <c r="I97" i="15"/>
  <c r="K97" i="15"/>
  <c r="Q97" i="15"/>
  <c r="S97" i="15"/>
  <c r="W97" i="15"/>
  <c r="V97" i="15"/>
  <c r="P97" i="15"/>
  <c r="R97" i="15"/>
  <c r="T97" i="15"/>
  <c r="L97" i="15"/>
  <c r="Q106" i="15"/>
  <c r="M106" i="15"/>
  <c r="R106" i="15"/>
  <c r="W106" i="15"/>
  <c r="N106" i="15"/>
  <c r="V106" i="15"/>
  <c r="O106" i="15"/>
  <c r="P106" i="15"/>
  <c r="T106" i="15"/>
  <c r="S106" i="15"/>
  <c r="J106" i="15"/>
  <c r="I106" i="15"/>
  <c r="U106" i="15"/>
  <c r="L106" i="15"/>
  <c r="K106" i="15"/>
  <c r="H21" i="15"/>
  <c r="L21" i="7"/>
  <c r="E70" i="21"/>
  <c r="W44" i="19"/>
  <c r="N44" i="19"/>
  <c r="O44" i="19"/>
  <c r="Q44" i="19"/>
  <c r="I44" i="19"/>
  <c r="S44" i="19"/>
  <c r="P44" i="19"/>
  <c r="T44" i="19"/>
  <c r="V44" i="19"/>
  <c r="K44" i="19"/>
  <c r="M44" i="19"/>
  <c r="J44" i="19"/>
  <c r="L44" i="19"/>
  <c r="U44" i="19"/>
  <c r="R44" i="19"/>
  <c r="P98" i="15"/>
  <c r="K98" i="15"/>
  <c r="R98" i="15"/>
  <c r="S98" i="15"/>
  <c r="U98" i="15"/>
  <c r="Q98" i="15"/>
  <c r="J98" i="15"/>
  <c r="O98" i="15"/>
  <c r="I98" i="15"/>
  <c r="V98" i="15"/>
  <c r="L98" i="15"/>
  <c r="T98" i="15"/>
  <c r="W98" i="15"/>
  <c r="N98" i="15"/>
  <c r="M98" i="15"/>
  <c r="H96" i="15"/>
  <c r="K26" i="7"/>
  <c r="L15" i="7"/>
  <c r="H15" i="15"/>
  <c r="L58" i="15"/>
  <c r="S58" i="15"/>
  <c r="U58" i="15"/>
  <c r="O58" i="15"/>
  <c r="I58" i="15"/>
  <c r="Q58" i="15"/>
  <c r="R58" i="15"/>
  <c r="M58" i="15"/>
  <c r="V58" i="15"/>
  <c r="T58" i="15"/>
  <c r="J58" i="15"/>
  <c r="P58" i="15"/>
  <c r="W58" i="15"/>
  <c r="N58" i="15"/>
  <c r="K58" i="15"/>
  <c r="Q102" i="15"/>
  <c r="K102" i="15"/>
  <c r="W102" i="15"/>
  <c r="P102" i="15"/>
  <c r="S102" i="15"/>
  <c r="N102" i="15"/>
  <c r="T102" i="15"/>
  <c r="O102" i="15"/>
  <c r="R102" i="15"/>
  <c r="M102" i="15"/>
  <c r="L102" i="15"/>
  <c r="U102" i="15"/>
  <c r="J102" i="15"/>
  <c r="V102" i="15"/>
  <c r="I102" i="15"/>
  <c r="H16" i="15"/>
  <c r="L16" i="7"/>
  <c r="L17" i="11"/>
  <c r="H16" i="19"/>
  <c r="P62" i="15"/>
  <c r="Q62" i="15"/>
  <c r="V62" i="15"/>
  <c r="R62" i="15"/>
  <c r="W62" i="15"/>
  <c r="K62" i="15"/>
  <c r="L62" i="15"/>
  <c r="T62" i="15"/>
  <c r="I62" i="15"/>
  <c r="O62" i="15"/>
  <c r="J62" i="15"/>
  <c r="M62" i="15"/>
  <c r="N62" i="15"/>
  <c r="S62" i="15"/>
  <c r="U62" i="15"/>
  <c r="N57" i="15"/>
  <c r="P57" i="15"/>
  <c r="S57" i="15"/>
  <c r="V57" i="15"/>
  <c r="T57" i="15"/>
  <c r="K57" i="15"/>
  <c r="W57" i="15"/>
  <c r="J57" i="15"/>
  <c r="I57" i="15"/>
  <c r="U57" i="15"/>
  <c r="R57" i="15"/>
  <c r="L57" i="15"/>
  <c r="M57" i="15"/>
  <c r="O57" i="15"/>
  <c r="Q57" i="15"/>
  <c r="S105" i="15"/>
  <c r="M105" i="15"/>
  <c r="V105" i="15"/>
  <c r="R105" i="15"/>
  <c r="T105" i="15"/>
  <c r="O105" i="15"/>
  <c r="K105" i="15"/>
  <c r="P105" i="15"/>
  <c r="Q105" i="15"/>
  <c r="L105" i="15"/>
  <c r="W105" i="15"/>
  <c r="I105" i="15"/>
  <c r="U105" i="15"/>
  <c r="J105" i="15"/>
  <c r="N105" i="15"/>
  <c r="H24" i="15"/>
  <c r="L24" i="7"/>
  <c r="I26" i="7"/>
  <c r="L14" i="7"/>
  <c r="H14" i="15"/>
  <c r="H42" i="19"/>
  <c r="J19" i="11"/>
  <c r="V63" i="15"/>
  <c r="J63" i="15"/>
  <c r="U63" i="15"/>
  <c r="M63" i="15"/>
  <c r="Q63" i="15"/>
  <c r="L63" i="15"/>
  <c r="I63" i="15"/>
  <c r="S63" i="15"/>
  <c r="P63" i="15"/>
  <c r="T63" i="15"/>
  <c r="O63" i="15"/>
  <c r="W63" i="15"/>
  <c r="K63" i="15"/>
  <c r="N63" i="15"/>
  <c r="R63" i="15"/>
  <c r="O101" i="15"/>
  <c r="Q101" i="15"/>
  <c r="N101" i="15"/>
  <c r="S101" i="15"/>
  <c r="U101" i="15"/>
  <c r="I101" i="15"/>
  <c r="W101" i="15"/>
  <c r="V101" i="15"/>
  <c r="M101" i="15"/>
  <c r="T101" i="15"/>
  <c r="J101" i="15"/>
  <c r="R101" i="15"/>
  <c r="L101" i="15"/>
  <c r="K101" i="15"/>
  <c r="P101" i="15"/>
  <c r="I19" i="11"/>
  <c r="L15" i="11"/>
  <c r="H14" i="19"/>
  <c r="L17" i="7"/>
  <c r="H17" i="15"/>
  <c r="I64" i="15"/>
  <c r="W64" i="15"/>
  <c r="T64" i="15"/>
  <c r="P64" i="15"/>
  <c r="K64" i="15"/>
  <c r="U64" i="15"/>
  <c r="V64" i="15"/>
  <c r="N64" i="15"/>
  <c r="L64" i="15"/>
  <c r="S64" i="15"/>
  <c r="Q64" i="15"/>
  <c r="R64" i="15"/>
  <c r="O64" i="15"/>
  <c r="M64" i="15"/>
  <c r="J64" i="15"/>
  <c r="T65" i="15"/>
  <c r="J65" i="15"/>
  <c r="I65" i="15"/>
  <c r="R65" i="15"/>
  <c r="S65" i="15"/>
  <c r="O65" i="15"/>
  <c r="Q65" i="15"/>
  <c r="M65" i="15"/>
  <c r="L65" i="15"/>
  <c r="K65" i="15"/>
  <c r="N65" i="15"/>
  <c r="V65" i="15"/>
  <c r="U65" i="15"/>
  <c r="W65" i="15"/>
  <c r="P65" i="15"/>
  <c r="E67" i="21"/>
  <c r="I73" i="19"/>
  <c r="W73" i="19"/>
  <c r="T73" i="19"/>
  <c r="Q73" i="19"/>
  <c r="P73" i="19"/>
  <c r="V73" i="19"/>
  <c r="K73" i="19"/>
  <c r="J73" i="19"/>
  <c r="L73" i="19"/>
  <c r="O73" i="19"/>
  <c r="U73" i="19"/>
  <c r="N73" i="19"/>
  <c r="S73" i="19"/>
  <c r="M73" i="19"/>
  <c r="R73" i="19"/>
  <c r="U99" i="15"/>
  <c r="M99" i="15"/>
  <c r="I99" i="15"/>
  <c r="L99" i="15"/>
  <c r="O99" i="15"/>
  <c r="P99" i="15"/>
  <c r="W99" i="15"/>
  <c r="S99" i="15"/>
  <c r="K99" i="15"/>
  <c r="V99" i="15"/>
  <c r="J99" i="15"/>
  <c r="Q99" i="15"/>
  <c r="T99" i="15"/>
  <c r="N99" i="15"/>
  <c r="R99" i="15"/>
  <c r="H20" i="15"/>
  <c r="L20" i="7"/>
  <c r="W17" i="1"/>
  <c r="V56" i="15"/>
  <c r="S56" i="15"/>
  <c r="W56" i="15"/>
  <c r="N56" i="15"/>
  <c r="O56" i="15"/>
  <c r="R56" i="15"/>
  <c r="L56" i="15"/>
  <c r="U56" i="15"/>
  <c r="T56" i="15"/>
  <c r="P56" i="15"/>
  <c r="M56" i="15"/>
  <c r="J56" i="15"/>
  <c r="K56" i="15"/>
  <c r="Q56" i="15"/>
  <c r="I56" i="15"/>
  <c r="O45" i="19"/>
  <c r="J45" i="19"/>
  <c r="N45" i="19"/>
  <c r="L45" i="19"/>
  <c r="K45" i="19"/>
  <c r="W45" i="19"/>
  <c r="M45" i="19"/>
  <c r="U45" i="19"/>
  <c r="R45" i="19"/>
  <c r="V45" i="19"/>
  <c r="Q45" i="19"/>
  <c r="P45" i="19"/>
  <c r="S45" i="19"/>
  <c r="T45" i="19"/>
  <c r="I45" i="19"/>
  <c r="K72" i="19"/>
  <c r="R72" i="19"/>
  <c r="W72" i="19"/>
  <c r="O72" i="19"/>
  <c r="T72" i="19"/>
  <c r="J72" i="19"/>
  <c r="U72" i="19"/>
  <c r="I72" i="19"/>
  <c r="N72" i="19"/>
  <c r="P72" i="19"/>
  <c r="M72" i="19"/>
  <c r="V72" i="19"/>
  <c r="L72" i="19"/>
  <c r="Q72" i="19"/>
  <c r="S72" i="19"/>
  <c r="I104" i="15"/>
  <c r="P104" i="15"/>
  <c r="O104" i="15"/>
  <c r="S104" i="15"/>
  <c r="M104" i="15"/>
  <c r="K104" i="15"/>
  <c r="Q104" i="15"/>
  <c r="R104" i="15"/>
  <c r="N104" i="15"/>
  <c r="T104" i="15"/>
  <c r="L104" i="15"/>
  <c r="U104" i="15"/>
  <c r="J104" i="15"/>
  <c r="V104" i="15"/>
  <c r="W104" i="15"/>
  <c r="L22" i="7"/>
  <c r="H22" i="15"/>
  <c r="L18" i="11"/>
  <c r="H17" i="19"/>
  <c r="Q61" i="15"/>
  <c r="T61" i="15"/>
  <c r="K61" i="15"/>
  <c r="V61" i="15"/>
  <c r="J61" i="15"/>
  <c r="L61" i="15"/>
  <c r="I61" i="15"/>
  <c r="M61" i="15"/>
  <c r="U61" i="15"/>
  <c r="O61" i="15"/>
  <c r="N61" i="15"/>
  <c r="W61" i="15"/>
  <c r="S61" i="15"/>
  <c r="P61" i="15"/>
  <c r="R61" i="15"/>
  <c r="P60" i="15"/>
  <c r="V60" i="15"/>
  <c r="Q60" i="15"/>
  <c r="I60" i="15"/>
  <c r="J60" i="15"/>
  <c r="T60" i="15"/>
  <c r="U60" i="15"/>
  <c r="O60" i="15"/>
  <c r="R60" i="15"/>
  <c r="K60" i="15"/>
  <c r="M60" i="15"/>
  <c r="W60" i="15"/>
  <c r="N60" i="15"/>
  <c r="L60" i="15"/>
  <c r="S60" i="15"/>
  <c r="O103" i="15"/>
  <c r="W103" i="15"/>
  <c r="J103" i="15"/>
  <c r="L103" i="15"/>
  <c r="U103" i="15"/>
  <c r="V103" i="15"/>
  <c r="R103" i="15"/>
  <c r="T103" i="15"/>
  <c r="N103" i="15"/>
  <c r="M103" i="15"/>
  <c r="I103" i="15"/>
  <c r="K103" i="15"/>
  <c r="P103" i="15"/>
  <c r="Q103" i="15"/>
  <c r="S103" i="15"/>
  <c r="H70" i="19"/>
  <c r="K19" i="11"/>
  <c r="L23" i="7"/>
  <c r="H23" i="15"/>
  <c r="H19" i="15"/>
  <c r="L19" i="7"/>
  <c r="E60" i="21"/>
  <c r="H64" i="21"/>
  <c r="O64" i="21"/>
  <c r="J64" i="21"/>
  <c r="L64" i="21"/>
  <c r="R64" i="21"/>
  <c r="M64" i="21"/>
  <c r="P64" i="21"/>
  <c r="G64" i="21"/>
  <c r="I64" i="21"/>
  <c r="K64" i="21"/>
  <c r="F64" i="21"/>
  <c r="N64" i="21"/>
  <c r="Q64" i="21"/>
  <c r="W19" i="15" l="1"/>
  <c r="W142" i="15" s="1"/>
  <c r="V19" i="15"/>
  <c r="V142" i="15" s="1"/>
  <c r="X65" i="15"/>
  <c r="X101" i="15"/>
  <c r="X62" i="15"/>
  <c r="X44" i="19"/>
  <c r="X97" i="15"/>
  <c r="W23" i="15"/>
  <c r="W146" i="15" s="1"/>
  <c r="V23" i="15"/>
  <c r="V146" i="15" s="1"/>
  <c r="X103" i="15"/>
  <c r="X99" i="15"/>
  <c r="X64" i="15"/>
  <c r="I44" i="7"/>
  <c r="L26" i="7"/>
  <c r="L44" i="7" s="1"/>
  <c r="H26" i="15"/>
  <c r="X57" i="15"/>
  <c r="V16" i="19"/>
  <c r="V100" i="19" s="1"/>
  <c r="W16" i="19"/>
  <c r="W100" i="19" s="1"/>
  <c r="W17" i="19"/>
  <c r="W101" i="19" s="1"/>
  <c r="V17" i="19"/>
  <c r="V101" i="19" s="1"/>
  <c r="X73" i="19"/>
  <c r="V17" i="15"/>
  <c r="V140" i="15" s="1"/>
  <c r="W17" i="15"/>
  <c r="W140" i="15" s="1"/>
  <c r="K27" i="11"/>
  <c r="H74" i="19"/>
  <c r="X61" i="15"/>
  <c r="X56" i="15"/>
  <c r="W24" i="15"/>
  <c r="W147" i="15" s="1"/>
  <c r="V24" i="15"/>
  <c r="V147" i="15" s="1"/>
  <c r="V15" i="15"/>
  <c r="V138" i="15" s="1"/>
  <c r="W15" i="15"/>
  <c r="W138" i="15" s="1"/>
  <c r="X106" i="15"/>
  <c r="R70" i="19"/>
  <c r="R74" i="19" s="1"/>
  <c r="R82" i="19" s="1"/>
  <c r="Q18" i="3" s="1"/>
  <c r="U70" i="19"/>
  <c r="U74" i="19" s="1"/>
  <c r="U82" i="19" s="1"/>
  <c r="T18" i="3" s="1"/>
  <c r="S70" i="19"/>
  <c r="S74" i="19" s="1"/>
  <c r="S82" i="19" s="1"/>
  <c r="R18" i="3" s="1"/>
  <c r="I70" i="19"/>
  <c r="V70" i="19"/>
  <c r="V74" i="19" s="1"/>
  <c r="V82" i="19" s="1"/>
  <c r="U18" i="3" s="1"/>
  <c r="T70" i="19"/>
  <c r="T74" i="19" s="1"/>
  <c r="T82" i="19" s="1"/>
  <c r="S18" i="3" s="1"/>
  <c r="P70" i="19"/>
  <c r="P74" i="19" s="1"/>
  <c r="P82" i="19" s="1"/>
  <c r="O18" i="3" s="1"/>
  <c r="K70" i="19"/>
  <c r="K74" i="19" s="1"/>
  <c r="K82" i="19" s="1"/>
  <c r="J18" i="3" s="1"/>
  <c r="N70" i="19"/>
  <c r="N74" i="19" s="1"/>
  <c r="N82" i="19" s="1"/>
  <c r="M18" i="3" s="1"/>
  <c r="O70" i="19"/>
  <c r="O74" i="19" s="1"/>
  <c r="O82" i="19" s="1"/>
  <c r="N18" i="3" s="1"/>
  <c r="L70" i="19"/>
  <c r="L74" i="19" s="1"/>
  <c r="L82" i="19" s="1"/>
  <c r="K18" i="3" s="1"/>
  <c r="J70" i="19"/>
  <c r="J74" i="19" s="1"/>
  <c r="J82" i="19" s="1"/>
  <c r="I18" i="3" s="1"/>
  <c r="Q70" i="19"/>
  <c r="Q74" i="19" s="1"/>
  <c r="Q82" i="19" s="1"/>
  <c r="P18" i="3" s="1"/>
  <c r="W70" i="19"/>
  <c r="W74" i="19" s="1"/>
  <c r="W82" i="19" s="1"/>
  <c r="V18" i="3" s="1"/>
  <c r="M70" i="19"/>
  <c r="M74" i="19" s="1"/>
  <c r="M82" i="19" s="1"/>
  <c r="L18" i="3" s="1"/>
  <c r="W22" i="15"/>
  <c r="W145" i="15" s="1"/>
  <c r="V22" i="15"/>
  <c r="V145" i="15" s="1"/>
  <c r="X104" i="15"/>
  <c r="X72" i="19"/>
  <c r="X45" i="19"/>
  <c r="W20" i="15"/>
  <c r="W143" i="15" s="1"/>
  <c r="V20" i="15"/>
  <c r="V143" i="15" s="1"/>
  <c r="W14" i="19"/>
  <c r="V14" i="19"/>
  <c r="W16" i="15"/>
  <c r="W139" i="15" s="1"/>
  <c r="V16" i="15"/>
  <c r="V139" i="15" s="1"/>
  <c r="J27" i="11"/>
  <c r="H46" i="19"/>
  <c r="X102" i="15"/>
  <c r="H108" i="15"/>
  <c r="K44" i="7"/>
  <c r="X98" i="15"/>
  <c r="H18" i="19"/>
  <c r="I27" i="11"/>
  <c r="L19" i="11"/>
  <c r="X63" i="15"/>
  <c r="R42" i="19"/>
  <c r="R46" i="19" s="1"/>
  <c r="V42" i="19"/>
  <c r="V46" i="19" s="1"/>
  <c r="M42" i="19"/>
  <c r="M46" i="19" s="1"/>
  <c r="K42" i="19"/>
  <c r="K46" i="19" s="1"/>
  <c r="Q42" i="19"/>
  <c r="Q46" i="19" s="1"/>
  <c r="P42" i="19"/>
  <c r="P46" i="19" s="1"/>
  <c r="L42" i="19"/>
  <c r="L46" i="19" s="1"/>
  <c r="N42" i="19"/>
  <c r="N46" i="19" s="1"/>
  <c r="I42" i="19"/>
  <c r="J42" i="19"/>
  <c r="J46" i="19" s="1"/>
  <c r="S42" i="19"/>
  <c r="S46" i="19" s="1"/>
  <c r="U42" i="19"/>
  <c r="U46" i="19" s="1"/>
  <c r="W42" i="19"/>
  <c r="W46" i="19" s="1"/>
  <c r="T42" i="19"/>
  <c r="T46" i="19" s="1"/>
  <c r="O42" i="19"/>
  <c r="O46" i="19" s="1"/>
  <c r="X58" i="15"/>
  <c r="N96" i="15"/>
  <c r="N108" i="15" s="1"/>
  <c r="N126" i="15" s="1"/>
  <c r="V96" i="15"/>
  <c r="V108" i="15" s="1"/>
  <c r="V126" i="15" s="1"/>
  <c r="U13" i="3" s="1"/>
  <c r="U36" i="3" s="1"/>
  <c r="J96" i="15"/>
  <c r="J108" i="15" s="1"/>
  <c r="J126" i="15" s="1"/>
  <c r="S96" i="15"/>
  <c r="S108" i="15" s="1"/>
  <c r="S126" i="15" s="1"/>
  <c r="L96" i="15"/>
  <c r="L108" i="15" s="1"/>
  <c r="L126" i="15" s="1"/>
  <c r="W96" i="15"/>
  <c r="W108" i="15" s="1"/>
  <c r="W126" i="15" s="1"/>
  <c r="V13" i="3" s="1"/>
  <c r="V36" i="3" s="1"/>
  <c r="R96" i="15"/>
  <c r="R108" i="15" s="1"/>
  <c r="R126" i="15" s="1"/>
  <c r="O96" i="15"/>
  <c r="O108" i="15" s="1"/>
  <c r="O126" i="15" s="1"/>
  <c r="M96" i="15"/>
  <c r="M108" i="15" s="1"/>
  <c r="M126" i="15" s="1"/>
  <c r="P96" i="15"/>
  <c r="P108" i="15" s="1"/>
  <c r="P126" i="15" s="1"/>
  <c r="I96" i="15"/>
  <c r="U96" i="15"/>
  <c r="U108" i="15" s="1"/>
  <c r="U126" i="15" s="1"/>
  <c r="T96" i="15"/>
  <c r="T108" i="15" s="1"/>
  <c r="T126" i="15" s="1"/>
  <c r="Q96" i="15"/>
  <c r="Q108" i="15" s="1"/>
  <c r="Q126" i="15" s="1"/>
  <c r="K96" i="15"/>
  <c r="K108" i="15" s="1"/>
  <c r="K126" i="15" s="1"/>
  <c r="H67" i="15"/>
  <c r="J44" i="7"/>
  <c r="X60" i="15"/>
  <c r="W14" i="15"/>
  <c r="V14" i="15"/>
  <c r="X105" i="15"/>
  <c r="W21" i="15"/>
  <c r="W144" i="15" s="1"/>
  <c r="V21" i="15"/>
  <c r="V144" i="15" s="1"/>
  <c r="T55" i="15"/>
  <c r="T67" i="15" s="1"/>
  <c r="T85" i="15" s="1"/>
  <c r="K55" i="15"/>
  <c r="K67" i="15" s="1"/>
  <c r="K85" i="15" s="1"/>
  <c r="W55" i="15"/>
  <c r="W67" i="15" s="1"/>
  <c r="W85" i="15" s="1"/>
  <c r="V13" i="2" s="1"/>
  <c r="V34" i="2" s="1"/>
  <c r="L55" i="15"/>
  <c r="L67" i="15" s="1"/>
  <c r="L85" i="15" s="1"/>
  <c r="P55" i="15"/>
  <c r="P67" i="15" s="1"/>
  <c r="P85" i="15" s="1"/>
  <c r="M55" i="15"/>
  <c r="M67" i="15" s="1"/>
  <c r="M85" i="15" s="1"/>
  <c r="S55" i="15"/>
  <c r="S67" i="15" s="1"/>
  <c r="S85" i="15" s="1"/>
  <c r="U55" i="15"/>
  <c r="U67" i="15" s="1"/>
  <c r="U85" i="15" s="1"/>
  <c r="Q55" i="15"/>
  <c r="Q67" i="15" s="1"/>
  <c r="Q85" i="15" s="1"/>
  <c r="N55" i="15"/>
  <c r="N67" i="15" s="1"/>
  <c r="N85" i="15" s="1"/>
  <c r="I55" i="15"/>
  <c r="V55" i="15"/>
  <c r="V67" i="15" s="1"/>
  <c r="V85" i="15" s="1"/>
  <c r="U13" i="2" s="1"/>
  <c r="U34" i="2" s="1"/>
  <c r="J55" i="15"/>
  <c r="J67" i="15" s="1"/>
  <c r="J85" i="15" s="1"/>
  <c r="R55" i="15"/>
  <c r="R67" i="15" s="1"/>
  <c r="R85" i="15" s="1"/>
  <c r="O55" i="15"/>
  <c r="O67" i="15" s="1"/>
  <c r="O85" i="15" s="1"/>
  <c r="T19" i="15"/>
  <c r="T142" i="15" s="1"/>
  <c r="T17" i="15"/>
  <c r="T140" i="15" s="1"/>
  <c r="T14" i="19"/>
  <c r="T21" i="15"/>
  <c r="T144" i="15" s="1"/>
  <c r="T22" i="15"/>
  <c r="T145" i="15" s="1"/>
  <c r="T24" i="15"/>
  <c r="T147" i="15" s="1"/>
  <c r="T20" i="15"/>
  <c r="T143" i="15" s="1"/>
  <c r="T16" i="19"/>
  <c r="T100" i="19" s="1"/>
  <c r="T17" i="19"/>
  <c r="T101" i="19" s="1"/>
  <c r="T23" i="15"/>
  <c r="T146" i="15" s="1"/>
  <c r="T14" i="15"/>
  <c r="T15" i="15"/>
  <c r="T138" i="15" s="1"/>
  <c r="T16" i="15"/>
  <c r="T139" i="15" s="1"/>
  <c r="O20" i="15"/>
  <c r="O143" i="15" s="1"/>
  <c r="O14" i="15"/>
  <c r="O16" i="15"/>
  <c r="O139" i="15" s="1"/>
  <c r="O17" i="19"/>
  <c r="O101" i="19" s="1"/>
  <c r="O19" i="15"/>
  <c r="O142" i="15" s="1"/>
  <c r="O14" i="19"/>
  <c r="O15" i="15"/>
  <c r="O138" i="15" s="1"/>
  <c r="O24" i="15"/>
  <c r="O147" i="15" s="1"/>
  <c r="O17" i="15"/>
  <c r="O140" i="15" s="1"/>
  <c r="O22" i="15"/>
  <c r="O145" i="15" s="1"/>
  <c r="O23" i="15"/>
  <c r="O146" i="15" s="1"/>
  <c r="O21" i="15"/>
  <c r="O144" i="15" s="1"/>
  <c r="O16" i="19"/>
  <c r="O100" i="19" s="1"/>
  <c r="I15" i="15"/>
  <c r="I24" i="15"/>
  <c r="I16" i="19"/>
  <c r="I19" i="15"/>
  <c r="I20" i="15"/>
  <c r="I17" i="15"/>
  <c r="I16" i="15"/>
  <c r="E64" i="21"/>
  <c r="I21" i="15"/>
  <c r="I17" i="19"/>
  <c r="I14" i="19"/>
  <c r="I14" i="15"/>
  <c r="I23" i="15"/>
  <c r="I22" i="15"/>
  <c r="M15" i="15"/>
  <c r="M138" i="15" s="1"/>
  <c r="M21" i="15"/>
  <c r="M144" i="15" s="1"/>
  <c r="M20" i="15"/>
  <c r="M143" i="15" s="1"/>
  <c r="M24" i="15"/>
  <c r="M147" i="15" s="1"/>
  <c r="M14" i="19"/>
  <c r="M22" i="15"/>
  <c r="M145" i="15" s="1"/>
  <c r="M17" i="19"/>
  <c r="M101" i="19" s="1"/>
  <c r="M19" i="15"/>
  <c r="M142" i="15" s="1"/>
  <c r="M14" i="15"/>
  <c r="M16" i="19"/>
  <c r="M100" i="19" s="1"/>
  <c r="M23" i="15"/>
  <c r="M146" i="15" s="1"/>
  <c r="M17" i="15"/>
  <c r="M140" i="15" s="1"/>
  <c r="M16" i="15"/>
  <c r="M139" i="15" s="1"/>
  <c r="S14" i="19"/>
  <c r="S17" i="19"/>
  <c r="S101" i="19" s="1"/>
  <c r="S24" i="15"/>
  <c r="S147" i="15" s="1"/>
  <c r="S20" i="15"/>
  <c r="S143" i="15" s="1"/>
  <c r="S23" i="15"/>
  <c r="S146" i="15" s="1"/>
  <c r="S16" i="15"/>
  <c r="S139" i="15" s="1"/>
  <c r="S15" i="15"/>
  <c r="S138" i="15" s="1"/>
  <c r="S22" i="15"/>
  <c r="S145" i="15" s="1"/>
  <c r="S17" i="15"/>
  <c r="S140" i="15" s="1"/>
  <c r="S14" i="15"/>
  <c r="S21" i="15"/>
  <c r="S144" i="15" s="1"/>
  <c r="S16" i="19"/>
  <c r="S100" i="19" s="1"/>
  <c r="S19" i="15"/>
  <c r="S142" i="15" s="1"/>
  <c r="P24" i="15"/>
  <c r="P147" i="15" s="1"/>
  <c r="P17" i="15"/>
  <c r="P140" i="15" s="1"/>
  <c r="P23" i="15"/>
  <c r="P146" i="15" s="1"/>
  <c r="P16" i="15"/>
  <c r="P139" i="15" s="1"/>
  <c r="P14" i="19"/>
  <c r="P15" i="15"/>
  <c r="P138" i="15" s="1"/>
  <c r="P17" i="19"/>
  <c r="P101" i="19" s="1"/>
  <c r="P20" i="15"/>
  <c r="P143" i="15" s="1"/>
  <c r="P19" i="15"/>
  <c r="P142" i="15" s="1"/>
  <c r="P21" i="15"/>
  <c r="P144" i="15" s="1"/>
  <c r="P22" i="15"/>
  <c r="P145" i="15" s="1"/>
  <c r="P14" i="15"/>
  <c r="P16" i="19"/>
  <c r="P100" i="19" s="1"/>
  <c r="Q15" i="15"/>
  <c r="Q138" i="15" s="1"/>
  <c r="Q17" i="19"/>
  <c r="Q101" i="19" s="1"/>
  <c r="Q23" i="15"/>
  <c r="Q146" i="15" s="1"/>
  <c r="Q22" i="15"/>
  <c r="Q145" i="15" s="1"/>
  <c r="Q21" i="15"/>
  <c r="Q144" i="15" s="1"/>
  <c r="Q16" i="19"/>
  <c r="Q100" i="19" s="1"/>
  <c r="Q16" i="15"/>
  <c r="Q139" i="15" s="1"/>
  <c r="Q20" i="15"/>
  <c r="Q143" i="15" s="1"/>
  <c r="Q24" i="15"/>
  <c r="Q147" i="15" s="1"/>
  <c r="Q17" i="15"/>
  <c r="Q140" i="15" s="1"/>
  <c r="Q19" i="15"/>
  <c r="Q142" i="15" s="1"/>
  <c r="Q14" i="19"/>
  <c r="Q14" i="15"/>
  <c r="N17" i="19"/>
  <c r="N101" i="19" s="1"/>
  <c r="N19" i="15"/>
  <c r="N142" i="15" s="1"/>
  <c r="N14" i="19"/>
  <c r="N16" i="19"/>
  <c r="N100" i="19" s="1"/>
  <c r="N21" i="15"/>
  <c r="N144" i="15" s="1"/>
  <c r="N24" i="15"/>
  <c r="N147" i="15" s="1"/>
  <c r="N20" i="15"/>
  <c r="N143" i="15" s="1"/>
  <c r="N15" i="15"/>
  <c r="N138" i="15" s="1"/>
  <c r="N17" i="15"/>
  <c r="N140" i="15" s="1"/>
  <c r="N14" i="15"/>
  <c r="N16" i="15"/>
  <c r="N139" i="15" s="1"/>
  <c r="N23" i="15"/>
  <c r="N146" i="15" s="1"/>
  <c r="N22" i="15"/>
  <c r="N145" i="15" s="1"/>
  <c r="R16" i="15"/>
  <c r="R139" i="15" s="1"/>
  <c r="R21" i="15"/>
  <c r="R144" i="15" s="1"/>
  <c r="R15" i="15"/>
  <c r="R138" i="15" s="1"/>
  <c r="R19" i="15"/>
  <c r="R142" i="15" s="1"/>
  <c r="R14" i="15"/>
  <c r="R22" i="15"/>
  <c r="R145" i="15" s="1"/>
  <c r="R17" i="15"/>
  <c r="R140" i="15" s="1"/>
  <c r="R23" i="15"/>
  <c r="R146" i="15" s="1"/>
  <c r="R14" i="19"/>
  <c r="R24" i="15"/>
  <c r="R147" i="15" s="1"/>
  <c r="R17" i="19"/>
  <c r="R101" i="19" s="1"/>
  <c r="R16" i="19"/>
  <c r="R100" i="19" s="1"/>
  <c r="R20" i="15"/>
  <c r="R143" i="15" s="1"/>
  <c r="U21" i="15"/>
  <c r="U144" i="15" s="1"/>
  <c r="U17" i="15"/>
  <c r="U140" i="15" s="1"/>
  <c r="U15" i="15"/>
  <c r="U138" i="15" s="1"/>
  <c r="U22" i="15"/>
  <c r="U145" i="15" s="1"/>
  <c r="U20" i="15"/>
  <c r="U143" i="15" s="1"/>
  <c r="U14" i="15"/>
  <c r="U23" i="15"/>
  <c r="U146" i="15" s="1"/>
  <c r="U16" i="15"/>
  <c r="U139" i="15" s="1"/>
  <c r="U19" i="15"/>
  <c r="U142" i="15" s="1"/>
  <c r="U14" i="19"/>
  <c r="U17" i="19"/>
  <c r="U101" i="19" s="1"/>
  <c r="U16" i="19"/>
  <c r="U100" i="19" s="1"/>
  <c r="U24" i="15"/>
  <c r="U147" i="15" s="1"/>
  <c r="L22" i="15"/>
  <c r="L145" i="15" s="1"/>
  <c r="L24" i="15"/>
  <c r="L147" i="15" s="1"/>
  <c r="L14" i="19"/>
  <c r="L14" i="15"/>
  <c r="L16" i="15"/>
  <c r="L139" i="15" s="1"/>
  <c r="L17" i="15"/>
  <c r="L140" i="15" s="1"/>
  <c r="L17" i="19"/>
  <c r="L101" i="19" s="1"/>
  <c r="L15" i="15"/>
  <c r="L138" i="15" s="1"/>
  <c r="L23" i="15"/>
  <c r="L146" i="15" s="1"/>
  <c r="L20" i="15"/>
  <c r="L143" i="15" s="1"/>
  <c r="L16" i="19"/>
  <c r="L100" i="19" s="1"/>
  <c r="L19" i="15"/>
  <c r="L142" i="15" s="1"/>
  <c r="L21" i="15"/>
  <c r="L144" i="15" s="1"/>
  <c r="K17" i="19"/>
  <c r="K101" i="19" s="1"/>
  <c r="K24" i="15"/>
  <c r="K147" i="15" s="1"/>
  <c r="K14" i="15"/>
  <c r="K14" i="19"/>
  <c r="K16" i="15"/>
  <c r="K139" i="15" s="1"/>
  <c r="K17" i="15"/>
  <c r="K140" i="15" s="1"/>
  <c r="K22" i="15"/>
  <c r="K145" i="15" s="1"/>
  <c r="K15" i="15"/>
  <c r="K138" i="15" s="1"/>
  <c r="K20" i="15"/>
  <c r="K143" i="15" s="1"/>
  <c r="K16" i="19"/>
  <c r="K100" i="19" s="1"/>
  <c r="K21" i="15"/>
  <c r="K144" i="15" s="1"/>
  <c r="K23" i="15"/>
  <c r="K146" i="15" s="1"/>
  <c r="K19" i="15"/>
  <c r="K142" i="15" s="1"/>
  <c r="J23" i="15"/>
  <c r="J146" i="15" s="1"/>
  <c r="J16" i="19"/>
  <c r="J100" i="19" s="1"/>
  <c r="J24" i="15"/>
  <c r="J147" i="15" s="1"/>
  <c r="J14" i="15"/>
  <c r="J21" i="15"/>
  <c r="J144" i="15" s="1"/>
  <c r="J20" i="15"/>
  <c r="J143" i="15" s="1"/>
  <c r="J14" i="19"/>
  <c r="J19" i="15"/>
  <c r="J142" i="15" s="1"/>
  <c r="J17" i="15"/>
  <c r="J140" i="15" s="1"/>
  <c r="J15" i="15"/>
  <c r="J138" i="15" s="1"/>
  <c r="J17" i="19"/>
  <c r="J101" i="19" s="1"/>
  <c r="J16" i="15"/>
  <c r="J139" i="15" s="1"/>
  <c r="J22" i="15"/>
  <c r="J145" i="15" s="1"/>
  <c r="R61" i="21"/>
  <c r="F61" i="21"/>
  <c r="J61" i="21"/>
  <c r="G61" i="21"/>
  <c r="Q61" i="21"/>
  <c r="H61" i="21"/>
  <c r="L61" i="21"/>
  <c r="M61" i="21"/>
  <c r="N61" i="21"/>
  <c r="I61" i="21"/>
  <c r="O61" i="21"/>
  <c r="P61" i="21"/>
  <c r="K61" i="21"/>
  <c r="R180" i="21" l="1"/>
  <c r="T13" i="3"/>
  <c r="U35" i="2"/>
  <c r="U36" i="2"/>
  <c r="I177" i="21"/>
  <c r="K13" i="2"/>
  <c r="W137" i="15"/>
  <c r="W149" i="15" s="1"/>
  <c r="W167" i="15" s="1"/>
  <c r="V38" i="1" s="1"/>
  <c r="W26" i="15"/>
  <c r="W44" i="15" s="1"/>
  <c r="V13" i="4" s="1"/>
  <c r="I108" i="15"/>
  <c r="X96" i="15"/>
  <c r="G180" i="21"/>
  <c r="I13" i="3"/>
  <c r="S54" i="19"/>
  <c r="R18" i="2"/>
  <c r="M54" i="19"/>
  <c r="L18" i="2"/>
  <c r="K37" i="12"/>
  <c r="H126" i="15"/>
  <c r="W18" i="19"/>
  <c r="W98" i="19"/>
  <c r="P180" i="21"/>
  <c r="R13" i="3"/>
  <c r="I67" i="15"/>
  <c r="X55" i="15"/>
  <c r="V35" i="2"/>
  <c r="V36" i="2"/>
  <c r="M180" i="21"/>
  <c r="O13" i="3"/>
  <c r="U37" i="3"/>
  <c r="U38" i="3"/>
  <c r="V38" i="3" s="1"/>
  <c r="J54" i="19"/>
  <c r="I18" i="2"/>
  <c r="V54" i="19"/>
  <c r="U18" i="2"/>
  <c r="O13" i="2"/>
  <c r="M177" i="21"/>
  <c r="K177" i="21"/>
  <c r="M13" i="2"/>
  <c r="H177" i="21"/>
  <c r="J13" i="2"/>
  <c r="H85" i="15"/>
  <c r="J37" i="12"/>
  <c r="J180" i="21"/>
  <c r="L13" i="3"/>
  <c r="K180" i="21"/>
  <c r="M13" i="3"/>
  <c r="I46" i="19"/>
  <c r="X42" i="19"/>
  <c r="R54" i="19"/>
  <c r="Q18" i="2"/>
  <c r="H44" i="15"/>
  <c r="I37" i="12"/>
  <c r="I13" i="2"/>
  <c r="G177" i="21"/>
  <c r="V98" i="19"/>
  <c r="V18" i="19"/>
  <c r="H82" i="19"/>
  <c r="K34" i="11"/>
  <c r="K18" i="12"/>
  <c r="N177" i="21"/>
  <c r="P13" i="2"/>
  <c r="S13" i="2"/>
  <c r="Q177" i="21"/>
  <c r="L180" i="21"/>
  <c r="N13" i="3"/>
  <c r="N54" i="19"/>
  <c r="M18" i="2"/>
  <c r="I74" i="19"/>
  <c r="X70" i="19"/>
  <c r="J18" i="2"/>
  <c r="K54" i="19"/>
  <c r="R177" i="21"/>
  <c r="T13" i="2"/>
  <c r="H180" i="21"/>
  <c r="J13" i="3"/>
  <c r="Q13" i="3"/>
  <c r="O180" i="21"/>
  <c r="O54" i="19"/>
  <c r="N18" i="2"/>
  <c r="K18" i="2"/>
  <c r="L54" i="19"/>
  <c r="H54" i="19"/>
  <c r="J18" i="12"/>
  <c r="J34" i="11"/>
  <c r="V26" i="15"/>
  <c r="V44" i="15" s="1"/>
  <c r="U13" i="4" s="1"/>
  <c r="V137" i="15"/>
  <c r="V149" i="15" s="1"/>
  <c r="V167" i="15" s="1"/>
  <c r="U38" i="1" s="1"/>
  <c r="L177" i="21"/>
  <c r="N13" i="2"/>
  <c r="P177" i="21"/>
  <c r="R13" i="2"/>
  <c r="N180" i="21"/>
  <c r="P13" i="3"/>
  <c r="V37" i="3"/>
  <c r="V47" i="3"/>
  <c r="V43" i="24" s="1"/>
  <c r="T54" i="19"/>
  <c r="S18" i="2"/>
  <c r="P54" i="19"/>
  <c r="O18" i="2"/>
  <c r="I18" i="12"/>
  <c r="I34" i="11"/>
  <c r="L27" i="11"/>
  <c r="H26" i="19"/>
  <c r="T18" i="2"/>
  <c r="U54" i="19"/>
  <c r="O177" i="21"/>
  <c r="Q13" i="2"/>
  <c r="J177" i="21"/>
  <c r="L13" i="2"/>
  <c r="S13" i="3"/>
  <c r="Q180" i="21"/>
  <c r="I180" i="21"/>
  <c r="K13" i="3"/>
  <c r="W54" i="19"/>
  <c r="V18" i="2"/>
  <c r="Q54" i="19"/>
  <c r="P18" i="2"/>
  <c r="I145" i="15"/>
  <c r="X145" i="15" s="1"/>
  <c r="X22" i="15"/>
  <c r="L137" i="15"/>
  <c r="L149" i="15" s="1"/>
  <c r="L167" i="15" s="1"/>
  <c r="K38" i="1" s="1"/>
  <c r="L26" i="15"/>
  <c r="L44" i="15" s="1"/>
  <c r="P98" i="19"/>
  <c r="P18" i="19"/>
  <c r="I146" i="15"/>
  <c r="X146" i="15" s="1"/>
  <c r="X23" i="15"/>
  <c r="I143" i="15"/>
  <c r="X143" i="15" s="1"/>
  <c r="X20" i="15"/>
  <c r="R137" i="15"/>
  <c r="R149" i="15" s="1"/>
  <c r="R167" i="15" s="1"/>
  <c r="Q38" i="1" s="1"/>
  <c r="R26" i="15"/>
  <c r="R44" i="15" s="1"/>
  <c r="I137" i="15"/>
  <c r="I26" i="15"/>
  <c r="X14" i="15"/>
  <c r="M98" i="19"/>
  <c r="M18" i="19"/>
  <c r="E61" i="21"/>
  <c r="J18" i="19"/>
  <c r="J98" i="19"/>
  <c r="K98" i="19"/>
  <c r="K18" i="19"/>
  <c r="U26" i="15"/>
  <c r="U44" i="15" s="1"/>
  <c r="U137" i="15"/>
  <c r="U149" i="15" s="1"/>
  <c r="U167" i="15" s="1"/>
  <c r="T38" i="1" s="1"/>
  <c r="Q137" i="15"/>
  <c r="Q149" i="15" s="1"/>
  <c r="Q167" i="15" s="1"/>
  <c r="P38" i="1" s="1"/>
  <c r="Q26" i="15"/>
  <c r="Q44" i="15" s="1"/>
  <c r="I101" i="19"/>
  <c r="X101" i="19" s="1"/>
  <c r="X17" i="19"/>
  <c r="I147" i="15"/>
  <c r="X147" i="15" s="1"/>
  <c r="X24" i="15"/>
  <c r="I140" i="15"/>
  <c r="X140" i="15" s="1"/>
  <c r="X17" i="15"/>
  <c r="N98" i="19"/>
  <c r="N18" i="19"/>
  <c r="O137" i="15"/>
  <c r="O149" i="15" s="1"/>
  <c r="O167" i="15" s="1"/>
  <c r="N38" i="1" s="1"/>
  <c r="O26" i="15"/>
  <c r="O44" i="15" s="1"/>
  <c r="K26" i="15"/>
  <c r="K44" i="15" s="1"/>
  <c r="K137" i="15"/>
  <c r="K149" i="15" s="1"/>
  <c r="K167" i="15" s="1"/>
  <c r="J38" i="1" s="1"/>
  <c r="Q98" i="19"/>
  <c r="Q18" i="19"/>
  <c r="I144" i="15"/>
  <c r="X144" i="15" s="1"/>
  <c r="X21" i="15"/>
  <c r="I138" i="15"/>
  <c r="X15" i="15"/>
  <c r="O98" i="19"/>
  <c r="O18" i="19"/>
  <c r="T137" i="15"/>
  <c r="T149" i="15" s="1"/>
  <c r="T167" i="15" s="1"/>
  <c r="S38" i="1" s="1"/>
  <c r="T26" i="15"/>
  <c r="T44" i="15" s="1"/>
  <c r="T98" i="19"/>
  <c r="T18" i="19"/>
  <c r="L18" i="19"/>
  <c r="L98" i="19"/>
  <c r="N26" i="15"/>
  <c r="N44" i="15" s="1"/>
  <c r="N137" i="15"/>
  <c r="N149" i="15" s="1"/>
  <c r="N167" i="15" s="1"/>
  <c r="M38" i="1" s="1"/>
  <c r="P137" i="15"/>
  <c r="P149" i="15" s="1"/>
  <c r="P167" i="15" s="1"/>
  <c r="O38" i="1" s="1"/>
  <c r="P26" i="15"/>
  <c r="P44" i="15" s="1"/>
  <c r="I18" i="19"/>
  <c r="X14" i="19"/>
  <c r="I98" i="19"/>
  <c r="R18" i="19"/>
  <c r="R98" i="19"/>
  <c r="U18" i="19"/>
  <c r="U98" i="19"/>
  <c r="S26" i="15"/>
  <c r="S44" i="15" s="1"/>
  <c r="S137" i="15"/>
  <c r="S149" i="15" s="1"/>
  <c r="S167" i="15" s="1"/>
  <c r="R38" i="1" s="1"/>
  <c r="S18" i="19"/>
  <c r="S98" i="19"/>
  <c r="I142" i="15"/>
  <c r="X142" i="15" s="1"/>
  <c r="X19" i="15"/>
  <c r="I100" i="19"/>
  <c r="X100" i="19" s="1"/>
  <c r="X16" i="19"/>
  <c r="J26" i="15"/>
  <c r="J44" i="15" s="1"/>
  <c r="J137" i="15"/>
  <c r="J149" i="15" s="1"/>
  <c r="J167" i="15" s="1"/>
  <c r="I38" i="1" s="1"/>
  <c r="M137" i="15"/>
  <c r="M149" i="15" s="1"/>
  <c r="M167" i="15" s="1"/>
  <c r="L38" i="1" s="1"/>
  <c r="M26" i="15"/>
  <c r="M44" i="15" s="1"/>
  <c r="I139" i="15"/>
  <c r="X139" i="15" s="1"/>
  <c r="X16" i="15"/>
  <c r="X138" i="15" l="1"/>
  <c r="V102" i="19"/>
  <c r="V26" i="19"/>
  <c r="V110" i="19" s="1"/>
  <c r="U19" i="1" s="1"/>
  <c r="U21" i="1" s="1"/>
  <c r="U23" i="1" s="1"/>
  <c r="U18" i="4"/>
  <c r="U18" i="24" s="1"/>
  <c r="H18" i="2"/>
  <c r="X46" i="19"/>
  <c r="I54" i="19"/>
  <c r="X54" i="19" s="1"/>
  <c r="I85" i="15"/>
  <c r="X85" i="15" s="1"/>
  <c r="X67" i="15"/>
  <c r="V61" i="1"/>
  <c r="V62" i="1" s="1"/>
  <c r="V40" i="1"/>
  <c r="V41" i="1" s="1"/>
  <c r="V50" i="1"/>
  <c r="V51" i="1" s="1"/>
  <c r="L231" i="21"/>
  <c r="L216" i="21"/>
  <c r="U61" i="1"/>
  <c r="U62" i="1" s="1"/>
  <c r="U40" i="1"/>
  <c r="U41" i="1" s="1"/>
  <c r="U50" i="1"/>
  <c r="U51" i="1" s="1"/>
  <c r="Q216" i="21"/>
  <c r="Q231" i="21"/>
  <c r="K232" i="21"/>
  <c r="K217" i="21"/>
  <c r="M15" i="3" s="1"/>
  <c r="M36" i="3" s="1"/>
  <c r="K216" i="21"/>
  <c r="K231" i="21"/>
  <c r="P217" i="21"/>
  <c r="R15" i="3" s="1"/>
  <c r="R36" i="3" s="1"/>
  <c r="P232" i="21"/>
  <c r="I231" i="21"/>
  <c r="I216" i="21"/>
  <c r="I232" i="21"/>
  <c r="I217" i="21"/>
  <c r="K15" i="3" s="1"/>
  <c r="K36" i="3" s="1"/>
  <c r="V13" i="24"/>
  <c r="V36" i="4"/>
  <c r="Q217" i="21"/>
  <c r="S15" i="3" s="1"/>
  <c r="S36" i="3" s="1"/>
  <c r="Q232" i="21"/>
  <c r="U36" i="4"/>
  <c r="U13" i="24"/>
  <c r="N231" i="21"/>
  <c r="N216" i="21"/>
  <c r="G231" i="21"/>
  <c r="G216" i="21"/>
  <c r="H216" i="21"/>
  <c r="H231" i="21"/>
  <c r="J231" i="21"/>
  <c r="J216" i="21"/>
  <c r="N217" i="21"/>
  <c r="P15" i="3" s="1"/>
  <c r="P36" i="3" s="1"/>
  <c r="N232" i="21"/>
  <c r="O217" i="21"/>
  <c r="Q15" i="3" s="1"/>
  <c r="Q36" i="3" s="1"/>
  <c r="O232" i="21"/>
  <c r="I82" i="19"/>
  <c r="H18" i="3" s="1"/>
  <c r="X74" i="19"/>
  <c r="F45" i="23"/>
  <c r="L37" i="12"/>
  <c r="G13" i="4"/>
  <c r="I35" i="12"/>
  <c r="J217" i="21"/>
  <c r="L15" i="3" s="1"/>
  <c r="L36" i="3" s="1"/>
  <c r="J232" i="21"/>
  <c r="M217" i="21"/>
  <c r="O15" i="3" s="1"/>
  <c r="O36" i="3" s="1"/>
  <c r="M232" i="21"/>
  <c r="G232" i="21"/>
  <c r="G217" i="21"/>
  <c r="I15" i="3" s="1"/>
  <c r="I36" i="3" s="1"/>
  <c r="M231" i="21"/>
  <c r="M216" i="21"/>
  <c r="V18" i="4"/>
  <c r="V18" i="24" s="1"/>
  <c r="W102" i="19"/>
  <c r="W26" i="19"/>
  <c r="W110" i="19" s="1"/>
  <c r="V19" i="1" s="1"/>
  <c r="V21" i="1" s="1"/>
  <c r="V23" i="1" s="1"/>
  <c r="L18" i="12"/>
  <c r="G18" i="4"/>
  <c r="I20" i="12"/>
  <c r="H217" i="21"/>
  <c r="J15" i="3" s="1"/>
  <c r="J36" i="3" s="1"/>
  <c r="H232" i="21"/>
  <c r="O231" i="21"/>
  <c r="O216" i="21"/>
  <c r="P216" i="21"/>
  <c r="P231" i="21"/>
  <c r="J35" i="12"/>
  <c r="G15" i="2" s="1"/>
  <c r="G45" i="23"/>
  <c r="G13" i="2"/>
  <c r="R232" i="21"/>
  <c r="R217" i="21"/>
  <c r="T15" i="3" s="1"/>
  <c r="T36" i="3" s="1"/>
  <c r="G18" i="2"/>
  <c r="J20" i="12"/>
  <c r="G18" i="3"/>
  <c r="K20" i="12"/>
  <c r="R231" i="21"/>
  <c r="R216" i="21"/>
  <c r="L217" i="21"/>
  <c r="N15" i="3" s="1"/>
  <c r="N36" i="3" s="1"/>
  <c r="L232" i="21"/>
  <c r="H45" i="23"/>
  <c r="G13" i="3"/>
  <c r="K35" i="12"/>
  <c r="G15" i="3" s="1"/>
  <c r="I126" i="15"/>
  <c r="X108" i="15"/>
  <c r="I13" i="4"/>
  <c r="G174" i="21"/>
  <c r="G171" i="21" s="1"/>
  <c r="Q174" i="21"/>
  <c r="Q171" i="21" s="1"/>
  <c r="S13" i="4"/>
  <c r="Q102" i="19"/>
  <c r="P18" i="4"/>
  <c r="P18" i="24" s="1"/>
  <c r="Q26" i="19"/>
  <c r="Q110" i="19" s="1"/>
  <c r="P19" i="1" s="1"/>
  <c r="P21" i="1" s="1"/>
  <c r="P23" i="1" s="1"/>
  <c r="O61" i="1"/>
  <c r="O40" i="1"/>
  <c r="O50" i="1"/>
  <c r="O51" i="1" s="1"/>
  <c r="S40" i="1"/>
  <c r="S61" i="1"/>
  <c r="S50" i="1"/>
  <c r="S51" i="1" s="1"/>
  <c r="R174" i="21"/>
  <c r="R171" i="21" s="1"/>
  <c r="T13" i="4"/>
  <c r="U26" i="19"/>
  <c r="U110" i="19" s="1"/>
  <c r="T19" i="1" s="1"/>
  <c r="T21" i="1" s="1"/>
  <c r="T23" i="1" s="1"/>
  <c r="T18" i="4"/>
  <c r="T18" i="24" s="1"/>
  <c r="U102" i="19"/>
  <c r="M40" i="1"/>
  <c r="M61" i="1"/>
  <c r="M50" i="1"/>
  <c r="M51" i="1" s="1"/>
  <c r="O102" i="19"/>
  <c r="N18" i="4"/>
  <c r="N18" i="24" s="1"/>
  <c r="O26" i="19"/>
  <c r="O110" i="19" s="1"/>
  <c r="N19" i="1" s="1"/>
  <c r="N21" i="1" s="1"/>
  <c r="N23" i="1" s="1"/>
  <c r="K102" i="19"/>
  <c r="K26" i="19"/>
  <c r="K110" i="19" s="1"/>
  <c r="J19" i="1" s="1"/>
  <c r="J21" i="1" s="1"/>
  <c r="J23" i="1" s="1"/>
  <c r="J18" i="4"/>
  <c r="J18" i="24" s="1"/>
  <c r="I44" i="15"/>
  <c r="X26" i="15"/>
  <c r="O18" i="4"/>
  <c r="O18" i="24" s="1"/>
  <c r="P26" i="19"/>
  <c r="P110" i="19" s="1"/>
  <c r="O19" i="1" s="1"/>
  <c r="O21" i="1" s="1"/>
  <c r="O23" i="1" s="1"/>
  <c r="P102" i="19"/>
  <c r="P174" i="21"/>
  <c r="P171" i="21" s="1"/>
  <c r="R13" i="4"/>
  <c r="M13" i="4"/>
  <c r="K174" i="21"/>
  <c r="K171" i="21" s="1"/>
  <c r="O174" i="21"/>
  <c r="O171" i="21" s="1"/>
  <c r="Q13" i="4"/>
  <c r="L13" i="4"/>
  <c r="J174" i="21"/>
  <c r="J171" i="21" s="1"/>
  <c r="X98" i="19"/>
  <c r="L26" i="19"/>
  <c r="L110" i="19" s="1"/>
  <c r="K19" i="1" s="1"/>
  <c r="K21" i="1" s="1"/>
  <c r="K23" i="1" s="1"/>
  <c r="K18" i="4"/>
  <c r="K18" i="24" s="1"/>
  <c r="L102" i="19"/>
  <c r="N50" i="1"/>
  <c r="N51" i="1" s="1"/>
  <c r="N40" i="1"/>
  <c r="N61" i="1"/>
  <c r="I18" i="4"/>
  <c r="I18" i="24" s="1"/>
  <c r="J102" i="19"/>
  <c r="J26" i="19"/>
  <c r="J110" i="19" s="1"/>
  <c r="I19" i="1" s="1"/>
  <c r="I21" i="1" s="1"/>
  <c r="I23" i="1" s="1"/>
  <c r="Q50" i="1"/>
  <c r="Q51" i="1" s="1"/>
  <c r="Q61" i="1"/>
  <c r="Q40" i="1"/>
  <c r="O13" i="4"/>
  <c r="M174" i="21"/>
  <c r="M171" i="21" s="1"/>
  <c r="I149" i="15"/>
  <c r="X137" i="15"/>
  <c r="Q18" i="4"/>
  <c r="Q18" i="24" s="1"/>
  <c r="R26" i="19"/>
  <c r="R110" i="19" s="1"/>
  <c r="Q19" i="1" s="1"/>
  <c r="Q21" i="1" s="1"/>
  <c r="Q23" i="1" s="1"/>
  <c r="R102" i="19"/>
  <c r="I174" i="21"/>
  <c r="I171" i="21" s="1"/>
  <c r="K13" i="4"/>
  <c r="S102" i="19"/>
  <c r="S26" i="19"/>
  <c r="S110" i="19" s="1"/>
  <c r="R19" i="1" s="1"/>
  <c r="R21" i="1" s="1"/>
  <c r="R23" i="1" s="1"/>
  <c r="R18" i="4"/>
  <c r="R18" i="24" s="1"/>
  <c r="T102" i="19"/>
  <c r="S18" i="4"/>
  <c r="S18" i="24" s="1"/>
  <c r="T26" i="19"/>
  <c r="T110" i="19" s="1"/>
  <c r="S19" i="1" s="1"/>
  <c r="S21" i="1" s="1"/>
  <c r="S23" i="1" s="1"/>
  <c r="N102" i="19"/>
  <c r="N26" i="19"/>
  <c r="N110" i="19" s="1"/>
  <c r="M19" i="1" s="1"/>
  <c r="M21" i="1" s="1"/>
  <c r="M23" i="1" s="1"/>
  <c r="M18" i="4"/>
  <c r="M18" i="24" s="1"/>
  <c r="P13" i="4"/>
  <c r="N174" i="21"/>
  <c r="N171" i="21" s="1"/>
  <c r="T50" i="1"/>
  <c r="T51" i="1" s="1"/>
  <c r="T61" i="1"/>
  <c r="T40" i="1"/>
  <c r="H174" i="21"/>
  <c r="H171" i="21" s="1"/>
  <c r="J13" i="4"/>
  <c r="L174" i="21"/>
  <c r="L171" i="21" s="1"/>
  <c r="N13" i="4"/>
  <c r="R61" i="1"/>
  <c r="R40" i="1"/>
  <c r="R50" i="1"/>
  <c r="R51" i="1" s="1"/>
  <c r="X18" i="19"/>
  <c r="I26" i="19"/>
  <c r="H18" i="4"/>
  <c r="I102" i="19"/>
  <c r="P50" i="1"/>
  <c r="P51" i="1" s="1"/>
  <c r="P61" i="1"/>
  <c r="P40" i="1"/>
  <c r="M102" i="19"/>
  <c r="L18" i="4"/>
  <c r="L18" i="24" s="1"/>
  <c r="M26" i="19"/>
  <c r="M110" i="19" s="1"/>
  <c r="L19" i="1" s="1"/>
  <c r="L21" i="1" s="1"/>
  <c r="L23" i="1" s="1"/>
  <c r="G41" i="2" l="1"/>
  <c r="G43" i="2" s="1"/>
  <c r="W18" i="2"/>
  <c r="G45" i="3"/>
  <c r="G46" i="3" s="1"/>
  <c r="X82" i="19"/>
  <c r="F177" i="21"/>
  <c r="E177" i="21" s="1"/>
  <c r="H13" i="2"/>
  <c r="V34" i="24"/>
  <c r="V37" i="4"/>
  <c r="V35" i="24" s="1"/>
  <c r="H13" i="3"/>
  <c r="F180" i="21"/>
  <c r="E180" i="21" s="1"/>
  <c r="X126" i="15"/>
  <c r="G15" i="4"/>
  <c r="L35" i="12"/>
  <c r="G36" i="3"/>
  <c r="L20" i="12"/>
  <c r="W18" i="3"/>
  <c r="G34" i="2"/>
  <c r="E45" i="23"/>
  <c r="U38" i="4"/>
  <c r="U34" i="24"/>
  <c r="U37" i="4"/>
  <c r="U35" i="24" s="1"/>
  <c r="P13" i="24"/>
  <c r="N230" i="21"/>
  <c r="N233" i="21" s="1"/>
  <c r="N215" i="21"/>
  <c r="N218" i="21" s="1"/>
  <c r="M235" i="21"/>
  <c r="M237" i="21"/>
  <c r="M242" i="21" s="1"/>
  <c r="M236" i="21"/>
  <c r="M241" i="21" s="1"/>
  <c r="O62" i="1"/>
  <c r="H18" i="24"/>
  <c r="W18" i="24" s="1"/>
  <c r="W18" i="4"/>
  <c r="M215" i="21"/>
  <c r="M218" i="21" s="1"/>
  <c r="O13" i="24"/>
  <c r="M230" i="21"/>
  <c r="M233" i="21" s="1"/>
  <c r="Q41" i="1"/>
  <c r="O210" i="21"/>
  <c r="O212" i="21"/>
  <c r="O222" i="21" s="1"/>
  <c r="O211" i="21"/>
  <c r="O221" i="21" s="1"/>
  <c r="R212" i="21"/>
  <c r="R222" i="21" s="1"/>
  <c r="R210" i="21"/>
  <c r="R211" i="21"/>
  <c r="R221" i="21" s="1"/>
  <c r="T41" i="1"/>
  <c r="O236" i="21"/>
  <c r="O241" i="21" s="1"/>
  <c r="O237" i="21"/>
  <c r="O242" i="21" s="1"/>
  <c r="Q62" i="1"/>
  <c r="O235" i="21"/>
  <c r="X44" i="15"/>
  <c r="F174" i="21"/>
  <c r="H13" i="4"/>
  <c r="K237" i="21"/>
  <c r="K242" i="21" s="1"/>
  <c r="M62" i="1"/>
  <c r="K235" i="21"/>
  <c r="K236" i="21"/>
  <c r="K241" i="21" s="1"/>
  <c r="Q235" i="21"/>
  <c r="S62" i="1"/>
  <c r="Q237" i="21"/>
  <c r="Q242" i="21" s="1"/>
  <c r="Q236" i="21"/>
  <c r="Q241" i="21" s="1"/>
  <c r="Q215" i="21"/>
  <c r="Q218" i="21" s="1"/>
  <c r="S13" i="24"/>
  <c r="Q230" i="21"/>
  <c r="Q233" i="21" s="1"/>
  <c r="L13" i="24"/>
  <c r="J230" i="21"/>
  <c r="J233" i="21" s="1"/>
  <c r="J215" i="21"/>
  <c r="J218" i="21" s="1"/>
  <c r="T13" i="24"/>
  <c r="R230" i="21"/>
  <c r="R233" i="21" s="1"/>
  <c r="R215" i="21"/>
  <c r="R218" i="21" s="1"/>
  <c r="H230" i="21"/>
  <c r="H233" i="21" s="1"/>
  <c r="J13" i="24"/>
  <c r="H215" i="21"/>
  <c r="H218" i="21" s="1"/>
  <c r="O230" i="21"/>
  <c r="O233" i="21" s="1"/>
  <c r="Q13" i="24"/>
  <c r="O215" i="21"/>
  <c r="O218" i="21" s="1"/>
  <c r="I110" i="19"/>
  <c r="X26" i="19"/>
  <c r="R236" i="21"/>
  <c r="R241" i="21" s="1"/>
  <c r="R237" i="21"/>
  <c r="R242" i="21" s="1"/>
  <c r="R235" i="21"/>
  <c r="T62" i="1"/>
  <c r="K230" i="21"/>
  <c r="K233" i="21" s="1"/>
  <c r="K215" i="21"/>
  <c r="K218" i="21" s="1"/>
  <c r="M13" i="24"/>
  <c r="M41" i="1"/>
  <c r="K211" i="21"/>
  <c r="K221" i="21" s="1"/>
  <c r="K210" i="21"/>
  <c r="K212" i="21"/>
  <c r="K222" i="21" s="1"/>
  <c r="S41" i="1"/>
  <c r="Q212" i="21"/>
  <c r="Q222" i="21" s="1"/>
  <c r="Q210" i="21"/>
  <c r="Q211" i="21"/>
  <c r="Q221" i="21" s="1"/>
  <c r="L230" i="21"/>
  <c r="L233" i="21" s="1"/>
  <c r="N13" i="24"/>
  <c r="L215" i="21"/>
  <c r="L218" i="21" s="1"/>
  <c r="K13" i="24"/>
  <c r="I215" i="21"/>
  <c r="I218" i="21" s="1"/>
  <c r="I230" i="21"/>
  <c r="I233" i="21" s="1"/>
  <c r="N211" i="21"/>
  <c r="N221" i="21" s="1"/>
  <c r="P41" i="1"/>
  <c r="N210" i="21"/>
  <c r="N212" i="21"/>
  <c r="N222" i="21" s="1"/>
  <c r="R41" i="1"/>
  <c r="P211" i="21"/>
  <c r="P221" i="21" s="1"/>
  <c r="P212" i="21"/>
  <c r="P222" i="21" s="1"/>
  <c r="P210" i="21"/>
  <c r="R13" i="24"/>
  <c r="P215" i="21"/>
  <c r="P218" i="21" s="1"/>
  <c r="P230" i="21"/>
  <c r="P233" i="21" s="1"/>
  <c r="I167" i="15"/>
  <c r="X149" i="15"/>
  <c r="X102" i="19"/>
  <c r="N62" i="1"/>
  <c r="L235" i="21"/>
  <c r="L236" i="21"/>
  <c r="L241" i="21" s="1"/>
  <c r="L237" i="21"/>
  <c r="L242" i="21" s="1"/>
  <c r="L211" i="21"/>
  <c r="L221" i="21" s="1"/>
  <c r="L210" i="21"/>
  <c r="N41" i="1"/>
  <c r="L212" i="21"/>
  <c r="L222" i="21" s="1"/>
  <c r="N236" i="21"/>
  <c r="N241" i="21" s="1"/>
  <c r="N237" i="21"/>
  <c r="N242" i="21" s="1"/>
  <c r="N235" i="21"/>
  <c r="P62" i="1"/>
  <c r="P237" i="21"/>
  <c r="P242" i="21" s="1"/>
  <c r="P235" i="21"/>
  <c r="R62" i="1"/>
  <c r="P236" i="21"/>
  <c r="P241" i="21" s="1"/>
  <c r="O41" i="1"/>
  <c r="M211" i="21"/>
  <c r="M221" i="21" s="1"/>
  <c r="M212" i="21"/>
  <c r="M222" i="21" s="1"/>
  <c r="M210" i="21"/>
  <c r="I13" i="24"/>
  <c r="G230" i="21"/>
  <c r="G233" i="21" s="1"/>
  <c r="G215" i="21"/>
  <c r="G218" i="21" s="1"/>
  <c r="N37" i="3"/>
  <c r="N38" i="3"/>
  <c r="T37" i="3"/>
  <c r="T38" i="3"/>
  <c r="Q38" i="3"/>
  <c r="Q37" i="3"/>
  <c r="P38" i="3"/>
  <c r="P37" i="3"/>
  <c r="J38" i="3"/>
  <c r="J37" i="3"/>
  <c r="M37" i="3"/>
  <c r="M38" i="3"/>
  <c r="K38" i="3"/>
  <c r="K37" i="3"/>
  <c r="R37" i="3"/>
  <c r="R38" i="3"/>
  <c r="I38" i="3"/>
  <c r="I37" i="3"/>
  <c r="L37" i="3"/>
  <c r="L38" i="3"/>
  <c r="S38" i="3"/>
  <c r="S37" i="3"/>
  <c r="O38" i="3"/>
  <c r="O37" i="3"/>
  <c r="G42" i="2" l="1"/>
  <c r="G47" i="3"/>
  <c r="G45" i="4"/>
  <c r="G36" i="4"/>
  <c r="V38" i="4"/>
  <c r="V36" i="24" s="1"/>
  <c r="U36" i="24"/>
  <c r="F46" i="23"/>
  <c r="H46" i="23"/>
  <c r="G46" i="23"/>
  <c r="Q181" i="21"/>
  <c r="L181" i="21"/>
  <c r="P181" i="21"/>
  <c r="F181" i="21"/>
  <c r="O181" i="21"/>
  <c r="K181" i="21"/>
  <c r="R181" i="21"/>
  <c r="M181" i="21"/>
  <c r="G181" i="21"/>
  <c r="N181" i="21"/>
  <c r="I181" i="21"/>
  <c r="H181" i="21"/>
  <c r="J181" i="21"/>
  <c r="G35" i="2"/>
  <c r="G36" i="2"/>
  <c r="F232" i="21"/>
  <c r="E232" i="21" s="1"/>
  <c r="F217" i="21"/>
  <c r="W13" i="3"/>
  <c r="G38" i="3"/>
  <c r="G37" i="3"/>
  <c r="F216" i="21"/>
  <c r="E216" i="21" s="1"/>
  <c r="F231" i="21"/>
  <c r="E231" i="21" s="1"/>
  <c r="W13" i="2"/>
  <c r="G178" i="21"/>
  <c r="K178" i="21"/>
  <c r="O178" i="21"/>
  <c r="I178" i="21"/>
  <c r="J178" i="21"/>
  <c r="M178" i="21"/>
  <c r="N178" i="21"/>
  <c r="R178" i="21"/>
  <c r="Q178" i="21"/>
  <c r="H178" i="21"/>
  <c r="L178" i="21"/>
  <c r="P178" i="21"/>
  <c r="F178" i="21"/>
  <c r="Q238" i="21"/>
  <c r="Q240" i="21"/>
  <c r="Q243" i="21" s="1"/>
  <c r="O240" i="21"/>
  <c r="O243" i="21" s="1"/>
  <c r="O238" i="21"/>
  <c r="R240" i="21"/>
  <c r="R243" i="21" s="1"/>
  <c r="R238" i="21"/>
  <c r="X167" i="15"/>
  <c r="H38" i="1"/>
  <c r="W38" i="1" s="1"/>
  <c r="N213" i="21"/>
  <c r="N220" i="21"/>
  <c r="N223" i="21" s="1"/>
  <c r="M240" i="21"/>
  <c r="M243" i="21" s="1"/>
  <c r="M238" i="21"/>
  <c r="O213" i="21"/>
  <c r="O220" i="21"/>
  <c r="O223" i="21" s="1"/>
  <c r="M220" i="21"/>
  <c r="M223" i="21" s="1"/>
  <c r="M213" i="21"/>
  <c r="H19" i="1"/>
  <c r="X110" i="19"/>
  <c r="F230" i="21"/>
  <c r="H13" i="24"/>
  <c r="W13" i="24" s="1"/>
  <c r="W13" i="4"/>
  <c r="F215" i="21"/>
  <c r="K220" i="21"/>
  <c r="K223" i="21" s="1"/>
  <c r="K213" i="21"/>
  <c r="K238" i="21"/>
  <c r="K240" i="21"/>
  <c r="K243" i="21" s="1"/>
  <c r="L213" i="21"/>
  <c r="L220" i="21"/>
  <c r="L223" i="21" s="1"/>
  <c r="N240" i="21"/>
  <c r="N243" i="21" s="1"/>
  <c r="N238" i="21"/>
  <c r="Q220" i="21"/>
  <c r="Q223" i="21" s="1"/>
  <c r="Q213" i="21"/>
  <c r="E174" i="21"/>
  <c r="F171" i="21"/>
  <c r="E171" i="21" s="1"/>
  <c r="R213" i="21"/>
  <c r="R220" i="21"/>
  <c r="R223" i="21" s="1"/>
  <c r="P238" i="21"/>
  <c r="P240" i="21"/>
  <c r="P243" i="21" s="1"/>
  <c r="L238" i="21"/>
  <c r="L240" i="21"/>
  <c r="L243" i="21" s="1"/>
  <c r="P220" i="21"/>
  <c r="P223" i="21" s="1"/>
  <c r="P213" i="21"/>
  <c r="J30" i="11" l="1"/>
  <c r="K30" i="11"/>
  <c r="E217" i="21"/>
  <c r="H15" i="3"/>
  <c r="I30" i="11"/>
  <c r="E46" i="23"/>
  <c r="E178" i="21"/>
  <c r="E181" i="21"/>
  <c r="G37" i="4"/>
  <c r="G38" i="4"/>
  <c r="G46" i="4"/>
  <c r="G47" i="4"/>
  <c r="E230" i="21"/>
  <c r="E233" i="21" s="1"/>
  <c r="F233" i="21"/>
  <c r="F218" i="21"/>
  <c r="E215" i="21"/>
  <c r="O172" i="21"/>
  <c r="N172" i="21"/>
  <c r="M172" i="21"/>
  <c r="F172" i="21"/>
  <c r="L172" i="21"/>
  <c r="I172" i="21"/>
  <c r="G172" i="21"/>
  <c r="J172" i="21"/>
  <c r="Q172" i="21"/>
  <c r="H172" i="21"/>
  <c r="P172" i="21"/>
  <c r="K172" i="21"/>
  <c r="R172" i="21"/>
  <c r="P175" i="21"/>
  <c r="M175" i="21"/>
  <c r="G175" i="21"/>
  <c r="J175" i="21"/>
  <c r="H175" i="21"/>
  <c r="K175" i="21"/>
  <c r="L175" i="21"/>
  <c r="I175" i="21"/>
  <c r="F175" i="21"/>
  <c r="N175" i="21"/>
  <c r="R175" i="21"/>
  <c r="Q175" i="21"/>
  <c r="O175" i="21"/>
  <c r="W19" i="1"/>
  <c r="H21" i="1"/>
  <c r="E218" i="21" l="1"/>
  <c r="H29" i="19"/>
  <c r="T29" i="19" s="1"/>
  <c r="I24" i="12"/>
  <c r="L30" i="11"/>
  <c r="W15" i="3"/>
  <c r="W45" i="3" s="1"/>
  <c r="H36" i="3"/>
  <c r="H85" i="19"/>
  <c r="K24" i="12"/>
  <c r="H57" i="19"/>
  <c r="J24" i="12"/>
  <c r="H23" i="1"/>
  <c r="W23" i="1" s="1"/>
  <c r="W21" i="1"/>
  <c r="E172" i="21"/>
  <c r="E175" i="21"/>
  <c r="O29" i="19" l="1"/>
  <c r="N20" i="4" s="1"/>
  <c r="R29" i="19"/>
  <c r="Q20" i="4" s="1"/>
  <c r="M29" i="19"/>
  <c r="L20" i="4" s="1"/>
  <c r="K28" i="12"/>
  <c r="G20" i="3"/>
  <c r="J28" i="12"/>
  <c r="G20" i="2"/>
  <c r="J57" i="19"/>
  <c r="I20" i="2" s="1"/>
  <c r="I57" i="19"/>
  <c r="T57" i="19"/>
  <c r="S20" i="2" s="1"/>
  <c r="W57" i="19"/>
  <c r="V20" i="2" s="1"/>
  <c r="L57" i="19"/>
  <c r="K20" i="2" s="1"/>
  <c r="O57" i="19"/>
  <c r="N20" i="2" s="1"/>
  <c r="Q57" i="19"/>
  <c r="P20" i="2" s="1"/>
  <c r="K57" i="19"/>
  <c r="J20" i="2" s="1"/>
  <c r="S57" i="19"/>
  <c r="R20" i="2" s="1"/>
  <c r="N57" i="19"/>
  <c r="M20" i="2" s="1"/>
  <c r="V57" i="19"/>
  <c r="U20" i="2" s="1"/>
  <c r="M57" i="19"/>
  <c r="L20" i="2" s="1"/>
  <c r="R57" i="19"/>
  <c r="Q20" i="2" s="1"/>
  <c r="U57" i="19"/>
  <c r="T20" i="2" s="1"/>
  <c r="P57" i="19"/>
  <c r="O20" i="2" s="1"/>
  <c r="J85" i="19"/>
  <c r="I20" i="3" s="1"/>
  <c r="I24" i="3" s="1"/>
  <c r="T85" i="19"/>
  <c r="S20" i="3" s="1"/>
  <c r="S24" i="3" s="1"/>
  <c r="I85" i="19"/>
  <c r="N85" i="19"/>
  <c r="M20" i="3" s="1"/>
  <c r="V85" i="19"/>
  <c r="U20" i="3" s="1"/>
  <c r="U24" i="3" s="1"/>
  <c r="M85" i="19"/>
  <c r="L20" i="3" s="1"/>
  <c r="L24" i="3" s="1"/>
  <c r="S85" i="19"/>
  <c r="R20" i="3" s="1"/>
  <c r="R24" i="3" s="1"/>
  <c r="L85" i="19"/>
  <c r="K20" i="3" s="1"/>
  <c r="K24" i="3" s="1"/>
  <c r="O85" i="19"/>
  <c r="N20" i="3" s="1"/>
  <c r="N24" i="3" s="1"/>
  <c r="R85" i="19"/>
  <c r="Q20" i="3" s="1"/>
  <c r="Q24" i="3" s="1"/>
  <c r="W85" i="19"/>
  <c r="V20" i="3" s="1"/>
  <c r="V24" i="3" s="1"/>
  <c r="Q85" i="19"/>
  <c r="P20" i="3" s="1"/>
  <c r="P24" i="3" s="1"/>
  <c r="K85" i="19"/>
  <c r="J20" i="3" s="1"/>
  <c r="J24" i="3" s="1"/>
  <c r="U85" i="19"/>
  <c r="T20" i="3" s="1"/>
  <c r="T24" i="3" s="1"/>
  <c r="P85" i="19"/>
  <c r="O20" i="3" s="1"/>
  <c r="O24" i="3" s="1"/>
  <c r="G20" i="4"/>
  <c r="L24" i="12"/>
  <c r="I28" i="12"/>
  <c r="H38" i="3"/>
  <c r="W38" i="3" s="1"/>
  <c r="H37" i="3"/>
  <c r="W37" i="3" s="1"/>
  <c r="W40" i="3" s="1"/>
  <c r="N29" i="19"/>
  <c r="W29" i="19"/>
  <c r="I29" i="19"/>
  <c r="Q29" i="19"/>
  <c r="K29" i="19"/>
  <c r="V29" i="19"/>
  <c r="P29" i="19"/>
  <c r="S29" i="19"/>
  <c r="U29" i="19"/>
  <c r="J29" i="19"/>
  <c r="L29" i="19"/>
  <c r="S20" i="4"/>
  <c r="S20" i="24" l="1"/>
  <c r="Q20" i="24"/>
  <c r="N20" i="24"/>
  <c r="R113" i="19"/>
  <c r="Q25" i="1" s="1"/>
  <c r="Q29" i="1" s="1"/>
  <c r="Q30" i="1" s="1"/>
  <c r="X29" i="19"/>
  <c r="T113" i="19"/>
  <c r="S25" i="1" s="1"/>
  <c r="S29" i="1" s="1"/>
  <c r="S30" i="1" s="1"/>
  <c r="U20" i="4"/>
  <c r="V113" i="19"/>
  <c r="U25" i="1" s="1"/>
  <c r="U29" i="1" s="1"/>
  <c r="N25" i="3"/>
  <c r="N29" i="3" s="1"/>
  <c r="N31" i="3" s="1"/>
  <c r="N40" i="3" s="1"/>
  <c r="L192" i="21" s="1"/>
  <c r="I25" i="3"/>
  <c r="I29" i="3" s="1"/>
  <c r="I31" i="3" s="1"/>
  <c r="H20" i="2"/>
  <c r="W20" i="2" s="1"/>
  <c r="X57" i="19"/>
  <c r="J29" i="12"/>
  <c r="G25" i="2" s="1"/>
  <c r="G24" i="2"/>
  <c r="J20" i="4"/>
  <c r="J20" i="24" s="1"/>
  <c r="K113" i="19"/>
  <c r="J25" i="1" s="1"/>
  <c r="J29" i="1" s="1"/>
  <c r="Q113" i="19"/>
  <c r="P25" i="1" s="1"/>
  <c r="P29" i="1" s="1"/>
  <c r="P30" i="1" s="1"/>
  <c r="P20" i="4"/>
  <c r="P20" i="24" s="1"/>
  <c r="O25" i="3"/>
  <c r="O29" i="3" s="1"/>
  <c r="O31" i="3" s="1"/>
  <c r="O40" i="3" s="1"/>
  <c r="M192" i="21" s="1"/>
  <c r="R25" i="3"/>
  <c r="R29" i="3" s="1"/>
  <c r="R31" i="3" s="1"/>
  <c r="R40" i="3" s="1"/>
  <c r="P192" i="21" s="1"/>
  <c r="O113" i="19"/>
  <c r="N25" i="1" s="1"/>
  <c r="N29" i="1" s="1"/>
  <c r="N30" i="1" s="1"/>
  <c r="N34" i="1" s="1"/>
  <c r="N36" i="1" s="1"/>
  <c r="N45" i="1" s="1"/>
  <c r="N49" i="1" s="1"/>
  <c r="L113" i="19"/>
  <c r="K25" i="1" s="1"/>
  <c r="K29" i="1" s="1"/>
  <c r="K30" i="1" s="1"/>
  <c r="K20" i="4"/>
  <c r="K20" i="24" s="1"/>
  <c r="H20" i="4"/>
  <c r="I113" i="19"/>
  <c r="I29" i="12"/>
  <c r="I33" i="12" s="1"/>
  <c r="L28" i="12"/>
  <c r="G24" i="4"/>
  <c r="T25" i="3"/>
  <c r="T29" i="3" s="1"/>
  <c r="T31" i="3" s="1"/>
  <c r="T40" i="3" s="1"/>
  <c r="R192" i="21" s="1"/>
  <c r="L25" i="3"/>
  <c r="L29" i="3" s="1"/>
  <c r="L31" i="3" s="1"/>
  <c r="J113" i="19"/>
  <c r="I25" i="1" s="1"/>
  <c r="I29" i="1" s="1"/>
  <c r="I30" i="1" s="1"/>
  <c r="I34" i="1" s="1"/>
  <c r="I36" i="1" s="1"/>
  <c r="I20" i="4"/>
  <c r="I20" i="24" s="1"/>
  <c r="W113" i="19"/>
  <c r="V25" i="1" s="1"/>
  <c r="V29" i="1" s="1"/>
  <c r="V20" i="4"/>
  <c r="J25" i="3"/>
  <c r="J29" i="3" s="1"/>
  <c r="J31" i="3" s="1"/>
  <c r="U25" i="3"/>
  <c r="U29" i="3" s="1"/>
  <c r="U31" i="3" s="1"/>
  <c r="T20" i="4"/>
  <c r="T20" i="24" s="1"/>
  <c r="U113" i="19"/>
  <c r="T25" i="1" s="1"/>
  <c r="T29" i="1" s="1"/>
  <c r="T30" i="1" s="1"/>
  <c r="P25" i="3"/>
  <c r="P29" i="3" s="1"/>
  <c r="P31" i="3" s="1"/>
  <c r="P40" i="3" s="1"/>
  <c r="N192" i="21" s="1"/>
  <c r="M24" i="3"/>
  <c r="M25" i="3" s="1"/>
  <c r="K29" i="12"/>
  <c r="G25" i="3" s="1"/>
  <c r="G24" i="3"/>
  <c r="K25" i="3"/>
  <c r="K29" i="3" s="1"/>
  <c r="K31" i="3" s="1"/>
  <c r="R20" i="4"/>
  <c r="R20" i="24" s="1"/>
  <c r="S113" i="19"/>
  <c r="R25" i="1" s="1"/>
  <c r="R29" i="1" s="1"/>
  <c r="R30" i="1" s="1"/>
  <c r="N113" i="19"/>
  <c r="M25" i="1" s="1"/>
  <c r="M29" i="1" s="1"/>
  <c r="M30" i="1" s="1"/>
  <c r="M20" i="4"/>
  <c r="M20" i="24" s="1"/>
  <c r="V25" i="3"/>
  <c r="V29" i="3" s="1"/>
  <c r="V31" i="3" s="1"/>
  <c r="H20" i="3"/>
  <c r="X85" i="19"/>
  <c r="V24" i="2"/>
  <c r="V25" i="2" s="1"/>
  <c r="V29" i="2" s="1"/>
  <c r="V31" i="2" s="1"/>
  <c r="L20" i="24"/>
  <c r="P113" i="19"/>
  <c r="O25" i="1" s="1"/>
  <c r="O29" i="1" s="1"/>
  <c r="O30" i="1" s="1"/>
  <c r="O20" i="4"/>
  <c r="O20" i="24" s="1"/>
  <c r="Q25" i="3"/>
  <c r="Q29" i="3" s="1"/>
  <c r="Q31" i="3" s="1"/>
  <c r="Q40" i="3" s="1"/>
  <c r="O192" i="21" s="1"/>
  <c r="S25" i="3"/>
  <c r="S29" i="3" s="1"/>
  <c r="S31" i="3" s="1"/>
  <c r="S40" i="3" s="1"/>
  <c r="Q192" i="21" s="1"/>
  <c r="U24" i="2"/>
  <c r="U25" i="2" s="1"/>
  <c r="U29" i="2" s="1"/>
  <c r="U31" i="2" s="1"/>
  <c r="M113" i="19"/>
  <c r="L25" i="1" s="1"/>
  <c r="L29" i="1" s="1"/>
  <c r="L30" i="1" s="1"/>
  <c r="Q34" i="1" l="1"/>
  <c r="Q36" i="1" s="1"/>
  <c r="Q45" i="1" s="1"/>
  <c r="Q49" i="1" s="1"/>
  <c r="Q46" i="1" s="1"/>
  <c r="Q47" i="1" s="1"/>
  <c r="Q48" i="1" s="1"/>
  <c r="S34" i="1"/>
  <c r="S36" i="1" s="1"/>
  <c r="S45" i="1" s="1"/>
  <c r="S49" i="1" s="1"/>
  <c r="S46" i="1" s="1"/>
  <c r="S47" i="1" s="1"/>
  <c r="S48" i="1" s="1"/>
  <c r="K34" i="1"/>
  <c r="K36" i="1" s="1"/>
  <c r="K40" i="1" s="1"/>
  <c r="V30" i="1"/>
  <c r="V34" i="1" s="1"/>
  <c r="V36" i="1" s="1"/>
  <c r="V45" i="1" s="1"/>
  <c r="V49" i="1" s="1"/>
  <c r="V46" i="1" s="1"/>
  <c r="V47" i="1" s="1"/>
  <c r="V48" i="1" s="1"/>
  <c r="U30" i="1"/>
  <c r="U34" i="1" s="1"/>
  <c r="U36" i="1" s="1"/>
  <c r="U45" i="1" s="1"/>
  <c r="U49" i="1" s="1"/>
  <c r="U46" i="1" s="1"/>
  <c r="U47" i="1" s="1"/>
  <c r="U48" i="1" s="1"/>
  <c r="O34" i="1"/>
  <c r="O36" i="1" s="1"/>
  <c r="O45" i="1" s="1"/>
  <c r="O49" i="1" s="1"/>
  <c r="O46" i="1" s="1"/>
  <c r="O47" i="1" s="1"/>
  <c r="O48" i="1" s="1"/>
  <c r="T34" i="1"/>
  <c r="T36" i="1" s="1"/>
  <c r="T45" i="1" s="1"/>
  <c r="T49" i="1" s="1"/>
  <c r="T46" i="1" s="1"/>
  <c r="T47" i="1" s="1"/>
  <c r="T48" i="1" s="1"/>
  <c r="R34" i="1"/>
  <c r="R36" i="1" s="1"/>
  <c r="R45" i="1" s="1"/>
  <c r="R49" i="1" s="1"/>
  <c r="R46" i="1" s="1"/>
  <c r="R47" i="1" s="1"/>
  <c r="R48" i="1" s="1"/>
  <c r="J30" i="1"/>
  <c r="J34" i="1" s="1"/>
  <c r="J36" i="1" s="1"/>
  <c r="J45" i="1" s="1"/>
  <c r="J33" i="12"/>
  <c r="J22" i="12" s="1"/>
  <c r="J12" i="12" s="1"/>
  <c r="L34" i="1"/>
  <c r="L36" i="1" s="1"/>
  <c r="L45" i="1" s="1"/>
  <c r="P34" i="1"/>
  <c r="P36" i="1" s="1"/>
  <c r="P45" i="1" s="1"/>
  <c r="P49" i="1" s="1"/>
  <c r="P46" i="1" s="1"/>
  <c r="P47" i="1" s="1"/>
  <c r="P48" i="1" s="1"/>
  <c r="M34" i="1"/>
  <c r="M36" i="1" s="1"/>
  <c r="M45" i="1" s="1"/>
  <c r="M49" i="1" s="1"/>
  <c r="M46" i="1" s="1"/>
  <c r="M47" i="1" s="1"/>
  <c r="M48" i="1" s="1"/>
  <c r="V40" i="3"/>
  <c r="V49" i="3"/>
  <c r="I22" i="12"/>
  <c r="H20" i="24"/>
  <c r="W20" i="4"/>
  <c r="J33" i="3"/>
  <c r="J40" i="3"/>
  <c r="I33" i="3"/>
  <c r="I40" i="3"/>
  <c r="H25" i="1"/>
  <c r="X113" i="19"/>
  <c r="V38" i="2"/>
  <c r="V45" i="2"/>
  <c r="M29" i="3"/>
  <c r="M31" i="3" s="1"/>
  <c r="M40" i="3" s="1"/>
  <c r="K192" i="21" s="1"/>
  <c r="U38" i="2"/>
  <c r="U45" i="2"/>
  <c r="V24" i="4"/>
  <c r="V20" i="24"/>
  <c r="L33" i="3"/>
  <c r="L40" i="3"/>
  <c r="K33" i="3"/>
  <c r="K40" i="3"/>
  <c r="H24" i="3"/>
  <c r="W20" i="3"/>
  <c r="U49" i="3"/>
  <c r="U40" i="3"/>
  <c r="K33" i="12"/>
  <c r="G25" i="4"/>
  <c r="G29" i="4" s="1"/>
  <c r="L29" i="12"/>
  <c r="U20" i="24"/>
  <c r="U24" i="4"/>
  <c r="I40" i="1"/>
  <c r="I45" i="1"/>
  <c r="I61" i="1"/>
  <c r="N46" i="1"/>
  <c r="N47" i="1" s="1"/>
  <c r="N48" i="1" s="1"/>
  <c r="K45" i="1" l="1"/>
  <c r="K50" i="1" s="1"/>
  <c r="K51" i="1" s="1"/>
  <c r="K61" i="1"/>
  <c r="I237" i="21" s="1"/>
  <c r="I242" i="21" s="1"/>
  <c r="I42" i="3"/>
  <c r="G192" i="21"/>
  <c r="J42" i="3"/>
  <c r="H192" i="21"/>
  <c r="K42" i="3"/>
  <c r="I192" i="21"/>
  <c r="L42" i="3"/>
  <c r="J192" i="21"/>
  <c r="J40" i="1"/>
  <c r="J41" i="1" s="1"/>
  <c r="J61" i="1"/>
  <c r="H237" i="21" s="1"/>
  <c r="H242" i="21" s="1"/>
  <c r="L61" i="1"/>
  <c r="J237" i="21" s="1"/>
  <c r="J242" i="21" s="1"/>
  <c r="L40" i="1"/>
  <c r="J210" i="21" s="1"/>
  <c r="G29" i="2"/>
  <c r="G29" i="3"/>
  <c r="G31" i="3" s="1"/>
  <c r="K22" i="12"/>
  <c r="K12" i="12" s="1"/>
  <c r="K42" i="12" s="1"/>
  <c r="W20" i="24"/>
  <c r="U25" i="4"/>
  <c r="U25" i="24" s="1"/>
  <c r="U24" i="24"/>
  <c r="J42" i="12"/>
  <c r="G31" i="2"/>
  <c r="W25" i="1"/>
  <c r="H29" i="1"/>
  <c r="I12" i="12"/>
  <c r="V24" i="24"/>
  <c r="V25" i="4"/>
  <c r="L33" i="12"/>
  <c r="H25" i="3"/>
  <c r="W25" i="3" s="1"/>
  <c r="W24" i="3"/>
  <c r="K41" i="1"/>
  <c r="I212" i="21"/>
  <c r="I222" i="21" s="1"/>
  <c r="I211" i="21"/>
  <c r="I221" i="21" s="1"/>
  <c r="I210" i="21"/>
  <c r="L49" i="1"/>
  <c r="L50" i="1"/>
  <c r="L51" i="1" s="1"/>
  <c r="J49" i="1"/>
  <c r="J50" i="1"/>
  <c r="J51" i="1" s="1"/>
  <c r="G237" i="21"/>
  <c r="G242" i="21" s="1"/>
  <c r="G236" i="21"/>
  <c r="G241" i="21" s="1"/>
  <c r="G235" i="21"/>
  <c r="I62" i="1"/>
  <c r="I41" i="1"/>
  <c r="G212" i="21"/>
  <c r="G222" i="21" s="1"/>
  <c r="G210" i="21"/>
  <c r="G211" i="21"/>
  <c r="G221" i="21" s="1"/>
  <c r="I49" i="1"/>
  <c r="I50" i="1"/>
  <c r="I51" i="1" s="1"/>
  <c r="K49" i="1" l="1"/>
  <c r="K46" i="1" s="1"/>
  <c r="H211" i="21"/>
  <c r="H221" i="21" s="1"/>
  <c r="H210" i="21"/>
  <c r="H220" i="21" s="1"/>
  <c r="J236" i="21"/>
  <c r="J241" i="21" s="1"/>
  <c r="I236" i="21"/>
  <c r="I241" i="21" s="1"/>
  <c r="H236" i="21"/>
  <c r="H241" i="21" s="1"/>
  <c r="I235" i="21"/>
  <c r="I240" i="21" s="1"/>
  <c r="K62" i="1"/>
  <c r="L62" i="1"/>
  <c r="H212" i="21"/>
  <c r="H222" i="21" s="1"/>
  <c r="J235" i="21"/>
  <c r="L41" i="1"/>
  <c r="J62" i="1"/>
  <c r="J212" i="21"/>
  <c r="J222" i="21" s="1"/>
  <c r="H235" i="21"/>
  <c r="H240" i="21" s="1"/>
  <c r="J211" i="21"/>
  <c r="J221" i="21" s="1"/>
  <c r="U29" i="24"/>
  <c r="U31" i="24" s="1"/>
  <c r="L22" i="12"/>
  <c r="U29" i="4"/>
  <c r="U31" i="4" s="1"/>
  <c r="U40" i="4" s="1"/>
  <c r="U38" i="24" s="1"/>
  <c r="G45" i="2"/>
  <c r="G38" i="2"/>
  <c r="G51" i="23" s="1"/>
  <c r="V25" i="24"/>
  <c r="V29" i="24" s="1"/>
  <c r="V31" i="24" s="1"/>
  <c r="V29" i="4"/>
  <c r="V31" i="4" s="1"/>
  <c r="I42" i="12"/>
  <c r="G31" i="4"/>
  <c r="L12" i="12"/>
  <c r="H30" i="1"/>
  <c r="W30" i="1" s="1"/>
  <c r="W29" i="1"/>
  <c r="H29" i="3"/>
  <c r="G40" i="3"/>
  <c r="G49" i="3"/>
  <c r="G51" i="3" s="1"/>
  <c r="J46" i="1"/>
  <c r="J47" i="1" s="1"/>
  <c r="J48" i="1" s="1"/>
  <c r="J220" i="21"/>
  <c r="G220" i="21"/>
  <c r="G223" i="21" s="1"/>
  <c r="G213" i="21"/>
  <c r="G238" i="21"/>
  <c r="G240" i="21"/>
  <c r="G243" i="21" s="1"/>
  <c r="L46" i="1"/>
  <c r="I213" i="21"/>
  <c r="I220" i="21"/>
  <c r="I223" i="21" s="1"/>
  <c r="I46" i="1"/>
  <c r="H243" i="21" l="1"/>
  <c r="H213" i="21"/>
  <c r="J238" i="21"/>
  <c r="I243" i="21"/>
  <c r="I238" i="21"/>
  <c r="H223" i="21"/>
  <c r="J240" i="21"/>
  <c r="J243" i="21" s="1"/>
  <c r="H238" i="21"/>
  <c r="J223" i="21"/>
  <c r="J213" i="21"/>
  <c r="U49" i="4"/>
  <c r="U45" i="24" s="1"/>
  <c r="H34" i="1"/>
  <c r="W34" i="1" s="1"/>
  <c r="G42" i="3"/>
  <c r="H51" i="23"/>
  <c r="H31" i="3"/>
  <c r="W29" i="3"/>
  <c r="V49" i="4"/>
  <c r="V45" i="24" s="1"/>
  <c r="V40" i="4"/>
  <c r="V38" i="24" s="1"/>
  <c r="G49" i="4"/>
  <c r="G51" i="4" s="1"/>
  <c r="G40" i="4"/>
  <c r="L47" i="1"/>
  <c r="L48" i="1" s="1"/>
  <c r="I47" i="1"/>
  <c r="I48" i="1" s="1"/>
  <c r="K47" i="1"/>
  <c r="K48" i="1" s="1"/>
  <c r="J52" i="1"/>
  <c r="H36" i="1" l="1"/>
  <c r="H45" i="1" s="1"/>
  <c r="G42" i="4"/>
  <c r="F51" i="23"/>
  <c r="E51" i="23" s="1"/>
  <c r="H33" i="3"/>
  <c r="H40" i="3"/>
  <c r="W31" i="3"/>
  <c r="I52" i="1"/>
  <c r="K52" i="1"/>
  <c r="L52" i="1"/>
  <c r="H40" i="1" l="1"/>
  <c r="F212" i="21" s="1"/>
  <c r="H61" i="1"/>
  <c r="F235" i="21" s="1"/>
  <c r="W36" i="1"/>
  <c r="H42" i="3"/>
  <c r="F192" i="21"/>
  <c r="E192" i="21" s="1"/>
  <c r="H52" i="23"/>
  <c r="K32" i="11" s="1"/>
  <c r="H87" i="19" s="1"/>
  <c r="F52" i="23"/>
  <c r="I32" i="11" s="1"/>
  <c r="G52" i="23"/>
  <c r="J32" i="11" s="1"/>
  <c r="H59" i="19" s="1"/>
  <c r="W45" i="1"/>
  <c r="H49" i="1"/>
  <c r="H50" i="1"/>
  <c r="H51" i="1" s="1"/>
  <c r="F210" i="21" l="1"/>
  <c r="E210" i="21" s="1"/>
  <c r="F236" i="21"/>
  <c r="E236" i="21" s="1"/>
  <c r="H41" i="1"/>
  <c r="F211" i="21"/>
  <c r="H62" i="1"/>
  <c r="F237" i="21"/>
  <c r="F242" i="21" s="1"/>
  <c r="E242" i="21" s="1"/>
  <c r="R193" i="21"/>
  <c r="U87" i="19" s="1"/>
  <c r="M193" i="21"/>
  <c r="P87" i="19" s="1"/>
  <c r="J193" i="21"/>
  <c r="M87" i="19" s="1"/>
  <c r="P193" i="21"/>
  <c r="S87" i="19" s="1"/>
  <c r="O193" i="21"/>
  <c r="R87" i="19" s="1"/>
  <c r="H193" i="21"/>
  <c r="K87" i="19" s="1"/>
  <c r="F193" i="21"/>
  <c r="I87" i="19" s="1"/>
  <c r="L193" i="21"/>
  <c r="O87" i="19" s="1"/>
  <c r="G193" i="21"/>
  <c r="J87" i="19" s="1"/>
  <c r="Q193" i="21"/>
  <c r="T87" i="19" s="1"/>
  <c r="K193" i="21"/>
  <c r="N87" i="19" s="1"/>
  <c r="I193" i="21"/>
  <c r="L87" i="19" s="1"/>
  <c r="N193" i="21"/>
  <c r="Q87" i="19" s="1"/>
  <c r="V59" i="19"/>
  <c r="W59" i="19"/>
  <c r="H31" i="19"/>
  <c r="L32" i="11"/>
  <c r="V87" i="19"/>
  <c r="W87" i="19"/>
  <c r="E52" i="23"/>
  <c r="H46" i="1"/>
  <c r="W49" i="1"/>
  <c r="F222" i="21"/>
  <c r="E222" i="21" s="1"/>
  <c r="E212" i="21"/>
  <c r="F240" i="21"/>
  <c r="E235" i="21"/>
  <c r="E237" i="21" l="1"/>
  <c r="E238" i="21" s="1"/>
  <c r="F241" i="21"/>
  <c r="E241" i="21" s="1"/>
  <c r="F220" i="21"/>
  <c r="E220" i="21" s="1"/>
  <c r="F213" i="21"/>
  <c r="F221" i="21"/>
  <c r="E221" i="21" s="1"/>
  <c r="E211" i="21"/>
  <c r="E213" i="21" s="1"/>
  <c r="D212" i="21" s="1"/>
  <c r="F238" i="21"/>
  <c r="E193" i="21"/>
  <c r="V31" i="19"/>
  <c r="V115" i="19" s="1"/>
  <c r="W31" i="19"/>
  <c r="W115" i="19" s="1"/>
  <c r="X87" i="19"/>
  <c r="E240" i="21"/>
  <c r="H47" i="1"/>
  <c r="H52" i="1" s="1"/>
  <c r="W46" i="1"/>
  <c r="F243" i="21" l="1"/>
  <c r="E243" i="21" s="1"/>
  <c r="F223" i="21"/>
  <c r="E223" i="21" s="1"/>
  <c r="D211" i="21"/>
  <c r="D218" i="21"/>
  <c r="D216" i="21"/>
  <c r="R226" i="21" s="1"/>
  <c r="T15" i="2" s="1"/>
  <c r="T24" i="2" s="1"/>
  <c r="D213" i="21"/>
  <c r="D215" i="21"/>
  <c r="N225" i="21" s="1"/>
  <c r="P15" i="4" s="1"/>
  <c r="D210" i="21"/>
  <c r="D217" i="21"/>
  <c r="M227" i="21" s="1"/>
  <c r="D236" i="21"/>
  <c r="D232" i="21"/>
  <c r="D230" i="21"/>
  <c r="D231" i="21"/>
  <c r="H48" i="1"/>
  <c r="W48" i="1" s="1"/>
  <c r="W47" i="1"/>
  <c r="D235" i="21"/>
  <c r="D237" i="21"/>
  <c r="J226" i="21" l="1"/>
  <c r="L15" i="2" s="1"/>
  <c r="L34" i="2" s="1"/>
  <c r="L36" i="2" s="1"/>
  <c r="G226" i="21"/>
  <c r="I15" i="2" s="1"/>
  <c r="I24" i="2" s="1"/>
  <c r="I25" i="2" s="1"/>
  <c r="T34" i="2"/>
  <c r="T35" i="2" s="1"/>
  <c r="O226" i="21"/>
  <c r="Q15" i="2" s="1"/>
  <c r="Q24" i="2" s="1"/>
  <c r="Q25" i="2" s="1"/>
  <c r="F226" i="21"/>
  <c r="H15" i="2" s="1"/>
  <c r="H24" i="2" s="1"/>
  <c r="H25" i="2" s="1"/>
  <c r="K226" i="21"/>
  <c r="M15" i="2" s="1"/>
  <c r="M24" i="2" s="1"/>
  <c r="M25" i="2" s="1"/>
  <c r="M29" i="2" s="1"/>
  <c r="M31" i="2" s="1"/>
  <c r="N226" i="21"/>
  <c r="P15" i="2" s="1"/>
  <c r="P24" i="2" s="1"/>
  <c r="P25" i="2" s="1"/>
  <c r="P29" i="2" s="1"/>
  <c r="P31" i="2" s="1"/>
  <c r="M226" i="21"/>
  <c r="O15" i="2" s="1"/>
  <c r="O24" i="2" s="1"/>
  <c r="O25" i="2" s="1"/>
  <c r="H226" i="21"/>
  <c r="J15" i="2" s="1"/>
  <c r="J24" i="2" s="1"/>
  <c r="J25" i="2" s="1"/>
  <c r="P226" i="21"/>
  <c r="R15" i="2" s="1"/>
  <c r="R24" i="2" s="1"/>
  <c r="R25" i="2" s="1"/>
  <c r="Q226" i="21"/>
  <c r="S15" i="2" s="1"/>
  <c r="S24" i="2" s="1"/>
  <c r="S25" i="2" s="1"/>
  <c r="I226" i="21"/>
  <c r="K15" i="2" s="1"/>
  <c r="K34" i="2" s="1"/>
  <c r="K35" i="2" s="1"/>
  <c r="L226" i="21"/>
  <c r="N15" i="2" s="1"/>
  <c r="N24" i="2" s="1"/>
  <c r="N25" i="2" s="1"/>
  <c r="Q227" i="21"/>
  <c r="L225" i="21"/>
  <c r="N15" i="4" s="1"/>
  <c r="N36" i="4" s="1"/>
  <c r="F225" i="21"/>
  <c r="H15" i="4" s="1"/>
  <c r="H24" i="4" s="1"/>
  <c r="R225" i="21"/>
  <c r="T15" i="4" s="1"/>
  <c r="T15" i="24" s="1"/>
  <c r="J227" i="21"/>
  <c r="P225" i="21"/>
  <c r="R15" i="4" s="1"/>
  <c r="R24" i="4" s="1"/>
  <c r="R25" i="4" s="1"/>
  <c r="F227" i="21"/>
  <c r="L227" i="21"/>
  <c r="Q225" i="21"/>
  <c r="S15" i="4" s="1"/>
  <c r="S36" i="4" s="1"/>
  <c r="J225" i="21"/>
  <c r="G225" i="21"/>
  <c r="I15" i="4" s="1"/>
  <c r="I24" i="4" s="1"/>
  <c r="I25" i="4" s="1"/>
  <c r="P227" i="21"/>
  <c r="N227" i="21"/>
  <c r="L24" i="2"/>
  <c r="L25" i="2" s="1"/>
  <c r="H225" i="21"/>
  <c r="J15" i="4" s="1"/>
  <c r="K225" i="21"/>
  <c r="M15" i="4" s="1"/>
  <c r="M24" i="4" s="1"/>
  <c r="M25" i="4" s="1"/>
  <c r="I225" i="21"/>
  <c r="K15" i="4" s="1"/>
  <c r="M225" i="21"/>
  <c r="O15" i="4" s="1"/>
  <c r="O24" i="4" s="1"/>
  <c r="O25" i="4" s="1"/>
  <c r="H227" i="21"/>
  <c r="O225" i="21"/>
  <c r="Q15" i="4" s="1"/>
  <c r="R227" i="21"/>
  <c r="O227" i="21"/>
  <c r="I227" i="21"/>
  <c r="K227" i="21"/>
  <c r="G227" i="21"/>
  <c r="J34" i="2"/>
  <c r="J36" i="2" s="1"/>
  <c r="G246" i="21"/>
  <c r="Q246" i="21"/>
  <c r="J246" i="21"/>
  <c r="L41" i="2" s="1"/>
  <c r="L42" i="2" s="1"/>
  <c r="O246" i="21"/>
  <c r="M246" i="21"/>
  <c r="I246" i="21"/>
  <c r="F246" i="21"/>
  <c r="P246" i="21"/>
  <c r="H246" i="21"/>
  <c r="K246" i="21"/>
  <c r="R246" i="21"/>
  <c r="T41" i="2" s="1"/>
  <c r="T42" i="2" s="1"/>
  <c r="N246" i="21"/>
  <c r="L246" i="21"/>
  <c r="I245" i="21"/>
  <c r="N245" i="21"/>
  <c r="J245" i="21"/>
  <c r="Q245" i="21"/>
  <c r="G245" i="21"/>
  <c r="M245" i="21"/>
  <c r="R245" i="21"/>
  <c r="D233" i="21"/>
  <c r="P245" i="21"/>
  <c r="H245" i="21"/>
  <c r="O245" i="21"/>
  <c r="L245" i="21"/>
  <c r="K245" i="21"/>
  <c r="F245" i="21"/>
  <c r="D238" i="21"/>
  <c r="H247" i="21"/>
  <c r="J45" i="3" s="1"/>
  <c r="G247" i="21"/>
  <c r="I45" i="3" s="1"/>
  <c r="F247" i="21"/>
  <c r="P247" i="21"/>
  <c r="R45" i="3" s="1"/>
  <c r="K247" i="21"/>
  <c r="M45" i="3" s="1"/>
  <c r="N247" i="21"/>
  <c r="P45" i="3" s="1"/>
  <c r="L247" i="21"/>
  <c r="N45" i="3" s="1"/>
  <c r="Q247" i="21"/>
  <c r="S45" i="3" s="1"/>
  <c r="R247" i="21"/>
  <c r="T45" i="3" s="1"/>
  <c r="I247" i="21"/>
  <c r="K45" i="3" s="1"/>
  <c r="J247" i="21"/>
  <c r="L45" i="3" s="1"/>
  <c r="O247" i="21"/>
  <c r="Q45" i="3" s="1"/>
  <c r="M247" i="21"/>
  <c r="O45" i="3" s="1"/>
  <c r="P24" i="4"/>
  <c r="P25" i="4" s="1"/>
  <c r="P36" i="4"/>
  <c r="J29" i="2"/>
  <c r="J31" i="2" s="1"/>
  <c r="T25" i="2"/>
  <c r="T29" i="2" s="1"/>
  <c r="T31" i="2" s="1"/>
  <c r="H34" i="2" l="1"/>
  <c r="J41" i="2"/>
  <c r="J42" i="2" s="1"/>
  <c r="I41" i="2"/>
  <c r="I42" i="2" s="1"/>
  <c r="I25" i="24"/>
  <c r="L35" i="2"/>
  <c r="K24" i="2"/>
  <c r="K25" i="2" s="1"/>
  <c r="W25" i="2" s="1"/>
  <c r="K36" i="2"/>
  <c r="I29" i="2"/>
  <c r="I31" i="2" s="1"/>
  <c r="I34" i="2"/>
  <c r="I36" i="2" s="1"/>
  <c r="O25" i="24"/>
  <c r="M25" i="24"/>
  <c r="Q41" i="2"/>
  <c r="Q43" i="2" s="1"/>
  <c r="Q29" i="2"/>
  <c r="Q31" i="2" s="1"/>
  <c r="M34" i="2"/>
  <c r="M35" i="2" s="1"/>
  <c r="P25" i="24"/>
  <c r="Q15" i="24"/>
  <c r="P41" i="2"/>
  <c r="P42" i="2" s="1"/>
  <c r="P15" i="24"/>
  <c r="N228" i="21"/>
  <c r="R36" i="4"/>
  <c r="R38" i="4" s="1"/>
  <c r="S29" i="2"/>
  <c r="S31" i="2" s="1"/>
  <c r="R45" i="4"/>
  <c r="T36" i="2"/>
  <c r="T38" i="2" s="1"/>
  <c r="R189" i="21" s="1"/>
  <c r="S15" i="24"/>
  <c r="S41" i="2"/>
  <c r="S42" i="2" s="1"/>
  <c r="S24" i="4"/>
  <c r="S25" i="4" s="1"/>
  <c r="S25" i="24" s="1"/>
  <c r="M41" i="2"/>
  <c r="M43" i="2" s="1"/>
  <c r="S45" i="4"/>
  <c r="K41" i="2"/>
  <c r="K43" i="2" s="1"/>
  <c r="K15" i="24"/>
  <c r="Q34" i="2"/>
  <c r="Q35" i="2" s="1"/>
  <c r="H15" i="24"/>
  <c r="R25" i="24"/>
  <c r="R15" i="24"/>
  <c r="R29" i="2"/>
  <c r="R31" i="2" s="1"/>
  <c r="W15" i="2"/>
  <c r="R41" i="2"/>
  <c r="R43" i="2" s="1"/>
  <c r="Q228" i="21"/>
  <c r="P34" i="2"/>
  <c r="P36" i="2" s="1"/>
  <c r="S34" i="2"/>
  <c r="S35" i="2" s="1"/>
  <c r="J15" i="24"/>
  <c r="H45" i="4"/>
  <c r="H47" i="4" s="1"/>
  <c r="N34" i="2"/>
  <c r="N34" i="24" s="1"/>
  <c r="O34" i="2"/>
  <c r="O35" i="2" s="1"/>
  <c r="H36" i="4"/>
  <c r="H37" i="4" s="1"/>
  <c r="E226" i="21"/>
  <c r="O29" i="2"/>
  <c r="O31" i="2" s="1"/>
  <c r="N15" i="24"/>
  <c r="N29" i="2"/>
  <c r="N31" i="2" s="1"/>
  <c r="N41" i="2"/>
  <c r="N43" i="2" s="1"/>
  <c r="O41" i="2"/>
  <c r="O43" i="2" s="1"/>
  <c r="R34" i="2"/>
  <c r="R35" i="2" s="1"/>
  <c r="T36" i="4"/>
  <c r="T34" i="24" s="1"/>
  <c r="T45" i="4"/>
  <c r="T24" i="4"/>
  <c r="T25" i="4" s="1"/>
  <c r="T25" i="24" s="1"/>
  <c r="K36" i="4"/>
  <c r="K38" i="4" s="1"/>
  <c r="K36" i="24" s="1"/>
  <c r="K24" i="4"/>
  <c r="K25" i="4" s="1"/>
  <c r="N24" i="4"/>
  <c r="N24" i="24" s="1"/>
  <c r="R228" i="21"/>
  <c r="N45" i="4"/>
  <c r="F228" i="21"/>
  <c r="L228" i="21"/>
  <c r="L29" i="2"/>
  <c r="L31" i="2" s="1"/>
  <c r="J36" i="4"/>
  <c r="J38" i="4" s="1"/>
  <c r="J36" i="24" s="1"/>
  <c r="J24" i="4"/>
  <c r="J25" i="4" s="1"/>
  <c r="J25" i="24" s="1"/>
  <c r="J35" i="2"/>
  <c r="J38" i="2" s="1"/>
  <c r="H189" i="21" s="1"/>
  <c r="P228" i="21"/>
  <c r="J228" i="21"/>
  <c r="O36" i="4"/>
  <c r="O38" i="4" s="1"/>
  <c r="O15" i="24"/>
  <c r="I36" i="4"/>
  <c r="I37" i="4" s="1"/>
  <c r="I15" i="24"/>
  <c r="G228" i="21"/>
  <c r="I228" i="21"/>
  <c r="K45" i="4"/>
  <c r="L15" i="4"/>
  <c r="L24" i="4" s="1"/>
  <c r="L25" i="4" s="1"/>
  <c r="L25" i="24" s="1"/>
  <c r="K228" i="21"/>
  <c r="H228" i="21"/>
  <c r="M36" i="4"/>
  <c r="M45" i="4"/>
  <c r="M15" i="24"/>
  <c r="Q24" i="4"/>
  <c r="Q25" i="4" s="1"/>
  <c r="Q25" i="24" s="1"/>
  <c r="Q45" i="4"/>
  <c r="E225" i="21"/>
  <c r="O228" i="21"/>
  <c r="Q36" i="4"/>
  <c r="M228" i="21"/>
  <c r="E227" i="21"/>
  <c r="T43" i="2"/>
  <c r="T45" i="2" s="1"/>
  <c r="H248" i="21"/>
  <c r="L43" i="2"/>
  <c r="G248" i="21"/>
  <c r="L248" i="21"/>
  <c r="Q248" i="21"/>
  <c r="P47" i="3"/>
  <c r="P46" i="3"/>
  <c r="E245" i="21"/>
  <c r="F248" i="21"/>
  <c r="M248" i="21"/>
  <c r="O47" i="3"/>
  <c r="O46" i="3"/>
  <c r="M46" i="3"/>
  <c r="M47" i="3"/>
  <c r="K248" i="21"/>
  <c r="Q47" i="3"/>
  <c r="Q46" i="3"/>
  <c r="R47" i="3"/>
  <c r="R46" i="3"/>
  <c r="L47" i="3"/>
  <c r="L46" i="3"/>
  <c r="H45" i="3"/>
  <c r="E247" i="21"/>
  <c r="O248" i="21"/>
  <c r="J248" i="21"/>
  <c r="K47" i="3"/>
  <c r="K46" i="3"/>
  <c r="I46" i="3"/>
  <c r="I47" i="3"/>
  <c r="N248" i="21"/>
  <c r="T46" i="3"/>
  <c r="T47" i="3"/>
  <c r="J47" i="3"/>
  <c r="J46" i="3"/>
  <c r="P248" i="21"/>
  <c r="I248" i="21"/>
  <c r="P45" i="4"/>
  <c r="P54" i="4" s="1"/>
  <c r="S47" i="3"/>
  <c r="S46" i="3"/>
  <c r="J45" i="4"/>
  <c r="E246" i="21"/>
  <c r="I45" i="4"/>
  <c r="N47" i="3"/>
  <c r="N46" i="3"/>
  <c r="R248" i="21"/>
  <c r="O45" i="4"/>
  <c r="O54" i="4" s="1"/>
  <c r="H41" i="2"/>
  <c r="I24" i="24"/>
  <c r="I29" i="4"/>
  <c r="I31" i="4" s="1"/>
  <c r="I33" i="4" s="1"/>
  <c r="N37" i="4"/>
  <c r="N38" i="4"/>
  <c r="H24" i="24"/>
  <c r="P38" i="4"/>
  <c r="P37" i="4"/>
  <c r="H25" i="4"/>
  <c r="H29" i="4" s="1"/>
  <c r="H36" i="2"/>
  <c r="H35" i="2"/>
  <c r="O24" i="24"/>
  <c r="O29" i="4"/>
  <c r="O31" i="4" s="1"/>
  <c r="M24" i="24"/>
  <c r="M29" i="4"/>
  <c r="M31" i="4" s="1"/>
  <c r="P24" i="24"/>
  <c r="P29" i="4"/>
  <c r="P31" i="4" s="1"/>
  <c r="R24" i="24"/>
  <c r="R29" i="4"/>
  <c r="R31" i="4" s="1"/>
  <c r="H29" i="2"/>
  <c r="S38" i="4"/>
  <c r="S37" i="4"/>
  <c r="I29" i="24" l="1"/>
  <c r="I31" i="24" s="1"/>
  <c r="K29" i="2"/>
  <c r="K31" i="2" s="1"/>
  <c r="K38" i="2" s="1"/>
  <c r="I189" i="21" s="1"/>
  <c r="K25" i="24"/>
  <c r="M34" i="24"/>
  <c r="L38" i="2"/>
  <c r="J189" i="21" s="1"/>
  <c r="W24" i="2"/>
  <c r="M36" i="2"/>
  <c r="M38" i="2" s="1"/>
  <c r="K189" i="21" s="1"/>
  <c r="T46" i="4"/>
  <c r="T42" i="24" s="1"/>
  <c r="T54" i="4"/>
  <c r="R47" i="4"/>
  <c r="R54" i="4"/>
  <c r="M46" i="4"/>
  <c r="M54" i="4"/>
  <c r="N46" i="4"/>
  <c r="N54" i="4"/>
  <c r="Q47" i="4"/>
  <c r="Q43" i="24" s="1"/>
  <c r="Q54" i="4"/>
  <c r="S46" i="4"/>
  <c r="S54" i="4"/>
  <c r="I43" i="2"/>
  <c r="I45" i="2" s="1"/>
  <c r="J43" i="2"/>
  <c r="J45" i="2" s="1"/>
  <c r="M29" i="24"/>
  <c r="M31" i="24" s="1"/>
  <c r="M42" i="2"/>
  <c r="M45" i="2" s="1"/>
  <c r="O29" i="24"/>
  <c r="O31" i="24" s="1"/>
  <c r="I35" i="2"/>
  <c r="I38" i="2" s="1"/>
  <c r="G189" i="21" s="1"/>
  <c r="P29" i="24"/>
  <c r="P31" i="24" s="1"/>
  <c r="S43" i="2"/>
  <c r="S45" i="2" s="1"/>
  <c r="P43" i="2"/>
  <c r="P45" i="2" s="1"/>
  <c r="H46" i="4"/>
  <c r="S41" i="24"/>
  <c r="Q42" i="2"/>
  <c r="Q45" i="2" s="1"/>
  <c r="R46" i="4"/>
  <c r="Q34" i="24"/>
  <c r="P34" i="24"/>
  <c r="R41" i="24"/>
  <c r="L29" i="4"/>
  <c r="L31" i="4" s="1"/>
  <c r="L33" i="4" s="1"/>
  <c r="K42" i="2"/>
  <c r="K45" i="2" s="1"/>
  <c r="J29" i="4"/>
  <c r="J31" i="4" s="1"/>
  <c r="J33" i="4" s="1"/>
  <c r="J24" i="24"/>
  <c r="J29" i="24" s="1"/>
  <c r="J31" i="24" s="1"/>
  <c r="S29" i="4"/>
  <c r="S31" i="4" s="1"/>
  <c r="S40" i="4" s="1"/>
  <c r="N42" i="2"/>
  <c r="N45" i="2" s="1"/>
  <c r="S24" i="24"/>
  <c r="S29" i="24" s="1"/>
  <c r="S31" i="24" s="1"/>
  <c r="R37" i="4"/>
  <c r="R40" i="4" s="1"/>
  <c r="S47" i="4"/>
  <c r="Q36" i="2"/>
  <c r="Q38" i="2" s="1"/>
  <c r="O189" i="21" s="1"/>
  <c r="J37" i="4"/>
  <c r="J35" i="24" s="1"/>
  <c r="H38" i="4"/>
  <c r="H36" i="24" s="1"/>
  <c r="J34" i="24"/>
  <c r="R29" i="24"/>
  <c r="R31" i="24" s="1"/>
  <c r="L24" i="24"/>
  <c r="L29" i="24" s="1"/>
  <c r="R42" i="2"/>
  <c r="R45" i="2" s="1"/>
  <c r="K41" i="24"/>
  <c r="K24" i="24"/>
  <c r="K29" i="24" s="1"/>
  <c r="K31" i="24" s="1"/>
  <c r="K29" i="4"/>
  <c r="K31" i="4" s="1"/>
  <c r="K33" i="4" s="1"/>
  <c r="O36" i="2"/>
  <c r="O36" i="24" s="1"/>
  <c r="R36" i="2"/>
  <c r="R38" i="2" s="1"/>
  <c r="P189" i="21" s="1"/>
  <c r="R34" i="24"/>
  <c r="P36" i="24"/>
  <c r="O42" i="2"/>
  <c r="O45" i="2" s="1"/>
  <c r="T24" i="24"/>
  <c r="T29" i="24" s="1"/>
  <c r="T31" i="24" s="1"/>
  <c r="S34" i="24"/>
  <c r="W34" i="2"/>
  <c r="T29" i="4"/>
  <c r="T31" i="4" s="1"/>
  <c r="S36" i="2"/>
  <c r="S36" i="24" s="1"/>
  <c r="S35" i="24"/>
  <c r="P35" i="2"/>
  <c r="P38" i="2" s="1"/>
  <c r="N189" i="21" s="1"/>
  <c r="N41" i="24"/>
  <c r="L45" i="2"/>
  <c r="K34" i="24"/>
  <c r="T37" i="4"/>
  <c r="T35" i="24" s="1"/>
  <c r="K37" i="4"/>
  <c r="K35" i="24" s="1"/>
  <c r="T38" i="4"/>
  <c r="T36" i="24" s="1"/>
  <c r="H34" i="24"/>
  <c r="N36" i="2"/>
  <c r="N36" i="24" s="1"/>
  <c r="N35" i="2"/>
  <c r="N47" i="4"/>
  <c r="N43" i="24" s="1"/>
  <c r="T47" i="4"/>
  <c r="T43" i="24" s="1"/>
  <c r="T41" i="24"/>
  <c r="N25" i="4"/>
  <c r="N25" i="24" s="1"/>
  <c r="N29" i="24" s="1"/>
  <c r="N31" i="24" s="1"/>
  <c r="L45" i="4"/>
  <c r="L47" i="4" s="1"/>
  <c r="L43" i="24" s="1"/>
  <c r="O37" i="4"/>
  <c r="O35" i="24" s="1"/>
  <c r="O34" i="24"/>
  <c r="I38" i="4"/>
  <c r="I36" i="24" s="1"/>
  <c r="I34" i="24"/>
  <c r="K46" i="4"/>
  <c r="K47" i="4"/>
  <c r="K43" i="24" s="1"/>
  <c r="L15" i="24"/>
  <c r="W15" i="24" s="1"/>
  <c r="L36" i="4"/>
  <c r="L38" i="4" s="1"/>
  <c r="L36" i="24" s="1"/>
  <c r="W15" i="4"/>
  <c r="M37" i="4"/>
  <c r="M35" i="24" s="1"/>
  <c r="M38" i="4"/>
  <c r="M36" i="24" s="1"/>
  <c r="M41" i="24"/>
  <c r="Q37" i="4"/>
  <c r="Q35" i="24" s="1"/>
  <c r="W24" i="4"/>
  <c r="M47" i="4"/>
  <c r="M43" i="24" s="1"/>
  <c r="Q29" i="4"/>
  <c r="Q31" i="4" s="1"/>
  <c r="Q24" i="24"/>
  <c r="Q29" i="24" s="1"/>
  <c r="Q31" i="24" s="1"/>
  <c r="Q41" i="24"/>
  <c r="E228" i="21"/>
  <c r="Q46" i="4"/>
  <c r="Q38" i="4"/>
  <c r="Q49" i="3"/>
  <c r="S42" i="24"/>
  <c r="J49" i="3"/>
  <c r="J51" i="3" s="1"/>
  <c r="P49" i="3"/>
  <c r="O49" i="3"/>
  <c r="S49" i="3"/>
  <c r="K49" i="3"/>
  <c r="K51" i="3" s="1"/>
  <c r="R49" i="3"/>
  <c r="H41" i="24"/>
  <c r="M49" i="3"/>
  <c r="N49" i="3"/>
  <c r="R43" i="24"/>
  <c r="L49" i="3"/>
  <c r="L51" i="3" s="1"/>
  <c r="I46" i="4"/>
  <c r="I42" i="24" s="1"/>
  <c r="I41" i="24"/>
  <c r="I47" i="4"/>
  <c r="H43" i="2"/>
  <c r="W41" i="2"/>
  <c r="H42" i="2"/>
  <c r="I49" i="3"/>
  <c r="I51" i="3" s="1"/>
  <c r="O47" i="4"/>
  <c r="O43" i="24" s="1"/>
  <c r="O46" i="4"/>
  <c r="O41" i="24"/>
  <c r="J46" i="4"/>
  <c r="J42" i="24" s="1"/>
  <c r="J47" i="4"/>
  <c r="J41" i="24"/>
  <c r="E248" i="21"/>
  <c r="T49" i="3"/>
  <c r="P46" i="4"/>
  <c r="P42" i="24" s="1"/>
  <c r="P41" i="24"/>
  <c r="P47" i="4"/>
  <c r="H47" i="3"/>
  <c r="W47" i="3" s="1"/>
  <c r="H46" i="3"/>
  <c r="H31" i="4"/>
  <c r="P40" i="4"/>
  <c r="H35" i="24"/>
  <c r="H31" i="2"/>
  <c r="H25" i="24"/>
  <c r="M42" i="24" l="1"/>
  <c r="J43" i="24"/>
  <c r="I43" i="24"/>
  <c r="W29" i="2"/>
  <c r="R49" i="4"/>
  <c r="W54" i="4"/>
  <c r="P43" i="24"/>
  <c r="I35" i="24"/>
  <c r="W43" i="2"/>
  <c r="S43" i="24"/>
  <c r="H40" i="4"/>
  <c r="F186" i="21" s="1"/>
  <c r="S49" i="4"/>
  <c r="S45" i="24" s="1"/>
  <c r="J40" i="4"/>
  <c r="H186" i="21" s="1"/>
  <c r="H183" i="21" s="1"/>
  <c r="K42" i="24"/>
  <c r="N42" i="24"/>
  <c r="R42" i="24"/>
  <c r="W42" i="2"/>
  <c r="Q36" i="24"/>
  <c r="R36" i="24"/>
  <c r="T49" i="4"/>
  <c r="T45" i="24" s="1"/>
  <c r="P35" i="24"/>
  <c r="K40" i="4"/>
  <c r="I186" i="21" s="1"/>
  <c r="I183" i="21" s="1"/>
  <c r="R35" i="24"/>
  <c r="W45" i="4"/>
  <c r="W25" i="4"/>
  <c r="O42" i="24"/>
  <c r="O38" i="2"/>
  <c r="M189" i="21" s="1"/>
  <c r="L46" i="4"/>
  <c r="L42" i="24" s="1"/>
  <c r="L41" i="24"/>
  <c r="W41" i="24" s="1"/>
  <c r="O40" i="4"/>
  <c r="S38" i="2"/>
  <c r="Q189" i="21" s="1"/>
  <c r="N38" i="2"/>
  <c r="L189" i="21" s="1"/>
  <c r="T40" i="4"/>
  <c r="T38" i="24" s="1"/>
  <c r="W36" i="2"/>
  <c r="W25" i="24"/>
  <c r="N29" i="4"/>
  <c r="N31" i="4" s="1"/>
  <c r="N49" i="4" s="1"/>
  <c r="N45" i="24" s="1"/>
  <c r="N35" i="24"/>
  <c r="W35" i="2"/>
  <c r="I40" i="4"/>
  <c r="G186" i="21" s="1"/>
  <c r="G183" i="21" s="1"/>
  <c r="M40" i="4"/>
  <c r="K186" i="21" s="1"/>
  <c r="K183" i="21" s="1"/>
  <c r="K49" i="4"/>
  <c r="K51" i="4" s="1"/>
  <c r="L37" i="4"/>
  <c r="L35" i="24" s="1"/>
  <c r="Q40" i="4"/>
  <c r="Q38" i="24" s="1"/>
  <c r="L34" i="24"/>
  <c r="W34" i="24" s="1"/>
  <c r="W36" i="4"/>
  <c r="W47" i="4" s="1"/>
  <c r="L31" i="24"/>
  <c r="M49" i="4"/>
  <c r="M45" i="24" s="1"/>
  <c r="W24" i="24"/>
  <c r="Q49" i="4"/>
  <c r="Q45" i="24" s="1"/>
  <c r="Q42" i="24"/>
  <c r="P38" i="24"/>
  <c r="N186" i="21"/>
  <c r="N183" i="21" s="1"/>
  <c r="R38" i="24"/>
  <c r="P186" i="21"/>
  <c r="P183" i="21" s="1"/>
  <c r="Q186" i="21"/>
  <c r="R45" i="24"/>
  <c r="H43" i="24"/>
  <c r="I49" i="4"/>
  <c r="I51" i="4" s="1"/>
  <c r="J49" i="4"/>
  <c r="J45" i="24" s="1"/>
  <c r="O49" i="4"/>
  <c r="O45" i="24" s="1"/>
  <c r="P49" i="4"/>
  <c r="P45" i="24" s="1"/>
  <c r="W46" i="3"/>
  <c r="W49" i="3" s="1"/>
  <c r="H49" i="3"/>
  <c r="H51" i="3" s="1"/>
  <c r="H42" i="24"/>
  <c r="H42" i="4"/>
  <c r="H29" i="24"/>
  <c r="H45" i="2"/>
  <c r="W45" i="2" s="1"/>
  <c r="W31" i="2"/>
  <c r="H38" i="2"/>
  <c r="H33" i="4"/>
  <c r="H49" i="4"/>
  <c r="W43" i="24" l="1"/>
  <c r="J42" i="4"/>
  <c r="J38" i="24"/>
  <c r="W36" i="24"/>
  <c r="K42" i="4"/>
  <c r="W29" i="4"/>
  <c r="L49" i="4"/>
  <c r="L51" i="4" s="1"/>
  <c r="O38" i="24"/>
  <c r="K38" i="24"/>
  <c r="W46" i="4"/>
  <c r="R186" i="21"/>
  <c r="R183" i="21" s="1"/>
  <c r="M186" i="21"/>
  <c r="M183" i="21" s="1"/>
  <c r="W31" i="4"/>
  <c r="Q183" i="21"/>
  <c r="S38" i="24"/>
  <c r="M38" i="24"/>
  <c r="W37" i="4"/>
  <c r="N40" i="4"/>
  <c r="N38" i="24" s="1"/>
  <c r="W35" i="24"/>
  <c r="I42" i="4"/>
  <c r="K45" i="24"/>
  <c r="I38" i="24"/>
  <c r="O186" i="21"/>
  <c r="O183" i="21" s="1"/>
  <c r="L40" i="4"/>
  <c r="J186" i="21" s="1"/>
  <c r="J183" i="21" s="1"/>
  <c r="W42" i="24"/>
  <c r="W38" i="4"/>
  <c r="W38" i="2"/>
  <c r="F189" i="21"/>
  <c r="I45" i="24"/>
  <c r="J51" i="4"/>
  <c r="H38" i="24"/>
  <c r="H31" i="24"/>
  <c r="W31" i="24" s="1"/>
  <c r="W29" i="24"/>
  <c r="H51" i="4"/>
  <c r="H45" i="24"/>
  <c r="L45" i="24" l="1"/>
  <c r="W45" i="24" s="1"/>
  <c r="W49" i="4"/>
  <c r="L186" i="21"/>
  <c r="E186" i="21" s="1"/>
  <c r="W40" i="4"/>
  <c r="L38" i="24"/>
  <c r="W38" i="24" s="1"/>
  <c r="L42" i="4"/>
  <c r="E189" i="21"/>
  <c r="F183" i="21"/>
  <c r="L183" i="21" l="1"/>
  <c r="E183" i="21" s="1"/>
  <c r="N190" i="21"/>
  <c r="Q59" i="19" s="1"/>
  <c r="L190" i="21"/>
  <c r="O59" i="19" s="1"/>
  <c r="H190" i="21"/>
  <c r="K59" i="19" s="1"/>
  <c r="F190" i="21"/>
  <c r="I59" i="19" s="1"/>
  <c r="K190" i="21"/>
  <c r="N59" i="19" s="1"/>
  <c r="O190" i="21"/>
  <c r="R59" i="19" s="1"/>
  <c r="J190" i="21"/>
  <c r="M59" i="19" s="1"/>
  <c r="G190" i="21"/>
  <c r="J59" i="19" s="1"/>
  <c r="M190" i="21"/>
  <c r="P59" i="19" s="1"/>
  <c r="Q190" i="21"/>
  <c r="T59" i="19" s="1"/>
  <c r="R190" i="21"/>
  <c r="U59" i="19" s="1"/>
  <c r="P190" i="21"/>
  <c r="S59" i="19" s="1"/>
  <c r="I190" i="21"/>
  <c r="L59" i="19" s="1"/>
  <c r="N187" i="21"/>
  <c r="Q31" i="19" s="1"/>
  <c r="O187" i="21"/>
  <c r="R31" i="19" s="1"/>
  <c r="M187" i="21"/>
  <c r="P31" i="19" s="1"/>
  <c r="P187" i="21"/>
  <c r="S31" i="19" s="1"/>
  <c r="J187" i="21"/>
  <c r="M31" i="19" s="1"/>
  <c r="G187" i="21"/>
  <c r="J31" i="19" s="1"/>
  <c r="J115" i="19" s="1"/>
  <c r="K74" i="20" s="1"/>
  <c r="H187" i="21"/>
  <c r="K31" i="19" s="1"/>
  <c r="Q187" i="21"/>
  <c r="T31" i="19" s="1"/>
  <c r="L187" i="21"/>
  <c r="O31" i="19" s="1"/>
  <c r="F187" i="21"/>
  <c r="I31" i="19" s="1"/>
  <c r="R187" i="21"/>
  <c r="U31" i="19" s="1"/>
  <c r="I187" i="21"/>
  <c r="L31" i="19" s="1"/>
  <c r="K187" i="21"/>
  <c r="N31" i="19" s="1"/>
  <c r="Q115" i="19" l="1"/>
  <c r="F184" i="21"/>
  <c r="L184" i="21"/>
  <c r="K184" i="21"/>
  <c r="Q184" i="21"/>
  <c r="H184" i="21"/>
  <c r="M184" i="21"/>
  <c r="J184" i="21"/>
  <c r="N184" i="21"/>
  <c r="R184" i="21"/>
  <c r="G184" i="21"/>
  <c r="P184" i="21"/>
  <c r="I184" i="21"/>
  <c r="O184" i="21"/>
  <c r="O115" i="19"/>
  <c r="K115" i="19"/>
  <c r="L74" i="20" s="1"/>
  <c r="U115" i="19"/>
  <c r="T115" i="19"/>
  <c r="K73" i="20"/>
  <c r="K79" i="20" s="1"/>
  <c r="M73" i="20"/>
  <c r="M79" i="20" s="1"/>
  <c r="L73" i="20"/>
  <c r="L79" i="20" s="1"/>
  <c r="N73" i="20"/>
  <c r="N79" i="20" s="1"/>
  <c r="J73" i="20"/>
  <c r="J79" i="20" s="1"/>
  <c r="P115" i="19"/>
  <c r="N115" i="19"/>
  <c r="L115" i="19"/>
  <c r="M74" i="20" s="1"/>
  <c r="M115" i="19"/>
  <c r="N74" i="20" s="1"/>
  <c r="S115" i="19"/>
  <c r="R115" i="19"/>
  <c r="I115" i="19"/>
  <c r="J74" i="20" s="1"/>
  <c r="X31" i="19"/>
  <c r="X59" i="19"/>
  <c r="E190" i="21"/>
  <c r="E187" i="21"/>
  <c r="E184" i="21" l="1"/>
  <c r="X115" i="19"/>
  <c r="H56" i="20"/>
  <c r="N77" i="20" l="1"/>
  <c r="L77" i="20"/>
  <c r="M77" i="20"/>
  <c r="K77" i="20"/>
  <c r="J77" i="20"/>
</calcChain>
</file>

<file path=xl/sharedStrings.xml><?xml version="1.0" encoding="utf-8"?>
<sst xmlns="http://schemas.openxmlformats.org/spreadsheetml/2006/main" count="6095" uniqueCount="653">
  <si>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</si>
  <si>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</si>
  <si>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</si>
  <si>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</si>
  <si>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</si>
  <si>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</si>
  <si>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</si>
  <si>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</si>
  <si>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</si>
  <si>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</si>
  <si>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</si>
  <si>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</si>
  <si>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</si>
  <si>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</si>
  <si>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</si>
  <si>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</si>
  <si>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</si>
  <si>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</si>
  <si>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</si>
  <si>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</si>
  <si>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</si>
  <si>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</si>
  <si>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</si>
  <si>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</si>
  <si>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</si>
  <si>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</si>
  <si>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</si>
  <si>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</si>
  <si>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</si>
  <si>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</si>
  <si>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</si>
  <si>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</si>
  <si>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</si>
  <si>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</si>
  <si>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</si>
  <si>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</si>
  <si>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</si>
  <si>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</si>
  <si>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</si>
  <si>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</si>
  <si>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</si>
  <si>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</si>
  <si>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</si>
  <si>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</si>
  <si>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</si>
  <si>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</si>
  <si>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</si>
  <si>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</si>
  <si>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</si>
  <si>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</si>
  <si>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</si>
  <si>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</si>
  <si>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</si>
  <si>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</si>
  <si>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</si>
  <si>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</si>
  <si>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</si>
  <si>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</si>
  <si>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</si>
  <si>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</si>
  <si>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</si>
  <si>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</si>
  <si>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</si>
  <si>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</si>
  <si>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</si>
  <si>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</si>
  <si>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</si>
  <si>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</si>
  <si>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</si>
  <si>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</si>
  <si>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</si>
  <si>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</si>
  <si>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</si>
  <si>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</si>
  <si>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</si>
  <si>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</si>
  <si>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</si>
  <si>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</si>
  <si>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</si>
  <si>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</si>
  <si>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</si>
  <si>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</si>
  <si>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</si>
  <si>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</si>
  <si>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</si>
  <si>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</si>
  <si>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</si>
  <si>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</si>
  <si>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</si>
  <si>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</si>
  <si>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</si>
  <si>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</si>
  <si>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</si>
  <si>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</si>
  <si>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</si>
  <si>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</si>
  <si>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</si>
  <si>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</si>
  <si>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</si>
  <si>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</si>
  <si>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</si>
  <si>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</si>
  <si>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</si>
  <si>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</si>
  <si>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</si>
  <si>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</si>
  <si>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</si>
  <si>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</si>
  <si>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</si>
  <si>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</si>
  <si>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</si>
  <si>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</si>
  <si>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</si>
  <si>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</si>
  <si>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</si>
  <si>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</si>
  <si>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</si>
  <si>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</si>
  <si>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</si>
  <si>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</si>
  <si>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</si>
  <si>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</si>
  <si>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</si>
  <si>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</si>
  <si>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</si>
  <si>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</si>
  <si>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</si>
  <si>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</si>
  <si>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</si>
  <si>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</si>
  <si>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</si>
  <si>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</si>
  <si>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</si>
  <si>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</si>
  <si>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</si>
  <si>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</si>
  <si>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</si>
  <si>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</si>
  <si>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</si>
  <si>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</si>
  <si>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</si>
  <si>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</si>
  <si>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</si>
  <si>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</si>
  <si>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</si>
  <si>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</si>
  <si>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</si>
  <si>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</si>
  <si>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</si>
  <si>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</si>
  <si>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</si>
  <si>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</si>
  <si>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</si>
  <si>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</si>
  <si>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</si>
  <si>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</si>
  <si>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</si>
  <si>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</si>
  <si>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</si>
  <si>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</si>
  <si>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</si>
  <si>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</si>
  <si>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</si>
  <si>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</si>
  <si>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</si>
  <si>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</si>
  <si>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</si>
  <si>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</si>
  <si>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</si>
  <si>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</si>
  <si>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</si>
  <si>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</si>
  <si>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</si>
  <si>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</si>
  <si>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</si>
  <si>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</si>
  <si>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</si>
  <si>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</si>
  <si>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</si>
  <si>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</si>
  <si>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</si>
  <si>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</si>
  <si>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</si>
  <si>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</si>
  <si>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</si>
  <si>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</si>
  <si>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</si>
  <si>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</si>
  <si>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</si>
  <si>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</si>
  <si>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</si>
  <si>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</si>
  <si>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</si>
  <si>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</si>
  <si>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</si>
  <si>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</si>
  <si>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</si>
  <si>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</si>
  <si>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</si>
  <si>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</si>
  <si>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</si>
  <si>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</si>
  <si>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</si>
  <si>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</si>
  <si>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</si>
  <si>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</si>
  <si>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</si>
  <si>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</si>
  <si>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</si>
  <si>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</si>
  <si>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</si>
  <si>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</si>
  <si>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</si>
  <si>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</si>
  <si>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</si>
  <si>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</si>
  <si>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</si>
  <si>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</si>
  <si>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</si>
  <si>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</si>
  <si>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</si>
  <si>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</si>
  <si>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</si>
  <si>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</si>
  <si>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</si>
  <si>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</si>
  <si>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</si>
  <si>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</si>
  <si>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</si>
  <si>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</si>
  <si>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</si>
  <si>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</si>
  <si>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</si>
  <si>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</si>
  <si>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</si>
  <si>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</si>
  <si>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</si>
  <si>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</si>
  <si>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</si>
  <si>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</si>
  <si>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</si>
  <si>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</si>
  <si>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</si>
  <si>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</si>
  <si>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</si>
  <si>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</si>
  <si>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</si>
  <si>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</si>
  <si>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</si>
  <si>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</si>
  <si>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</si>
  <si>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</si>
  <si>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</si>
  <si>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</si>
  <si>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</si>
  <si>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</si>
  <si>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</si>
  <si>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</si>
  <si>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</si>
  <si>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</si>
  <si>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</si>
  <si>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</si>
  <si>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</si>
  <si>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</si>
  <si>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</si>
  <si>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</si>
  <si>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</si>
  <si>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</si>
  <si>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</si>
  <si>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</si>
  <si>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</si>
  <si>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</si>
  <si>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</si>
  <si>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</si>
  <si>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</si>
  <si>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</si>
  <si>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</si>
  <si>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</si>
  <si>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</si>
  <si>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</si>
  <si>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</si>
  <si>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</si>
  <si>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</si>
  <si>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</si>
  <si>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</si>
  <si>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</si>
  <si>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</si>
  <si>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</si>
  <si>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</si>
  <si>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</si>
  <si>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</si>
  <si>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</si>
  <si>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</si>
  <si>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</si>
  <si>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</si>
  <si>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</si>
  <si>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</si>
  <si>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</si>
  <si>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</si>
  <si>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</si>
  <si>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</si>
  <si>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</si>
  <si>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</si>
  <si>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</si>
  <si>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</si>
  <si>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</si>
  <si>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</si>
  <si>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</si>
  <si>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</si>
  <si>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</si>
  <si>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</si>
  <si>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</si>
  <si>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</si>
  <si>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</si>
  <si>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</si>
  <si>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</si>
  <si>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</si>
  <si>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</si>
  <si>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</si>
  <si>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</si>
  <si>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</si>
  <si>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</si>
  <si>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</si>
  <si>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</si>
  <si>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</si>
  <si>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</si>
  <si>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</si>
  <si>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</si>
  <si>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</si>
  <si>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</si>
  <si>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</si>
  <si>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</si>
  <si>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</si>
  <si>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</si>
  <si>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</si>
  <si>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</si>
  <si>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</si>
  <si>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</si>
  <si>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</si>
  <si>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</si>
  <si>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</si>
  <si>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</si>
  <si>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</si>
  <si>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</si>
  <si>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</si>
  <si>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</si>
  <si>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</si>
  <si>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</si>
  <si>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</si>
  <si>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</si>
  <si>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</si>
  <si>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</si>
  <si>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</si>
  <si>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</si>
  <si>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</si>
  <si>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</si>
  <si>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</si>
  <si>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</si>
  <si>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</si>
  <si>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</si>
  <si>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</si>
  <si>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</si>
  <si>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</si>
  <si>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</si>
  <si>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</si>
  <si>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</si>
  <si>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</si>
  <si>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</si>
  <si>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</si>
  <si>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</si>
  <si>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</si>
  <si>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</si>
  <si>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</si>
  <si>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</si>
  <si>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</si>
  <si>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</si>
  <si>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</si>
  <si>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</si>
  <si>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</si>
  <si>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</si>
  <si>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</si>
  <si>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</si>
  <si>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</si>
  <si>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</si>
  <si>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</si>
  <si>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</si>
  <si>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</si>
  <si>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</si>
  <si>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</si>
  <si>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</si>
  <si>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</si>
  <si>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</si>
  <si>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</si>
  <si>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</si>
  <si>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</si>
  <si>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</si>
  <si>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</si>
  <si>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</si>
  <si>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</si>
  <si>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</si>
  <si>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</si>
  <si>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</si>
  <si>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</si>
  <si>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</si>
  <si>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</si>
  <si>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</si>
  <si>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</si>
  <si>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</si>
  <si>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</si>
  <si>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</si>
  <si>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</si>
  <si>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</si>
  <si>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</si>
  <si>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</si>
  <si>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</si>
  <si>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</si>
  <si>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</si>
  <si>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</si>
  <si>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</si>
  <si>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</si>
  <si>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</si>
  <si>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</si>
  <si>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</si>
  <si>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</si>
  <si>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</si>
  <si>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</si>
  <si>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</si>
  <si>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</si>
  <si>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</si>
  <si>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</si>
  <si>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</si>
  <si>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</si>
  <si>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</si>
  <si>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</si>
  <si>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</si>
  <si>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</si>
  <si>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</si>
  <si>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</si>
  <si>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</si>
  <si>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</si>
  <si>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</si>
  <si>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</si>
  <si>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</si>
  <si>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</si>
  <si>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</si>
  <si>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</si>
  <si>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</si>
  <si>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</si>
  <si>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</si>
  <si>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</si>
  <si>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</si>
  <si>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</si>
  <si>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</si>
  <si>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</si>
  <si>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</si>
  <si>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Administrative Expense Transferred</t>
  </si>
  <si>
    <t>Regulatory Commission Expense</t>
  </si>
  <si>
    <t>A&amp;G-Rents</t>
  </si>
  <si>
    <t>Rate Case Expense</t>
  </si>
  <si>
    <t>Excluded Expenses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</si>
  <si>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</si>
  <si>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</si>
  <si>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</si>
  <si>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</si>
  <si>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</si>
  <si>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</si>
  <si>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Class Cost of Service - Customer/Demand Study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</si>
  <si>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</si>
  <si>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</si>
  <si>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</si>
  <si>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</si>
  <si>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</si>
  <si>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</si>
  <si>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</si>
  <si>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</si>
  <si>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</si>
  <si>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</si>
  <si>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</si>
  <si>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</si>
  <si>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</si>
  <si>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</si>
  <si>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</si>
  <si>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</si>
  <si>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</si>
  <si>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</si>
  <si>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</si>
  <si>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</si>
  <si>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</si>
  <si>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</si>
  <si>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</si>
  <si>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</si>
  <si>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</si>
  <si>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</si>
  <si>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</si>
  <si>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</si>
  <si>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</si>
  <si>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</si>
  <si>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</si>
  <si>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</si>
  <si>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</si>
  <si>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</si>
  <si>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</si>
  <si>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</si>
  <si>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</si>
  <si>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</si>
  <si>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</si>
  <si>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</si>
  <si>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</si>
  <si>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</si>
  <si>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</si>
  <si>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</si>
  <si>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</si>
  <si>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</si>
  <si>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</si>
  <si>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</si>
  <si>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</si>
  <si>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</si>
  <si>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</si>
  <si>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</si>
  <si>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</si>
  <si>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</si>
  <si>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</si>
  <si>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</si>
  <si>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</si>
  <si>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</si>
  <si>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</si>
  <si>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</si>
  <si>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</si>
  <si>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</si>
  <si>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</si>
  <si>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</si>
  <si>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</si>
  <si>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</si>
  <si>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</si>
  <si>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</si>
  <si>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</si>
  <si>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</si>
  <si>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</si>
  <si>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</si>
  <si>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</si>
  <si>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</si>
  <si>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</si>
  <si>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</si>
  <si>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</si>
  <si>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</si>
  <si>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</si>
  <si>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</si>
  <si>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</si>
  <si>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</si>
  <si>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</si>
  <si>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</si>
  <si>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</si>
  <si>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</si>
  <si>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</si>
  <si>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</si>
  <si>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</si>
  <si>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</si>
  <si>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</si>
  <si>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</si>
  <si>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</si>
  <si>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</si>
  <si>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</si>
  <si>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</si>
  <si>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</si>
  <si>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</si>
  <si>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Other storage expenses-Operation labor and expenses</t>
  </si>
  <si>
    <t>Retirement Benefits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</si>
  <si>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</si>
  <si>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</si>
  <si>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</si>
  <si>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</si>
  <si>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</si>
  <si>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</si>
  <si>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</si>
  <si>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</si>
  <si>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</si>
  <si>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</si>
  <si>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</si>
  <si>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</si>
  <si>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</si>
  <si>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</si>
  <si>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</si>
  <si>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</si>
  <si>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</si>
  <si>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</si>
  <si>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</si>
  <si>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</si>
  <si>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</si>
  <si>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</si>
  <si>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</si>
  <si>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</si>
  <si>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</si>
  <si>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</si>
  <si>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</si>
  <si>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</si>
  <si>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</si>
  <si>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C.2.3 F</t>
  </si>
  <si>
    <t>O&amp;M Adjustments</t>
  </si>
  <si>
    <t>C.2, C.2.1 F, C.2.2-F 09</t>
  </si>
  <si>
    <t>F.4, F.6, F.8, F.9, F.10, F.11</t>
  </si>
  <si>
    <t>Taxes</t>
  </si>
  <si>
    <t>Interest Deduction</t>
  </si>
  <si>
    <t>Calculation</t>
  </si>
  <si>
    <t>E</t>
  </si>
  <si>
    <t>WP B.5 F1</t>
  </si>
  <si>
    <t>Revenue Deficiency</t>
  </si>
  <si>
    <t>Minimum System</t>
  </si>
  <si>
    <t>factors.xlsx</t>
  </si>
  <si>
    <t>Load Factor</t>
  </si>
  <si>
    <t>Volumes</t>
  </si>
  <si>
    <t>KY Customer Deposits by Class Jul-16 through Jun-17.xlsx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</si>
  <si>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</si>
  <si>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</si>
  <si>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</si>
  <si>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</si>
  <si>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</si>
  <si>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</si>
  <si>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</si>
  <si>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</si>
  <si>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</si>
  <si>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</si>
  <si>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</si>
  <si>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</si>
  <si>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</si>
  <si>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</si>
  <si>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</si>
  <si>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</si>
  <si>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</si>
  <si>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</si>
  <si>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Increase =</t>
  </si>
  <si>
    <t>Rate Schedule Revenues +</t>
  </si>
  <si>
    <t>Transp. (T-4, EDR, T-3 Int., Flex)</t>
  </si>
  <si>
    <t>T-4</t>
  </si>
  <si>
    <t>EDR</t>
  </si>
  <si>
    <t>T-3 Int</t>
  </si>
  <si>
    <t>Flex</t>
  </si>
  <si>
    <t>Other Gas Revenue +</t>
  </si>
  <si>
    <t>Total Increase</t>
  </si>
  <si>
    <t>Forecasted Test Period: Twelve Months Ended December 31, 2022</t>
  </si>
  <si>
    <t>Mains - Anodes</t>
  </si>
  <si>
    <t>Mains - Leak Clamps</t>
  </si>
  <si>
    <t>Regulatory Assets/Liabilities</t>
  </si>
  <si>
    <t>PGA for Public Authority</t>
  </si>
  <si>
    <t>Other Gas Purchases / Gas Cost Adjustments</t>
  </si>
  <si>
    <t>Depreciation Reserve</t>
  </si>
  <si>
    <t>Depreciation Reserve - Cust</t>
  </si>
  <si>
    <t>Depreciation Reserve - Demand</t>
  </si>
  <si>
    <t>Depreciation Reserve - Comm</t>
  </si>
  <si>
    <t>From KY Revenue Billing Unit Forecast TYE 12.31.2022.xlsx:</t>
  </si>
  <si>
    <t xml:space="preserve">KY Revenue Billing Unit Forecast TYE 12.31.2022 </t>
  </si>
  <si>
    <t>KY Mains Data</t>
  </si>
  <si>
    <t>Kentucky Meter Analysis TYE 12.31.2022.xlsx</t>
  </si>
  <si>
    <t>Total Fixed Costs @ Equalized 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</si>
</sst>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  <numFmt numFmtId="179" formatCode="0_);\(0\)"/>
    <numFmt numFmtId="180" formatCode="#,##0.0000_);\(#,##0.0000\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31">
    <xf numFmtId="0" fontId="0" fillId="0" borderId="0" xfId="0"/>
    <xf numFmtId="37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37" fontId="0" fillId="0" borderId="0" xfId="0" applyNumberFormat="1" applyAlignment="1">
      <alignment horizontal="left"/>
    </xf>
    <xf numFmtId="166" fontId="0" fillId="0" borderId="0" xfId="0" applyNumberFormat="1"/>
    <xf numFmtId="167" fontId="0" fillId="0" borderId="0" xfId="0" applyNumberFormat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right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0" fontId="0" fillId="0" borderId="0" xfId="0" quotePrefix="1" applyNumberFormat="1" applyAlignment="1">
      <alignment horizontal="right"/>
    </xf>
    <xf numFmtId="170" fontId="0" fillId="0" borderId="0" xfId="0" applyNumberFormat="1" applyAlignment="1">
      <alignment horizontal="left"/>
    </xf>
    <xf numFmtId="39" fontId="0" fillId="0" borderId="0" xfId="0" applyNumberFormat="1"/>
    <xf numFmtId="164" fontId="0" fillId="0" borderId="0" xfId="0" applyNumberFormat="1" applyAlignment="1">
      <alignment horizontal="center"/>
    </xf>
    <xf numFmtId="3" fontId="0" fillId="0" borderId="0" xfId="0" applyNumberFormat="1"/>
    <xf numFmtId="172" fontId="0" fillId="0" borderId="0" xfId="0" applyNumberFormat="1"/>
    <xf numFmtId="0" fontId="0" fillId="0" borderId="0" xfId="0" quotePrefix="1" applyAlignment="1">
      <alignment horizontal="left"/>
    </xf>
    <xf numFmtId="37" fontId="3" fillId="0" borderId="0" xfId="0" applyNumberFormat="1" applyFont="1"/>
    <xf numFmtId="170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38" fontId="0" fillId="0" borderId="0" xfId="0" applyNumberFormat="1"/>
    <xf numFmtId="172" fontId="0" fillId="0" borderId="0" xfId="0" quotePrefix="1" applyNumberFormat="1" applyAlignment="1">
      <alignment horizontal="left"/>
    </xf>
    <xf numFmtId="164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37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/>
    <xf numFmtId="173" fontId="0" fillId="0" borderId="0" xfId="0" applyNumberFormat="1"/>
    <xf numFmtId="171" fontId="0" fillId="0" borderId="0" xfId="0" applyNumberFormat="1"/>
    <xf numFmtId="174" fontId="0" fillId="0" borderId="0" xfId="0" applyNumberFormat="1"/>
    <xf numFmtId="37" fontId="7" fillId="0" borderId="0" xfId="0" applyNumberFormat="1" applyFont="1" applyAlignment="1">
      <alignment horizontal="center"/>
    </xf>
    <xf numFmtId="37" fontId="6" fillId="0" borderId="0" xfId="0" applyNumberFormat="1" applyFont="1" applyAlignment="1" applyProtection="1">
      <alignment horizontal="center"/>
      <protection locked="0"/>
    </xf>
    <xf numFmtId="37" fontId="6" fillId="0" borderId="0" xfId="0" applyNumberFormat="1" applyFont="1" applyAlignment="1" applyProtection="1">
      <alignment horizontal="left"/>
      <protection locked="0"/>
    </xf>
    <xf numFmtId="175" fontId="6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/>
    <xf numFmtId="10" fontId="4" fillId="0" borderId="0" xfId="11" applyNumberFormat="1" applyFont="1"/>
    <xf numFmtId="37" fontId="1" fillId="0" borderId="0" xfId="0" applyNumberFormat="1" applyFont="1"/>
    <xf numFmtId="37" fontId="2" fillId="0" borderId="0" xfId="0" applyNumberFormat="1" applyFont="1"/>
    <xf numFmtId="166" fontId="0" fillId="0" borderId="0" xfId="1" applyNumberFormat="1" applyFont="1"/>
    <xf numFmtId="164" fontId="10" fillId="0" borderId="0" xfId="0" applyNumberFormat="1" applyFont="1"/>
    <xf numFmtId="37" fontId="10" fillId="0" borderId="0" xfId="0" applyNumberFormat="1" applyFont="1"/>
    <xf numFmtId="37" fontId="8" fillId="0" borderId="0" xfId="5" applyNumberFormat="1" applyFont="1"/>
    <xf numFmtId="170" fontId="1" fillId="0" borderId="0" xfId="0" applyNumberFormat="1" applyFont="1" applyAlignment="1">
      <alignment horizontal="right"/>
    </xf>
    <xf numFmtId="164" fontId="1" fillId="0" borderId="0" xfId="11" applyNumberFormat="1" applyFont="1" applyAlignment="1">
      <alignment horizontal="center"/>
    </xf>
    <xf numFmtId="166" fontId="1" fillId="0" borderId="0" xfId="1" applyNumberFormat="1" applyFont="1"/>
    <xf numFmtId="166" fontId="9" fillId="0" borderId="0" xfId="1" applyNumberFormat="1" applyFont="1"/>
    <xf numFmtId="37" fontId="9" fillId="0" borderId="0" xfId="0" applyNumberFormat="1" applyFont="1"/>
    <xf numFmtId="37" fontId="1" fillId="4" borderId="0" xfId="0" applyNumberFormat="1" applyFont="1" applyFill="1"/>
    <xf numFmtId="0" fontId="0" fillId="4" borderId="0" xfId="0" applyFill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10" fontId="0" fillId="0" borderId="0" xfId="11" applyNumberFormat="1" applyFont="1" applyAlignment="1">
      <alignment horizontal="center"/>
    </xf>
    <xf numFmtId="37" fontId="6" fillId="0" borderId="0" xfId="0" applyNumberFormat="1" applyFont="1"/>
    <xf numFmtId="177" fontId="6" fillId="0" borderId="0" xfId="2" applyNumberFormat="1" applyFont="1"/>
    <xf numFmtId="176" fontId="0" fillId="0" borderId="0" xfId="3" applyNumberFormat="1" applyFont="1"/>
    <xf numFmtId="164" fontId="10" fillId="0" borderId="0" xfId="11" applyNumberFormat="1" applyFont="1"/>
    <xf numFmtId="0" fontId="11" fillId="0" borderId="0" xfId="0" applyFont="1"/>
    <xf numFmtId="170" fontId="11" fillId="0" borderId="0" xfId="0" applyNumberFormat="1" applyFont="1" applyAlignment="1">
      <alignment horizontal="center"/>
    </xf>
    <xf numFmtId="170" fontId="11" fillId="0" borderId="0" xfId="0" applyNumberFormat="1" applyFont="1"/>
    <xf numFmtId="170" fontId="11" fillId="0" borderId="0" xfId="0" applyNumberFormat="1" applyFont="1" applyAlignment="1">
      <alignment horizontal="right"/>
    </xf>
    <xf numFmtId="0" fontId="11" fillId="0" borderId="0" xfId="0" quotePrefix="1" applyFont="1"/>
    <xf numFmtId="37" fontId="11" fillId="0" borderId="0" xfId="0" applyNumberFormat="1" applyFont="1"/>
    <xf numFmtId="10" fontId="11" fillId="0" borderId="0" xfId="0" applyNumberFormat="1" applyFont="1"/>
    <xf numFmtId="9" fontId="11" fillId="0" borderId="0" xfId="1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center"/>
    </xf>
    <xf numFmtId="166" fontId="3" fillId="0" borderId="0" xfId="0" applyNumberFormat="1" applyFont="1"/>
    <xf numFmtId="39" fontId="3" fillId="0" borderId="0" xfId="0" applyNumberFormat="1" applyFont="1"/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10" fontId="0" fillId="0" borderId="0" xfId="11" applyNumberFormat="1" applyFont="1"/>
    <xf numFmtId="43" fontId="0" fillId="0" borderId="0" xfId="1" applyFont="1"/>
    <xf numFmtId="166" fontId="3" fillId="0" borderId="0" xfId="1" applyNumberFormat="1" applyFont="1" applyAlignment="1">
      <alignment horizontal="center"/>
    </xf>
    <xf numFmtId="1" fontId="0" fillId="0" borderId="0" xfId="0" applyNumberFormat="1"/>
    <xf numFmtId="179" fontId="0" fillId="0" borderId="0" xfId="0" applyNumberFormat="1"/>
    <xf numFmtId="2" fontId="0" fillId="0" borderId="0" xfId="0" applyNumberFormat="1"/>
    <xf numFmtId="0" fontId="6" fillId="0" borderId="0" xfId="3" applyNumberFormat="1" applyFont="1"/>
    <xf numFmtId="180" fontId="0" fillId="0" borderId="0" xfId="0" applyNumberFormat="1"/>
    <xf numFmtId="166" fontId="0" fillId="0" borderId="0" xfId="1" applyNumberFormat="1" applyFont="1" applyAlignment="1">
      <alignment horizontal="center"/>
    </xf>
    <xf numFmtId="166" fontId="0" fillId="0" borderId="0" xfId="1" quotePrefix="1" applyNumberFormat="1" applyFont="1" applyAlignment="1">
      <alignment horizontal="right"/>
    </xf>
    <xf numFmtId="37" fontId="0" fillId="0" borderId="0" xfId="0" quotePrefix="1" applyNumberFormat="1"/>
    <xf numFmtId="166" fontId="8" fillId="0" borderId="0" xfId="12" applyNumberFormat="1" applyFont="1"/>
    <xf numFmtId="0" fontId="3" fillId="0" borderId="0" xfId="0" applyFont="1" applyFill="1"/>
    <xf numFmtId="37" fontId="3" fillId="0" borderId="0" xfId="0" applyNumberFormat="1" applyFont="1" applyFill="1"/>
    <xf numFmtId="37" fontId="0" fillId="0" borderId="0" xfId="0" applyNumberFormat="1" applyFill="1"/>
    <xf numFmtId="178" fontId="6" fillId="0" borderId="0" xfId="3" applyNumberFormat="1" applyFont="1" applyFill="1"/>
    <xf numFmtId="166" fontId="6" fillId="0" borderId="0" xfId="2" applyNumberFormat="1" applyFont="1" applyFill="1"/>
    <xf numFmtId="170" fontId="3" fillId="0" borderId="0" xfId="0" applyNumberFormat="1" applyFont="1" applyFill="1"/>
    <xf numFmtId="0" fontId="3" fillId="0" borderId="0" xfId="0" applyFont="1" applyFill="1" applyAlignment="1">
      <alignment horizontal="center"/>
    </xf>
    <xf numFmtId="170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/>
    <xf numFmtId="37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166" fontId="3" fillId="0" borderId="0" xfId="0" applyNumberFormat="1" applyFont="1" applyFill="1" applyAlignment="1">
      <alignment horizontal="left" indent="2"/>
    </xf>
    <xf numFmtId="0" fontId="6" fillId="0" borderId="0" xfId="0" applyFont="1" applyFill="1" applyAlignment="1">
      <alignment horizontal="left"/>
    </xf>
    <xf numFmtId="166" fontId="6" fillId="0" borderId="0" xfId="1" applyNumberFormat="1" applyFont="1" applyFill="1"/>
    <xf numFmtId="39" fontId="3" fillId="0" borderId="0" xfId="0" applyNumberFormat="1" applyFont="1" applyFill="1"/>
    <xf numFmtId="166" fontId="3" fillId="0" borderId="0" xfId="0" applyNumberFormat="1" applyFont="1" applyFill="1" applyAlignment="1">
      <alignment horizontal="center"/>
    </xf>
    <xf numFmtId="0" fontId="0" fillId="0" borderId="0" xfId="0" applyFill="1"/>
    <xf numFmtId="1" fontId="3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37" fontId="6" fillId="0" borderId="0" xfId="0" applyNumberFormat="1" applyFont="1" applyFill="1" applyAlignment="1" applyProtection="1">
      <alignment horizontal="center"/>
      <protection locked="0"/>
    </xf>
    <xf numFmtId="170" fontId="3" fillId="0" borderId="0" xfId="0" applyNumberFormat="1" applyFont="1" applyFill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Fill="1"/>
    <xf numFmtId="0" fontId="3" fillId="0" borderId="0" xfId="0" applyFont="1" applyFill="1" applyAlignment="1">
      <alignment horizontal="left"/>
    </xf>
    <xf numFmtId="1" fontId="3" fillId="0" borderId="0" xfId="0" applyNumberFormat="1" applyFont="1" applyFill="1"/>
    <xf numFmtId="172" fontId="0" fillId="0" borderId="0" xfId="0" applyNumberFormat="1" applyFill="1"/>
    <xf numFmtId="166" fontId="0" fillId="0" borderId="0" xfId="0" applyNumberFormat="1" applyFill="1"/>
    <xf numFmtId="0" fontId="0" fillId="0" borderId="0" xfId="0" applyFill="1" applyAlignment="1">
      <alignment horizontal="left"/>
    </xf>
    <xf numFmtId="164" fontId="3" fillId="0" borderId="0" xfId="0" applyNumberFormat="1" applyFont="1" applyFill="1"/>
    <xf numFmtId="0" fontId="3" fillId="0" borderId="0" xfId="0" quotePrefix="1" applyFont="1"/>
    <xf numFmtId="0" fontId="0" fillId="0" borderId="0" xfId="0" quotePrefix="1" applyAlignment="1">
      <alignment horizontal="center"/>
    </xf>
    <xf numFmtId="0" fontId="3" fillId="0" borderId="0" xfId="0" quotePrefix="1" applyFont="1" applyFill="1"/>
    <xf numFmtId="0" fontId="0" fillId="0" borderId="0" xfId="0" applyAlignment="1">
      <alignment horizontal="center"/>
    </xf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2DE3278E-B742-4756-BF10-C1243000AA42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sheetPr>
    <pageSetUpPr fitToPage="1"/>
  </sheetPr>
  <dimension ref="A1:C35"/>
  <sheetViews>
    <sheetView zoomScaleNormal="100" workbookViewId="0">
      <selection activeCell="C35" sqref="C35"/>
    </sheetView>
  </sheetViews>
  <sheetFormatPr defaultRowHeight="15"/>
  <cols>
    <col min="1" max="1" width="4.77734375" customWidth="1"/>
    <col min="2" max="2" width="45.6640625" bestFit="1" customWidth="1"/>
    <col min="3" max="3" width="46.88671875" bestFit="1" customWidth="1"/>
  </cols>
  <sheetData>
    <row r="1" spans="1:3">
      <c r="A1" s="130" t="s">
        <v>571</v>
      </c>
      <c r="B1" s="130"/>
      <c r="C1" s="2" t="s">
        <v>574</v>
      </c>
    </row>
    <row r="2" spans="1:3">
      <c r="A2" s="91" t="s">
        <v>581</v>
      </c>
      <c r="B2" s="91"/>
      <c r="C2" s="2" t="s">
        <v>582</v>
      </c>
    </row>
    <row r="3" spans="1:3">
      <c r="A3" t="s">
        <v>572</v>
      </c>
      <c r="C3" s="2" t="s">
        <v>583</v>
      </c>
    </row>
    <row r="4" spans="1:3">
      <c r="A4" t="s">
        <v>573</v>
      </c>
      <c r="C4" s="2"/>
    </row>
    <row r="5" spans="1:3">
      <c r="B5" s="83" t="s">
        <v>584</v>
      </c>
      <c r="C5" s="2" t="s">
        <v>589</v>
      </c>
    </row>
    <row r="6" spans="1:3">
      <c r="B6" s="83" t="s">
        <v>585</v>
      </c>
      <c r="C6" s="2" t="s">
        <v>590</v>
      </c>
    </row>
    <row r="7" spans="1:3">
      <c r="B7" s="83" t="s">
        <v>586</v>
      </c>
      <c r="C7" s="2" t="s">
        <v>591</v>
      </c>
    </row>
    <row r="8" spans="1:3">
      <c r="B8" s="83" t="s">
        <v>587</v>
      </c>
      <c r="C8" s="2" t="s">
        <v>592</v>
      </c>
    </row>
    <row r="9" spans="1:3">
      <c r="B9" s="83" t="s">
        <v>588</v>
      </c>
      <c r="C9" s="2" t="s">
        <v>593</v>
      </c>
    </row>
    <row r="10" spans="1:3">
      <c r="C10" s="2"/>
    </row>
    <row r="11" spans="1:3">
      <c r="A11" t="s">
        <v>12</v>
      </c>
      <c r="C11" s="2" t="s">
        <v>580</v>
      </c>
    </row>
    <row r="13" spans="1:3">
      <c r="A13" t="s">
        <v>594</v>
      </c>
    </row>
    <row r="14" spans="1:3">
      <c r="B14" t="s">
        <v>575</v>
      </c>
      <c r="C14" s="2" t="s">
        <v>598</v>
      </c>
    </row>
    <row r="15" spans="1:3">
      <c r="B15" t="s">
        <v>597</v>
      </c>
      <c r="C15" s="2" t="s">
        <v>599</v>
      </c>
    </row>
    <row r="16" spans="1:3">
      <c r="B16" t="s">
        <v>576</v>
      </c>
      <c r="C16" s="2" t="s">
        <v>595</v>
      </c>
    </row>
    <row r="17" spans="1:3">
      <c r="B17" t="s">
        <v>577</v>
      </c>
      <c r="C17" s="2" t="s">
        <v>596</v>
      </c>
    </row>
    <row r="19" spans="1:3">
      <c r="A19" t="s">
        <v>600</v>
      </c>
    </row>
    <row r="20" spans="1:3">
      <c r="B20" t="s">
        <v>602</v>
      </c>
      <c r="C20" s="2" t="s">
        <v>603</v>
      </c>
    </row>
    <row r="21" spans="1:3">
      <c r="B21" t="s">
        <v>601</v>
      </c>
      <c r="C21" s="2" t="s">
        <v>603</v>
      </c>
    </row>
    <row r="23" spans="1:3">
      <c r="A23" t="s">
        <v>567</v>
      </c>
      <c r="C23" s="2" t="s">
        <v>604</v>
      </c>
    </row>
    <row r="25" spans="1:3">
      <c r="A25" t="s">
        <v>258</v>
      </c>
      <c r="C25" s="2" t="s">
        <v>649</v>
      </c>
    </row>
    <row r="26" spans="1:3">
      <c r="A26" t="s">
        <v>579</v>
      </c>
    </row>
    <row r="27" spans="1:3">
      <c r="B27" t="s">
        <v>608</v>
      </c>
      <c r="C27" s="2" t="s">
        <v>607</v>
      </c>
    </row>
    <row r="28" spans="1:3">
      <c r="B28" t="s">
        <v>606</v>
      </c>
      <c r="C28" s="2" t="s">
        <v>650</v>
      </c>
    </row>
    <row r="29" spans="1:3">
      <c r="A29" t="s">
        <v>578</v>
      </c>
    </row>
    <row r="30" spans="1:3">
      <c r="B30" t="s">
        <v>609</v>
      </c>
      <c r="C30" s="2" t="s">
        <v>607</v>
      </c>
    </row>
    <row r="31" spans="1:3">
      <c r="B31" t="s">
        <v>400</v>
      </c>
      <c r="C31" s="2" t="s">
        <v>607</v>
      </c>
    </row>
    <row r="32" spans="1:3">
      <c r="B32" t="s">
        <v>399</v>
      </c>
      <c r="C32" s="2" t="s">
        <v>607</v>
      </c>
    </row>
    <row r="33" spans="2:3">
      <c r="B33" t="s">
        <v>401</v>
      </c>
      <c r="C33" s="2" t="s">
        <v>607</v>
      </c>
    </row>
    <row r="34" spans="2:3">
      <c r="B34" s="7" t="s">
        <v>227</v>
      </c>
      <c r="C34" s="2" t="s">
        <v>651</v>
      </c>
    </row>
    <row r="35" spans="2:3">
      <c r="B35" t="s">
        <v>228</v>
      </c>
      <c r="C35" s="2" t="s">
        <v>610</v>
      </c>
    </row>
  </sheetData>
  <mergeCells count="1">
    <mergeCell ref="A1:B1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301"/>
  <sheetViews>
    <sheetView defaultGridColor="0" view="pageBreakPreview" topLeftCell="A112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2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14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Customer/Demand Study</v>
      </c>
    </row>
    <row r="3" spans="1:15">
      <c r="A3" t="str">
        <f>Summary!A3</f>
        <v>Forecasted Test Period: Twelve Months Ended December 31, 2022</v>
      </c>
    </row>
    <row r="5" spans="1:15">
      <c r="A5" t="s">
        <v>30</v>
      </c>
    </row>
    <row r="8" spans="1:15">
      <c r="O8" s="8"/>
    </row>
    <row r="9" spans="1:15">
      <c r="G9" s="2" t="s">
        <v>17</v>
      </c>
      <c r="H9" s="15" t="s">
        <v>18</v>
      </c>
      <c r="I9" s="2" t="s">
        <v>18</v>
      </c>
      <c r="J9" s="2" t="s">
        <v>20</v>
      </c>
      <c r="K9" s="2" t="s">
        <v>19</v>
      </c>
      <c r="L9" s="2" t="s">
        <v>61</v>
      </c>
      <c r="O9" s="8"/>
    </row>
    <row r="10" spans="1:15">
      <c r="A10" s="41" t="s">
        <v>290</v>
      </c>
      <c r="C10" s="41" t="s">
        <v>288</v>
      </c>
      <c r="G10" s="2" t="s">
        <v>3</v>
      </c>
      <c r="H10" s="15" t="s">
        <v>39</v>
      </c>
      <c r="I10" s="2" t="s">
        <v>21</v>
      </c>
      <c r="J10" s="5" t="s">
        <v>3</v>
      </c>
      <c r="K10" s="5" t="s">
        <v>3</v>
      </c>
      <c r="L10" s="5" t="s">
        <v>3</v>
      </c>
      <c r="O10" s="8"/>
    </row>
    <row r="11" spans="1:15">
      <c r="A11" s="41" t="s">
        <v>289</v>
      </c>
      <c r="C11" s="41" t="s">
        <v>289</v>
      </c>
      <c r="G11" s="1"/>
      <c r="H11" s="15"/>
      <c r="J11" s="1"/>
      <c r="K11" s="1"/>
      <c r="L11" s="1"/>
      <c r="M11" s="1"/>
      <c r="N11" s="1"/>
      <c r="O11" s="8"/>
    </row>
    <row r="12" spans="1:15">
      <c r="A12">
        <v>1</v>
      </c>
      <c r="D12" t="s">
        <v>110</v>
      </c>
      <c r="G12" s="1"/>
      <c r="H12" s="15"/>
      <c r="J12" s="1"/>
      <c r="K12" s="1"/>
      <c r="L12" s="1"/>
      <c r="M12" s="1"/>
      <c r="N12" s="1"/>
      <c r="O12" s="4"/>
    </row>
    <row r="13" spans="1:15">
      <c r="A13">
        <f t="shared" ref="A13:A83" si="0">A12+1</f>
        <v>2</v>
      </c>
      <c r="E13" t="s">
        <v>70</v>
      </c>
      <c r="G13" s="1"/>
      <c r="H13" s="15"/>
      <c r="J13" s="1"/>
      <c r="K13" s="1"/>
      <c r="L13" s="1"/>
      <c r="M13" s="1"/>
      <c r="N13" s="1"/>
      <c r="O13" s="4"/>
    </row>
    <row r="14" spans="1:15">
      <c r="A14">
        <f t="shared" si="0"/>
        <v>3</v>
      </c>
      <c r="C14" s="44">
        <v>7500</v>
      </c>
      <c r="F14" t="s">
        <v>78</v>
      </c>
      <c r="G14" s="1">
        <v>0</v>
      </c>
      <c r="H14" s="15">
        <v>99</v>
      </c>
      <c r="I14" s="10" t="str">
        <f t="shared" ref="I14:I30" si="1">VLOOKUP($H14,class,3)</f>
        <v>-</v>
      </c>
      <c r="J14" s="10">
        <f t="shared" ref="J14:J30" si="2">$G14*VLOOKUP($H14,class,6)</f>
        <v>0</v>
      </c>
      <c r="K14" s="10">
        <f t="shared" ref="K14:K30" si="3">$G14*VLOOKUP($H14,class,7)</f>
        <v>0</v>
      </c>
      <c r="L14" s="10">
        <f t="shared" ref="L14:L30" si="4">$G14*VLOOKUP($H14,class,8)</f>
        <v>0</v>
      </c>
      <c r="M14" s="1">
        <f t="shared" ref="M14:M21" si="5">SUM(J14:L14)-G14</f>
        <v>0</v>
      </c>
      <c r="N14" s="1"/>
      <c r="O14" s="1"/>
    </row>
    <row r="15" spans="1:15">
      <c r="A15">
        <f t="shared" si="0"/>
        <v>4</v>
      </c>
      <c r="C15" s="44">
        <v>7510</v>
      </c>
      <c r="F15" t="s">
        <v>71</v>
      </c>
      <c r="G15" s="1">
        <v>0</v>
      </c>
      <c r="H15" s="15">
        <v>99</v>
      </c>
      <c r="I15" s="10" t="str">
        <f t="shared" si="1"/>
        <v>-</v>
      </c>
      <c r="J15" s="10">
        <f t="shared" si="2"/>
        <v>0</v>
      </c>
      <c r="K15" s="10">
        <f t="shared" si="3"/>
        <v>0</v>
      </c>
      <c r="L15" s="10">
        <f t="shared" si="4"/>
        <v>0</v>
      </c>
      <c r="M15" s="1">
        <f t="shared" si="5"/>
        <v>0</v>
      </c>
      <c r="N15" s="1"/>
      <c r="O15" s="1"/>
    </row>
    <row r="16" spans="1:15">
      <c r="A16">
        <f t="shared" si="0"/>
        <v>5</v>
      </c>
      <c r="C16" s="2">
        <v>7530</v>
      </c>
      <c r="F16" t="s">
        <v>72</v>
      </c>
      <c r="G16" s="1">
        <v>0</v>
      </c>
      <c r="H16" s="15">
        <v>99</v>
      </c>
      <c r="I16" s="10" t="str">
        <f t="shared" si="1"/>
        <v>-</v>
      </c>
      <c r="J16" s="10">
        <f t="shared" si="2"/>
        <v>0</v>
      </c>
      <c r="K16" s="10">
        <f t="shared" si="3"/>
        <v>0</v>
      </c>
      <c r="L16" s="10">
        <f t="shared" si="4"/>
        <v>0</v>
      </c>
      <c r="M16" s="1">
        <f t="shared" si="5"/>
        <v>0</v>
      </c>
      <c r="N16" s="1"/>
      <c r="O16" s="1"/>
    </row>
    <row r="17" spans="1:16">
      <c r="A17">
        <f t="shared" si="0"/>
        <v>6</v>
      </c>
      <c r="C17" s="2">
        <v>7540</v>
      </c>
      <c r="F17" t="s">
        <v>73</v>
      </c>
      <c r="G17" s="1">
        <v>0</v>
      </c>
      <c r="H17" s="15">
        <v>99</v>
      </c>
      <c r="I17" s="10" t="str">
        <f t="shared" si="1"/>
        <v>-</v>
      </c>
      <c r="J17" s="10">
        <f t="shared" si="2"/>
        <v>0</v>
      </c>
      <c r="K17" s="10">
        <f t="shared" si="3"/>
        <v>0</v>
      </c>
      <c r="L17" s="10">
        <f t="shared" si="4"/>
        <v>0</v>
      </c>
      <c r="M17" s="1">
        <f t="shared" si="5"/>
        <v>0</v>
      </c>
      <c r="N17" s="1"/>
      <c r="O17" s="1"/>
    </row>
    <row r="18" spans="1:16">
      <c r="A18">
        <f t="shared" si="0"/>
        <v>7</v>
      </c>
      <c r="C18" s="2">
        <v>7550</v>
      </c>
      <c r="F18" t="s">
        <v>74</v>
      </c>
      <c r="G18" s="1">
        <v>0</v>
      </c>
      <c r="H18" s="15">
        <v>99</v>
      </c>
      <c r="I18" s="10" t="str">
        <f t="shared" si="1"/>
        <v>-</v>
      </c>
      <c r="J18" s="10">
        <f t="shared" si="2"/>
        <v>0</v>
      </c>
      <c r="K18" s="10">
        <f t="shared" si="3"/>
        <v>0</v>
      </c>
      <c r="L18" s="10">
        <f t="shared" si="4"/>
        <v>0</v>
      </c>
      <c r="M18" s="1">
        <f>SUM(J18:L18)-G18</f>
        <v>0</v>
      </c>
      <c r="N18" s="1"/>
      <c r="O18" s="1"/>
    </row>
    <row r="19" spans="1:16">
      <c r="A19">
        <f t="shared" si="0"/>
        <v>8</v>
      </c>
      <c r="C19" s="44">
        <v>7560</v>
      </c>
      <c r="F19" t="s">
        <v>75</v>
      </c>
      <c r="G19" s="1">
        <v>0</v>
      </c>
      <c r="H19" s="15">
        <v>99</v>
      </c>
      <c r="I19" s="10" t="str">
        <f t="shared" si="1"/>
        <v>-</v>
      </c>
      <c r="J19" s="10">
        <f t="shared" si="2"/>
        <v>0</v>
      </c>
      <c r="K19" s="10">
        <f t="shared" si="3"/>
        <v>0</v>
      </c>
      <c r="L19" s="10">
        <f t="shared" si="4"/>
        <v>0</v>
      </c>
      <c r="M19" s="1">
        <f>SUM(J19:L19)-G19</f>
        <v>0</v>
      </c>
      <c r="N19" s="1"/>
      <c r="O19" s="1"/>
      <c r="P19" s="50"/>
    </row>
    <row r="20" spans="1:16">
      <c r="A20">
        <f t="shared" si="0"/>
        <v>9</v>
      </c>
      <c r="C20" s="2">
        <v>7570</v>
      </c>
      <c r="F20" t="s">
        <v>76</v>
      </c>
      <c r="G20" s="1">
        <v>0</v>
      </c>
      <c r="H20" s="15">
        <v>99</v>
      </c>
      <c r="I20" s="10" t="str">
        <f t="shared" si="1"/>
        <v>-</v>
      </c>
      <c r="J20" s="10">
        <f t="shared" si="2"/>
        <v>0</v>
      </c>
      <c r="K20" s="10">
        <f t="shared" si="3"/>
        <v>0</v>
      </c>
      <c r="L20" s="10">
        <f t="shared" si="4"/>
        <v>0</v>
      </c>
      <c r="M20" s="1">
        <f>SUM(J20:L20)-G20</f>
        <v>0</v>
      </c>
      <c r="N20" s="1"/>
      <c r="O20" s="1"/>
    </row>
    <row r="21" spans="1:16">
      <c r="A21">
        <f t="shared" si="0"/>
        <v>10</v>
      </c>
      <c r="C21" s="2">
        <v>7590</v>
      </c>
      <c r="F21" t="s">
        <v>77</v>
      </c>
      <c r="G21" s="1">
        <v>0</v>
      </c>
      <c r="H21" s="15">
        <v>99</v>
      </c>
      <c r="I21" s="10" t="str">
        <f t="shared" si="1"/>
        <v>-</v>
      </c>
      <c r="J21" s="10">
        <f t="shared" si="2"/>
        <v>0</v>
      </c>
      <c r="K21" s="10">
        <f t="shared" si="3"/>
        <v>0</v>
      </c>
      <c r="L21" s="10">
        <f t="shared" si="4"/>
        <v>0</v>
      </c>
      <c r="M21" s="1">
        <f t="shared" si="5"/>
        <v>0</v>
      </c>
      <c r="N21" s="1"/>
      <c r="O21" s="1"/>
    </row>
    <row r="22" spans="1:16">
      <c r="A22">
        <f t="shared" si="0"/>
        <v>11</v>
      </c>
      <c r="E22" t="s">
        <v>79</v>
      </c>
      <c r="G22" s="1"/>
      <c r="H22" s="15"/>
      <c r="J22" s="1"/>
      <c r="K22" s="1"/>
      <c r="L22" s="1"/>
      <c r="O22" s="1"/>
    </row>
    <row r="23" spans="1:16">
      <c r="A23">
        <f t="shared" si="0"/>
        <v>12</v>
      </c>
      <c r="C23" s="44">
        <v>7610</v>
      </c>
      <c r="F23" t="s">
        <v>87</v>
      </c>
      <c r="G23" s="1">
        <v>0</v>
      </c>
      <c r="H23" s="15">
        <v>99</v>
      </c>
      <c r="I23" s="10" t="str">
        <f t="shared" si="1"/>
        <v>-</v>
      </c>
      <c r="J23" s="10">
        <f t="shared" si="2"/>
        <v>0</v>
      </c>
      <c r="K23" s="10">
        <f t="shared" si="3"/>
        <v>0</v>
      </c>
      <c r="L23" s="10">
        <f t="shared" si="4"/>
        <v>0</v>
      </c>
      <c r="M23" s="1">
        <f t="shared" ref="M23:M30" si="6">SUM(J23:L23)-G23</f>
        <v>0</v>
      </c>
      <c r="N23" s="1"/>
      <c r="O23" s="1"/>
    </row>
    <row r="24" spans="1:16">
      <c r="A24">
        <f t="shared" si="0"/>
        <v>13</v>
      </c>
      <c r="C24" s="2">
        <v>7620</v>
      </c>
      <c r="F24" t="s">
        <v>80</v>
      </c>
      <c r="G24" s="1">
        <v>0</v>
      </c>
      <c r="H24" s="15">
        <v>99</v>
      </c>
      <c r="I24" s="10" t="str">
        <f t="shared" si="1"/>
        <v>-</v>
      </c>
      <c r="J24" s="10">
        <f t="shared" si="2"/>
        <v>0</v>
      </c>
      <c r="K24" s="10">
        <f t="shared" si="3"/>
        <v>0</v>
      </c>
      <c r="L24" s="10">
        <f t="shared" si="4"/>
        <v>0</v>
      </c>
      <c r="M24" s="1">
        <f t="shared" si="6"/>
        <v>0</v>
      </c>
      <c r="N24" s="1"/>
      <c r="O24" s="1"/>
    </row>
    <row r="25" spans="1:16">
      <c r="A25">
        <f t="shared" si="0"/>
        <v>14</v>
      </c>
      <c r="C25" s="2">
        <v>7640</v>
      </c>
      <c r="F25" t="s">
        <v>81</v>
      </c>
      <c r="G25" s="1">
        <v>0</v>
      </c>
      <c r="H25" s="15">
        <v>99</v>
      </c>
      <c r="I25" s="10" t="str">
        <f t="shared" si="1"/>
        <v>-</v>
      </c>
      <c r="J25" s="10">
        <f t="shared" si="2"/>
        <v>0</v>
      </c>
      <c r="K25" s="10">
        <f t="shared" si="3"/>
        <v>0</v>
      </c>
      <c r="L25" s="10">
        <f t="shared" si="4"/>
        <v>0</v>
      </c>
      <c r="M25" s="1">
        <f t="shared" si="6"/>
        <v>0</v>
      </c>
      <c r="N25" s="1"/>
      <c r="O25" s="1"/>
    </row>
    <row r="26" spans="1:16">
      <c r="A26">
        <f t="shared" si="0"/>
        <v>15</v>
      </c>
      <c r="C26" s="2">
        <v>7650</v>
      </c>
      <c r="F26" t="s">
        <v>82</v>
      </c>
      <c r="G26" s="1">
        <v>0</v>
      </c>
      <c r="H26" s="15">
        <v>99</v>
      </c>
      <c r="I26" s="10" t="str">
        <f t="shared" si="1"/>
        <v>-</v>
      </c>
      <c r="J26" s="10">
        <f t="shared" si="2"/>
        <v>0</v>
      </c>
      <c r="K26" s="10">
        <f t="shared" si="3"/>
        <v>0</v>
      </c>
      <c r="L26" s="10">
        <f t="shared" si="4"/>
        <v>0</v>
      </c>
      <c r="M26" s="1">
        <f t="shared" si="6"/>
        <v>0</v>
      </c>
      <c r="N26" s="1"/>
      <c r="O26" s="1"/>
    </row>
    <row r="27" spans="1:16">
      <c r="A27">
        <f t="shared" si="0"/>
        <v>16</v>
      </c>
      <c r="C27" s="2">
        <v>7660</v>
      </c>
      <c r="F27" t="s">
        <v>83</v>
      </c>
      <c r="G27" s="1">
        <v>0</v>
      </c>
      <c r="H27" s="15">
        <v>99</v>
      </c>
      <c r="I27" s="10" t="str">
        <f t="shared" si="1"/>
        <v>-</v>
      </c>
      <c r="J27" s="10">
        <f t="shared" si="2"/>
        <v>0</v>
      </c>
      <c r="K27" s="10">
        <f t="shared" si="3"/>
        <v>0</v>
      </c>
      <c r="L27" s="10">
        <f t="shared" si="4"/>
        <v>0</v>
      </c>
      <c r="M27" s="1">
        <f t="shared" si="6"/>
        <v>0</v>
      </c>
      <c r="N27" s="1"/>
      <c r="O27" s="1"/>
    </row>
    <row r="28" spans="1:16">
      <c r="A28">
        <f t="shared" si="0"/>
        <v>17</v>
      </c>
      <c r="C28" s="2">
        <v>7670</v>
      </c>
      <c r="F28" t="s">
        <v>84</v>
      </c>
      <c r="G28" s="1">
        <v>0</v>
      </c>
      <c r="H28" s="15">
        <v>99</v>
      </c>
      <c r="I28" s="10" t="str">
        <f t="shared" si="1"/>
        <v>-</v>
      </c>
      <c r="J28" s="10">
        <f t="shared" si="2"/>
        <v>0</v>
      </c>
      <c r="K28" s="10">
        <f t="shared" si="3"/>
        <v>0</v>
      </c>
      <c r="L28" s="10">
        <f t="shared" si="4"/>
        <v>0</v>
      </c>
      <c r="M28" s="1">
        <f t="shared" si="6"/>
        <v>0</v>
      </c>
      <c r="N28" s="1"/>
      <c r="O28" s="1"/>
    </row>
    <row r="29" spans="1:16">
      <c r="A29">
        <f t="shared" si="0"/>
        <v>18</v>
      </c>
      <c r="C29" s="2">
        <v>7680</v>
      </c>
      <c r="F29" t="s">
        <v>85</v>
      </c>
      <c r="G29" s="1">
        <v>0</v>
      </c>
      <c r="H29" s="15">
        <v>99</v>
      </c>
      <c r="I29" s="10" t="str">
        <f t="shared" si="1"/>
        <v>-</v>
      </c>
      <c r="J29" s="10">
        <f t="shared" si="2"/>
        <v>0</v>
      </c>
      <c r="K29" s="10">
        <f t="shared" si="3"/>
        <v>0</v>
      </c>
      <c r="L29" s="10">
        <f t="shared" si="4"/>
        <v>0</v>
      </c>
      <c r="M29" s="1">
        <f>SUM(J29:L29)-G29</f>
        <v>0</v>
      </c>
      <c r="N29" s="1"/>
      <c r="O29" s="1"/>
    </row>
    <row r="30" spans="1:16">
      <c r="A30">
        <f t="shared" si="0"/>
        <v>19</v>
      </c>
      <c r="C30" s="2">
        <v>7690</v>
      </c>
      <c r="F30" t="s">
        <v>86</v>
      </c>
      <c r="G30" s="1">
        <v>0</v>
      </c>
      <c r="H30" s="15">
        <v>99</v>
      </c>
      <c r="I30" s="10" t="str">
        <f t="shared" si="1"/>
        <v>-</v>
      </c>
      <c r="J30" s="10">
        <f t="shared" si="2"/>
        <v>0</v>
      </c>
      <c r="K30" s="10">
        <f t="shared" si="3"/>
        <v>0</v>
      </c>
      <c r="L30" s="10">
        <f t="shared" si="4"/>
        <v>0</v>
      </c>
      <c r="M30" s="1">
        <f t="shared" si="6"/>
        <v>0</v>
      </c>
      <c r="N30" s="1"/>
      <c r="O30" s="1"/>
    </row>
    <row r="31" spans="1:16">
      <c r="A31">
        <f t="shared" si="0"/>
        <v>20</v>
      </c>
      <c r="D31" t="s">
        <v>109</v>
      </c>
      <c r="G31" s="1">
        <f>SUM(G14:G30)</f>
        <v>0</v>
      </c>
      <c r="H31" s="15"/>
      <c r="I31" s="10"/>
      <c r="J31" s="1">
        <f>SUM(J14:J30)</f>
        <v>0</v>
      </c>
      <c r="K31" s="1">
        <f>SUM(K14:K30)</f>
        <v>0</v>
      </c>
      <c r="L31" s="1">
        <f>SUM(L14:L30)</f>
        <v>0</v>
      </c>
      <c r="M31" s="1">
        <f>SUM(J31:L31)-G31</f>
        <v>0</v>
      </c>
      <c r="N31" s="1"/>
      <c r="O31" s="1"/>
    </row>
    <row r="32" spans="1:16">
      <c r="A32">
        <f t="shared" si="0"/>
        <v>21</v>
      </c>
      <c r="G32" s="1"/>
      <c r="H32" s="15"/>
      <c r="I32" s="10"/>
      <c r="J32" s="1"/>
      <c r="K32" s="1"/>
      <c r="L32" s="1"/>
      <c r="M32" s="1"/>
      <c r="N32" s="1"/>
      <c r="O32" s="1"/>
    </row>
    <row r="33" spans="1:17">
      <c r="A33">
        <f t="shared" si="0"/>
        <v>22</v>
      </c>
      <c r="D33" t="s">
        <v>111</v>
      </c>
      <c r="G33" s="1"/>
      <c r="H33" s="15"/>
      <c r="J33" s="1"/>
      <c r="K33" s="1"/>
      <c r="L33" s="1"/>
      <c r="O33" s="1"/>
    </row>
    <row r="34" spans="1:17">
      <c r="A34">
        <f t="shared" si="0"/>
        <v>23</v>
      </c>
      <c r="E34" t="s">
        <v>70</v>
      </c>
      <c r="G34" s="1"/>
      <c r="H34" s="15"/>
      <c r="J34" s="1"/>
      <c r="K34" s="1"/>
      <c r="L34" s="1"/>
      <c r="O34" s="1"/>
    </row>
    <row r="35" spans="1:17">
      <c r="A35">
        <f t="shared" si="0"/>
        <v>24</v>
      </c>
      <c r="C35" s="2">
        <v>8001</v>
      </c>
      <c r="F35" t="s">
        <v>380</v>
      </c>
      <c r="G35" s="1">
        <v>0</v>
      </c>
      <c r="H35" s="15">
        <v>3</v>
      </c>
      <c r="I35" s="10" t="str">
        <f t="shared" ref="I35:I49" si="7">VLOOKUP($H35,class,3)</f>
        <v>Commodity</v>
      </c>
      <c r="J35" s="10">
        <f t="shared" ref="J35:J49" si="8">$G35*VLOOKUP($H35,class,6)</f>
        <v>0</v>
      </c>
      <c r="K35" s="10">
        <f t="shared" ref="K35:K49" si="9">$G35*VLOOKUP($H35,class,7)</f>
        <v>0</v>
      </c>
      <c r="L35" s="10">
        <f t="shared" ref="L35:L49" si="10">$G35*VLOOKUP($H35,class,8)</f>
        <v>0</v>
      </c>
      <c r="M35" s="1">
        <f>SUM(J35:L35)-G35</f>
        <v>0</v>
      </c>
      <c r="N35" s="1"/>
      <c r="O35" s="84"/>
      <c r="P35" s="50"/>
      <c r="Q35" s="83"/>
    </row>
    <row r="36" spans="1:17">
      <c r="A36">
        <f t="shared" si="0"/>
        <v>25</v>
      </c>
      <c r="C36" s="2">
        <v>8010</v>
      </c>
      <c r="F36" t="s">
        <v>549</v>
      </c>
      <c r="G36" s="1">
        <v>98008.509707316742</v>
      </c>
      <c r="H36" s="15">
        <v>3</v>
      </c>
      <c r="I36" s="10" t="str">
        <f t="shared" si="7"/>
        <v>Commodity</v>
      </c>
      <c r="J36" s="10">
        <f t="shared" si="8"/>
        <v>0</v>
      </c>
      <c r="K36" s="10">
        <f t="shared" si="9"/>
        <v>0</v>
      </c>
      <c r="L36" s="10">
        <f t="shared" si="10"/>
        <v>98008.509707316742</v>
      </c>
      <c r="M36" s="1">
        <f t="shared" ref="M36:M49" si="11">SUM(J36:L36)-G36</f>
        <v>0</v>
      </c>
      <c r="N36" s="1"/>
      <c r="O36" s="84"/>
      <c r="P36" s="50"/>
      <c r="Q36" s="83"/>
    </row>
    <row r="37" spans="1:17">
      <c r="A37">
        <f t="shared" si="0"/>
        <v>26</v>
      </c>
      <c r="C37" s="2">
        <v>8040</v>
      </c>
      <c r="F37" t="s">
        <v>550</v>
      </c>
      <c r="G37" s="1">
        <v>45028264.064531408</v>
      </c>
      <c r="H37" s="15">
        <v>3</v>
      </c>
      <c r="I37" s="10" t="str">
        <f t="shared" si="7"/>
        <v>Commodity</v>
      </c>
      <c r="J37" s="10">
        <f t="shared" si="8"/>
        <v>0</v>
      </c>
      <c r="K37" s="10">
        <f t="shared" si="9"/>
        <v>0</v>
      </c>
      <c r="L37" s="10">
        <f t="shared" si="10"/>
        <v>45028264.064531408</v>
      </c>
      <c r="M37" s="1">
        <f t="shared" si="11"/>
        <v>0</v>
      </c>
      <c r="N37" s="1"/>
      <c r="O37" s="84"/>
      <c r="P37" s="50"/>
      <c r="Q37" s="83"/>
    </row>
    <row r="38" spans="1:17">
      <c r="A38">
        <f t="shared" si="0"/>
        <v>27</v>
      </c>
      <c r="C38" s="2">
        <v>8050</v>
      </c>
      <c r="F38" t="s">
        <v>381</v>
      </c>
      <c r="G38" s="1">
        <v>-31349.159344507909</v>
      </c>
      <c r="H38" s="15">
        <v>3</v>
      </c>
      <c r="I38" s="10" t="str">
        <f t="shared" si="7"/>
        <v>Commodity</v>
      </c>
      <c r="J38" s="10">
        <f t="shared" si="8"/>
        <v>0</v>
      </c>
      <c r="K38" s="10">
        <f t="shared" si="9"/>
        <v>0</v>
      </c>
      <c r="L38" s="10">
        <f t="shared" si="10"/>
        <v>-31349.159344507909</v>
      </c>
      <c r="M38" s="1">
        <f t="shared" si="11"/>
        <v>0</v>
      </c>
      <c r="N38" s="1"/>
      <c r="O38" s="84"/>
      <c r="P38" s="50"/>
      <c r="Q38" s="83"/>
    </row>
    <row r="39" spans="1:17">
      <c r="A39">
        <f t="shared" si="0"/>
        <v>28</v>
      </c>
      <c r="C39" s="2">
        <v>8051</v>
      </c>
      <c r="F39" t="s">
        <v>643</v>
      </c>
      <c r="G39" s="1">
        <v>48172789.797176644</v>
      </c>
      <c r="H39" s="15">
        <v>3</v>
      </c>
      <c r="I39" s="10" t="str">
        <f t="shared" si="7"/>
        <v>Commodity</v>
      </c>
      <c r="J39" s="10">
        <f t="shared" si="8"/>
        <v>0</v>
      </c>
      <c r="K39" s="10">
        <f t="shared" si="9"/>
        <v>0</v>
      </c>
      <c r="L39" s="10">
        <f t="shared" si="10"/>
        <v>48172789.797176644</v>
      </c>
      <c r="M39" s="1">
        <f t="shared" si="11"/>
        <v>0</v>
      </c>
      <c r="N39" s="1"/>
      <c r="O39" s="84"/>
      <c r="P39" s="50"/>
      <c r="Q39" s="83"/>
    </row>
    <row r="40" spans="1:17">
      <c r="A40">
        <f t="shared" si="0"/>
        <v>29</v>
      </c>
      <c r="C40" s="2">
        <v>8052</v>
      </c>
      <c r="F40" t="s">
        <v>382</v>
      </c>
      <c r="G40" s="1">
        <v>23895123.3854452</v>
      </c>
      <c r="H40" s="15">
        <v>3</v>
      </c>
      <c r="I40" s="10" t="str">
        <f t="shared" si="7"/>
        <v>Commodity</v>
      </c>
      <c r="J40" s="10">
        <f t="shared" si="8"/>
        <v>0</v>
      </c>
      <c r="K40" s="10">
        <f t="shared" si="9"/>
        <v>0</v>
      </c>
      <c r="L40" s="10">
        <f t="shared" si="10"/>
        <v>23895123.3854452</v>
      </c>
      <c r="M40" s="1">
        <f t="shared" si="11"/>
        <v>0</v>
      </c>
      <c r="N40" s="1"/>
      <c r="O40" s="84"/>
      <c r="P40" s="50"/>
      <c r="Q40" s="83"/>
    </row>
    <row r="41" spans="1:17">
      <c r="A41">
        <f t="shared" si="0"/>
        <v>30</v>
      </c>
      <c r="C41" s="2">
        <v>8053</v>
      </c>
      <c r="F41" t="s">
        <v>383</v>
      </c>
      <c r="G41" s="1">
        <v>4334292.1910199849</v>
      </c>
      <c r="H41" s="15">
        <v>3</v>
      </c>
      <c r="I41" s="10" t="str">
        <f t="shared" si="7"/>
        <v>Commodity</v>
      </c>
      <c r="J41" s="10">
        <f t="shared" si="8"/>
        <v>0</v>
      </c>
      <c r="K41" s="10">
        <f t="shared" si="9"/>
        <v>0</v>
      </c>
      <c r="L41" s="10">
        <f t="shared" si="10"/>
        <v>4334292.1910199849</v>
      </c>
      <c r="M41" s="1">
        <f t="shared" si="11"/>
        <v>0</v>
      </c>
      <c r="N41" s="1"/>
      <c r="O41" s="84"/>
      <c r="P41" s="50"/>
      <c r="Q41" s="83"/>
    </row>
    <row r="42" spans="1:17">
      <c r="A42">
        <f t="shared" si="0"/>
        <v>31</v>
      </c>
      <c r="C42" s="2">
        <v>8054</v>
      </c>
      <c r="F42" t="s">
        <v>642</v>
      </c>
      <c r="G42" s="1">
        <v>4373421.2640433908</v>
      </c>
      <c r="H42" s="15">
        <v>3</v>
      </c>
      <c r="I42" s="10" t="str">
        <f t="shared" si="7"/>
        <v>Commodity</v>
      </c>
      <c r="J42" s="10">
        <f t="shared" si="8"/>
        <v>0</v>
      </c>
      <c r="K42" s="10">
        <f t="shared" si="9"/>
        <v>0</v>
      </c>
      <c r="L42" s="10">
        <f t="shared" si="10"/>
        <v>4373421.2640433908</v>
      </c>
      <c r="M42" s="1">
        <f t="shared" si="11"/>
        <v>0</v>
      </c>
      <c r="N42" s="1"/>
      <c r="O42" s="84"/>
      <c r="P42" s="50"/>
      <c r="Q42" s="83"/>
    </row>
    <row r="43" spans="1:17">
      <c r="A43">
        <f t="shared" si="0"/>
        <v>32</v>
      </c>
      <c r="C43" s="2">
        <v>8058</v>
      </c>
      <c r="F43" t="s">
        <v>551</v>
      </c>
      <c r="G43" s="1">
        <v>-2890436.8118652944</v>
      </c>
      <c r="H43" s="15">
        <v>3</v>
      </c>
      <c r="I43" s="10" t="str">
        <f t="shared" si="7"/>
        <v>Commodity</v>
      </c>
      <c r="J43" s="10">
        <f t="shared" si="8"/>
        <v>0</v>
      </c>
      <c r="K43" s="10">
        <f t="shared" si="9"/>
        <v>0</v>
      </c>
      <c r="L43" s="10">
        <f t="shared" si="10"/>
        <v>-2890436.8118652944</v>
      </c>
      <c r="M43" s="1">
        <f t="shared" si="11"/>
        <v>0</v>
      </c>
      <c r="N43" s="1"/>
      <c r="O43" s="84"/>
      <c r="P43" s="50"/>
      <c r="Q43" s="83"/>
    </row>
    <row r="44" spans="1:17">
      <c r="A44">
        <f t="shared" si="0"/>
        <v>33</v>
      </c>
      <c r="C44" s="2">
        <v>8059</v>
      </c>
      <c r="F44" t="s">
        <v>384</v>
      </c>
      <c r="G44" s="1">
        <v>-82419896.316314727</v>
      </c>
      <c r="H44" s="15">
        <v>3</v>
      </c>
      <c r="I44" s="10" t="str">
        <f t="shared" si="7"/>
        <v>Commodity</v>
      </c>
      <c r="J44" s="10">
        <f t="shared" si="8"/>
        <v>0</v>
      </c>
      <c r="K44" s="10">
        <f t="shared" si="9"/>
        <v>0</v>
      </c>
      <c r="L44" s="10">
        <f t="shared" si="10"/>
        <v>-82419896.316314727</v>
      </c>
      <c r="M44" s="1">
        <f t="shared" si="11"/>
        <v>0</v>
      </c>
      <c r="N44" s="1"/>
      <c r="O44" s="84"/>
      <c r="P44" s="50"/>
      <c r="Q44" s="83"/>
    </row>
    <row r="45" spans="1:17">
      <c r="A45">
        <f t="shared" si="0"/>
        <v>34</v>
      </c>
      <c r="C45" s="2">
        <v>8060</v>
      </c>
      <c r="F45" t="s">
        <v>552</v>
      </c>
      <c r="G45" s="1">
        <v>2017827.9456554416</v>
      </c>
      <c r="H45" s="15">
        <v>3</v>
      </c>
      <c r="I45" s="10" t="str">
        <f t="shared" si="7"/>
        <v>Commodity</v>
      </c>
      <c r="J45" s="10">
        <f t="shared" si="8"/>
        <v>0</v>
      </c>
      <c r="K45" s="10">
        <f t="shared" si="9"/>
        <v>0</v>
      </c>
      <c r="L45" s="10">
        <f t="shared" si="10"/>
        <v>2017827.9456554416</v>
      </c>
      <c r="M45" s="1">
        <f t="shared" si="11"/>
        <v>0</v>
      </c>
      <c r="N45" s="1"/>
      <c r="O45" s="84"/>
      <c r="P45" s="50"/>
      <c r="Q45" s="83"/>
    </row>
    <row r="46" spans="1:17">
      <c r="A46">
        <f t="shared" si="0"/>
        <v>35</v>
      </c>
      <c r="C46" s="2">
        <v>8081</v>
      </c>
      <c r="F46" t="s">
        <v>553</v>
      </c>
      <c r="G46" s="1">
        <v>14196428.651186859</v>
      </c>
      <c r="H46" s="15">
        <v>3</v>
      </c>
      <c r="I46" s="10" t="str">
        <f t="shared" si="7"/>
        <v>Commodity</v>
      </c>
      <c r="J46" s="10">
        <f t="shared" si="8"/>
        <v>0</v>
      </c>
      <c r="K46" s="10">
        <f t="shared" si="9"/>
        <v>0</v>
      </c>
      <c r="L46" s="10">
        <f t="shared" si="10"/>
        <v>14196428.651186859</v>
      </c>
      <c r="M46" s="1">
        <f t="shared" si="11"/>
        <v>0</v>
      </c>
      <c r="N46" s="1"/>
      <c r="O46" s="84"/>
      <c r="P46" s="50"/>
      <c r="Q46" s="83"/>
    </row>
    <row r="47" spans="1:17">
      <c r="A47">
        <f t="shared" si="0"/>
        <v>36</v>
      </c>
      <c r="C47" s="2">
        <v>8082</v>
      </c>
      <c r="F47" t="s">
        <v>554</v>
      </c>
      <c r="G47" s="1">
        <v>-11565589.444757191</v>
      </c>
      <c r="H47" s="15">
        <v>3</v>
      </c>
      <c r="I47" s="10" t="str">
        <f t="shared" si="7"/>
        <v>Commodity</v>
      </c>
      <c r="J47" s="10">
        <f t="shared" si="8"/>
        <v>0</v>
      </c>
      <c r="K47" s="10">
        <f t="shared" si="9"/>
        <v>0</v>
      </c>
      <c r="L47" s="10">
        <f t="shared" si="10"/>
        <v>-11565589.444757191</v>
      </c>
      <c r="M47" s="1">
        <f t="shared" si="11"/>
        <v>0</v>
      </c>
      <c r="N47" s="1"/>
      <c r="O47" s="84"/>
      <c r="P47" s="50"/>
      <c r="Q47" s="83"/>
    </row>
    <row r="48" spans="1:17">
      <c r="A48">
        <f t="shared" si="0"/>
        <v>37</v>
      </c>
      <c r="C48" s="2">
        <v>8120</v>
      </c>
      <c r="F48" t="s">
        <v>555</v>
      </c>
      <c r="G48" s="1">
        <v>-11533.489346341779</v>
      </c>
      <c r="H48" s="15">
        <v>3</v>
      </c>
      <c r="I48" s="10" t="str">
        <f t="shared" si="7"/>
        <v>Commodity</v>
      </c>
      <c r="J48" s="10">
        <f t="shared" si="8"/>
        <v>0</v>
      </c>
      <c r="K48" s="10">
        <f t="shared" si="9"/>
        <v>0</v>
      </c>
      <c r="L48" s="10">
        <f t="shared" si="10"/>
        <v>-11533.489346341779</v>
      </c>
      <c r="M48" s="1">
        <f t="shared" si="11"/>
        <v>0</v>
      </c>
      <c r="N48" s="1"/>
      <c r="O48" s="84"/>
      <c r="P48" s="50"/>
      <c r="Q48" s="83"/>
    </row>
    <row r="49" spans="1:17">
      <c r="A49">
        <f t="shared" si="0"/>
        <v>38</v>
      </c>
      <c r="C49" s="2">
        <v>8580</v>
      </c>
      <c r="F49" t="s">
        <v>463</v>
      </c>
      <c r="G49" s="1">
        <v>32676305.74933539</v>
      </c>
      <c r="H49" s="15">
        <v>3</v>
      </c>
      <c r="I49" s="10" t="str">
        <f t="shared" si="7"/>
        <v>Commodity</v>
      </c>
      <c r="J49" s="10">
        <f t="shared" si="8"/>
        <v>0</v>
      </c>
      <c r="K49" s="10">
        <f t="shared" si="9"/>
        <v>0</v>
      </c>
      <c r="L49" s="10">
        <f t="shared" si="10"/>
        <v>32676305.74933539</v>
      </c>
      <c r="M49" s="1">
        <f t="shared" si="11"/>
        <v>0</v>
      </c>
      <c r="N49" s="1"/>
      <c r="O49" s="84"/>
      <c r="P49" s="50"/>
      <c r="Q49" s="83"/>
    </row>
    <row r="50" spans="1:17">
      <c r="A50">
        <f t="shared" si="0"/>
        <v>39</v>
      </c>
      <c r="E50" t="s">
        <v>79</v>
      </c>
      <c r="G50" s="1"/>
      <c r="H50" s="15"/>
      <c r="J50" s="1"/>
      <c r="K50" s="1"/>
      <c r="L50" s="1"/>
      <c r="O50" s="1"/>
      <c r="P50" s="50"/>
      <c r="Q50" s="7"/>
    </row>
    <row r="51" spans="1:17">
      <c r="A51">
        <f t="shared" si="0"/>
        <v>40</v>
      </c>
      <c r="C51" s="2">
        <v>8350</v>
      </c>
      <c r="F51" t="s">
        <v>104</v>
      </c>
      <c r="G51" s="1">
        <v>0</v>
      </c>
      <c r="H51" s="15">
        <v>3</v>
      </c>
      <c r="I51" s="10" t="str">
        <f>VLOOKUP($H51,class,3)</f>
        <v>Commodity</v>
      </c>
      <c r="J51" s="10">
        <f>$G51*VLOOKUP($H51,class,6)</f>
        <v>0</v>
      </c>
      <c r="K51" s="10">
        <f>$G51*VLOOKUP($H51,class,7)</f>
        <v>0</v>
      </c>
      <c r="L51" s="10">
        <f>$G51*VLOOKUP($H51,class,8)</f>
        <v>0</v>
      </c>
      <c r="M51" s="1">
        <f>SUM(J51:L51)-G51</f>
        <v>0</v>
      </c>
      <c r="N51" s="1"/>
      <c r="O51" s="1"/>
      <c r="P51" s="50"/>
      <c r="Q51" s="7"/>
    </row>
    <row r="52" spans="1:17">
      <c r="A52">
        <f t="shared" si="0"/>
        <v>41</v>
      </c>
      <c r="D52" t="s">
        <v>67</v>
      </c>
      <c r="G52" s="1">
        <f>SUM(G34:G51)</f>
        <v>77873656.336473569</v>
      </c>
      <c r="H52" s="15"/>
      <c r="I52" s="10"/>
      <c r="J52" s="1">
        <f>SUM(J34:J51)</f>
        <v>0</v>
      </c>
      <c r="K52" s="1">
        <f>SUM(K34:K51)</f>
        <v>0</v>
      </c>
      <c r="L52" s="1">
        <f>SUM(L34:L51)</f>
        <v>77873656.336473569</v>
      </c>
      <c r="M52" s="1">
        <f>SUM(M34:M51)</f>
        <v>0</v>
      </c>
      <c r="N52" s="1"/>
      <c r="O52" s="1"/>
      <c r="P52" s="50"/>
      <c r="Q52" s="7"/>
    </row>
    <row r="53" spans="1:17">
      <c r="A53">
        <f t="shared" si="0"/>
        <v>42</v>
      </c>
      <c r="P53" s="50"/>
    </row>
    <row r="54" spans="1:17">
      <c r="A54">
        <f t="shared" si="0"/>
        <v>43</v>
      </c>
      <c r="D54" t="s">
        <v>112</v>
      </c>
      <c r="G54" s="19"/>
      <c r="H54" s="15"/>
      <c r="J54" s="1"/>
      <c r="K54" s="1"/>
      <c r="L54" s="1"/>
      <c r="M54" s="1"/>
      <c r="N54" s="1"/>
      <c r="O54" s="4"/>
    </row>
    <row r="55" spans="1:17">
      <c r="A55">
        <f t="shared" si="0"/>
        <v>44</v>
      </c>
      <c r="E55" t="s">
        <v>70</v>
      </c>
      <c r="G55" s="1"/>
      <c r="H55" s="15"/>
      <c r="J55" s="1"/>
      <c r="K55" s="1"/>
      <c r="L55" s="1"/>
      <c r="M55" s="1"/>
      <c r="N55" s="1"/>
      <c r="O55" s="4"/>
    </row>
    <row r="56" spans="1:17">
      <c r="A56">
        <f t="shared" si="0"/>
        <v>45</v>
      </c>
      <c r="C56" s="44">
        <v>8140</v>
      </c>
      <c r="F56" t="s">
        <v>556</v>
      </c>
      <c r="G56" s="1">
        <v>652.79921909830932</v>
      </c>
      <c r="H56" s="15">
        <v>3.5</v>
      </c>
      <c r="I56" s="10" t="str">
        <f t="shared" ref="I56:I74" si="12">VLOOKUP($H56,class,3)</f>
        <v>Storage (50/50)</v>
      </c>
      <c r="J56" s="10">
        <f t="shared" ref="J56:J74" si="13">$G56*VLOOKUP($H56,class,6)</f>
        <v>0</v>
      </c>
      <c r="K56" s="10">
        <f t="shared" ref="K56:K74" si="14">$G56*VLOOKUP($H56,class,7)</f>
        <v>326.39960954915466</v>
      </c>
      <c r="L56" s="10">
        <f t="shared" ref="L56:L74" si="15">$G56*VLOOKUP($H56,class,8)</f>
        <v>326.39960954915466</v>
      </c>
      <c r="M56" s="1">
        <f t="shared" ref="M56:M65" si="16">SUM(J56:L56)-G56</f>
        <v>0</v>
      </c>
      <c r="N56" s="1"/>
      <c r="O56" s="84"/>
      <c r="P56" s="50"/>
    </row>
    <row r="57" spans="1:17">
      <c r="A57">
        <f t="shared" si="0"/>
        <v>46</v>
      </c>
      <c r="C57" s="44">
        <v>8160</v>
      </c>
      <c r="F57" t="s">
        <v>557</v>
      </c>
      <c r="G57" s="1">
        <v>370315.18686183688</v>
      </c>
      <c r="H57" s="15">
        <v>3.5</v>
      </c>
      <c r="I57" s="10" t="str">
        <f t="shared" si="12"/>
        <v>Storage (50/50)</v>
      </c>
      <c r="J57" s="10">
        <f t="shared" si="13"/>
        <v>0</v>
      </c>
      <c r="K57" s="10">
        <f t="shared" si="14"/>
        <v>185157.59343091844</v>
      </c>
      <c r="L57" s="10">
        <f t="shared" si="15"/>
        <v>185157.59343091844</v>
      </c>
      <c r="M57" s="1">
        <f t="shared" si="16"/>
        <v>0</v>
      </c>
      <c r="N57" s="1"/>
      <c r="O57" s="84"/>
      <c r="P57" s="50"/>
    </row>
    <row r="58" spans="1:17">
      <c r="A58">
        <f t="shared" si="0"/>
        <v>47</v>
      </c>
      <c r="C58" s="44">
        <v>8170</v>
      </c>
      <c r="F58" t="s">
        <v>558</v>
      </c>
      <c r="G58" s="1">
        <v>41264.586367829099</v>
      </c>
      <c r="H58" s="15">
        <v>3.5</v>
      </c>
      <c r="I58" s="10" t="str">
        <f t="shared" si="12"/>
        <v>Storage (50/50)</v>
      </c>
      <c r="J58" s="10">
        <f t="shared" si="13"/>
        <v>0</v>
      </c>
      <c r="K58" s="10">
        <f t="shared" si="14"/>
        <v>20632.293183914549</v>
      </c>
      <c r="L58" s="10">
        <f t="shared" si="15"/>
        <v>20632.293183914549</v>
      </c>
      <c r="M58" s="1">
        <f t="shared" si="16"/>
        <v>0</v>
      </c>
      <c r="N58" s="1"/>
      <c r="O58" s="84"/>
      <c r="P58" s="50"/>
    </row>
    <row r="59" spans="1:17">
      <c r="A59">
        <f t="shared" si="0"/>
        <v>48</v>
      </c>
      <c r="C59" s="44">
        <v>8180</v>
      </c>
      <c r="F59" t="s">
        <v>559</v>
      </c>
      <c r="G59" s="1">
        <v>52179.845305503506</v>
      </c>
      <c r="H59" s="15">
        <v>3.5</v>
      </c>
      <c r="I59" s="10" t="str">
        <f t="shared" si="12"/>
        <v>Storage (50/50)</v>
      </c>
      <c r="J59" s="10">
        <f t="shared" si="13"/>
        <v>0</v>
      </c>
      <c r="K59" s="10">
        <f t="shared" si="14"/>
        <v>26089.922652751753</v>
      </c>
      <c r="L59" s="10">
        <f t="shared" si="15"/>
        <v>26089.922652751753</v>
      </c>
      <c r="M59" s="1">
        <f t="shared" si="16"/>
        <v>0</v>
      </c>
      <c r="N59" s="1"/>
      <c r="O59" s="84"/>
      <c r="P59" s="50"/>
    </row>
    <row r="60" spans="1:17">
      <c r="A60">
        <f t="shared" si="0"/>
        <v>49</v>
      </c>
      <c r="C60" s="44">
        <v>8190</v>
      </c>
      <c r="F60" t="s">
        <v>560</v>
      </c>
      <c r="G60" s="1">
        <v>990.76244810870355</v>
      </c>
      <c r="H60" s="15">
        <v>3.5</v>
      </c>
      <c r="I60" s="10" t="str">
        <f t="shared" si="12"/>
        <v>Storage (50/50)</v>
      </c>
      <c r="J60" s="10">
        <f t="shared" si="13"/>
        <v>0</v>
      </c>
      <c r="K60" s="10">
        <f t="shared" si="14"/>
        <v>495.38122405435178</v>
      </c>
      <c r="L60" s="10">
        <f t="shared" si="15"/>
        <v>495.38122405435178</v>
      </c>
      <c r="M60" s="1">
        <f t="shared" si="16"/>
        <v>0</v>
      </c>
      <c r="N60" s="1"/>
      <c r="O60" s="84"/>
      <c r="P60" s="50"/>
    </row>
    <row r="61" spans="1:17">
      <c r="A61">
        <f t="shared" si="0"/>
        <v>50</v>
      </c>
      <c r="C61" s="44">
        <v>8200</v>
      </c>
      <c r="F61" t="s">
        <v>561</v>
      </c>
      <c r="G61" s="1">
        <v>7977.3665063499329</v>
      </c>
      <c r="H61" s="15">
        <v>3.5</v>
      </c>
      <c r="I61" s="10" t="str">
        <f t="shared" si="12"/>
        <v>Storage (50/50)</v>
      </c>
      <c r="J61" s="10">
        <f t="shared" si="13"/>
        <v>0</v>
      </c>
      <c r="K61" s="10">
        <f t="shared" si="14"/>
        <v>3988.6832531749665</v>
      </c>
      <c r="L61" s="10">
        <f t="shared" si="15"/>
        <v>3988.6832531749665</v>
      </c>
      <c r="M61" s="1">
        <f t="shared" si="16"/>
        <v>0</v>
      </c>
      <c r="N61" s="1"/>
      <c r="O61" s="84"/>
      <c r="P61" s="50"/>
    </row>
    <row r="62" spans="1:17">
      <c r="A62">
        <f t="shared" si="0"/>
        <v>51</v>
      </c>
      <c r="C62" s="44">
        <v>8210</v>
      </c>
      <c r="F62" t="s">
        <v>562</v>
      </c>
      <c r="G62" s="1">
        <v>39793.666272044764</v>
      </c>
      <c r="H62" s="15">
        <v>3.5</v>
      </c>
      <c r="I62" s="10" t="str">
        <f t="shared" si="12"/>
        <v>Storage (50/50)</v>
      </c>
      <c r="J62" s="10">
        <f t="shared" si="13"/>
        <v>0</v>
      </c>
      <c r="K62" s="10">
        <f t="shared" si="14"/>
        <v>19896.833136022382</v>
      </c>
      <c r="L62" s="10">
        <f t="shared" si="15"/>
        <v>19896.833136022382</v>
      </c>
      <c r="M62" s="1">
        <f t="shared" si="16"/>
        <v>0</v>
      </c>
      <c r="N62" s="1"/>
      <c r="O62" s="84"/>
      <c r="P62" s="50"/>
    </row>
    <row r="63" spans="1:17">
      <c r="A63">
        <f t="shared" si="0"/>
        <v>52</v>
      </c>
      <c r="C63" s="44">
        <v>8240</v>
      </c>
      <c r="F63" t="s">
        <v>563</v>
      </c>
      <c r="G63" s="1">
        <v>0</v>
      </c>
      <c r="H63" s="15">
        <v>3.5</v>
      </c>
      <c r="I63" s="10" t="str">
        <f t="shared" si="12"/>
        <v>Storage (50/50)</v>
      </c>
      <c r="J63" s="10">
        <f t="shared" si="13"/>
        <v>0</v>
      </c>
      <c r="K63" s="10">
        <f t="shared" si="14"/>
        <v>0</v>
      </c>
      <c r="L63" s="10">
        <f t="shared" si="15"/>
        <v>0</v>
      </c>
      <c r="M63" s="1">
        <f t="shared" si="16"/>
        <v>0</v>
      </c>
      <c r="N63" s="1"/>
      <c r="O63" s="84"/>
      <c r="P63" s="50"/>
    </row>
    <row r="64" spans="1:17">
      <c r="A64">
        <f t="shared" si="0"/>
        <v>53</v>
      </c>
      <c r="C64" s="44">
        <v>8250</v>
      </c>
      <c r="F64" t="s">
        <v>564</v>
      </c>
      <c r="G64" s="1">
        <v>9209.3257488211148</v>
      </c>
      <c r="H64" s="15">
        <v>3.5</v>
      </c>
      <c r="I64" s="10" t="str">
        <f t="shared" si="12"/>
        <v>Storage (50/50)</v>
      </c>
      <c r="J64" s="10">
        <f t="shared" si="13"/>
        <v>0</v>
      </c>
      <c r="K64" s="10">
        <f t="shared" si="14"/>
        <v>4604.6628744105574</v>
      </c>
      <c r="L64" s="10">
        <f t="shared" si="15"/>
        <v>4604.6628744105574</v>
      </c>
      <c r="M64" s="1">
        <f>SUM(J64:L64)-G64</f>
        <v>0</v>
      </c>
      <c r="N64" s="1"/>
      <c r="O64" s="84"/>
      <c r="P64" s="50"/>
    </row>
    <row r="65" spans="1:16">
      <c r="A65">
        <f t="shared" si="0"/>
        <v>54</v>
      </c>
      <c r="C65" s="44">
        <v>8260</v>
      </c>
      <c r="F65" t="s">
        <v>90</v>
      </c>
      <c r="G65" s="1">
        <v>0</v>
      </c>
      <c r="H65" s="15">
        <v>3.5</v>
      </c>
      <c r="I65" s="10" t="str">
        <f t="shared" si="12"/>
        <v>Storage (50/50)</v>
      </c>
      <c r="J65" s="10">
        <f t="shared" si="13"/>
        <v>0</v>
      </c>
      <c r="K65" s="10">
        <f t="shared" si="14"/>
        <v>0</v>
      </c>
      <c r="L65" s="10">
        <f t="shared" si="15"/>
        <v>0</v>
      </c>
      <c r="M65" s="1">
        <f t="shared" si="16"/>
        <v>0</v>
      </c>
      <c r="N65" s="1"/>
      <c r="O65" s="1"/>
    </row>
    <row r="66" spans="1:16">
      <c r="A66">
        <f t="shared" si="0"/>
        <v>55</v>
      </c>
      <c r="E66" t="s">
        <v>79</v>
      </c>
      <c r="G66" s="1"/>
      <c r="H66" s="15"/>
      <c r="J66" s="1"/>
      <c r="K66" s="1"/>
      <c r="L66" s="1"/>
      <c r="N66" s="88"/>
      <c r="O66" s="1"/>
    </row>
    <row r="67" spans="1:16">
      <c r="A67">
        <f t="shared" si="0"/>
        <v>56</v>
      </c>
      <c r="C67" s="44">
        <v>8300</v>
      </c>
      <c r="F67" t="s">
        <v>87</v>
      </c>
      <c r="G67" s="1">
        <v>0</v>
      </c>
      <c r="H67" s="15">
        <v>3.5</v>
      </c>
      <c r="I67" s="10" t="str">
        <f t="shared" si="12"/>
        <v>Storage (50/50)</v>
      </c>
      <c r="J67" s="10">
        <f t="shared" si="13"/>
        <v>0</v>
      </c>
      <c r="K67" s="10">
        <f t="shared" si="14"/>
        <v>0</v>
      </c>
      <c r="L67" s="10">
        <f t="shared" si="15"/>
        <v>0</v>
      </c>
      <c r="M67" s="1">
        <f t="shared" ref="M67:M74" si="17">SUM(J67:L67)-G67</f>
        <v>0</v>
      </c>
      <c r="N67" s="88"/>
      <c r="O67" s="50"/>
      <c r="P67" s="50"/>
    </row>
    <row r="68" spans="1:16">
      <c r="A68">
        <f t="shared" si="0"/>
        <v>57</v>
      </c>
      <c r="C68" s="2">
        <v>8310</v>
      </c>
      <c r="F68" t="s">
        <v>80</v>
      </c>
      <c r="G68" s="1">
        <v>554.20453105239903</v>
      </c>
      <c r="H68" s="15">
        <v>3.5</v>
      </c>
      <c r="I68" s="10" t="str">
        <f t="shared" si="12"/>
        <v>Storage (50/50)</v>
      </c>
      <c r="J68" s="10">
        <f t="shared" si="13"/>
        <v>0</v>
      </c>
      <c r="K68" s="10">
        <f t="shared" si="14"/>
        <v>277.10226552619952</v>
      </c>
      <c r="L68" s="10">
        <f t="shared" si="15"/>
        <v>277.10226552619952</v>
      </c>
      <c r="M68" s="1">
        <f t="shared" si="17"/>
        <v>0</v>
      </c>
      <c r="N68" s="88"/>
      <c r="O68" s="50"/>
      <c r="P68" s="50"/>
    </row>
    <row r="69" spans="1:16">
      <c r="A69">
        <f t="shared" si="0"/>
        <v>58</v>
      </c>
      <c r="C69" s="2">
        <v>8320</v>
      </c>
      <c r="F69" t="s">
        <v>91</v>
      </c>
      <c r="G69" s="1">
        <v>0</v>
      </c>
      <c r="H69" s="15">
        <v>3.5</v>
      </c>
      <c r="I69" s="10" t="str">
        <f t="shared" si="12"/>
        <v>Storage (50/50)</v>
      </c>
      <c r="J69" s="10">
        <f t="shared" si="13"/>
        <v>0</v>
      </c>
      <c r="K69" s="10">
        <f t="shared" si="14"/>
        <v>0</v>
      </c>
      <c r="L69" s="10">
        <f t="shared" si="15"/>
        <v>0</v>
      </c>
      <c r="M69" s="1">
        <f t="shared" si="17"/>
        <v>0</v>
      </c>
      <c r="N69" s="88"/>
      <c r="O69" s="50"/>
      <c r="P69" s="50"/>
    </row>
    <row r="70" spans="1:16">
      <c r="A70">
        <f t="shared" si="0"/>
        <v>59</v>
      </c>
      <c r="C70" s="2">
        <v>8330</v>
      </c>
      <c r="F70" t="s">
        <v>92</v>
      </c>
      <c r="G70" s="1">
        <v>0</v>
      </c>
      <c r="H70" s="15">
        <v>3.5</v>
      </c>
      <c r="I70" s="10" t="str">
        <f t="shared" si="12"/>
        <v>Storage (50/50)</v>
      </c>
      <c r="J70" s="10">
        <f t="shared" si="13"/>
        <v>0</v>
      </c>
      <c r="K70" s="10">
        <f t="shared" si="14"/>
        <v>0</v>
      </c>
      <c r="L70" s="10">
        <f t="shared" si="15"/>
        <v>0</v>
      </c>
      <c r="M70" s="1">
        <f t="shared" si="17"/>
        <v>0</v>
      </c>
      <c r="N70" s="88"/>
      <c r="O70" s="50"/>
      <c r="P70" s="50"/>
    </row>
    <row r="71" spans="1:16">
      <c r="A71">
        <f t="shared" si="0"/>
        <v>60</v>
      </c>
      <c r="C71" s="2">
        <v>8340</v>
      </c>
      <c r="F71" t="s">
        <v>93</v>
      </c>
      <c r="G71" s="1">
        <v>0</v>
      </c>
      <c r="H71" s="15">
        <v>3.5</v>
      </c>
      <c r="I71" s="10" t="str">
        <f t="shared" si="12"/>
        <v>Storage (50/50)</v>
      </c>
      <c r="J71" s="10">
        <f t="shared" si="13"/>
        <v>0</v>
      </c>
      <c r="K71" s="10">
        <f t="shared" si="14"/>
        <v>0</v>
      </c>
      <c r="L71" s="10">
        <f t="shared" si="15"/>
        <v>0</v>
      </c>
      <c r="M71" s="1">
        <f t="shared" si="17"/>
        <v>0</v>
      </c>
      <c r="N71" s="88"/>
      <c r="O71" s="50"/>
      <c r="P71" s="50"/>
    </row>
    <row r="72" spans="1:16">
      <c r="A72">
        <f t="shared" si="0"/>
        <v>61</v>
      </c>
      <c r="C72" s="2">
        <v>8350</v>
      </c>
      <c r="F72" t="s">
        <v>83</v>
      </c>
      <c r="G72" s="1">
        <v>0</v>
      </c>
      <c r="H72" s="15">
        <v>3.5</v>
      </c>
      <c r="I72" s="10" t="str">
        <f t="shared" si="12"/>
        <v>Storage (50/50)</v>
      </c>
      <c r="J72" s="10">
        <f t="shared" si="13"/>
        <v>0</v>
      </c>
      <c r="K72" s="10">
        <f t="shared" si="14"/>
        <v>0</v>
      </c>
      <c r="L72" s="10">
        <f t="shared" si="15"/>
        <v>0</v>
      </c>
      <c r="M72" s="1">
        <f>SUM(J72:L72)-G72</f>
        <v>0</v>
      </c>
      <c r="N72" s="88"/>
      <c r="O72" s="50"/>
      <c r="P72" s="50"/>
    </row>
    <row r="73" spans="1:16">
      <c r="A73">
        <f t="shared" si="0"/>
        <v>62</v>
      </c>
      <c r="C73" s="2">
        <v>8360</v>
      </c>
      <c r="F73" t="s">
        <v>84</v>
      </c>
      <c r="G73" s="1">
        <v>0</v>
      </c>
      <c r="H73" s="15">
        <v>3.5</v>
      </c>
      <c r="I73" s="10" t="str">
        <f t="shared" si="12"/>
        <v>Storage (50/50)</v>
      </c>
      <c r="J73" s="10">
        <f t="shared" si="13"/>
        <v>0</v>
      </c>
      <c r="K73" s="10">
        <f t="shared" si="14"/>
        <v>0</v>
      </c>
      <c r="L73" s="10">
        <f t="shared" si="15"/>
        <v>0</v>
      </c>
      <c r="M73" s="1">
        <f t="shared" si="17"/>
        <v>0</v>
      </c>
      <c r="N73" s="88"/>
      <c r="O73" s="1"/>
      <c r="P73" s="50"/>
    </row>
    <row r="74" spans="1:16">
      <c r="A74">
        <f t="shared" si="0"/>
        <v>63</v>
      </c>
      <c r="C74" s="2">
        <v>8410</v>
      </c>
      <c r="F74" s="1" t="s">
        <v>565</v>
      </c>
      <c r="G74" s="1">
        <v>232719.80535370877</v>
      </c>
      <c r="H74" s="15">
        <v>3.5</v>
      </c>
      <c r="I74" s="10" t="str">
        <f t="shared" si="12"/>
        <v>Storage (50/50)</v>
      </c>
      <c r="J74" s="10">
        <f t="shared" si="13"/>
        <v>0</v>
      </c>
      <c r="K74" s="10">
        <f t="shared" si="14"/>
        <v>116359.90267685438</v>
      </c>
      <c r="L74" s="10">
        <f t="shared" si="15"/>
        <v>116359.90267685438</v>
      </c>
      <c r="M74" s="1">
        <f t="shared" si="17"/>
        <v>0</v>
      </c>
      <c r="N74" s="1"/>
      <c r="O74" s="1"/>
      <c r="P74" s="50"/>
    </row>
    <row r="75" spans="1:16">
      <c r="A75">
        <f t="shared" si="0"/>
        <v>64</v>
      </c>
      <c r="D75" t="s">
        <v>68</v>
      </c>
      <c r="G75" s="1">
        <f>SUM(G56:G74)</f>
        <v>755657.54861435352</v>
      </c>
      <c r="H75" s="15"/>
      <c r="I75" s="10"/>
      <c r="J75" s="1">
        <f>SUM(J56:J74)</f>
        <v>0</v>
      </c>
      <c r="K75" s="1">
        <f>SUM(K56:K74)</f>
        <v>377828.77430717676</v>
      </c>
      <c r="L75" s="1">
        <f>SUM(L56:L74)</f>
        <v>377828.77430717676</v>
      </c>
      <c r="M75" s="1">
        <f>SUM(M56:M74)</f>
        <v>0</v>
      </c>
      <c r="N75" s="1"/>
      <c r="O75" s="1"/>
      <c r="P75" s="50"/>
    </row>
    <row r="76" spans="1:16">
      <c r="A76">
        <f t="shared" si="0"/>
        <v>65</v>
      </c>
      <c r="G76" s="1"/>
      <c r="H76" s="15"/>
      <c r="I76" s="10"/>
      <c r="J76" s="1"/>
      <c r="K76" s="1"/>
      <c r="L76" s="1"/>
      <c r="M76" s="1"/>
      <c r="N76" s="1"/>
      <c r="O76" s="1"/>
    </row>
    <row r="77" spans="1:16">
      <c r="A77">
        <f t="shared" si="0"/>
        <v>66</v>
      </c>
      <c r="D77" t="s">
        <v>64</v>
      </c>
      <c r="G77" s="1"/>
      <c r="H77" s="15"/>
      <c r="I77" s="10"/>
      <c r="J77" s="10"/>
      <c r="K77" s="10"/>
      <c r="L77" s="10"/>
      <c r="M77" s="1"/>
      <c r="N77" s="1"/>
      <c r="O77" s="1"/>
    </row>
    <row r="78" spans="1:16">
      <c r="A78">
        <f t="shared" si="0"/>
        <v>67</v>
      </c>
      <c r="E78" t="s">
        <v>70</v>
      </c>
      <c r="G78" s="1"/>
      <c r="H78" s="15"/>
      <c r="J78" s="1"/>
      <c r="K78" s="1"/>
      <c r="L78" s="1"/>
      <c r="M78" s="1"/>
      <c r="N78" s="1"/>
      <c r="O78" s="4"/>
    </row>
    <row r="79" spans="1:16">
      <c r="A79">
        <f t="shared" si="0"/>
        <v>68</v>
      </c>
      <c r="C79" s="2">
        <v>8500</v>
      </c>
      <c r="F79" t="s">
        <v>78</v>
      </c>
      <c r="G79" s="1">
        <v>14402.042351015738</v>
      </c>
      <c r="H79" s="15">
        <v>2</v>
      </c>
      <c r="I79" s="10" t="str">
        <f t="shared" ref="I79:I98" si="18">VLOOKUP($H79,class,3)</f>
        <v>Demand</v>
      </c>
      <c r="J79" s="10">
        <f t="shared" ref="J79:J98" si="19">$G79*VLOOKUP($H79,class,6)</f>
        <v>0</v>
      </c>
      <c r="K79" s="10">
        <f t="shared" ref="K79:K98" si="20">$G79*VLOOKUP($H79,class,7)</f>
        <v>14402.042351015738</v>
      </c>
      <c r="L79" s="10">
        <f t="shared" ref="L79:L98" si="21">$G79*VLOOKUP($H79,class,8)</f>
        <v>0</v>
      </c>
      <c r="M79" s="1">
        <f t="shared" ref="M79:M90" si="22">SUM(J79:L79)-G79</f>
        <v>0</v>
      </c>
      <c r="N79" s="89"/>
      <c r="O79" s="1"/>
      <c r="P79" s="50"/>
    </row>
    <row r="80" spans="1:16">
      <c r="A80">
        <f t="shared" si="0"/>
        <v>69</v>
      </c>
      <c r="C80" s="2">
        <v>8510</v>
      </c>
      <c r="F80" t="s">
        <v>94</v>
      </c>
      <c r="G80" s="1">
        <v>0</v>
      </c>
      <c r="H80" s="15">
        <v>2</v>
      </c>
      <c r="I80" s="10" t="str">
        <f t="shared" si="18"/>
        <v>Demand</v>
      </c>
      <c r="J80" s="10">
        <f t="shared" si="19"/>
        <v>0</v>
      </c>
      <c r="K80" s="10">
        <f t="shared" si="20"/>
        <v>0</v>
      </c>
      <c r="L80" s="10">
        <f t="shared" si="21"/>
        <v>0</v>
      </c>
      <c r="M80" s="1">
        <f t="shared" si="22"/>
        <v>0</v>
      </c>
      <c r="N80" s="89"/>
      <c r="O80" s="1"/>
      <c r="P80" s="50"/>
    </row>
    <row r="81" spans="1:16">
      <c r="A81">
        <f t="shared" si="0"/>
        <v>70</v>
      </c>
      <c r="C81" s="2">
        <v>8520</v>
      </c>
      <c r="F81" t="s">
        <v>95</v>
      </c>
      <c r="G81" s="1">
        <f>+P80</f>
        <v>0</v>
      </c>
      <c r="H81" s="15">
        <v>2</v>
      </c>
      <c r="I81" s="10" t="str">
        <f t="shared" si="18"/>
        <v>Demand</v>
      </c>
      <c r="J81" s="10">
        <f t="shared" si="19"/>
        <v>0</v>
      </c>
      <c r="K81" s="10">
        <f t="shared" si="20"/>
        <v>0</v>
      </c>
      <c r="L81" s="10">
        <f t="shared" si="21"/>
        <v>0</v>
      </c>
      <c r="M81" s="1">
        <f t="shared" si="22"/>
        <v>0</v>
      </c>
      <c r="N81" s="89"/>
      <c r="O81" s="1"/>
      <c r="P81" s="50"/>
    </row>
    <row r="82" spans="1:16">
      <c r="A82">
        <f t="shared" si="0"/>
        <v>71</v>
      </c>
      <c r="C82" s="2">
        <v>8530</v>
      </c>
      <c r="F82" t="s">
        <v>96</v>
      </c>
      <c r="G82" s="1">
        <v>0</v>
      </c>
      <c r="H82" s="15">
        <v>2</v>
      </c>
      <c r="I82" s="10" t="str">
        <f t="shared" si="18"/>
        <v>Demand</v>
      </c>
      <c r="J82" s="10">
        <f t="shared" si="19"/>
        <v>0</v>
      </c>
      <c r="K82" s="10">
        <f t="shared" si="20"/>
        <v>0</v>
      </c>
      <c r="L82" s="10">
        <f t="shared" si="21"/>
        <v>0</v>
      </c>
      <c r="M82" s="1">
        <f t="shared" si="22"/>
        <v>0</v>
      </c>
      <c r="N82" s="89"/>
      <c r="O82" s="1"/>
      <c r="P82" s="50"/>
    </row>
    <row r="83" spans="1:16">
      <c r="A83">
        <f t="shared" si="0"/>
        <v>72</v>
      </c>
      <c r="C83" s="2">
        <v>8540</v>
      </c>
      <c r="F83" t="s">
        <v>97</v>
      </c>
      <c r="G83" s="1">
        <v>0</v>
      </c>
      <c r="H83" s="15">
        <v>2</v>
      </c>
      <c r="I83" s="10" t="str">
        <f t="shared" si="18"/>
        <v>Demand</v>
      </c>
      <c r="J83" s="10">
        <f t="shared" si="19"/>
        <v>0</v>
      </c>
      <c r="K83" s="10">
        <f t="shared" si="20"/>
        <v>0</v>
      </c>
      <c r="L83" s="10">
        <f t="shared" si="21"/>
        <v>0</v>
      </c>
      <c r="M83" s="1">
        <f t="shared" si="22"/>
        <v>0</v>
      </c>
      <c r="N83" s="89"/>
      <c r="O83" s="1"/>
      <c r="P83" s="50"/>
    </row>
    <row r="84" spans="1:16">
      <c r="A84">
        <f t="shared" ref="A84:A169" si="23">A83+1</f>
        <v>73</v>
      </c>
      <c r="C84" s="2">
        <v>8550</v>
      </c>
      <c r="F84" t="s">
        <v>88</v>
      </c>
      <c r="G84" s="1">
        <v>206.00858813511107</v>
      </c>
      <c r="H84" s="15">
        <v>2</v>
      </c>
      <c r="I84" s="10" t="str">
        <f t="shared" si="18"/>
        <v>Demand</v>
      </c>
      <c r="J84" s="10">
        <f t="shared" si="19"/>
        <v>0</v>
      </c>
      <c r="K84" s="10">
        <f t="shared" si="20"/>
        <v>206.00858813511107</v>
      </c>
      <c r="L84" s="10">
        <f t="shared" si="21"/>
        <v>0</v>
      </c>
      <c r="M84" s="1">
        <f t="shared" si="22"/>
        <v>0</v>
      </c>
      <c r="N84" s="89"/>
      <c r="O84" s="1"/>
      <c r="P84" s="50"/>
    </row>
    <row r="85" spans="1:16">
      <c r="A85">
        <f t="shared" si="23"/>
        <v>74</v>
      </c>
      <c r="C85" s="2">
        <v>8560</v>
      </c>
      <c r="F85" t="s">
        <v>98</v>
      </c>
      <c r="G85" s="1">
        <v>175659.43764801498</v>
      </c>
      <c r="H85" s="15">
        <v>2</v>
      </c>
      <c r="I85" s="10" t="str">
        <f t="shared" si="18"/>
        <v>Demand</v>
      </c>
      <c r="J85" s="10">
        <f t="shared" si="19"/>
        <v>0</v>
      </c>
      <c r="K85" s="10">
        <f t="shared" si="20"/>
        <v>175659.43764801498</v>
      </c>
      <c r="L85" s="10">
        <f t="shared" si="21"/>
        <v>0</v>
      </c>
      <c r="M85" s="1">
        <f>SUM(J85:L85)-G85</f>
        <v>0</v>
      </c>
      <c r="N85" s="89"/>
      <c r="O85" s="1"/>
      <c r="P85" s="50"/>
    </row>
    <row r="86" spans="1:16">
      <c r="A86">
        <f t="shared" si="23"/>
        <v>75</v>
      </c>
      <c r="C86" s="2">
        <v>8570</v>
      </c>
      <c r="F86" t="s">
        <v>89</v>
      </c>
      <c r="G86" s="1">
        <v>11942.272320565902</v>
      </c>
      <c r="H86" s="15">
        <v>2</v>
      </c>
      <c r="I86" s="10" t="str">
        <f t="shared" si="18"/>
        <v>Demand</v>
      </c>
      <c r="J86" s="10">
        <f t="shared" si="19"/>
        <v>0</v>
      </c>
      <c r="K86" s="10">
        <f t="shared" si="20"/>
        <v>11942.272320565902</v>
      </c>
      <c r="L86" s="10">
        <f t="shared" si="21"/>
        <v>0</v>
      </c>
      <c r="M86" s="1">
        <f t="shared" si="22"/>
        <v>0</v>
      </c>
      <c r="N86" s="89"/>
      <c r="O86" s="1"/>
    </row>
    <row r="87" spans="1:16">
      <c r="A87">
        <f t="shared" si="23"/>
        <v>76</v>
      </c>
      <c r="C87" s="2">
        <v>8580</v>
      </c>
      <c r="F87" t="s">
        <v>99</v>
      </c>
      <c r="G87" s="1">
        <v>0</v>
      </c>
      <c r="H87" s="15">
        <v>2</v>
      </c>
      <c r="I87" s="10" t="str">
        <f t="shared" si="18"/>
        <v>Demand</v>
      </c>
      <c r="J87" s="10">
        <f t="shared" si="19"/>
        <v>0</v>
      </c>
      <c r="K87" s="10">
        <f t="shared" si="20"/>
        <v>0</v>
      </c>
      <c r="L87" s="10">
        <f t="shared" si="21"/>
        <v>0</v>
      </c>
      <c r="M87" s="1">
        <f t="shared" si="22"/>
        <v>0</v>
      </c>
      <c r="N87" s="89"/>
      <c r="O87" s="1"/>
    </row>
    <row r="88" spans="1:16">
      <c r="A88">
        <f t="shared" si="23"/>
        <v>77</v>
      </c>
      <c r="C88" s="2">
        <v>8580</v>
      </c>
      <c r="F88" t="s">
        <v>100</v>
      </c>
      <c r="G88" s="1">
        <v>0</v>
      </c>
      <c r="H88" s="15">
        <v>2</v>
      </c>
      <c r="I88" s="10" t="str">
        <f t="shared" si="18"/>
        <v>Demand</v>
      </c>
      <c r="J88" s="10">
        <f t="shared" si="19"/>
        <v>0</v>
      </c>
      <c r="K88" s="10">
        <f t="shared" si="20"/>
        <v>0</v>
      </c>
      <c r="L88" s="10">
        <f t="shared" si="21"/>
        <v>0</v>
      </c>
      <c r="M88" s="1">
        <f>SUM(J88:L88)-G88</f>
        <v>0</v>
      </c>
      <c r="N88" s="1"/>
      <c r="O88" s="1"/>
    </row>
    <row r="89" spans="1:16">
      <c r="A89">
        <f t="shared" si="23"/>
        <v>78</v>
      </c>
      <c r="C89" s="2">
        <v>8590</v>
      </c>
      <c r="F89" t="s">
        <v>77</v>
      </c>
      <c r="G89" s="1">
        <v>0</v>
      </c>
      <c r="H89" s="15">
        <v>2</v>
      </c>
      <c r="I89" s="10" t="str">
        <f t="shared" si="18"/>
        <v>Demand</v>
      </c>
      <c r="J89" s="10">
        <f t="shared" si="19"/>
        <v>0</v>
      </c>
      <c r="K89" s="10">
        <f t="shared" si="20"/>
        <v>0</v>
      </c>
      <c r="L89" s="10">
        <f t="shared" si="21"/>
        <v>0</v>
      </c>
      <c r="M89" s="1">
        <f t="shared" si="22"/>
        <v>0</v>
      </c>
      <c r="N89" s="1"/>
      <c r="O89" s="1"/>
    </row>
    <row r="90" spans="1:16">
      <c r="A90">
        <f t="shared" si="23"/>
        <v>79</v>
      </c>
      <c r="C90" s="2">
        <v>8600</v>
      </c>
      <c r="F90" t="s">
        <v>90</v>
      </c>
      <c r="G90" s="1">
        <v>0</v>
      </c>
      <c r="H90" s="15">
        <v>2</v>
      </c>
      <c r="I90" s="10" t="str">
        <f t="shared" si="18"/>
        <v>Demand</v>
      </c>
      <c r="J90" s="10">
        <f t="shared" si="19"/>
        <v>0</v>
      </c>
      <c r="K90" s="10">
        <f t="shared" si="20"/>
        <v>0</v>
      </c>
      <c r="L90" s="10">
        <f t="shared" si="21"/>
        <v>0</v>
      </c>
      <c r="M90" s="1">
        <f t="shared" si="22"/>
        <v>0</v>
      </c>
      <c r="N90" s="1"/>
      <c r="O90" s="1"/>
    </row>
    <row r="91" spans="1:16">
      <c r="A91">
        <f t="shared" si="23"/>
        <v>80</v>
      </c>
      <c r="E91" t="s">
        <v>79</v>
      </c>
      <c r="G91" s="1"/>
      <c r="H91" s="15"/>
      <c r="J91" s="1"/>
      <c r="K91" s="1"/>
      <c r="L91" s="1"/>
      <c r="O91" s="1"/>
    </row>
    <row r="92" spans="1:16">
      <c r="A92">
        <f t="shared" si="23"/>
        <v>81</v>
      </c>
      <c r="C92" s="2">
        <v>8610</v>
      </c>
      <c r="F92" t="s">
        <v>87</v>
      </c>
      <c r="G92" s="1">
        <v>0</v>
      </c>
      <c r="H92" s="15">
        <v>2</v>
      </c>
      <c r="I92" s="10" t="str">
        <f t="shared" si="18"/>
        <v>Demand</v>
      </c>
      <c r="J92" s="10">
        <f t="shared" si="19"/>
        <v>0</v>
      </c>
      <c r="K92" s="10">
        <f t="shared" si="20"/>
        <v>0</v>
      </c>
      <c r="L92" s="10">
        <f t="shared" si="21"/>
        <v>0</v>
      </c>
      <c r="M92" s="1">
        <f t="shared" ref="M92:M98" si="24">SUM(J92:L92)-G92</f>
        <v>0</v>
      </c>
      <c r="N92" s="1"/>
      <c r="O92" s="1"/>
      <c r="P92" s="50"/>
    </row>
    <row r="93" spans="1:16">
      <c r="A93">
        <f t="shared" si="23"/>
        <v>82</v>
      </c>
      <c r="C93" s="2">
        <v>8620</v>
      </c>
      <c r="F93" t="s">
        <v>80</v>
      </c>
      <c r="G93" s="1">
        <v>0</v>
      </c>
      <c r="H93" s="15">
        <v>2</v>
      </c>
      <c r="I93" s="10" t="str">
        <f t="shared" si="18"/>
        <v>Demand</v>
      </c>
      <c r="J93" s="10">
        <f t="shared" si="19"/>
        <v>0</v>
      </c>
      <c r="K93" s="10">
        <f t="shared" si="20"/>
        <v>0</v>
      </c>
      <c r="L93" s="10">
        <f t="shared" si="21"/>
        <v>0</v>
      </c>
      <c r="M93" s="1">
        <f t="shared" si="24"/>
        <v>0</v>
      </c>
      <c r="N93" s="1"/>
      <c r="O93" s="1"/>
      <c r="P93" s="50"/>
    </row>
    <row r="94" spans="1:16">
      <c r="A94">
        <f t="shared" si="23"/>
        <v>83</v>
      </c>
      <c r="C94" s="2">
        <v>8630</v>
      </c>
      <c r="F94" t="s">
        <v>62</v>
      </c>
      <c r="G94" s="1">
        <v>4140.587861285002</v>
      </c>
      <c r="H94" s="15">
        <v>2</v>
      </c>
      <c r="I94" s="10" t="str">
        <f t="shared" si="18"/>
        <v>Demand</v>
      </c>
      <c r="J94" s="10">
        <f t="shared" si="19"/>
        <v>0</v>
      </c>
      <c r="K94" s="10">
        <f t="shared" si="20"/>
        <v>4140.587861285002</v>
      </c>
      <c r="L94" s="10">
        <f t="shared" si="21"/>
        <v>0</v>
      </c>
      <c r="M94" s="1">
        <f t="shared" si="24"/>
        <v>0</v>
      </c>
      <c r="N94" s="1"/>
      <c r="O94" s="1"/>
      <c r="P94" s="50"/>
    </row>
    <row r="95" spans="1:16">
      <c r="A95">
        <f t="shared" si="23"/>
        <v>84</v>
      </c>
      <c r="C95" s="2">
        <v>8640</v>
      </c>
      <c r="F95" t="s">
        <v>93</v>
      </c>
      <c r="G95" s="1">
        <f t="shared" ref="G95:G96" si="25">+P85</f>
        <v>0</v>
      </c>
      <c r="H95" s="15">
        <v>2</v>
      </c>
      <c r="I95" s="10" t="str">
        <f t="shared" si="18"/>
        <v>Demand</v>
      </c>
      <c r="J95" s="10">
        <f t="shared" si="19"/>
        <v>0</v>
      </c>
      <c r="K95" s="10">
        <f t="shared" si="20"/>
        <v>0</v>
      </c>
      <c r="L95" s="10">
        <f t="shared" si="21"/>
        <v>0</v>
      </c>
      <c r="M95" s="1">
        <f t="shared" si="24"/>
        <v>0</v>
      </c>
      <c r="N95" s="1"/>
      <c r="O95" s="1"/>
      <c r="P95" s="50"/>
    </row>
    <row r="96" spans="1:16">
      <c r="A96">
        <f t="shared" si="23"/>
        <v>85</v>
      </c>
      <c r="C96" s="2">
        <v>8650</v>
      </c>
      <c r="F96" t="s">
        <v>83</v>
      </c>
      <c r="G96" s="1">
        <f t="shared" si="25"/>
        <v>0</v>
      </c>
      <c r="H96" s="15">
        <v>2</v>
      </c>
      <c r="I96" s="10" t="str">
        <f t="shared" si="18"/>
        <v>Demand</v>
      </c>
      <c r="J96" s="10">
        <f t="shared" si="19"/>
        <v>0</v>
      </c>
      <c r="K96" s="10">
        <f t="shared" si="20"/>
        <v>0</v>
      </c>
      <c r="L96" s="10">
        <f t="shared" si="21"/>
        <v>0</v>
      </c>
      <c r="M96" s="1">
        <f t="shared" si="24"/>
        <v>0</v>
      </c>
      <c r="N96" s="1"/>
      <c r="O96" s="1"/>
      <c r="P96" s="50"/>
    </row>
    <row r="97" spans="1:16">
      <c r="A97">
        <f t="shared" si="23"/>
        <v>86</v>
      </c>
      <c r="C97" s="2">
        <v>8660</v>
      </c>
      <c r="F97" t="s">
        <v>101</v>
      </c>
      <c r="G97" s="1">
        <v>0</v>
      </c>
      <c r="H97" s="15">
        <v>2</v>
      </c>
      <c r="I97" s="10" t="str">
        <f t="shared" si="18"/>
        <v>Demand</v>
      </c>
      <c r="J97" s="10">
        <f t="shared" si="19"/>
        <v>0</v>
      </c>
      <c r="K97" s="10">
        <f t="shared" si="20"/>
        <v>0</v>
      </c>
      <c r="L97" s="10">
        <f t="shared" si="21"/>
        <v>0</v>
      </c>
      <c r="M97" s="1">
        <f t="shared" si="24"/>
        <v>0</v>
      </c>
      <c r="N97" s="1"/>
      <c r="O97" s="1"/>
      <c r="P97" s="50"/>
    </row>
    <row r="98" spans="1:16">
      <c r="A98">
        <f t="shared" si="23"/>
        <v>87</v>
      </c>
      <c r="C98" s="2">
        <v>8670</v>
      </c>
      <c r="F98" t="s">
        <v>85</v>
      </c>
      <c r="G98" s="1">
        <v>0</v>
      </c>
      <c r="H98" s="15">
        <v>2</v>
      </c>
      <c r="I98" s="10" t="str">
        <f t="shared" si="18"/>
        <v>Demand</v>
      </c>
      <c r="J98" s="10">
        <f t="shared" si="19"/>
        <v>0</v>
      </c>
      <c r="K98" s="10">
        <f t="shared" si="20"/>
        <v>0</v>
      </c>
      <c r="L98" s="10">
        <f t="shared" si="21"/>
        <v>0</v>
      </c>
      <c r="M98" s="1">
        <f t="shared" si="24"/>
        <v>0</v>
      </c>
      <c r="N98" s="1"/>
      <c r="O98" s="1"/>
    </row>
    <row r="99" spans="1:16">
      <c r="A99">
        <f t="shared" si="23"/>
        <v>88</v>
      </c>
      <c r="D99" t="s">
        <v>69</v>
      </c>
      <c r="G99" s="1">
        <f>SUM(G79:G98)</f>
        <v>206350.34876901674</v>
      </c>
      <c r="H99" s="15"/>
      <c r="I99" s="10"/>
      <c r="J99" s="1">
        <f>SUM(J79:J98)</f>
        <v>0</v>
      </c>
      <c r="K99" s="1">
        <f>SUM(K79:K98)</f>
        <v>206350.34876901674</v>
      </c>
      <c r="L99" s="1">
        <f>SUM(L79:L98)</f>
        <v>0</v>
      </c>
      <c r="M99" s="1">
        <f>SUM(M79:M98)</f>
        <v>0</v>
      </c>
      <c r="N99" s="1"/>
      <c r="O99" s="1"/>
    </row>
    <row r="100" spans="1:16">
      <c r="A100">
        <f t="shared" si="23"/>
        <v>89</v>
      </c>
      <c r="G100" s="1"/>
      <c r="H100" s="15"/>
      <c r="I100" s="10"/>
      <c r="J100" s="10"/>
      <c r="K100" s="10"/>
      <c r="L100" s="10"/>
      <c r="M100" s="1"/>
      <c r="N100" s="1"/>
      <c r="O100" s="1"/>
    </row>
    <row r="101" spans="1:16">
      <c r="A101">
        <f t="shared" si="23"/>
        <v>90</v>
      </c>
      <c r="D101" t="s">
        <v>24</v>
      </c>
      <c r="G101" s="1"/>
      <c r="H101" s="66"/>
      <c r="J101" s="1"/>
      <c r="K101" s="1"/>
      <c r="L101" s="1"/>
      <c r="O101" s="1"/>
    </row>
    <row r="102" spans="1:16">
      <c r="A102">
        <f t="shared" si="23"/>
        <v>91</v>
      </c>
      <c r="E102" t="s">
        <v>70</v>
      </c>
      <c r="G102" s="1"/>
      <c r="H102" s="15"/>
      <c r="J102" s="1"/>
      <c r="K102" s="1"/>
      <c r="L102" s="1"/>
      <c r="M102" s="1"/>
      <c r="N102" s="1"/>
      <c r="O102" s="4"/>
    </row>
    <row r="103" spans="1:16">
      <c r="A103">
        <f t="shared" si="23"/>
        <v>92</v>
      </c>
      <c r="C103" s="2">
        <v>8700</v>
      </c>
      <c r="F103" t="s">
        <v>385</v>
      </c>
      <c r="G103" s="1">
        <v>1066179.4248226888</v>
      </c>
      <c r="H103" s="15">
        <v>10</v>
      </c>
      <c r="I103" s="10" t="str">
        <f t="shared" ref="I103:I125" si="26">VLOOKUP($H103,class,3)</f>
        <v>Composite of Accts. 871-879 &amp; 886-893</v>
      </c>
      <c r="J103" s="10">
        <f>$G103*VLOOKUP($H103,class,6)</f>
        <v>451464.91821137507</v>
      </c>
      <c r="K103" s="10">
        <f>$G103*VLOOKUP($H103,class,7)</f>
        <v>591582.30060951971</v>
      </c>
      <c r="L103" s="10">
        <f>$G103*VLOOKUP($H103,class,8)</f>
        <v>23132.206001794002</v>
      </c>
      <c r="M103" s="1">
        <f>SUM(J103:L103)-G103</f>
        <v>0</v>
      </c>
      <c r="N103" s="1"/>
      <c r="O103" s="1"/>
      <c r="P103" s="50"/>
    </row>
    <row r="104" spans="1:16">
      <c r="A104">
        <f t="shared" si="23"/>
        <v>93</v>
      </c>
      <c r="C104" s="2">
        <v>8710</v>
      </c>
      <c r="F104" t="s">
        <v>188</v>
      </c>
      <c r="G104" s="1">
        <v>398.30229242484671</v>
      </c>
      <c r="H104" s="15">
        <v>3</v>
      </c>
      <c r="I104" s="10" t="str">
        <f t="shared" si="26"/>
        <v>Commodity</v>
      </c>
      <c r="J104" s="10">
        <f t="shared" ref="J104:J124" si="27">$G104*VLOOKUP($H104,class,6)</f>
        <v>0</v>
      </c>
      <c r="K104" s="10">
        <f t="shared" ref="K104:K124" si="28">$G104*VLOOKUP($H104,class,7)</f>
        <v>0</v>
      </c>
      <c r="L104" s="10">
        <f t="shared" ref="L104:L124" si="29">$G104*VLOOKUP($H104,class,8)</f>
        <v>398.30229242484671</v>
      </c>
      <c r="M104" s="1">
        <f>SUM(J104:L104)-G104</f>
        <v>0</v>
      </c>
      <c r="N104" s="1"/>
      <c r="O104" s="1"/>
      <c r="P104" s="50"/>
    </row>
    <row r="105" spans="1:16">
      <c r="A105">
        <f t="shared" si="23"/>
        <v>94</v>
      </c>
      <c r="C105" s="2">
        <v>8711</v>
      </c>
      <c r="F105" t="s">
        <v>393</v>
      </c>
      <c r="G105" s="1">
        <v>108130.06033341786</v>
      </c>
      <c r="H105" s="15">
        <v>3</v>
      </c>
      <c r="I105" s="10" t="str">
        <f t="shared" si="26"/>
        <v>Commodity</v>
      </c>
      <c r="J105" s="10">
        <f t="shared" si="27"/>
        <v>0</v>
      </c>
      <c r="K105" s="10">
        <f t="shared" si="28"/>
        <v>0</v>
      </c>
      <c r="L105" s="10">
        <f t="shared" si="29"/>
        <v>108130.06033341786</v>
      </c>
      <c r="M105" s="1">
        <f>SUM(J105:L105)-G105</f>
        <v>0</v>
      </c>
      <c r="N105" s="1"/>
      <c r="O105" s="1"/>
      <c r="P105" s="50"/>
    </row>
    <row r="106" spans="1:16">
      <c r="A106">
        <f>A104+1</f>
        <v>94</v>
      </c>
      <c r="C106" s="128" t="s">
        <v>243</v>
      </c>
      <c r="F106" t="s">
        <v>386</v>
      </c>
      <c r="G106" s="1">
        <v>0</v>
      </c>
      <c r="H106" s="15">
        <v>3</v>
      </c>
      <c r="I106" s="10" t="str">
        <f t="shared" si="26"/>
        <v>Commodity</v>
      </c>
      <c r="J106" s="10">
        <f t="shared" si="27"/>
        <v>0</v>
      </c>
      <c r="K106" s="10">
        <f t="shared" si="28"/>
        <v>0</v>
      </c>
      <c r="L106" s="10">
        <f t="shared" si="29"/>
        <v>0</v>
      </c>
      <c r="M106" s="1">
        <f>SUM(J106:L106)-G106</f>
        <v>0</v>
      </c>
      <c r="N106" s="1"/>
      <c r="O106" s="1"/>
      <c r="P106" s="50"/>
    </row>
    <row r="107" spans="1:16">
      <c r="A107">
        <f>A106+1</f>
        <v>95</v>
      </c>
      <c r="C107" s="2">
        <v>8740</v>
      </c>
      <c r="F107" t="s">
        <v>63</v>
      </c>
      <c r="G107" s="1">
        <v>5954352.9625620693</v>
      </c>
      <c r="H107" s="15">
        <v>12</v>
      </c>
      <c r="I107" s="10" t="str">
        <f t="shared" si="26"/>
        <v>Composite of Accts. 374-379</v>
      </c>
      <c r="J107" s="10">
        <f t="shared" si="27"/>
        <v>1991484.2014502275</v>
      </c>
      <c r="K107" s="10">
        <f t="shared" si="28"/>
        <v>3962868.7611118415</v>
      </c>
      <c r="L107" s="10">
        <f t="shared" si="29"/>
        <v>0</v>
      </c>
      <c r="M107" s="1">
        <f t="shared" ref="M107:M114" si="30">SUM(J107:L107)-G107</f>
        <v>0</v>
      </c>
      <c r="N107" s="1"/>
      <c r="O107" s="1"/>
      <c r="P107" s="50"/>
    </row>
    <row r="108" spans="1:16">
      <c r="A108">
        <f t="shared" si="23"/>
        <v>96</v>
      </c>
      <c r="C108" s="2">
        <v>8750</v>
      </c>
      <c r="F108" t="s">
        <v>387</v>
      </c>
      <c r="G108" s="1">
        <v>501120.33816182142</v>
      </c>
      <c r="H108" s="15">
        <v>12</v>
      </c>
      <c r="I108" s="10" t="str">
        <f t="shared" si="26"/>
        <v>Composite of Accts. 374-379</v>
      </c>
      <c r="J108" s="10">
        <f t="shared" si="27"/>
        <v>167603.97691393321</v>
      </c>
      <c r="K108" s="10">
        <f t="shared" si="28"/>
        <v>333516.36124788818</v>
      </c>
      <c r="L108" s="10">
        <f t="shared" si="29"/>
        <v>0</v>
      </c>
      <c r="M108" s="1">
        <f t="shared" si="30"/>
        <v>0</v>
      </c>
      <c r="N108" s="1"/>
      <c r="O108" s="1"/>
      <c r="P108" s="50"/>
    </row>
    <row r="109" spans="1:16">
      <c r="A109">
        <f t="shared" si="23"/>
        <v>97</v>
      </c>
      <c r="C109" s="2">
        <v>8760</v>
      </c>
      <c r="F109" t="s">
        <v>388</v>
      </c>
      <c r="G109" s="1">
        <v>27244.434147245847</v>
      </c>
      <c r="H109" s="15">
        <v>1</v>
      </c>
      <c r="I109" s="10" t="str">
        <f t="shared" si="26"/>
        <v>Customer</v>
      </c>
      <c r="J109" s="10">
        <f t="shared" si="27"/>
        <v>27244.434147245847</v>
      </c>
      <c r="K109" s="10">
        <f t="shared" si="28"/>
        <v>0</v>
      </c>
      <c r="L109" s="10">
        <f t="shared" si="29"/>
        <v>0</v>
      </c>
      <c r="M109" s="1">
        <f t="shared" si="30"/>
        <v>0</v>
      </c>
      <c r="N109" s="1"/>
      <c r="O109" s="1"/>
      <c r="P109" s="50"/>
    </row>
    <row r="110" spans="1:16">
      <c r="A110">
        <f t="shared" si="23"/>
        <v>98</v>
      </c>
      <c r="C110" s="2">
        <v>8770</v>
      </c>
      <c r="F110" t="s">
        <v>389</v>
      </c>
      <c r="G110" s="1">
        <v>3528.6627085332993</v>
      </c>
      <c r="H110" s="15">
        <v>12</v>
      </c>
      <c r="I110" s="10" t="str">
        <f t="shared" si="26"/>
        <v>Composite of Accts. 374-379</v>
      </c>
      <c r="J110" s="10">
        <f t="shared" si="27"/>
        <v>1180.1913793949666</v>
      </c>
      <c r="K110" s="10">
        <f t="shared" si="28"/>
        <v>2348.4713291383327</v>
      </c>
      <c r="L110" s="10">
        <f t="shared" si="29"/>
        <v>0</v>
      </c>
      <c r="M110" s="1">
        <f t="shared" si="30"/>
        <v>0</v>
      </c>
      <c r="N110" s="1"/>
      <c r="O110" s="1"/>
      <c r="P110" s="50"/>
    </row>
    <row r="111" spans="1:16">
      <c r="A111">
        <f t="shared" si="23"/>
        <v>99</v>
      </c>
      <c r="C111" s="2">
        <v>8780</v>
      </c>
      <c r="F111" t="s">
        <v>390</v>
      </c>
      <c r="G111" s="1">
        <v>1085246.8875980368</v>
      </c>
      <c r="H111" s="15">
        <v>1</v>
      </c>
      <c r="I111" s="10" t="str">
        <f t="shared" si="26"/>
        <v>Customer</v>
      </c>
      <c r="J111" s="10">
        <f t="shared" si="27"/>
        <v>1085246.8875980368</v>
      </c>
      <c r="K111" s="10">
        <f t="shared" si="28"/>
        <v>0</v>
      </c>
      <c r="L111" s="10">
        <f t="shared" si="29"/>
        <v>0</v>
      </c>
      <c r="M111" s="1">
        <f t="shared" si="30"/>
        <v>0</v>
      </c>
      <c r="N111" s="1"/>
      <c r="O111" s="1"/>
      <c r="P111" s="50"/>
    </row>
    <row r="112" spans="1:16">
      <c r="A112">
        <f t="shared" si="23"/>
        <v>100</v>
      </c>
      <c r="C112" s="2">
        <v>8790</v>
      </c>
      <c r="F112" t="s">
        <v>391</v>
      </c>
      <c r="G112" s="1">
        <v>0</v>
      </c>
      <c r="H112" s="15">
        <v>1</v>
      </c>
      <c r="I112" s="10" t="str">
        <f t="shared" si="26"/>
        <v>Customer</v>
      </c>
      <c r="J112" s="10">
        <f t="shared" si="27"/>
        <v>0</v>
      </c>
      <c r="K112" s="10">
        <f t="shared" si="28"/>
        <v>0</v>
      </c>
      <c r="L112" s="10">
        <f t="shared" si="29"/>
        <v>0</v>
      </c>
      <c r="M112" s="1">
        <f t="shared" si="30"/>
        <v>0</v>
      </c>
      <c r="N112" s="1"/>
      <c r="O112" s="1"/>
      <c r="P112" s="50"/>
    </row>
    <row r="113" spans="1:16">
      <c r="A113">
        <f t="shared" si="23"/>
        <v>101</v>
      </c>
      <c r="C113" s="2">
        <v>8800</v>
      </c>
      <c r="F113" t="s">
        <v>392</v>
      </c>
      <c r="G113" s="1">
        <v>1763.1729030686151</v>
      </c>
      <c r="H113" s="15">
        <v>10</v>
      </c>
      <c r="I113" s="10" t="str">
        <f t="shared" si="26"/>
        <v>Composite of Accts. 871-879 &amp; 886-893</v>
      </c>
      <c r="J113" s="10">
        <f t="shared" si="27"/>
        <v>746.60108040329681</v>
      </c>
      <c r="K113" s="10">
        <f t="shared" si="28"/>
        <v>978.31739957199397</v>
      </c>
      <c r="L113" s="10">
        <f t="shared" si="29"/>
        <v>38.254423093324384</v>
      </c>
      <c r="M113" s="1">
        <f t="shared" si="30"/>
        <v>0</v>
      </c>
      <c r="N113" s="1"/>
      <c r="O113" s="1"/>
      <c r="P113" s="50"/>
    </row>
    <row r="114" spans="1:16">
      <c r="A114">
        <f t="shared" si="23"/>
        <v>102</v>
      </c>
      <c r="C114" s="2">
        <v>8810</v>
      </c>
      <c r="F114" t="s">
        <v>90</v>
      </c>
      <c r="G114" s="1">
        <v>360992.15024819149</v>
      </c>
      <c r="H114" s="15">
        <v>10</v>
      </c>
      <c r="I114" s="10" t="str">
        <f t="shared" si="26"/>
        <v>Composite of Accts. 871-879 &amp; 886-893</v>
      </c>
      <c r="J114" s="10">
        <f t="shared" si="27"/>
        <v>152859.16028050517</v>
      </c>
      <c r="K114" s="10">
        <f t="shared" si="28"/>
        <v>200300.77656142926</v>
      </c>
      <c r="L114" s="10">
        <f t="shared" si="29"/>
        <v>7832.2134062570913</v>
      </c>
      <c r="M114" s="1">
        <f t="shared" si="30"/>
        <v>0</v>
      </c>
      <c r="N114" s="1"/>
      <c r="O114" s="1"/>
      <c r="P114" s="50"/>
    </row>
    <row r="115" spans="1:16">
      <c r="A115">
        <f t="shared" si="23"/>
        <v>103</v>
      </c>
      <c r="E115" t="s">
        <v>79</v>
      </c>
      <c r="G115" s="1"/>
      <c r="H115" s="15"/>
      <c r="I115" s="10"/>
      <c r="J115" s="10"/>
      <c r="K115" s="10"/>
      <c r="L115" s="10"/>
      <c r="M115" s="1"/>
      <c r="N115" s="1"/>
      <c r="O115" s="1"/>
    </row>
    <row r="116" spans="1:16">
      <c r="A116">
        <f t="shared" si="23"/>
        <v>104</v>
      </c>
      <c r="C116" s="2">
        <v>8850</v>
      </c>
      <c r="F116" t="s">
        <v>189</v>
      </c>
      <c r="G116" s="1">
        <v>179.81142107718028</v>
      </c>
      <c r="H116" s="15">
        <v>10</v>
      </c>
      <c r="I116" s="10" t="str">
        <f t="shared" si="26"/>
        <v>Composite of Accts. 871-879 &amp; 886-893</v>
      </c>
      <c r="J116" s="10">
        <f>$G116*VLOOKUP($H116,class,6)</f>
        <v>76.139669008882564</v>
      </c>
      <c r="K116" s="10">
        <f>$G116*VLOOKUP($H116,class,7)</f>
        <v>99.770499861593024</v>
      </c>
      <c r="L116" s="10">
        <f>$G116*VLOOKUP($H116,class,8)</f>
        <v>3.901252206704696</v>
      </c>
      <c r="M116" s="1">
        <f t="shared" ref="M116:M126" si="31">SUM(J116:L116)-G116</f>
        <v>0</v>
      </c>
      <c r="N116" s="1"/>
      <c r="O116" s="1"/>
      <c r="P116" s="50"/>
    </row>
    <row r="117" spans="1:16">
      <c r="A117">
        <f t="shared" si="23"/>
        <v>105</v>
      </c>
      <c r="C117" s="2">
        <v>8860</v>
      </c>
      <c r="F117" t="s">
        <v>190</v>
      </c>
      <c r="G117" s="1">
        <v>0</v>
      </c>
      <c r="H117" s="15">
        <v>12</v>
      </c>
      <c r="I117" s="10" t="str">
        <f t="shared" si="26"/>
        <v>Composite of Accts. 374-379</v>
      </c>
      <c r="J117" s="10">
        <f t="shared" si="27"/>
        <v>0</v>
      </c>
      <c r="K117" s="10">
        <f t="shared" si="28"/>
        <v>0</v>
      </c>
      <c r="L117" s="10">
        <f t="shared" si="29"/>
        <v>0</v>
      </c>
      <c r="M117" s="1">
        <f t="shared" si="31"/>
        <v>0</v>
      </c>
      <c r="N117" s="1"/>
      <c r="O117" s="1"/>
      <c r="P117" s="50"/>
    </row>
    <row r="118" spans="1:16">
      <c r="A118">
        <f t="shared" si="23"/>
        <v>106</v>
      </c>
      <c r="C118" s="2">
        <v>8870</v>
      </c>
      <c r="F118" t="s">
        <v>191</v>
      </c>
      <c r="G118" s="1">
        <v>18047.3448930179</v>
      </c>
      <c r="H118" s="15">
        <v>12</v>
      </c>
      <c r="I118" s="10" t="str">
        <f t="shared" si="26"/>
        <v>Composite of Accts. 374-379</v>
      </c>
      <c r="J118" s="10">
        <f t="shared" si="27"/>
        <v>6036.088632727563</v>
      </c>
      <c r="K118" s="10">
        <f t="shared" si="28"/>
        <v>12011.256260290336</v>
      </c>
      <c r="L118" s="10">
        <f t="shared" si="29"/>
        <v>0</v>
      </c>
      <c r="M118" s="1">
        <f t="shared" si="31"/>
        <v>0</v>
      </c>
      <c r="N118" s="1"/>
      <c r="O118" s="1"/>
      <c r="P118" s="50"/>
    </row>
    <row r="119" spans="1:16">
      <c r="A119">
        <f t="shared" si="23"/>
        <v>107</v>
      </c>
      <c r="C119" s="2">
        <v>8890</v>
      </c>
      <c r="F119" t="s">
        <v>192</v>
      </c>
      <c r="G119" s="1">
        <v>60064.995009882754</v>
      </c>
      <c r="H119" s="15">
        <v>3</v>
      </c>
      <c r="I119" s="10" t="str">
        <f t="shared" si="26"/>
        <v>Commodity</v>
      </c>
      <c r="J119" s="10">
        <f t="shared" si="27"/>
        <v>0</v>
      </c>
      <c r="K119" s="10">
        <f t="shared" si="28"/>
        <v>0</v>
      </c>
      <c r="L119" s="10">
        <f t="shared" si="29"/>
        <v>60064.995009882754</v>
      </c>
      <c r="M119" s="1">
        <f t="shared" si="31"/>
        <v>0</v>
      </c>
      <c r="N119" s="1"/>
      <c r="O119" s="1"/>
      <c r="P119" s="50"/>
    </row>
    <row r="120" spans="1:16">
      <c r="A120">
        <f t="shared" si="23"/>
        <v>108</v>
      </c>
      <c r="C120" s="2">
        <v>8900</v>
      </c>
      <c r="F120" t="s">
        <v>193</v>
      </c>
      <c r="G120" s="1">
        <v>0</v>
      </c>
      <c r="H120" s="15">
        <v>12</v>
      </c>
      <c r="I120" s="10" t="str">
        <f t="shared" si="26"/>
        <v>Composite of Accts. 374-379</v>
      </c>
      <c r="J120" s="10">
        <f t="shared" si="27"/>
        <v>0</v>
      </c>
      <c r="K120" s="10">
        <f t="shared" si="28"/>
        <v>0</v>
      </c>
      <c r="L120" s="10">
        <f t="shared" si="29"/>
        <v>0</v>
      </c>
      <c r="M120" s="1">
        <f t="shared" si="31"/>
        <v>0</v>
      </c>
      <c r="N120" s="1"/>
      <c r="O120" s="1"/>
      <c r="P120" s="50"/>
    </row>
    <row r="121" spans="1:16">
      <c r="A121">
        <f t="shared" si="23"/>
        <v>109</v>
      </c>
      <c r="C121" s="2">
        <v>8910</v>
      </c>
      <c r="F121" t="s">
        <v>194</v>
      </c>
      <c r="G121" s="1">
        <v>2164.4742289168194</v>
      </c>
      <c r="H121" s="15">
        <v>1</v>
      </c>
      <c r="I121" s="10" t="str">
        <f t="shared" si="26"/>
        <v>Customer</v>
      </c>
      <c r="J121" s="10">
        <f t="shared" si="27"/>
        <v>2164.4742289168194</v>
      </c>
      <c r="K121" s="10">
        <f t="shared" si="28"/>
        <v>0</v>
      </c>
      <c r="L121" s="10">
        <f t="shared" si="29"/>
        <v>0</v>
      </c>
      <c r="M121" s="1">
        <f t="shared" si="31"/>
        <v>0</v>
      </c>
      <c r="N121" s="1"/>
      <c r="O121" s="1"/>
      <c r="P121" s="50"/>
    </row>
    <row r="122" spans="1:16">
      <c r="A122">
        <f t="shared" si="23"/>
        <v>110</v>
      </c>
      <c r="C122" s="2">
        <v>8920</v>
      </c>
      <c r="F122" t="s">
        <v>195</v>
      </c>
      <c r="G122" s="1">
        <v>1286.6462193302052</v>
      </c>
      <c r="H122" s="15">
        <v>12</v>
      </c>
      <c r="I122" s="10" t="str">
        <f t="shared" si="26"/>
        <v>Composite of Accts. 374-379</v>
      </c>
      <c r="J122" s="10">
        <f t="shared" si="27"/>
        <v>430.32981665051199</v>
      </c>
      <c r="K122" s="10">
        <f t="shared" si="28"/>
        <v>856.31640267969328</v>
      </c>
      <c r="L122" s="10">
        <f t="shared" si="29"/>
        <v>0</v>
      </c>
      <c r="M122" s="1">
        <f t="shared" si="31"/>
        <v>0</v>
      </c>
      <c r="N122" s="1"/>
      <c r="O122" s="1"/>
      <c r="P122" s="50"/>
    </row>
    <row r="123" spans="1:16">
      <c r="A123">
        <f t="shared" si="23"/>
        <v>111</v>
      </c>
      <c r="C123" s="2">
        <v>8930</v>
      </c>
      <c r="F123" t="s">
        <v>196</v>
      </c>
      <c r="G123" s="1">
        <v>8086.7084515030829</v>
      </c>
      <c r="H123" s="15">
        <v>1</v>
      </c>
      <c r="I123" s="10" t="str">
        <f t="shared" si="26"/>
        <v>Customer</v>
      </c>
      <c r="J123" s="10">
        <f t="shared" si="27"/>
        <v>8086.7084515030829</v>
      </c>
      <c r="K123" s="10">
        <f t="shared" si="28"/>
        <v>0</v>
      </c>
      <c r="L123" s="10">
        <f t="shared" si="29"/>
        <v>0</v>
      </c>
      <c r="M123" s="1">
        <f t="shared" si="31"/>
        <v>0</v>
      </c>
      <c r="N123" s="1"/>
      <c r="O123" s="1"/>
      <c r="P123" s="50"/>
    </row>
    <row r="124" spans="1:16">
      <c r="A124">
        <f>A123+1</f>
        <v>112</v>
      </c>
      <c r="C124" s="2">
        <v>8940</v>
      </c>
      <c r="F124" t="s">
        <v>197</v>
      </c>
      <c r="G124" s="1">
        <v>913.01473427814267</v>
      </c>
      <c r="H124" s="15">
        <v>1</v>
      </c>
      <c r="I124" s="10" t="str">
        <f t="shared" si="26"/>
        <v>Customer</v>
      </c>
      <c r="J124" s="10">
        <f t="shared" si="27"/>
        <v>913.01473427814267</v>
      </c>
      <c r="K124" s="10">
        <f t="shared" si="28"/>
        <v>0</v>
      </c>
      <c r="L124" s="10">
        <f t="shared" si="29"/>
        <v>0</v>
      </c>
      <c r="M124" s="1">
        <f t="shared" si="31"/>
        <v>0</v>
      </c>
      <c r="N124" s="1"/>
      <c r="O124" s="1"/>
      <c r="P124" s="50"/>
    </row>
    <row r="125" spans="1:16">
      <c r="A125">
        <f>A124+1</f>
        <v>113</v>
      </c>
      <c r="C125" s="2" t="s">
        <v>394</v>
      </c>
      <c r="F125" t="s">
        <v>105</v>
      </c>
      <c r="G125" s="1">
        <v>0</v>
      </c>
      <c r="H125" s="15">
        <v>10</v>
      </c>
      <c r="I125" s="10" t="str">
        <f t="shared" si="26"/>
        <v>Composite of Accts. 871-879 &amp; 886-893</v>
      </c>
      <c r="J125" s="10">
        <f>$G125*VLOOKUP($H125,class,6)</f>
        <v>0</v>
      </c>
      <c r="K125" s="10">
        <f>$G125*VLOOKUP($H125,class,7)</f>
        <v>0</v>
      </c>
      <c r="L125" s="10">
        <f>$G125*VLOOKUP($H125,class,8)</f>
        <v>0</v>
      </c>
      <c r="M125" s="1">
        <f t="shared" si="31"/>
        <v>0</v>
      </c>
      <c r="N125" s="1"/>
      <c r="O125" s="1"/>
      <c r="P125" s="50"/>
    </row>
    <row r="126" spans="1:16">
      <c r="A126">
        <f t="shared" si="23"/>
        <v>114</v>
      </c>
      <c r="D126" t="s">
        <v>25</v>
      </c>
      <c r="G126" s="1">
        <f>SUM(G101:G125)</f>
        <v>9199699.3907355051</v>
      </c>
      <c r="H126" s="15"/>
      <c r="J126" s="1">
        <f>SUM(J101:J125)</f>
        <v>3895537.1265942063</v>
      </c>
      <c r="K126" s="1">
        <f>SUM(K101:K125)</f>
        <v>5104562.33142222</v>
      </c>
      <c r="L126" s="1">
        <f>SUM(L101:L125)</f>
        <v>199599.93271907658</v>
      </c>
      <c r="M126" s="1">
        <f t="shared" si="31"/>
        <v>0</v>
      </c>
      <c r="N126" s="1"/>
      <c r="O126" s="1"/>
      <c r="P126" s="50"/>
    </row>
    <row r="127" spans="1:16">
      <c r="A127">
        <f t="shared" si="23"/>
        <v>115</v>
      </c>
      <c r="G127" s="1"/>
      <c r="H127" s="15"/>
      <c r="J127" s="1"/>
      <c r="K127" s="1"/>
      <c r="L127" s="1"/>
      <c r="M127" s="1"/>
      <c r="N127" s="1"/>
      <c r="O127" s="1"/>
    </row>
    <row r="128" spans="1:16">
      <c r="A128">
        <f t="shared" si="23"/>
        <v>116</v>
      </c>
      <c r="D128" t="s">
        <v>208</v>
      </c>
      <c r="G128" s="1"/>
      <c r="H128" s="15"/>
      <c r="I128" s="10"/>
      <c r="J128" s="10"/>
      <c r="K128" s="10"/>
      <c r="L128" s="10"/>
      <c r="M128" s="1"/>
      <c r="N128" s="1"/>
      <c r="O128" s="1"/>
    </row>
    <row r="129" spans="1:17">
      <c r="A129">
        <f t="shared" si="23"/>
        <v>117</v>
      </c>
      <c r="C129" s="2">
        <v>9010</v>
      </c>
      <c r="E129" t="s">
        <v>113</v>
      </c>
      <c r="G129" s="1">
        <v>0</v>
      </c>
      <c r="H129" s="15">
        <v>1</v>
      </c>
      <c r="I129" s="10" t="str">
        <f>VLOOKUP($H129,class,3)</f>
        <v>Customer</v>
      </c>
      <c r="J129" s="10">
        <f t="shared" ref="J129:J166" si="32">$G129*VLOOKUP($H129,class,6)</f>
        <v>0</v>
      </c>
      <c r="K129" s="10">
        <f t="shared" ref="K129:K166" si="33">$G129*VLOOKUP($H129,class,7)</f>
        <v>0</v>
      </c>
      <c r="L129" s="10">
        <f t="shared" ref="L129:L166" si="34">$G129*VLOOKUP($H129,class,8)</f>
        <v>0</v>
      </c>
      <c r="M129" s="1">
        <f t="shared" ref="M129:M134" si="35">SUM(J129:L129)-G129</f>
        <v>0</v>
      </c>
      <c r="N129" s="1"/>
      <c r="O129" s="1"/>
      <c r="P129" s="50"/>
    </row>
    <row r="130" spans="1:17">
      <c r="A130">
        <f t="shared" si="23"/>
        <v>118</v>
      </c>
      <c r="C130" s="2">
        <v>9020</v>
      </c>
      <c r="E130" t="s">
        <v>205</v>
      </c>
      <c r="G130" s="1">
        <v>928104.73931829922</v>
      </c>
      <c r="H130" s="15">
        <v>1</v>
      </c>
      <c r="I130" s="10" t="str">
        <f>VLOOKUP($H130,class,3)</f>
        <v>Customer</v>
      </c>
      <c r="J130" s="10">
        <f t="shared" si="32"/>
        <v>928104.73931829922</v>
      </c>
      <c r="K130" s="10">
        <f t="shared" si="33"/>
        <v>0</v>
      </c>
      <c r="L130" s="10">
        <f t="shared" si="34"/>
        <v>0</v>
      </c>
      <c r="M130" s="1">
        <f t="shared" si="35"/>
        <v>0</v>
      </c>
      <c r="N130" s="1"/>
      <c r="O130" s="1"/>
      <c r="P130" s="50"/>
    </row>
    <row r="131" spans="1:17">
      <c r="A131">
        <f t="shared" si="23"/>
        <v>119</v>
      </c>
      <c r="C131" s="2">
        <v>9030</v>
      </c>
      <c r="E131" t="s">
        <v>206</v>
      </c>
      <c r="G131" s="1">
        <v>1107950.1547172442</v>
      </c>
      <c r="H131" s="15">
        <v>1</v>
      </c>
      <c r="I131" s="10" t="str">
        <f>VLOOKUP($H131,class,3)</f>
        <v>Customer</v>
      </c>
      <c r="J131" s="10">
        <f t="shared" si="32"/>
        <v>1107950.1547172442</v>
      </c>
      <c r="K131" s="10">
        <f t="shared" si="33"/>
        <v>0</v>
      </c>
      <c r="L131" s="10">
        <f t="shared" si="34"/>
        <v>0</v>
      </c>
      <c r="M131" s="1">
        <f t="shared" si="35"/>
        <v>0</v>
      </c>
      <c r="N131" s="1"/>
      <c r="O131" s="1"/>
      <c r="P131" s="50"/>
    </row>
    <row r="132" spans="1:17">
      <c r="A132">
        <f t="shared" si="23"/>
        <v>120</v>
      </c>
      <c r="C132" s="2">
        <v>9040</v>
      </c>
      <c r="E132" t="s">
        <v>114</v>
      </c>
      <c r="G132" s="1">
        <v>363457.88190960902</v>
      </c>
      <c r="H132" s="15">
        <v>1</v>
      </c>
      <c r="I132" s="10" t="str">
        <f>VLOOKUP($H132,class,3)</f>
        <v>Customer</v>
      </c>
      <c r="J132" s="10">
        <f t="shared" si="32"/>
        <v>363457.88190960902</v>
      </c>
      <c r="K132" s="10">
        <f t="shared" si="33"/>
        <v>0</v>
      </c>
      <c r="L132" s="10">
        <f t="shared" si="34"/>
        <v>0</v>
      </c>
      <c r="M132" s="1">
        <f t="shared" si="35"/>
        <v>0</v>
      </c>
      <c r="N132" s="1"/>
      <c r="O132" s="1"/>
      <c r="P132" s="50"/>
    </row>
    <row r="133" spans="1:17">
      <c r="A133">
        <f t="shared" si="23"/>
        <v>121</v>
      </c>
      <c r="C133" s="2">
        <v>9050</v>
      </c>
      <c r="E133" t="s">
        <v>207</v>
      </c>
      <c r="G133" s="1">
        <v>0</v>
      </c>
      <c r="H133" s="15">
        <v>1</v>
      </c>
      <c r="I133" s="10" t="str">
        <f>VLOOKUP($H133,class,3)</f>
        <v>Customer</v>
      </c>
      <c r="J133" s="10">
        <f t="shared" si="32"/>
        <v>0</v>
      </c>
      <c r="K133" s="10">
        <f t="shared" si="33"/>
        <v>0</v>
      </c>
      <c r="L133" s="10">
        <f t="shared" si="34"/>
        <v>0</v>
      </c>
      <c r="M133" s="1">
        <f t="shared" si="35"/>
        <v>0</v>
      </c>
      <c r="N133" s="1"/>
      <c r="O133" s="1"/>
      <c r="P133" s="50"/>
    </row>
    <row r="134" spans="1:17">
      <c r="A134">
        <f t="shared" si="23"/>
        <v>122</v>
      </c>
      <c r="D134" t="s">
        <v>209</v>
      </c>
      <c r="G134" s="1">
        <f>SUM(G129:G133)</f>
        <v>2399512.7759451522</v>
      </c>
      <c r="H134" s="15"/>
      <c r="I134" s="10"/>
      <c r="J134" s="1">
        <f>SUM(J129:J133)</f>
        <v>2399512.7759451522</v>
      </c>
      <c r="K134" s="1">
        <f>SUM(K129:K133)</f>
        <v>0</v>
      </c>
      <c r="L134" s="1">
        <f>SUM(L129:L133)</f>
        <v>0</v>
      </c>
      <c r="M134" s="1">
        <f t="shared" si="35"/>
        <v>0</v>
      </c>
      <c r="N134" s="1"/>
      <c r="O134" s="1"/>
    </row>
    <row r="135" spans="1:17">
      <c r="A135">
        <f t="shared" si="23"/>
        <v>123</v>
      </c>
      <c r="G135" s="1"/>
      <c r="H135" s="15"/>
      <c r="I135" s="10"/>
      <c r="J135" s="10"/>
      <c r="K135" s="10"/>
      <c r="L135" s="10"/>
      <c r="M135" s="1"/>
      <c r="N135" s="1"/>
      <c r="O135" s="1"/>
    </row>
    <row r="136" spans="1:17">
      <c r="A136">
        <f t="shared" si="23"/>
        <v>124</v>
      </c>
      <c r="D136" t="s">
        <v>214</v>
      </c>
      <c r="G136" s="1"/>
      <c r="H136" s="15"/>
      <c r="I136" s="10"/>
      <c r="J136" s="10"/>
      <c r="K136" s="10"/>
      <c r="L136" s="10"/>
      <c r="M136" s="1"/>
      <c r="N136" s="1"/>
      <c r="O136" s="1"/>
    </row>
    <row r="137" spans="1:17">
      <c r="A137">
        <f t="shared" si="23"/>
        <v>125</v>
      </c>
      <c r="C137" s="2">
        <v>9070</v>
      </c>
      <c r="E137" t="s">
        <v>113</v>
      </c>
      <c r="G137" s="1">
        <v>0</v>
      </c>
      <c r="H137" s="15">
        <v>1</v>
      </c>
      <c r="I137" s="10" t="str">
        <f>VLOOKUP($H137,class,3)</f>
        <v>Customer</v>
      </c>
      <c r="J137" s="10">
        <f t="shared" si="32"/>
        <v>0</v>
      </c>
      <c r="K137" s="10">
        <f t="shared" si="33"/>
        <v>0</v>
      </c>
      <c r="L137" s="10">
        <f t="shared" si="34"/>
        <v>0</v>
      </c>
      <c r="M137" s="1">
        <f>SUM(J137:L137)-G137</f>
        <v>0</v>
      </c>
      <c r="N137" s="1"/>
      <c r="O137" s="1"/>
      <c r="P137" s="50"/>
    </row>
    <row r="138" spans="1:17">
      <c r="A138">
        <f t="shared" si="23"/>
        <v>126</v>
      </c>
      <c r="C138" s="2">
        <v>9080</v>
      </c>
      <c r="E138" t="s">
        <v>210</v>
      </c>
      <c r="G138" s="1">
        <v>0</v>
      </c>
      <c r="H138" s="15">
        <v>1</v>
      </c>
      <c r="I138" s="10" t="str">
        <f>VLOOKUP($H138,class,3)</f>
        <v>Customer</v>
      </c>
      <c r="J138" s="10">
        <f t="shared" si="32"/>
        <v>0</v>
      </c>
      <c r="K138" s="10">
        <f t="shared" si="33"/>
        <v>0</v>
      </c>
      <c r="L138" s="10">
        <f t="shared" si="34"/>
        <v>0</v>
      </c>
      <c r="M138" s="1">
        <f>SUM(J138:L138)-G138</f>
        <v>0</v>
      </c>
      <c r="N138" s="1"/>
      <c r="O138" s="1"/>
      <c r="P138" s="50"/>
    </row>
    <row r="139" spans="1:17">
      <c r="A139">
        <f t="shared" si="23"/>
        <v>127</v>
      </c>
      <c r="C139" s="2">
        <v>9090</v>
      </c>
      <c r="E139" t="s">
        <v>211</v>
      </c>
      <c r="G139" s="1">
        <v>175015.1084149479</v>
      </c>
      <c r="H139" s="15">
        <v>1</v>
      </c>
      <c r="I139" s="10" t="str">
        <f>VLOOKUP($H139,class,3)</f>
        <v>Customer</v>
      </c>
      <c r="J139" s="10">
        <f t="shared" si="32"/>
        <v>175015.1084149479</v>
      </c>
      <c r="K139" s="10">
        <f t="shared" si="33"/>
        <v>0</v>
      </c>
      <c r="L139" s="10">
        <f t="shared" si="34"/>
        <v>0</v>
      </c>
      <c r="M139" s="1">
        <f>SUM(J139:L139)-G139</f>
        <v>0</v>
      </c>
      <c r="N139" s="1"/>
      <c r="O139" s="1"/>
      <c r="P139" s="50"/>
    </row>
    <row r="140" spans="1:17">
      <c r="A140">
        <f t="shared" si="23"/>
        <v>128</v>
      </c>
      <c r="C140" s="2">
        <v>9100</v>
      </c>
      <c r="E140" t="s">
        <v>212</v>
      </c>
      <c r="G140" s="1">
        <v>116.20216219769976</v>
      </c>
      <c r="H140" s="15">
        <v>1</v>
      </c>
      <c r="I140" s="10" t="str">
        <f>VLOOKUP($H140,class,3)</f>
        <v>Customer</v>
      </c>
      <c r="J140" s="10">
        <f t="shared" si="32"/>
        <v>116.20216219769976</v>
      </c>
      <c r="K140" s="10">
        <f t="shared" si="33"/>
        <v>0</v>
      </c>
      <c r="L140" s="10">
        <f t="shared" si="34"/>
        <v>0</v>
      </c>
      <c r="M140" s="1">
        <f>SUM(J140:L140)-G140</f>
        <v>0</v>
      </c>
      <c r="N140" s="1"/>
      <c r="O140" s="1"/>
      <c r="P140" s="50"/>
    </row>
    <row r="141" spans="1:17">
      <c r="A141">
        <f t="shared" si="23"/>
        <v>129</v>
      </c>
      <c r="D141" t="s">
        <v>213</v>
      </c>
      <c r="G141" s="1">
        <f>SUM(G137:G140)</f>
        <v>175131.3105771456</v>
      </c>
      <c r="H141" s="15"/>
      <c r="I141" s="10"/>
      <c r="J141" s="1">
        <f>SUM(J137:J140)</f>
        <v>175131.3105771456</v>
      </c>
      <c r="K141" s="1">
        <f>SUM(K137:K140)</f>
        <v>0</v>
      </c>
      <c r="L141" s="1">
        <f>SUM(L137:L140)</f>
        <v>0</v>
      </c>
      <c r="M141" s="1">
        <f>SUM(J141:L141)-G141</f>
        <v>0</v>
      </c>
      <c r="N141" s="1"/>
      <c r="O141" s="1"/>
    </row>
    <row r="142" spans="1:17">
      <c r="A142">
        <f t="shared" si="23"/>
        <v>130</v>
      </c>
      <c r="G142" s="1"/>
      <c r="H142" s="15"/>
      <c r="I142" s="10"/>
      <c r="J142" s="10"/>
      <c r="K142" s="10"/>
      <c r="L142" s="10"/>
      <c r="M142" s="1"/>
      <c r="N142" s="1"/>
      <c r="O142" s="1"/>
    </row>
    <row r="143" spans="1:17">
      <c r="A143">
        <f t="shared" si="23"/>
        <v>131</v>
      </c>
      <c r="D143" t="s">
        <v>219</v>
      </c>
      <c r="G143" s="1"/>
      <c r="H143" s="15"/>
      <c r="I143" s="10"/>
      <c r="J143" s="10"/>
      <c r="K143" s="10"/>
      <c r="L143" s="10"/>
      <c r="M143" s="1"/>
      <c r="N143" s="1"/>
      <c r="O143" s="1"/>
    </row>
    <row r="144" spans="1:17">
      <c r="A144">
        <f t="shared" si="23"/>
        <v>132</v>
      </c>
      <c r="C144" s="2">
        <v>9110</v>
      </c>
      <c r="E144" t="s">
        <v>113</v>
      </c>
      <c r="G144" s="1">
        <f>+P144+Q144</f>
        <v>0</v>
      </c>
      <c r="H144" s="15">
        <v>1</v>
      </c>
      <c r="I144" s="10" t="str">
        <f>VLOOKUP($H144,class,3)</f>
        <v>Customer</v>
      </c>
      <c r="J144" s="10">
        <f t="shared" si="32"/>
        <v>0</v>
      </c>
      <c r="K144" s="10">
        <f t="shared" si="33"/>
        <v>0</v>
      </c>
      <c r="L144" s="10">
        <f t="shared" si="34"/>
        <v>0</v>
      </c>
      <c r="M144" s="1">
        <f>SUM(J144:L144)-G144</f>
        <v>0</v>
      </c>
      <c r="N144" s="89">
        <v>9110</v>
      </c>
      <c r="O144" s="50" t="s">
        <v>113</v>
      </c>
      <c r="P144" s="50">
        <v>221194.11481836322</v>
      </c>
      <c r="Q144" s="50">
        <v>-221194.11481836301</v>
      </c>
    </row>
    <row r="145" spans="1:18">
      <c r="A145">
        <f t="shared" si="23"/>
        <v>133</v>
      </c>
      <c r="C145" s="2">
        <v>9120</v>
      </c>
      <c r="E145" t="s">
        <v>215</v>
      </c>
      <c r="G145" s="1">
        <f t="shared" ref="G145:G147" si="36">+P145+Q145</f>
        <v>0</v>
      </c>
      <c r="H145" s="15">
        <v>1</v>
      </c>
      <c r="I145" s="10" t="str">
        <f>VLOOKUP($H145,class,3)</f>
        <v>Customer</v>
      </c>
      <c r="J145" s="10">
        <f t="shared" si="32"/>
        <v>0</v>
      </c>
      <c r="K145" s="10">
        <f t="shared" si="33"/>
        <v>0</v>
      </c>
      <c r="L145" s="10">
        <f t="shared" si="34"/>
        <v>0</v>
      </c>
      <c r="M145" s="1">
        <f>SUM(J145:L145)-G145</f>
        <v>0</v>
      </c>
      <c r="N145" s="89">
        <v>9120</v>
      </c>
      <c r="O145" s="50" t="s">
        <v>215</v>
      </c>
      <c r="P145" s="50">
        <v>58954.974529856147</v>
      </c>
      <c r="Q145" s="50">
        <v>-58954.974529856103</v>
      </c>
    </row>
    <row r="146" spans="1:18">
      <c r="A146">
        <f t="shared" si="23"/>
        <v>134</v>
      </c>
      <c r="C146" s="2">
        <v>9130</v>
      </c>
      <c r="E146" t="s">
        <v>216</v>
      </c>
      <c r="G146" s="1">
        <f t="shared" si="36"/>
        <v>0</v>
      </c>
      <c r="H146" s="15">
        <v>1</v>
      </c>
      <c r="I146" s="10" t="str">
        <f>VLOOKUP($H146,class,3)</f>
        <v>Customer</v>
      </c>
      <c r="J146" s="10">
        <f t="shared" si="32"/>
        <v>0</v>
      </c>
      <c r="K146" s="10">
        <f t="shared" si="33"/>
        <v>0</v>
      </c>
      <c r="L146" s="10">
        <f t="shared" si="34"/>
        <v>0</v>
      </c>
      <c r="M146" s="1">
        <f>SUM(J146:L146)-G146</f>
        <v>0</v>
      </c>
      <c r="N146" s="89">
        <v>9130</v>
      </c>
      <c r="O146" s="50" t="s">
        <v>216</v>
      </c>
      <c r="P146" s="50">
        <v>47524.574822683928</v>
      </c>
      <c r="Q146" s="50">
        <v>-47524.574822683899</v>
      </c>
    </row>
    <row r="147" spans="1:18">
      <c r="A147">
        <f t="shared" si="23"/>
        <v>135</v>
      </c>
      <c r="C147" s="2">
        <v>9160</v>
      </c>
      <c r="E147" t="s">
        <v>217</v>
      </c>
      <c r="G147" s="1">
        <f t="shared" si="36"/>
        <v>155124.60857839306</v>
      </c>
      <c r="H147" s="15">
        <v>1</v>
      </c>
      <c r="I147" s="10" t="str">
        <f>VLOOKUP($H147,class,3)</f>
        <v>Customer</v>
      </c>
      <c r="J147" s="10">
        <f t="shared" si="32"/>
        <v>155124.60857839306</v>
      </c>
      <c r="K147" s="10">
        <f t="shared" si="33"/>
        <v>0</v>
      </c>
      <c r="L147" s="10">
        <f t="shared" si="34"/>
        <v>0</v>
      </c>
      <c r="M147" s="1">
        <f>SUM(J147:L147)-G147</f>
        <v>0</v>
      </c>
      <c r="N147" s="89">
        <v>9160</v>
      </c>
      <c r="O147" s="50" t="s">
        <v>217</v>
      </c>
      <c r="P147" s="50">
        <v>0</v>
      </c>
      <c r="Q147" s="50">
        <v>155124.60857839306</v>
      </c>
    </row>
    <row r="148" spans="1:18">
      <c r="A148">
        <f t="shared" si="23"/>
        <v>136</v>
      </c>
      <c r="D148" t="s">
        <v>218</v>
      </c>
      <c r="G148" s="1">
        <f>SUM(G144:G147)</f>
        <v>155124.60857839306</v>
      </c>
      <c r="H148" s="15"/>
      <c r="I148" s="10"/>
      <c r="J148" s="1">
        <f>SUM(J144:J147)</f>
        <v>155124.60857839306</v>
      </c>
      <c r="K148" s="1">
        <f>SUM(K144:K147)</f>
        <v>0</v>
      </c>
      <c r="L148" s="1">
        <f>SUM(L144:L147)</f>
        <v>0</v>
      </c>
      <c r="M148" s="1">
        <f>SUM(J148:L148)-G148</f>
        <v>0</v>
      </c>
      <c r="N148" s="1"/>
      <c r="O148" s="1"/>
      <c r="P148" s="50"/>
      <c r="Q148" s="50"/>
    </row>
    <row r="149" spans="1:18">
      <c r="A149">
        <f t="shared" si="23"/>
        <v>137</v>
      </c>
      <c r="G149" s="1"/>
      <c r="H149" s="15"/>
      <c r="I149" s="10"/>
      <c r="J149" s="10"/>
      <c r="K149" s="10"/>
      <c r="L149" s="10"/>
      <c r="M149" s="1"/>
      <c r="N149" s="1"/>
      <c r="O149" s="1"/>
    </row>
    <row r="150" spans="1:18">
      <c r="A150">
        <f t="shared" si="23"/>
        <v>138</v>
      </c>
      <c r="D150" t="s">
        <v>31</v>
      </c>
      <c r="G150" s="1"/>
      <c r="H150" s="15"/>
      <c r="J150" s="1"/>
      <c r="K150" s="1"/>
      <c r="L150" s="1"/>
      <c r="O150" s="1"/>
    </row>
    <row r="151" spans="1:18">
      <c r="A151">
        <f t="shared" si="23"/>
        <v>139</v>
      </c>
      <c r="E151" t="s">
        <v>70</v>
      </c>
      <c r="G151" s="1"/>
      <c r="H151" s="15"/>
      <c r="J151" s="1"/>
      <c r="K151" s="1"/>
      <c r="L151" s="1"/>
      <c r="M151" s="1"/>
      <c r="N151" s="1"/>
      <c r="O151" s="4"/>
    </row>
    <row r="152" spans="1:18">
      <c r="A152">
        <f t="shared" si="23"/>
        <v>140</v>
      </c>
      <c r="C152" s="2">
        <v>9200</v>
      </c>
      <c r="F152" t="s">
        <v>198</v>
      </c>
      <c r="G152" s="50">
        <f>+P152+Q152</f>
        <v>-1256557.3384536216</v>
      </c>
      <c r="H152" s="15">
        <v>17</v>
      </c>
      <c r="I152" s="10" t="str">
        <f t="shared" ref="I152:I166" si="37">VLOOKUP($H152,class,3)</f>
        <v>Composite of Accts. 870-902, 905-916, 924 &amp; 928-930.1</v>
      </c>
      <c r="J152" s="10">
        <f t="shared" si="32"/>
        <v>-638527.64436451788</v>
      </c>
      <c r="K152" s="10">
        <f t="shared" si="33"/>
        <v>-594848.02728915738</v>
      </c>
      <c r="L152" s="10">
        <f t="shared" si="34"/>
        <v>-23181.666799946444</v>
      </c>
      <c r="M152" s="1">
        <f>SUM(J152:L152)-G152</f>
        <v>0</v>
      </c>
      <c r="N152" s="90">
        <v>9200</v>
      </c>
      <c r="O152" s="1" t="s">
        <v>198</v>
      </c>
      <c r="P152" s="50">
        <v>186999.36451790819</v>
      </c>
      <c r="Q152" s="50">
        <v>-1443556.7029715299</v>
      </c>
      <c r="R152" t="s">
        <v>460</v>
      </c>
    </row>
    <row r="153" spans="1:18">
      <c r="A153">
        <f t="shared" si="23"/>
        <v>141</v>
      </c>
      <c r="C153" s="2">
        <v>9210</v>
      </c>
      <c r="F153" t="s">
        <v>106</v>
      </c>
      <c r="G153" s="50">
        <f>+P153+Q153</f>
        <v>8473.4698661444345</v>
      </c>
      <c r="H153" s="15">
        <v>17</v>
      </c>
      <c r="I153" s="10" t="str">
        <f t="shared" si="37"/>
        <v>Composite of Accts. 870-902, 905-916, 924 &amp; 928-930.1</v>
      </c>
      <c r="J153" s="10">
        <f t="shared" si="32"/>
        <v>4305.8478810695597</v>
      </c>
      <c r="K153" s="10">
        <f t="shared" si="33"/>
        <v>4011.2987126979206</v>
      </c>
      <c r="L153" s="10">
        <f t="shared" si="34"/>
        <v>156.32327237695498</v>
      </c>
      <c r="M153" s="1">
        <f t="shared" ref="M153:M164" si="38">SUM(J153:L153)-G153</f>
        <v>0</v>
      </c>
      <c r="N153" s="90">
        <v>9210</v>
      </c>
      <c r="O153" s="1" t="s">
        <v>106</v>
      </c>
      <c r="P153" s="50">
        <v>8473.4698661444345</v>
      </c>
      <c r="Q153" s="50"/>
    </row>
    <row r="154" spans="1:18">
      <c r="A154">
        <f t="shared" si="23"/>
        <v>142</v>
      </c>
      <c r="C154" s="2">
        <v>9220</v>
      </c>
      <c r="F154" t="s">
        <v>199</v>
      </c>
      <c r="G154" s="50">
        <v>0</v>
      </c>
      <c r="H154" s="15">
        <v>1</v>
      </c>
      <c r="I154" s="10" t="str">
        <f t="shared" si="37"/>
        <v>Customer</v>
      </c>
      <c r="J154" s="10">
        <f t="shared" si="32"/>
        <v>0</v>
      </c>
      <c r="K154" s="10">
        <f t="shared" si="33"/>
        <v>0</v>
      </c>
      <c r="L154" s="10">
        <f t="shared" si="34"/>
        <v>0</v>
      </c>
      <c r="M154" s="1">
        <f t="shared" si="38"/>
        <v>0</v>
      </c>
      <c r="N154" s="90">
        <v>9220</v>
      </c>
      <c r="O154" s="1" t="s">
        <v>455</v>
      </c>
      <c r="P154" s="50">
        <v>15463672.796832643</v>
      </c>
    </row>
    <row r="155" spans="1:18">
      <c r="A155">
        <f t="shared" si="23"/>
        <v>143</v>
      </c>
      <c r="C155" s="2">
        <v>9220</v>
      </c>
      <c r="F155" t="s">
        <v>200</v>
      </c>
      <c r="G155" s="50">
        <f>+P154+Q154</f>
        <v>15463672.796832643</v>
      </c>
      <c r="H155" s="15">
        <v>17</v>
      </c>
      <c r="I155" s="10" t="str">
        <f t="shared" si="37"/>
        <v>Composite of Accts. 870-902, 905-916, 924 &amp; 928-930.1</v>
      </c>
      <c r="J155" s="10">
        <f t="shared" si="32"/>
        <v>7857964.186764935</v>
      </c>
      <c r="K155" s="10">
        <f t="shared" si="33"/>
        <v>7320426.196516471</v>
      </c>
      <c r="L155" s="10">
        <f t="shared" si="34"/>
        <v>285282.41355123901</v>
      </c>
      <c r="M155" s="1">
        <f>SUM(J155:L155)-G155</f>
        <v>0</v>
      </c>
      <c r="N155" s="90">
        <v>9230</v>
      </c>
      <c r="O155" s="1" t="s">
        <v>107</v>
      </c>
      <c r="P155" s="50">
        <v>257301.81802105525</v>
      </c>
    </row>
    <row r="156" spans="1:18">
      <c r="A156">
        <f t="shared" si="23"/>
        <v>144</v>
      </c>
      <c r="C156" s="2">
        <v>9230</v>
      </c>
      <c r="F156" t="s">
        <v>107</v>
      </c>
      <c r="G156" s="50">
        <f t="shared" ref="G156:G161" si="39">+P155+Q155</f>
        <v>257301.81802105525</v>
      </c>
      <c r="H156" s="15">
        <v>17</v>
      </c>
      <c r="I156" s="10" t="str">
        <f t="shared" si="37"/>
        <v>Composite of Accts. 870-902, 905-916, 924 &amp; 928-930.1</v>
      </c>
      <c r="J156" s="10">
        <f t="shared" si="32"/>
        <v>130749.56368794167</v>
      </c>
      <c r="K156" s="10">
        <f t="shared" si="33"/>
        <v>121805.40766734588</v>
      </c>
      <c r="L156" s="10">
        <f t="shared" si="34"/>
        <v>4746.8466657677391</v>
      </c>
      <c r="M156" s="1">
        <f t="shared" si="38"/>
        <v>0</v>
      </c>
      <c r="N156" s="90">
        <v>9240</v>
      </c>
      <c r="O156" s="1" t="s">
        <v>102</v>
      </c>
      <c r="P156" s="50">
        <v>72573.430469133338</v>
      </c>
    </row>
    <row r="157" spans="1:18">
      <c r="A157">
        <f t="shared" si="23"/>
        <v>145</v>
      </c>
      <c r="C157" s="2">
        <v>9240</v>
      </c>
      <c r="F157" t="s">
        <v>102</v>
      </c>
      <c r="G157" s="50">
        <f t="shared" si="39"/>
        <v>72573.430469133338</v>
      </c>
      <c r="H157" s="15">
        <v>5.7</v>
      </c>
      <c r="I157" s="10" t="str">
        <f t="shared" si="37"/>
        <v>Net Plant</v>
      </c>
      <c r="J157" s="10">
        <f t="shared" si="32"/>
        <v>39984.957207863132</v>
      </c>
      <c r="K157" s="10">
        <f t="shared" si="33"/>
        <v>32012.300249416745</v>
      </c>
      <c r="L157" s="10">
        <f t="shared" si="34"/>
        <v>576.1730118534598</v>
      </c>
      <c r="M157" s="1">
        <f t="shared" si="38"/>
        <v>0</v>
      </c>
      <c r="N157" s="90">
        <v>9250</v>
      </c>
      <c r="O157" s="1" t="s">
        <v>103</v>
      </c>
      <c r="P157" s="50">
        <v>65994.044220792639</v>
      </c>
    </row>
    <row r="158" spans="1:18">
      <c r="A158">
        <f t="shared" si="23"/>
        <v>146</v>
      </c>
      <c r="C158" s="2">
        <v>9250</v>
      </c>
      <c r="F158" t="s">
        <v>103</v>
      </c>
      <c r="G158" s="50">
        <f t="shared" si="39"/>
        <v>65994.044220792639</v>
      </c>
      <c r="H158" s="15">
        <v>17</v>
      </c>
      <c r="I158" s="10" t="str">
        <f t="shared" si="37"/>
        <v>Composite of Accts. 870-902, 905-916, 924 &amp; 928-930.1</v>
      </c>
      <c r="J158" s="10">
        <f t="shared" si="32"/>
        <v>33535.295452771621</v>
      </c>
      <c r="K158" s="10">
        <f t="shared" si="33"/>
        <v>31241.254032929941</v>
      </c>
      <c r="L158" s="10">
        <f t="shared" si="34"/>
        <v>1217.4947350910813</v>
      </c>
      <c r="M158" s="1">
        <f t="shared" si="38"/>
        <v>0</v>
      </c>
      <c r="N158" s="90">
        <v>9260</v>
      </c>
      <c r="O158" s="1" t="s">
        <v>201</v>
      </c>
      <c r="P158" s="50">
        <v>1794417.2374936095</v>
      </c>
      <c r="Q158" s="50">
        <v>-517169.00061374798</v>
      </c>
      <c r="R158" t="s">
        <v>566</v>
      </c>
    </row>
    <row r="159" spans="1:18">
      <c r="A159">
        <f t="shared" si="23"/>
        <v>147</v>
      </c>
      <c r="C159" s="2">
        <v>9260</v>
      </c>
      <c r="F159" t="s">
        <v>201</v>
      </c>
      <c r="G159" s="50">
        <f t="shared" si="39"/>
        <v>1277248.2368798614</v>
      </c>
      <c r="H159" s="15">
        <v>17</v>
      </c>
      <c r="I159" s="10" t="str">
        <f t="shared" si="37"/>
        <v>Composite of Accts. 870-902, 905-916, 924 &amp; 928-930.1</v>
      </c>
      <c r="J159" s="10">
        <f t="shared" si="32"/>
        <v>649041.85667109792</v>
      </c>
      <c r="K159" s="10">
        <f t="shared" si="33"/>
        <v>604642.9962372802</v>
      </c>
      <c r="L159" s="10">
        <f t="shared" si="34"/>
        <v>23563.383971483487</v>
      </c>
      <c r="M159" s="1">
        <f>SUM(J159:L159)-G159</f>
        <v>0</v>
      </c>
      <c r="N159" s="90">
        <v>9270</v>
      </c>
      <c r="O159" s="1" t="s">
        <v>395</v>
      </c>
      <c r="P159" s="50">
        <v>1091.1456125372256</v>
      </c>
    </row>
    <row r="160" spans="1:18">
      <c r="A160">
        <f t="shared" si="23"/>
        <v>148</v>
      </c>
      <c r="C160" s="2">
        <v>9270</v>
      </c>
      <c r="F160" t="s">
        <v>395</v>
      </c>
      <c r="G160" s="50">
        <f t="shared" si="39"/>
        <v>1091.1456125372256</v>
      </c>
      <c r="H160" s="15">
        <v>1</v>
      </c>
      <c r="I160" s="10" t="str">
        <f t="shared" si="37"/>
        <v>Customer</v>
      </c>
      <c r="J160" s="10">
        <f t="shared" si="32"/>
        <v>1091.1456125372256</v>
      </c>
      <c r="K160" s="10">
        <f t="shared" si="33"/>
        <v>0</v>
      </c>
      <c r="L160" s="10">
        <f t="shared" si="34"/>
        <v>0</v>
      </c>
      <c r="M160" s="1">
        <f t="shared" si="38"/>
        <v>0</v>
      </c>
      <c r="N160" s="90">
        <v>9280</v>
      </c>
      <c r="O160" s="1" t="s">
        <v>456</v>
      </c>
      <c r="P160" s="50">
        <v>158729.09349454119</v>
      </c>
      <c r="Q160" s="50">
        <v>161140.835833333</v>
      </c>
      <c r="R160" t="s">
        <v>458</v>
      </c>
    </row>
    <row r="161" spans="1:18">
      <c r="A161">
        <f t="shared" si="23"/>
        <v>149</v>
      </c>
      <c r="C161" s="2">
        <v>9280</v>
      </c>
      <c r="F161" t="s">
        <v>202</v>
      </c>
      <c r="G161" s="50">
        <f t="shared" si="39"/>
        <v>319869.92932787421</v>
      </c>
      <c r="H161" s="15">
        <v>1</v>
      </c>
      <c r="I161" s="10" t="str">
        <f t="shared" si="37"/>
        <v>Customer</v>
      </c>
      <c r="J161" s="10">
        <f t="shared" si="32"/>
        <v>319869.92932787421</v>
      </c>
      <c r="K161" s="10">
        <f t="shared" si="33"/>
        <v>0</v>
      </c>
      <c r="L161" s="10">
        <f t="shared" si="34"/>
        <v>0</v>
      </c>
      <c r="M161" s="1">
        <f t="shared" si="38"/>
        <v>0</v>
      </c>
      <c r="N161" s="90">
        <v>930.2</v>
      </c>
      <c r="O161" s="1" t="s">
        <v>204</v>
      </c>
      <c r="P161" s="50">
        <v>95809.425457897392</v>
      </c>
      <c r="Q161" s="50">
        <f>-52894.566791407-9878-88304.9089254905</f>
        <v>-151077.47571689749</v>
      </c>
      <c r="R161" t="s">
        <v>459</v>
      </c>
    </row>
    <row r="162" spans="1:18">
      <c r="A162">
        <f t="shared" si="23"/>
        <v>150</v>
      </c>
      <c r="C162" s="15">
        <v>930.1</v>
      </c>
      <c r="F162" t="s">
        <v>203</v>
      </c>
      <c r="G162" s="50">
        <v>0</v>
      </c>
      <c r="H162" s="15">
        <v>1</v>
      </c>
      <c r="I162" s="10" t="str">
        <f t="shared" si="37"/>
        <v>Customer</v>
      </c>
      <c r="J162" s="10">
        <f t="shared" si="32"/>
        <v>0</v>
      </c>
      <c r="K162" s="10">
        <f t="shared" si="33"/>
        <v>0</v>
      </c>
      <c r="L162" s="10">
        <f t="shared" si="34"/>
        <v>0</v>
      </c>
      <c r="M162" s="1">
        <f>SUM(J162:L162)-G162</f>
        <v>0</v>
      </c>
      <c r="N162" s="90">
        <v>9310</v>
      </c>
      <c r="O162" s="1" t="s">
        <v>457</v>
      </c>
      <c r="P162" s="50">
        <v>1559.532923772982</v>
      </c>
      <c r="Q162" s="50"/>
    </row>
    <row r="163" spans="1:18">
      <c r="A163">
        <f t="shared" si="23"/>
        <v>151</v>
      </c>
      <c r="C163" s="15">
        <v>930.2</v>
      </c>
      <c r="F163" t="s">
        <v>204</v>
      </c>
      <c r="G163" s="50">
        <f>+P161+Q161</f>
        <v>-55268.050259000098</v>
      </c>
      <c r="H163" s="15">
        <v>17</v>
      </c>
      <c r="I163" s="10" t="str">
        <f t="shared" si="37"/>
        <v>Composite of Accts. 870-902, 905-916, 924 &amp; 928-930.1</v>
      </c>
      <c r="J163" s="10">
        <f t="shared" si="32"/>
        <v>-28084.81305272457</v>
      </c>
      <c r="K163" s="10">
        <f t="shared" si="33"/>
        <v>-26163.621557567021</v>
      </c>
      <c r="L163" s="10">
        <f t="shared" si="34"/>
        <v>-1019.6156487085148</v>
      </c>
      <c r="M163" s="1">
        <f>SUM(J163:L163)-G163</f>
        <v>0</v>
      </c>
      <c r="N163" s="90"/>
      <c r="O163" s="1"/>
      <c r="Q163" s="50"/>
    </row>
    <row r="164" spans="1:18">
      <c r="A164">
        <f t="shared" si="23"/>
        <v>152</v>
      </c>
      <c r="C164" s="2">
        <v>9310</v>
      </c>
      <c r="F164" t="s">
        <v>90</v>
      </c>
      <c r="G164" s="50">
        <f>+P162+Q162</f>
        <v>1559.532923772982</v>
      </c>
      <c r="H164" s="15">
        <v>17</v>
      </c>
      <c r="I164" s="10" t="str">
        <f t="shared" si="37"/>
        <v>Composite of Accts. 870-902, 905-916, 924 &amp; 928-930.1</v>
      </c>
      <c r="J164" s="10">
        <f t="shared" si="32"/>
        <v>792.48662488506545</v>
      </c>
      <c r="K164" s="10">
        <f t="shared" si="33"/>
        <v>738.27517042756119</v>
      </c>
      <c r="L164" s="10">
        <f t="shared" si="34"/>
        <v>28.771128460355499</v>
      </c>
      <c r="M164" s="1">
        <f t="shared" si="38"/>
        <v>0</v>
      </c>
      <c r="N164" s="1"/>
      <c r="O164" s="1"/>
      <c r="Q164" s="50"/>
    </row>
    <row r="165" spans="1:18">
      <c r="A165">
        <f t="shared" si="23"/>
        <v>153</v>
      </c>
      <c r="E165" t="s">
        <v>79</v>
      </c>
      <c r="G165" s="1"/>
      <c r="H165" s="15"/>
      <c r="I165" s="10"/>
      <c r="J165" s="10"/>
      <c r="K165" s="10"/>
      <c r="L165" s="10"/>
      <c r="M165" s="1"/>
      <c r="N165" s="1"/>
      <c r="O165" s="1"/>
      <c r="Q165" s="50"/>
    </row>
    <row r="166" spans="1:18">
      <c r="A166">
        <f t="shared" si="23"/>
        <v>154</v>
      </c>
      <c r="C166" s="2">
        <v>9320</v>
      </c>
      <c r="F166" t="s">
        <v>108</v>
      </c>
      <c r="G166" s="65">
        <f>+P166</f>
        <v>0</v>
      </c>
      <c r="H166" s="15">
        <v>17</v>
      </c>
      <c r="I166" s="10" t="str">
        <f t="shared" si="37"/>
        <v>Composite of Accts. 870-902, 905-916, 924 &amp; 928-930.1</v>
      </c>
      <c r="J166" s="10">
        <f t="shared" si="32"/>
        <v>0</v>
      </c>
      <c r="K166" s="10">
        <f t="shared" si="33"/>
        <v>0</v>
      </c>
      <c r="L166" s="10">
        <f t="shared" si="34"/>
        <v>0</v>
      </c>
      <c r="M166" s="1">
        <f>SUM(J166:L166)-G166</f>
        <v>0</v>
      </c>
      <c r="N166" s="1"/>
      <c r="O166" s="1" t="s">
        <v>108</v>
      </c>
      <c r="P166" s="50">
        <v>0</v>
      </c>
      <c r="Q166" s="50"/>
    </row>
    <row r="167" spans="1:18">
      <c r="A167">
        <f t="shared" si="23"/>
        <v>155</v>
      </c>
      <c r="D167" t="s">
        <v>32</v>
      </c>
      <c r="G167" s="1">
        <f>SUM(G152:G166)</f>
        <v>16155959.015441192</v>
      </c>
      <c r="H167" s="15"/>
      <c r="J167" s="1">
        <f>SUM(J152:J166)</f>
        <v>8370722.8118137335</v>
      </c>
      <c r="K167" s="1">
        <f>SUM(K152:K166)</f>
        <v>7493866.0797398454</v>
      </c>
      <c r="L167" s="1">
        <f>SUM(L152:L166)</f>
        <v>291370.12388761714</v>
      </c>
      <c r="M167" s="1">
        <f>SUM(J167:L167)-G167</f>
        <v>0</v>
      </c>
      <c r="N167" s="1"/>
      <c r="O167" s="1"/>
      <c r="Q167" s="50"/>
    </row>
    <row r="168" spans="1:18">
      <c r="A168">
        <f t="shared" si="23"/>
        <v>156</v>
      </c>
      <c r="G168" s="1"/>
      <c r="H168" s="67"/>
      <c r="J168" s="1"/>
      <c r="K168" s="1"/>
      <c r="L168" s="1"/>
      <c r="O168" s="1"/>
      <c r="Q168" s="50"/>
    </row>
    <row r="169" spans="1:18">
      <c r="A169">
        <f t="shared" si="23"/>
        <v>157</v>
      </c>
      <c r="D169" t="s">
        <v>33</v>
      </c>
      <c r="G169" s="1">
        <f>G167+G148+G141+G134+G126+G99+G75+G52+G31</f>
        <v>106921091.33513433</v>
      </c>
      <c r="H169" s="15"/>
      <c r="J169" s="1">
        <f>J167+J148+J141+J134+J126+J99+J75+J52+J31</f>
        <v>14996028.633508628</v>
      </c>
      <c r="K169" s="1">
        <f>K167+K148+K141+K134+K126+K99+K75+K52+K31</f>
        <v>13182607.534238258</v>
      </c>
      <c r="L169" s="1">
        <f>L167+L148+L141+L134+L126+L99+L75+L52+L31</f>
        <v>78742455.167387441</v>
      </c>
      <c r="M169" s="1">
        <f>SUM(J169:L169)-G169</f>
        <v>0</v>
      </c>
      <c r="N169" s="1"/>
      <c r="O169" s="1"/>
      <c r="Q169" s="50"/>
    </row>
    <row r="170" spans="1:18">
      <c r="G170" s="1"/>
      <c r="H170" s="15"/>
      <c r="J170" s="1"/>
      <c r="K170" s="1"/>
      <c r="L170" s="1"/>
      <c r="O170" s="1"/>
    </row>
    <row r="171" spans="1:18">
      <c r="G171" s="1"/>
      <c r="H171" s="15"/>
      <c r="J171" s="1"/>
      <c r="K171" s="1"/>
      <c r="L171" s="1"/>
      <c r="O171" s="1"/>
    </row>
    <row r="172" spans="1:18">
      <c r="G172" s="1">
        <f>+G167+G148+G141+G134+G126+G99+G75+G31</f>
        <v>29047434.998660758</v>
      </c>
      <c r="H172" s="15"/>
      <c r="J172" s="19"/>
      <c r="K172" s="19"/>
      <c r="L172" s="19"/>
      <c r="O172" s="1"/>
    </row>
    <row r="173" spans="1:18">
      <c r="G173" s="1"/>
      <c r="H173" s="15"/>
      <c r="J173" s="1"/>
      <c r="K173" s="1"/>
      <c r="L173" s="1"/>
      <c r="O173" s="1"/>
    </row>
    <row r="174" spans="1:18">
      <c r="G174" s="78"/>
      <c r="H174" s="78"/>
      <c r="J174" s="1"/>
      <c r="K174" s="1"/>
      <c r="L174" s="1"/>
      <c r="O174" s="1"/>
    </row>
    <row r="175" spans="1:18">
      <c r="G175" s="1"/>
      <c r="H175" s="15"/>
      <c r="J175" s="1"/>
      <c r="K175" s="1"/>
      <c r="L175" s="1"/>
      <c r="O175" s="1"/>
    </row>
    <row r="176" spans="1:18">
      <c r="G176" s="1"/>
      <c r="H176" s="15"/>
      <c r="J176" s="1"/>
      <c r="K176" s="1"/>
      <c r="L176" s="1"/>
      <c r="O176" s="1"/>
    </row>
    <row r="177" spans="7:15">
      <c r="G177" s="1"/>
      <c r="H177" s="15"/>
      <c r="J177" s="1"/>
      <c r="K177" s="1"/>
      <c r="L177" s="1"/>
      <c r="O177" s="1"/>
    </row>
    <row r="178" spans="7:15">
      <c r="G178" s="1"/>
      <c r="H178" s="15"/>
      <c r="J178" s="1"/>
      <c r="K178" s="1"/>
      <c r="L178" s="1"/>
      <c r="O178" s="1"/>
    </row>
    <row r="179" spans="7:15">
      <c r="G179" s="1"/>
      <c r="H179" s="15"/>
      <c r="J179" s="1"/>
      <c r="K179" s="1"/>
      <c r="L179" s="1"/>
      <c r="O179" s="1"/>
    </row>
    <row r="180" spans="7:15">
      <c r="G180" s="1"/>
      <c r="H180" s="15"/>
      <c r="J180" s="1"/>
      <c r="K180" s="1"/>
      <c r="L180" s="1"/>
      <c r="M180" s="1"/>
      <c r="N180" s="1"/>
      <c r="O180" s="1"/>
    </row>
    <row r="181" spans="7:15">
      <c r="G181" s="1"/>
      <c r="H181" s="15"/>
      <c r="J181" s="1"/>
      <c r="K181" s="1"/>
      <c r="L181" s="1"/>
      <c r="M181" s="1"/>
      <c r="N181" s="1"/>
      <c r="O181" s="1"/>
    </row>
    <row r="182" spans="7:15">
      <c r="G182" s="1"/>
      <c r="H182" s="15"/>
      <c r="J182" s="1"/>
      <c r="K182" s="1"/>
      <c r="L182" s="1"/>
      <c r="M182" s="1"/>
      <c r="N182" s="1"/>
      <c r="O182" s="1"/>
    </row>
    <row r="183" spans="7:15">
      <c r="G183" s="1"/>
      <c r="H183" s="15"/>
      <c r="J183" s="1"/>
      <c r="K183" s="1"/>
      <c r="L183" s="1"/>
      <c r="M183" s="1"/>
      <c r="N183" s="1"/>
      <c r="O183" s="1"/>
    </row>
    <row r="184" spans="7:15">
      <c r="G184" s="1"/>
      <c r="H184" s="15"/>
      <c r="J184" s="1"/>
      <c r="K184" s="1"/>
      <c r="L184" s="1"/>
      <c r="M184" s="1"/>
      <c r="N184" s="1"/>
      <c r="O184" s="1"/>
    </row>
    <row r="185" spans="7:15">
      <c r="H185" s="15"/>
      <c r="J185" s="1"/>
      <c r="K185" s="1"/>
      <c r="L185" s="1"/>
      <c r="M185" s="1"/>
      <c r="N185" s="1"/>
      <c r="O185" s="1"/>
    </row>
    <row r="186" spans="7:15">
      <c r="H186" s="15"/>
      <c r="J186" s="1"/>
      <c r="K186" s="1"/>
      <c r="L186" s="1"/>
      <c r="M186" s="1"/>
      <c r="N186" s="1"/>
      <c r="O186" s="1"/>
    </row>
    <row r="187" spans="7:15">
      <c r="H187" s="15"/>
      <c r="J187" s="1"/>
      <c r="K187" s="1"/>
      <c r="L187" s="1"/>
      <c r="M187" s="1"/>
      <c r="N187" s="1"/>
      <c r="O187" s="1"/>
    </row>
    <row r="188" spans="7:15">
      <c r="H188" s="15"/>
      <c r="J188" s="1"/>
      <c r="K188" s="1"/>
      <c r="L188" s="1"/>
      <c r="M188" s="1"/>
      <c r="N188" s="1"/>
      <c r="O188" s="1"/>
    </row>
    <row r="189" spans="7:15">
      <c r="H189" s="15"/>
      <c r="J189" s="1"/>
      <c r="K189" s="1"/>
      <c r="L189" s="1"/>
      <c r="M189" s="1"/>
      <c r="N189" s="1"/>
      <c r="O189" s="1"/>
    </row>
    <row r="190" spans="7:15">
      <c r="H190" s="15"/>
      <c r="J190" s="1"/>
      <c r="K190" s="1"/>
      <c r="L190" s="1"/>
      <c r="M190" s="1"/>
      <c r="N190" s="1"/>
      <c r="O190" s="1"/>
    </row>
    <row r="191" spans="7:15">
      <c r="H191" s="15"/>
      <c r="J191" s="1"/>
      <c r="K191" s="1"/>
      <c r="L191" s="1"/>
      <c r="M191" s="1"/>
      <c r="N191" s="1"/>
      <c r="O191" s="1"/>
    </row>
    <row r="192" spans="7:15">
      <c r="H192" s="15"/>
      <c r="J192" s="1"/>
      <c r="K192" s="1"/>
      <c r="L192" s="1"/>
      <c r="M192" s="1"/>
      <c r="N192" s="1"/>
      <c r="O192" s="1"/>
    </row>
    <row r="193" spans="8:15">
      <c r="H193" s="15"/>
      <c r="J193" s="1"/>
      <c r="K193" s="1"/>
      <c r="L193" s="1"/>
      <c r="M193" s="1"/>
      <c r="N193" s="1"/>
      <c r="O193" s="1"/>
    </row>
    <row r="194" spans="8:15">
      <c r="H194" s="15"/>
      <c r="J194" s="1"/>
      <c r="K194" s="1"/>
      <c r="L194" s="1"/>
      <c r="M194" s="1"/>
      <c r="N194" s="1"/>
      <c r="O194" s="1"/>
    </row>
    <row r="195" spans="8:15">
      <c r="H195" s="15"/>
      <c r="J195" s="1"/>
      <c r="K195" s="1"/>
      <c r="L195" s="1"/>
      <c r="M195" s="1"/>
      <c r="N195" s="1"/>
      <c r="O195" s="1"/>
    </row>
    <row r="196" spans="8:15">
      <c r="H196" s="15"/>
      <c r="J196" s="1"/>
      <c r="K196" s="1"/>
      <c r="L196" s="1"/>
      <c r="M196" s="1"/>
      <c r="N196" s="1"/>
      <c r="O196" s="1"/>
    </row>
    <row r="197" spans="8:15">
      <c r="H197" s="15"/>
      <c r="J197" s="1"/>
      <c r="K197" s="1"/>
      <c r="L197" s="1"/>
      <c r="M197" s="1"/>
      <c r="N197" s="1"/>
      <c r="O197" s="1"/>
    </row>
    <row r="198" spans="8:15">
      <c r="H198" s="15"/>
      <c r="J198" s="1"/>
      <c r="K198" s="1"/>
      <c r="L198" s="1"/>
      <c r="M198" s="1"/>
      <c r="N198" s="1"/>
      <c r="O198" s="1"/>
    </row>
    <row r="199" spans="8:15">
      <c r="H199" s="15"/>
      <c r="J199" s="1"/>
      <c r="K199" s="1"/>
      <c r="L199" s="1"/>
      <c r="M199" s="1"/>
      <c r="N199" s="1"/>
      <c r="O199" s="1"/>
    </row>
    <row r="200" spans="8:15">
      <c r="H200" s="15"/>
      <c r="J200" s="1"/>
      <c r="K200" s="1"/>
      <c r="L200" s="1"/>
      <c r="M200" s="1"/>
      <c r="N200" s="1"/>
      <c r="O200" s="1"/>
    </row>
    <row r="201" spans="8:15">
      <c r="H201" s="15"/>
      <c r="J201" s="1"/>
      <c r="K201" s="1"/>
      <c r="L201" s="1"/>
      <c r="M201" s="1"/>
      <c r="N201" s="1"/>
      <c r="O201" s="1"/>
    </row>
    <row r="202" spans="8:15">
      <c r="H202" s="15"/>
      <c r="J202" s="1"/>
      <c r="K202" s="1"/>
      <c r="L202" s="1"/>
      <c r="M202" s="1"/>
      <c r="N202" s="1"/>
      <c r="O202" s="1"/>
    </row>
    <row r="203" spans="8:15">
      <c r="H203" s="15"/>
      <c r="J203" s="1"/>
      <c r="K203" s="1"/>
      <c r="L203" s="1"/>
      <c r="M203" s="1"/>
      <c r="N203" s="1"/>
      <c r="O203" s="1"/>
    </row>
    <row r="204" spans="8:15">
      <c r="H204" s="15"/>
      <c r="J204" s="1"/>
      <c r="K204" s="1"/>
      <c r="L204" s="1"/>
      <c r="M204" s="1"/>
      <c r="N204" s="1"/>
      <c r="O204" s="1"/>
    </row>
    <row r="205" spans="8:15">
      <c r="H205" s="15"/>
      <c r="J205" s="1"/>
      <c r="K205" s="1"/>
      <c r="L205" s="1"/>
      <c r="M205" s="1"/>
      <c r="N205" s="1"/>
      <c r="O205" s="1"/>
    </row>
    <row r="206" spans="8:15">
      <c r="H206" s="15"/>
      <c r="J206" s="1"/>
      <c r="K206" s="1"/>
      <c r="L206" s="1"/>
      <c r="M206" s="1"/>
      <c r="N206" s="1"/>
      <c r="O206" s="1"/>
    </row>
    <row r="207" spans="8:15">
      <c r="H207" s="15"/>
      <c r="J207" s="1"/>
      <c r="K207" s="1"/>
      <c r="L207" s="1"/>
      <c r="M207" s="1"/>
      <c r="N207" s="1"/>
      <c r="O207" s="1"/>
    </row>
    <row r="208" spans="8:15">
      <c r="H208" s="15"/>
      <c r="J208" s="1"/>
      <c r="K208" s="1"/>
      <c r="L208" s="1"/>
      <c r="M208" s="1"/>
      <c r="N208" s="1"/>
      <c r="O208" s="1"/>
    </row>
    <row r="209" spans="8:15">
      <c r="H209" s="15"/>
      <c r="J209" s="1"/>
      <c r="K209" s="1"/>
      <c r="L209" s="1"/>
      <c r="M209" s="1"/>
      <c r="N209" s="1"/>
      <c r="O209" s="1"/>
    </row>
    <row r="210" spans="8:15">
      <c r="H210" s="15"/>
      <c r="J210" s="1"/>
      <c r="K210" s="1"/>
      <c r="L210" s="1"/>
      <c r="M210" s="1"/>
      <c r="N210" s="1"/>
      <c r="O210" s="1"/>
    </row>
    <row r="211" spans="8:15">
      <c r="H211" s="15"/>
      <c r="J211" s="1"/>
      <c r="K211" s="1"/>
      <c r="L211" s="1"/>
      <c r="M211" s="1"/>
      <c r="N211" s="1"/>
      <c r="O211" s="1"/>
    </row>
    <row r="212" spans="8:15">
      <c r="H212" s="15"/>
      <c r="J212" s="1"/>
      <c r="K212" s="1"/>
      <c r="L212" s="1"/>
      <c r="M212" s="1"/>
      <c r="N212" s="1"/>
      <c r="O212" s="1"/>
    </row>
    <row r="213" spans="8:15">
      <c r="H213" s="15"/>
      <c r="J213" s="1"/>
      <c r="K213" s="1"/>
      <c r="L213" s="1"/>
      <c r="M213" s="1"/>
      <c r="N213" s="1"/>
      <c r="O213" s="1"/>
    </row>
    <row r="214" spans="8:15">
      <c r="H214" s="15"/>
      <c r="J214" s="1"/>
      <c r="K214" s="1"/>
      <c r="L214" s="1"/>
      <c r="M214" s="1"/>
      <c r="N214" s="1"/>
      <c r="O214" s="1"/>
    </row>
    <row r="215" spans="8:15">
      <c r="H215" s="15"/>
      <c r="J215" s="1"/>
      <c r="K215" s="1"/>
      <c r="L215" s="1"/>
      <c r="M215" s="1"/>
      <c r="N215" s="1"/>
      <c r="O215" s="1"/>
    </row>
    <row r="216" spans="8:15">
      <c r="H216" s="15"/>
      <c r="J216" s="1"/>
      <c r="K216" s="1"/>
      <c r="L216" s="1"/>
      <c r="M216" s="1"/>
      <c r="N216" s="1"/>
      <c r="O216" s="1"/>
    </row>
    <row r="217" spans="8:15">
      <c r="H217" s="15"/>
      <c r="J217" s="1"/>
      <c r="K217" s="1"/>
      <c r="L217" s="1"/>
      <c r="M217" s="1"/>
      <c r="N217" s="1"/>
      <c r="O217" s="1"/>
    </row>
    <row r="218" spans="8:15">
      <c r="H218" s="15"/>
      <c r="J218" s="1"/>
      <c r="K218" s="1"/>
      <c r="L218" s="1"/>
      <c r="M218" s="1"/>
      <c r="N218" s="1"/>
      <c r="O218" s="1"/>
    </row>
    <row r="219" spans="8:15">
      <c r="H219" s="15"/>
      <c r="J219" s="1"/>
      <c r="K219" s="1"/>
      <c r="L219" s="1"/>
      <c r="M219" s="1"/>
      <c r="N219" s="1"/>
      <c r="O219" s="1"/>
    </row>
    <row r="220" spans="8:15">
      <c r="H220" s="15"/>
      <c r="J220" s="1"/>
      <c r="K220" s="1"/>
      <c r="L220" s="1"/>
      <c r="M220" s="1"/>
      <c r="N220" s="1"/>
      <c r="O220" s="1"/>
    </row>
    <row r="221" spans="8:15">
      <c r="H221" s="15"/>
      <c r="J221" s="1"/>
      <c r="K221" s="1"/>
      <c r="L221" s="1"/>
      <c r="M221" s="1"/>
      <c r="N221" s="1"/>
      <c r="O221" s="1"/>
    </row>
    <row r="222" spans="8:15">
      <c r="H222" s="15"/>
      <c r="J222" s="1"/>
      <c r="K222" s="1"/>
      <c r="L222" s="1"/>
      <c r="M222" s="1"/>
      <c r="N222" s="1"/>
      <c r="O222" s="1"/>
    </row>
    <row r="223" spans="8:15">
      <c r="H223" s="15"/>
      <c r="J223" s="1"/>
      <c r="K223" s="1"/>
      <c r="L223" s="1"/>
      <c r="M223" s="1"/>
      <c r="N223" s="1"/>
      <c r="O223" s="1"/>
    </row>
    <row r="224" spans="8:15">
      <c r="H224" s="15"/>
      <c r="J224" s="1"/>
      <c r="K224" s="1"/>
      <c r="L224" s="1"/>
      <c r="M224" s="1"/>
      <c r="N224" s="1"/>
      <c r="O224" s="1"/>
    </row>
    <row r="225" spans="8:15">
      <c r="H225" s="15"/>
      <c r="J225" s="1"/>
      <c r="K225" s="1"/>
      <c r="L225" s="1"/>
      <c r="M225" s="1"/>
      <c r="N225" s="1"/>
      <c r="O225" s="1"/>
    </row>
    <row r="226" spans="8:15">
      <c r="H226" s="15"/>
      <c r="J226" s="1"/>
      <c r="K226" s="1"/>
      <c r="L226" s="1"/>
      <c r="M226" s="1"/>
      <c r="N226" s="1"/>
      <c r="O226" s="1"/>
    </row>
    <row r="227" spans="8:15">
      <c r="J227" s="1"/>
      <c r="K227" s="1"/>
      <c r="L227" s="1"/>
      <c r="M227" s="1"/>
      <c r="N227" s="1"/>
      <c r="O227" s="1"/>
    </row>
    <row r="228" spans="8:15">
      <c r="J228" s="1"/>
      <c r="K228" s="1"/>
      <c r="L228" s="1"/>
      <c r="M228" s="1"/>
      <c r="N228" s="1"/>
      <c r="O228" s="1"/>
    </row>
    <row r="229" spans="8:15">
      <c r="J229" s="1"/>
      <c r="K229" s="1"/>
      <c r="L229" s="1"/>
      <c r="M229" s="1"/>
      <c r="N229" s="1"/>
      <c r="O229" s="1"/>
    </row>
    <row r="230" spans="8:15">
      <c r="J230" s="1"/>
      <c r="K230" s="1"/>
      <c r="L230" s="1"/>
      <c r="M230" s="1"/>
      <c r="N230" s="1"/>
      <c r="O230" s="1"/>
    </row>
    <row r="231" spans="8:15">
      <c r="J231" s="1"/>
      <c r="K231" s="1"/>
      <c r="L231" s="1"/>
      <c r="M231" s="1"/>
      <c r="N231" s="1"/>
      <c r="O231" s="1"/>
    </row>
    <row r="232" spans="8:15">
      <c r="J232" s="1"/>
      <c r="K232" s="1"/>
      <c r="L232" s="1"/>
      <c r="M232" s="1"/>
      <c r="N232" s="1"/>
      <c r="O232" s="1"/>
    </row>
    <row r="233" spans="8:15">
      <c r="J233" s="1"/>
      <c r="K233" s="1"/>
      <c r="L233" s="1"/>
      <c r="M233" s="1"/>
      <c r="N233" s="1"/>
      <c r="O233" s="1"/>
    </row>
    <row r="234" spans="8:15">
      <c r="J234" s="1"/>
      <c r="K234" s="1"/>
      <c r="L234" s="1"/>
      <c r="M234" s="1"/>
      <c r="N234" s="1"/>
      <c r="O234" s="1"/>
    </row>
    <row r="235" spans="8:15">
      <c r="J235" s="1"/>
      <c r="K235" s="1"/>
      <c r="L235" s="1"/>
      <c r="M235" s="1"/>
      <c r="N235" s="1"/>
      <c r="O235" s="1"/>
    </row>
    <row r="236" spans="8:15">
      <c r="J236" s="1"/>
      <c r="K236" s="1"/>
      <c r="L236" s="1"/>
      <c r="M236" s="1"/>
      <c r="N236" s="1"/>
      <c r="O236" s="1"/>
    </row>
    <row r="237" spans="8:15">
      <c r="J237" s="1"/>
      <c r="K237" s="1"/>
      <c r="L237" s="1"/>
      <c r="M237" s="1"/>
      <c r="N237" s="1"/>
      <c r="O237" s="1"/>
    </row>
    <row r="238" spans="8:15">
      <c r="J238" s="1"/>
      <c r="K238" s="1"/>
      <c r="L238" s="1"/>
      <c r="M238" s="1"/>
      <c r="N238" s="1"/>
      <c r="O238" s="1"/>
    </row>
    <row r="239" spans="8:15">
      <c r="J239" s="1"/>
      <c r="K239" s="1"/>
      <c r="L239" s="1"/>
      <c r="M239" s="1"/>
      <c r="N239" s="1"/>
      <c r="O239" s="1"/>
    </row>
    <row r="240" spans="8:15">
      <c r="J240" s="1"/>
      <c r="K240" s="1"/>
      <c r="L240" s="1"/>
      <c r="M240" s="1"/>
      <c r="N240" s="1"/>
      <c r="O240" s="1"/>
    </row>
    <row r="241" spans="10:15">
      <c r="J241" s="1"/>
      <c r="K241" s="1"/>
      <c r="L241" s="1"/>
      <c r="M241" s="1"/>
      <c r="N241" s="1"/>
      <c r="O241" s="1"/>
    </row>
    <row r="242" spans="10:15">
      <c r="J242" s="1"/>
      <c r="K242" s="1"/>
      <c r="L242" s="1"/>
      <c r="M242" s="1"/>
      <c r="N242" s="1"/>
      <c r="O242" s="1"/>
    </row>
    <row r="243" spans="10:15">
      <c r="J243" s="1"/>
      <c r="K243" s="1"/>
      <c r="L243" s="1"/>
      <c r="M243" s="1"/>
      <c r="N243" s="1"/>
      <c r="O243" s="1"/>
    </row>
    <row r="244" spans="10:15">
      <c r="J244" s="1"/>
      <c r="K244" s="1"/>
      <c r="L244" s="1"/>
      <c r="M244" s="1"/>
      <c r="N244" s="1"/>
      <c r="O244" s="1"/>
    </row>
    <row r="245" spans="10:15">
      <c r="J245" s="1"/>
      <c r="K245" s="1"/>
      <c r="L245" s="1"/>
      <c r="M245" s="1"/>
      <c r="N245" s="1"/>
      <c r="O245" s="1"/>
    </row>
    <row r="246" spans="10:15">
      <c r="J246" s="1"/>
      <c r="K246" s="1"/>
      <c r="L246" s="1"/>
      <c r="M246" s="1"/>
      <c r="N246" s="1"/>
      <c r="O246" s="1"/>
    </row>
    <row r="247" spans="10:15">
      <c r="J247" s="1"/>
      <c r="K247" s="1"/>
      <c r="L247" s="1"/>
      <c r="M247" s="1"/>
      <c r="N247" s="1"/>
      <c r="O247" s="1"/>
    </row>
    <row r="248" spans="10:15">
      <c r="J248" s="1"/>
      <c r="K248" s="1"/>
      <c r="L248" s="1"/>
      <c r="M248" s="1"/>
      <c r="N248" s="1"/>
      <c r="O248" s="1"/>
    </row>
    <row r="249" spans="10:15">
      <c r="J249" s="1"/>
      <c r="K249" s="1"/>
      <c r="L249" s="1"/>
      <c r="M249" s="1"/>
      <c r="N249" s="1"/>
      <c r="O249" s="1"/>
    </row>
    <row r="250" spans="10:15">
      <c r="J250" s="1"/>
      <c r="K250" s="1"/>
      <c r="L250" s="1"/>
      <c r="M250" s="1"/>
      <c r="N250" s="1"/>
      <c r="O250" s="1"/>
    </row>
    <row r="251" spans="10:15">
      <c r="J251" s="1"/>
      <c r="K251" s="1"/>
      <c r="L251" s="1"/>
      <c r="M251" s="1"/>
      <c r="N251" s="1"/>
      <c r="O251" s="1"/>
    </row>
    <row r="252" spans="10:15">
      <c r="J252" s="1"/>
      <c r="K252" s="1"/>
      <c r="L252" s="1"/>
      <c r="M252" s="1"/>
      <c r="N252" s="1"/>
      <c r="O252" s="1"/>
    </row>
    <row r="253" spans="10:15">
      <c r="J253" s="1"/>
      <c r="K253" s="1"/>
      <c r="L253" s="1"/>
      <c r="M253" s="1"/>
      <c r="N253" s="1"/>
      <c r="O253" s="1"/>
    </row>
    <row r="254" spans="10:15">
      <c r="J254" s="1"/>
      <c r="K254" s="1"/>
      <c r="L254" s="1"/>
      <c r="M254" s="1"/>
      <c r="N254" s="1"/>
      <c r="O254" s="1"/>
    </row>
    <row r="255" spans="10:15">
      <c r="J255" s="1"/>
      <c r="K255" s="1"/>
      <c r="L255" s="1"/>
      <c r="M255" s="1"/>
      <c r="N255" s="1"/>
      <c r="O255" s="1"/>
    </row>
    <row r="256" spans="10:15">
      <c r="J256" s="1"/>
      <c r="K256" s="1"/>
      <c r="L256" s="1"/>
      <c r="M256" s="1"/>
      <c r="N256" s="1"/>
      <c r="O256" s="1"/>
    </row>
    <row r="257" spans="10:15">
      <c r="J257" s="1"/>
      <c r="K257" s="1"/>
      <c r="L257" s="1"/>
      <c r="M257" s="1"/>
      <c r="N257" s="1"/>
      <c r="O257" s="1"/>
    </row>
    <row r="258" spans="10:15">
      <c r="J258" s="1"/>
      <c r="K258" s="1"/>
      <c r="L258" s="1"/>
      <c r="M258" s="1"/>
      <c r="N258" s="1"/>
      <c r="O258" s="1"/>
    </row>
    <row r="259" spans="10:15">
      <c r="J259" s="1"/>
      <c r="K259" s="1"/>
      <c r="L259" s="1"/>
      <c r="M259" s="1"/>
      <c r="N259" s="1"/>
      <c r="O259" s="1"/>
    </row>
    <row r="260" spans="10:15">
      <c r="J260" s="1"/>
      <c r="K260" s="1"/>
      <c r="L260" s="1"/>
      <c r="M260" s="1"/>
      <c r="N260" s="1"/>
      <c r="O260" s="1"/>
    </row>
    <row r="261" spans="10:15">
      <c r="J261" s="1"/>
      <c r="K261" s="1"/>
      <c r="L261" s="1"/>
      <c r="M261" s="1"/>
      <c r="N261" s="1"/>
      <c r="O261" s="1"/>
    </row>
    <row r="262" spans="10:15">
      <c r="J262" s="1"/>
      <c r="K262" s="1"/>
      <c r="L262" s="1"/>
      <c r="M262" s="1"/>
      <c r="N262" s="1"/>
      <c r="O262" s="1"/>
    </row>
    <row r="263" spans="10:15">
      <c r="J263" s="1"/>
      <c r="K263" s="1"/>
      <c r="L263" s="1"/>
      <c r="M263" s="1"/>
      <c r="N263" s="1"/>
      <c r="O263" s="1"/>
    </row>
    <row r="264" spans="10:15">
      <c r="J264" s="1"/>
      <c r="K264" s="1"/>
      <c r="L264" s="1"/>
      <c r="M264" s="1"/>
      <c r="N264" s="1"/>
      <c r="O264" s="1"/>
    </row>
    <row r="265" spans="10:15">
      <c r="J265" s="1"/>
      <c r="K265" s="1"/>
      <c r="L265" s="1"/>
      <c r="M265" s="1"/>
      <c r="N265" s="1"/>
      <c r="O265" s="1"/>
    </row>
    <row r="266" spans="10:15">
      <c r="J266" s="1"/>
      <c r="K266" s="1"/>
      <c r="L266" s="1"/>
      <c r="M266" s="1"/>
      <c r="N266" s="1"/>
      <c r="O266" s="1"/>
    </row>
    <row r="267" spans="10:15">
      <c r="J267" s="1"/>
      <c r="K267" s="1"/>
      <c r="L267" s="1"/>
      <c r="M267" s="1"/>
      <c r="N267" s="1"/>
      <c r="O267" s="1"/>
    </row>
    <row r="268" spans="10:15">
      <c r="J268" s="1"/>
      <c r="K268" s="1"/>
      <c r="L268" s="1"/>
      <c r="M268" s="1"/>
      <c r="N268" s="1"/>
      <c r="O268" s="1"/>
    </row>
    <row r="269" spans="10:15">
      <c r="J269" s="1"/>
      <c r="K269" s="1"/>
      <c r="L269" s="1"/>
      <c r="M269" s="1"/>
      <c r="N269" s="1"/>
      <c r="O269" s="1"/>
    </row>
    <row r="270" spans="10:15">
      <c r="J270" s="1"/>
      <c r="K270" s="1"/>
      <c r="L270" s="1"/>
      <c r="M270" s="1"/>
      <c r="N270" s="1"/>
      <c r="O270" s="1"/>
    </row>
    <row r="271" spans="10:15">
      <c r="J271" s="1"/>
      <c r="K271" s="1"/>
      <c r="L271" s="1"/>
      <c r="M271" s="1"/>
      <c r="N271" s="1"/>
      <c r="O271" s="1"/>
    </row>
    <row r="272" spans="10:15">
      <c r="J272" s="1"/>
      <c r="K272" s="1"/>
      <c r="L272" s="1"/>
      <c r="M272" s="1"/>
      <c r="N272" s="1"/>
      <c r="O272" s="1"/>
    </row>
    <row r="273" spans="10:15">
      <c r="J273" s="1"/>
      <c r="K273" s="1"/>
      <c r="L273" s="1"/>
      <c r="M273" s="1"/>
      <c r="N273" s="1"/>
      <c r="O273" s="1"/>
    </row>
    <row r="274" spans="10:15">
      <c r="J274" s="1"/>
      <c r="K274" s="1"/>
      <c r="L274" s="1"/>
      <c r="M274" s="1"/>
      <c r="N274" s="1"/>
      <c r="O274" s="1"/>
    </row>
    <row r="275" spans="10:15">
      <c r="J275" s="1"/>
      <c r="K275" s="1"/>
      <c r="L275" s="1"/>
      <c r="M275" s="1"/>
      <c r="N275" s="1"/>
      <c r="O275" s="1"/>
    </row>
    <row r="276" spans="10:15">
      <c r="J276" s="1"/>
      <c r="K276" s="1"/>
      <c r="L276" s="1"/>
      <c r="M276" s="1"/>
      <c r="N276" s="1"/>
      <c r="O276" s="1"/>
    </row>
    <row r="277" spans="10:15">
      <c r="J277" s="1"/>
      <c r="K277" s="1"/>
      <c r="L277" s="1"/>
      <c r="M277" s="1"/>
      <c r="N277" s="1"/>
      <c r="O277" s="1"/>
    </row>
    <row r="278" spans="10:15">
      <c r="J278" s="1"/>
      <c r="K278" s="1"/>
      <c r="L278" s="1"/>
      <c r="M278" s="1"/>
      <c r="N278" s="1"/>
      <c r="O278" s="1"/>
    </row>
    <row r="279" spans="10:15">
      <c r="J279" s="1"/>
      <c r="K279" s="1"/>
      <c r="L279" s="1"/>
      <c r="M279" s="1"/>
      <c r="N279" s="1"/>
      <c r="O279" s="1"/>
    </row>
    <row r="280" spans="10:15">
      <c r="J280" s="1"/>
      <c r="K280" s="1"/>
      <c r="L280" s="1"/>
      <c r="M280" s="1"/>
      <c r="N280" s="1"/>
      <c r="O280" s="1"/>
    </row>
    <row r="281" spans="10:15">
      <c r="J281" s="1"/>
      <c r="K281" s="1"/>
      <c r="L281" s="1"/>
      <c r="M281" s="1"/>
      <c r="N281" s="1"/>
      <c r="O281" s="1"/>
    </row>
    <row r="282" spans="10:15">
      <c r="J282" s="1"/>
      <c r="K282" s="1"/>
      <c r="L282" s="1"/>
      <c r="M282" s="1"/>
      <c r="N282" s="1"/>
      <c r="O282" s="1"/>
    </row>
    <row r="283" spans="10:15">
      <c r="J283" s="1"/>
      <c r="K283" s="1"/>
      <c r="L283" s="1"/>
      <c r="M283" s="1"/>
      <c r="N283" s="1"/>
      <c r="O283" s="1"/>
    </row>
    <row r="284" spans="10:15">
      <c r="J284" s="1"/>
      <c r="K284" s="1"/>
      <c r="L284" s="1"/>
      <c r="M284" s="1"/>
      <c r="N284" s="1"/>
      <c r="O284" s="1"/>
    </row>
    <row r="285" spans="10:15">
      <c r="J285" s="1"/>
      <c r="K285" s="1"/>
      <c r="L285" s="1"/>
      <c r="M285" s="1"/>
      <c r="N285" s="1"/>
      <c r="O285" s="1"/>
    </row>
    <row r="286" spans="10:15">
      <c r="J286" s="1"/>
      <c r="K286" s="1"/>
      <c r="L286" s="1"/>
      <c r="M286" s="1"/>
      <c r="N286" s="1"/>
      <c r="O286" s="1"/>
    </row>
    <row r="287" spans="10:15">
      <c r="J287" s="1"/>
      <c r="K287" s="1"/>
      <c r="L287" s="1"/>
      <c r="M287" s="1"/>
      <c r="N287" s="1"/>
      <c r="O287" s="1"/>
    </row>
    <row r="288" spans="10:15">
      <c r="J288" s="1"/>
      <c r="K288" s="1"/>
      <c r="L288" s="1"/>
      <c r="M288" s="1"/>
      <c r="N288" s="1"/>
      <c r="O288" s="1"/>
    </row>
    <row r="289" spans="10:15">
      <c r="J289" s="1"/>
      <c r="K289" s="1"/>
      <c r="L289" s="1"/>
      <c r="M289" s="1"/>
      <c r="N289" s="1"/>
      <c r="O289" s="1"/>
    </row>
    <row r="290" spans="10:15">
      <c r="J290" s="1"/>
      <c r="K290" s="1"/>
      <c r="L290" s="1"/>
      <c r="M290" s="1"/>
      <c r="N290" s="1"/>
      <c r="O290" s="1"/>
    </row>
    <row r="291" spans="10:15">
      <c r="J291" s="1"/>
      <c r="K291" s="1"/>
      <c r="L291" s="1"/>
      <c r="M291" s="1"/>
      <c r="N291" s="1"/>
      <c r="O291" s="1"/>
    </row>
    <row r="292" spans="10:15">
      <c r="J292" s="1"/>
      <c r="K292" s="1"/>
      <c r="L292" s="1"/>
      <c r="M292" s="1"/>
      <c r="N292" s="1"/>
      <c r="O292" s="1"/>
    </row>
    <row r="293" spans="10:15">
      <c r="J293" s="1"/>
      <c r="K293" s="1"/>
      <c r="L293" s="1"/>
      <c r="M293" s="1"/>
      <c r="N293" s="1"/>
      <c r="O293" s="1"/>
    </row>
    <row r="294" spans="10:15">
      <c r="J294" s="1"/>
      <c r="K294" s="1"/>
      <c r="L294" s="1"/>
      <c r="M294" s="1"/>
      <c r="N294" s="1"/>
      <c r="O294" s="1"/>
    </row>
    <row r="295" spans="10:15">
      <c r="J295" s="1"/>
      <c r="K295" s="1"/>
      <c r="L295" s="1"/>
      <c r="M295" s="1"/>
      <c r="N295" s="1"/>
      <c r="O295" s="1"/>
    </row>
    <row r="296" spans="10:15">
      <c r="J296" s="1"/>
      <c r="K296" s="1"/>
      <c r="L296" s="1"/>
      <c r="M296" s="1"/>
      <c r="N296" s="1"/>
      <c r="O296" s="1"/>
    </row>
    <row r="297" spans="10:15">
      <c r="J297" s="1"/>
      <c r="K297" s="1"/>
      <c r="L297" s="1"/>
      <c r="M297" s="1"/>
      <c r="N297" s="1"/>
      <c r="O297" s="1"/>
    </row>
    <row r="298" spans="10:15">
      <c r="J298" s="1"/>
      <c r="K298" s="1"/>
      <c r="L298" s="1"/>
      <c r="M298" s="1"/>
      <c r="N298" s="1"/>
      <c r="O298" s="1"/>
    </row>
    <row r="299" spans="10:15">
      <c r="J299" s="1"/>
      <c r="K299" s="1"/>
      <c r="L299" s="1"/>
      <c r="M299" s="1"/>
      <c r="N299" s="1"/>
      <c r="O299" s="1"/>
    </row>
    <row r="300" spans="10:15">
      <c r="J300" s="1"/>
      <c r="K300" s="1"/>
      <c r="L300" s="1"/>
      <c r="M300" s="1"/>
      <c r="N300" s="1"/>
      <c r="O300" s="1"/>
    </row>
    <row r="301" spans="10:15">
      <c r="J301" s="1"/>
      <c r="K301" s="1"/>
      <c r="L301" s="1"/>
      <c r="M301" s="1"/>
      <c r="N301" s="1"/>
      <c r="O301" s="1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PHR-2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9"/>
  <sheetViews>
    <sheetView defaultGridColor="0" view="pageBreakPreview" colorId="22" zoomScale="60" zoomScaleNormal="57" workbookViewId="0">
      <selection activeCell="E12" sqref="E12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0.6640625" style="97" customWidth="1"/>
    <col min="7" max="7" width="14.77734375" style="97" customWidth="1"/>
    <col min="8" max="8" width="14.77734375" style="122" customWidth="1"/>
    <col min="9" max="9" width="26.21875" style="97" bestFit="1" customWidth="1"/>
    <col min="10" max="12" width="14.77734375" style="97" customWidth="1"/>
    <col min="13" max="13" width="12.77734375" style="97" customWidth="1"/>
    <col min="14" max="14" width="43.6640625" style="97" bestFit="1" customWidth="1"/>
    <col min="15" max="15" width="12.77734375" style="97" customWidth="1"/>
    <col min="16" max="16384" width="8.88671875" style="97"/>
  </cols>
  <sheetData>
    <row r="1" spans="1:44">
      <c r="A1" s="97" t="str">
        <f>Summary!A1</f>
        <v>Atmos Energy Corporation, Kentucky/Mid-States Division</v>
      </c>
    </row>
    <row r="2" spans="1:44">
      <c r="A2" s="97" t="str">
        <f>Summary!A2</f>
        <v>Class Cost of Service - Customer/Demand Study</v>
      </c>
    </row>
    <row r="3" spans="1:44">
      <c r="A3" s="97" t="str">
        <f>Summary!A3</f>
        <v>Forecasted Test Period: Twelve Months Ended December 31, 2022</v>
      </c>
    </row>
    <row r="5" spans="1:44">
      <c r="A5" s="97" t="s">
        <v>34</v>
      </c>
    </row>
    <row r="9" spans="1:44">
      <c r="G9" s="103" t="s">
        <v>17</v>
      </c>
      <c r="H9" s="115" t="s">
        <v>18</v>
      </c>
      <c r="I9" s="115" t="s">
        <v>18</v>
      </c>
      <c r="J9" s="103" t="s">
        <v>20</v>
      </c>
      <c r="K9" s="103" t="s">
        <v>19</v>
      </c>
      <c r="L9" s="103" t="s">
        <v>61</v>
      </c>
    </row>
    <row r="10" spans="1:44">
      <c r="A10" s="105" t="s">
        <v>290</v>
      </c>
      <c r="C10" s="105" t="s">
        <v>288</v>
      </c>
      <c r="G10" s="10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44">
      <c r="A11" s="105" t="s">
        <v>289</v>
      </c>
      <c r="C11" s="105" t="s">
        <v>289</v>
      </c>
      <c r="H11" s="102"/>
    </row>
    <row r="12" spans="1:44">
      <c r="A12" s="97">
        <v>1</v>
      </c>
      <c r="D12" s="97" t="s">
        <v>322</v>
      </c>
      <c r="G12" s="106"/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44">
      <c r="A13" s="97">
        <f t="shared" ref="A13:A77" si="0">A12+1</f>
        <v>2</v>
      </c>
      <c r="G13" s="98"/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44">
      <c r="A14" s="97">
        <f t="shared" si="0"/>
        <v>3</v>
      </c>
      <c r="C14" s="97">
        <v>30100</v>
      </c>
      <c r="E14" s="107" t="s">
        <v>323</v>
      </c>
      <c r="G14" s="106">
        <v>0</v>
      </c>
      <c r="H14" s="104">
        <v>99</v>
      </c>
      <c r="I14" s="106" t="str">
        <f>VLOOKUP($H14,class,3)</f>
        <v>-</v>
      </c>
      <c r="J14" s="106">
        <f>$G14*VLOOKUP($H14,class,6)</f>
        <v>0</v>
      </c>
      <c r="K14" s="106">
        <f>$G14*VLOOKUP($H14,class,7)</f>
        <v>0</v>
      </c>
      <c r="L14" s="106">
        <f>$G14*VLOOKUP($H14,class,8)</f>
        <v>0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44">
      <c r="A15" s="97">
        <f t="shared" si="0"/>
        <v>4</v>
      </c>
      <c r="C15" s="97">
        <v>30200</v>
      </c>
      <c r="E15" s="107" t="s">
        <v>185</v>
      </c>
      <c r="G15" s="106">
        <v>0</v>
      </c>
      <c r="H15" s="104">
        <v>99</v>
      </c>
      <c r="I15" s="106" t="str">
        <f>VLOOKUP($H15,class,3)</f>
        <v>-</v>
      </c>
      <c r="J15" s="106">
        <f>$G15*VLOOKUP($H15,class,6)</f>
        <v>0</v>
      </c>
      <c r="K15" s="106">
        <f>$G15*VLOOKUP($H15,class,7)</f>
        <v>0</v>
      </c>
      <c r="L15" s="106">
        <f>$G15*VLOOKUP($H15,class,8)</f>
        <v>0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44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G17" s="98"/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98">
        <f>SUM(G14:G16)</f>
        <v>0</v>
      </c>
      <c r="H18" s="104"/>
      <c r="I18" s="98"/>
      <c r="J18" s="98">
        <f>SUM(J14:J16)</f>
        <v>0</v>
      </c>
      <c r="K18" s="98">
        <f>SUM(K14:K16)</f>
        <v>0</v>
      </c>
      <c r="L18" s="98">
        <f>SUM(L14:L16)</f>
        <v>0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G19" s="98"/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G20" s="106"/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G21" s="98"/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G29" s="98"/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98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G31" s="98"/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G32" s="106"/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G33" s="98"/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0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0</v>
      </c>
      <c r="L34" s="106">
        <f t="shared" ref="L34:L50" si="9">$G34*VLOOKUP($H34,class,8)</f>
        <v>0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31.834743999999997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15.917371999999999</v>
      </c>
      <c r="L35" s="106">
        <f t="shared" si="9"/>
        <v>15.917371999999999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293.82551599999994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146.91275799999997</v>
      </c>
      <c r="L36" s="106">
        <f t="shared" si="9"/>
        <v>146.91275799999997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2099.6798100000005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1049.8399050000003</v>
      </c>
      <c r="L37" s="106">
        <f t="shared" si="9"/>
        <v>1049.8399050000003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254.52218000000002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127.26109000000001</v>
      </c>
      <c r="L38" s="106">
        <f t="shared" si="9"/>
        <v>127.26109000000001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1896.7069140000001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948.35345700000005</v>
      </c>
      <c r="L39" s="106">
        <f t="shared" si="9"/>
        <v>948.35345700000005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173487.69838699998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86743.849193499991</v>
      </c>
      <c r="L40" s="106">
        <f t="shared" si="9"/>
        <v>86743.849193499991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27199.976640000004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13599.988320000002</v>
      </c>
      <c r="L41" s="106">
        <f t="shared" si="9"/>
        <v>13599.988320000002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0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0</v>
      </c>
      <c r="L42" s="106">
        <f t="shared" si="9"/>
        <v>0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23727.661440000007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11863.830720000004</v>
      </c>
      <c r="L43" s="106">
        <f t="shared" si="9"/>
        <v>11863.830720000004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999.76850399999978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499.88425199999989</v>
      </c>
      <c r="L44" s="106">
        <f t="shared" si="9"/>
        <v>499.88425199999989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557.06555399999991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278.53277699999995</v>
      </c>
      <c r="L45" s="106">
        <f t="shared" si="9"/>
        <v>278.53277699999995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2209.4146619999997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1104.7073309999998</v>
      </c>
      <c r="L46" s="106">
        <f t="shared" si="9"/>
        <v>1104.7073309999998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2637.4181399999998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1318.7090699999999</v>
      </c>
      <c r="L47" s="106">
        <f t="shared" si="9"/>
        <v>1318.7090699999999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15790.927455000005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7895.4637275000023</v>
      </c>
      <c r="L48" s="106">
        <f t="shared" si="9"/>
        <v>7895.4637275000023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5106.6779060000008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2553.3389530000004</v>
      </c>
      <c r="L49" s="106">
        <f t="shared" si="9"/>
        <v>2553.3389530000004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20725.745249999996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10362.872624999998</v>
      </c>
      <c r="L50" s="106">
        <f t="shared" si="9"/>
        <v>10362.872624999998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G51" s="98"/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98">
        <f>SUM(G34:G50)</f>
        <v>277018.92310199997</v>
      </c>
      <c r="H52" s="104"/>
      <c r="I52" s="98"/>
      <c r="J52" s="98">
        <f>SUM(J34:J50)</f>
        <v>0</v>
      </c>
      <c r="K52" s="98">
        <f>SUM(K34:K50)</f>
        <v>138509.46155099999</v>
      </c>
      <c r="L52" s="98">
        <f>SUM(L34:L50)</f>
        <v>138509.46155099999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G53" s="98"/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G54" s="98"/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G55" s="98"/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0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0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7376.0620000000026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7376.0620000000026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553.71943599999997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553.71943599999997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0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0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1478.3907090000002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1478.3907090000002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384031.38000599999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384031.38000599999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639</v>
      </c>
      <c r="G62" s="106">
        <v>5117.7420000000011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5117.7420000000011</v>
      </c>
      <c r="L62" s="106">
        <f t="shared" si="14"/>
        <v>0</v>
      </c>
      <c r="M62" s="98">
        <f t="shared" si="15"/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35792.614281000002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35792.614281000002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40624.037291000008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40624.037291000008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G65" s="98"/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98">
        <f>SUM(G56:G64)</f>
        <v>474973.94572300004</v>
      </c>
      <c r="H66" s="104"/>
      <c r="I66" s="98"/>
      <c r="J66" s="98">
        <f>SUM(J56:J64)</f>
        <v>0</v>
      </c>
      <c r="K66" s="98">
        <f>SUM(K56:K64)</f>
        <v>474973.94572300004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G67" s="98"/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G68" s="98"/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G69" s="98"/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0</v>
      </c>
      <c r="H70" s="104">
        <v>4</v>
      </c>
      <c r="I70" s="106" t="str">
        <f t="shared" ref="I70:I92" si="16">VLOOKUP($H70,class,3)</f>
        <v>Mains (Minimum System)</v>
      </c>
      <c r="J70" s="106">
        <f t="shared" ref="J70:J92" si="17">$G70*VLOOKUP($H70,class,6)</f>
        <v>0</v>
      </c>
      <c r="K70" s="106">
        <f t="shared" ref="K70:K92" si="18">$G70*VLOOKUP($H70,class,7)</f>
        <v>0</v>
      </c>
      <c r="L70" s="106">
        <f t="shared" ref="L70:L92" si="19">$G70*VLOOKUP($H70,class,8)</f>
        <v>0</v>
      </c>
      <c r="M70" s="98">
        <f t="shared" ref="M70:M92" si="20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0</v>
      </c>
      <c r="H71" s="104">
        <v>4</v>
      </c>
      <c r="I71" s="106" t="str">
        <f t="shared" si="16"/>
        <v>Mains (Minimum System)</v>
      </c>
      <c r="J71" s="106">
        <f t="shared" si="17"/>
        <v>0</v>
      </c>
      <c r="K71" s="106">
        <f t="shared" si="18"/>
        <v>0</v>
      </c>
      <c r="L71" s="106">
        <f t="shared" si="19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46661.234922999989</v>
      </c>
      <c r="H72" s="104">
        <v>4</v>
      </c>
      <c r="I72" s="106" t="str">
        <f t="shared" si="16"/>
        <v>Mains (Minimum System)</v>
      </c>
      <c r="J72" s="106">
        <f t="shared" si="17"/>
        <v>15606.248530038065</v>
      </c>
      <c r="K72" s="106">
        <f t="shared" si="18"/>
        <v>31054.986392961921</v>
      </c>
      <c r="L72" s="106">
        <f t="shared" si="19"/>
        <v>0</v>
      </c>
      <c r="M72" s="98">
        <f t="shared" si="20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0</v>
      </c>
      <c r="H73" s="104">
        <v>4</v>
      </c>
      <c r="I73" s="106" t="str">
        <f t="shared" si="16"/>
        <v>Mains (Minimum System)</v>
      </c>
      <c r="J73" s="106">
        <f t="shared" si="17"/>
        <v>0</v>
      </c>
      <c r="K73" s="106">
        <f t="shared" si="18"/>
        <v>0</v>
      </c>
      <c r="L73" s="106">
        <f t="shared" si="19"/>
        <v>0</v>
      </c>
      <c r="M73" s="98">
        <f t="shared" si="20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4840.8125759999984</v>
      </c>
      <c r="H74" s="104">
        <v>4</v>
      </c>
      <c r="I74" s="106" t="str">
        <f t="shared" si="16"/>
        <v>Mains (Minimum System)</v>
      </c>
      <c r="J74" s="106">
        <f t="shared" si="17"/>
        <v>1619.0511089785066</v>
      </c>
      <c r="K74" s="106">
        <f t="shared" si="18"/>
        <v>3221.7614670214916</v>
      </c>
      <c r="L74" s="106">
        <f t="shared" si="19"/>
        <v>0</v>
      </c>
      <c r="M74" s="98">
        <f t="shared" si="20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1437.3810720000004</v>
      </c>
      <c r="H75" s="104">
        <v>4</v>
      </c>
      <c r="I75" s="106" t="str">
        <f t="shared" si="16"/>
        <v>Mains (Minimum System)</v>
      </c>
      <c r="J75" s="106">
        <f t="shared" si="17"/>
        <v>480.74437547617129</v>
      </c>
      <c r="K75" s="106">
        <f t="shared" si="18"/>
        <v>956.63669652382896</v>
      </c>
      <c r="L75" s="106">
        <f t="shared" si="19"/>
        <v>0</v>
      </c>
      <c r="M75" s="98">
        <f t="shared" si="20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555.17027999999993</v>
      </c>
      <c r="H76" s="104">
        <v>4</v>
      </c>
      <c r="I76" s="106" t="str">
        <f t="shared" si="16"/>
        <v>Mains (Minimum System)</v>
      </c>
      <c r="J76" s="106">
        <f t="shared" si="17"/>
        <v>185.68144157496673</v>
      </c>
      <c r="K76" s="106">
        <f t="shared" si="18"/>
        <v>369.48883842503318</v>
      </c>
      <c r="L76" s="106">
        <f t="shared" si="19"/>
        <v>0</v>
      </c>
      <c r="M76" s="98">
        <f t="shared" si="20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57.67315199999998</v>
      </c>
      <c r="H77" s="104">
        <v>4</v>
      </c>
      <c r="I77" s="106" t="str">
        <f t="shared" si="16"/>
        <v>Mains (Minimum System)</v>
      </c>
      <c r="J77" s="106">
        <f t="shared" si="17"/>
        <v>19.289278243662778</v>
      </c>
      <c r="K77" s="106">
        <f t="shared" si="18"/>
        <v>38.383873756337195</v>
      </c>
      <c r="L77" s="106">
        <f t="shared" si="19"/>
        <v>0</v>
      </c>
      <c r="M77" s="98">
        <f t="shared" si="20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ref="A78:A143" si="21">A77+1</f>
        <v>67</v>
      </c>
      <c r="C78" s="97">
        <v>37600</v>
      </c>
      <c r="E78" s="107" t="s">
        <v>271</v>
      </c>
      <c r="G78" s="106">
        <v>163906.5869907912</v>
      </c>
      <c r="H78" s="104">
        <v>4</v>
      </c>
      <c r="I78" s="106" t="str">
        <f t="shared" si="16"/>
        <v>Mains (Minimum System)</v>
      </c>
      <c r="J78" s="106">
        <f t="shared" si="17"/>
        <v>54819.957862446819</v>
      </c>
      <c r="K78" s="106">
        <f t="shared" si="18"/>
        <v>109086.62912834437</v>
      </c>
      <c r="L78" s="106">
        <f t="shared" si="19"/>
        <v>0</v>
      </c>
      <c r="M78" s="98">
        <f t="shared" si="20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21"/>
        <v>68</v>
      </c>
      <c r="C79" s="97">
        <v>37601</v>
      </c>
      <c r="E79" s="107" t="s">
        <v>272</v>
      </c>
      <c r="G79" s="106">
        <v>3185067.8388914466</v>
      </c>
      <c r="H79" s="104">
        <v>4</v>
      </c>
      <c r="I79" s="106" t="str">
        <f t="shared" si="16"/>
        <v>Mains (Minimum System)</v>
      </c>
      <c r="J79" s="106">
        <f t="shared" si="17"/>
        <v>1065273.1407730035</v>
      </c>
      <c r="K79" s="106">
        <f t="shared" si="18"/>
        <v>2119794.6981184431</v>
      </c>
      <c r="L79" s="106">
        <f t="shared" si="19"/>
        <v>0</v>
      </c>
      <c r="M79" s="98">
        <f t="shared" si="20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21"/>
        <v>69</v>
      </c>
      <c r="C80" s="97">
        <v>37602</v>
      </c>
      <c r="E80" s="107" t="s">
        <v>279</v>
      </c>
      <c r="G80" s="106">
        <v>3221562.5921501918</v>
      </c>
      <c r="H80" s="104">
        <v>4</v>
      </c>
      <c r="I80" s="106" t="str">
        <f t="shared" si="16"/>
        <v>Mains (Minimum System)</v>
      </c>
      <c r="J80" s="106">
        <f t="shared" si="17"/>
        <v>1077479.1226836464</v>
      </c>
      <c r="K80" s="106">
        <f t="shared" si="18"/>
        <v>2144083.4694665452</v>
      </c>
      <c r="L80" s="106">
        <f t="shared" si="19"/>
        <v>0</v>
      </c>
      <c r="M80" s="98">
        <f t="shared" si="20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21"/>
        <v>70</v>
      </c>
      <c r="C81" s="97">
        <v>37603</v>
      </c>
      <c r="E81" s="107" t="s">
        <v>639</v>
      </c>
      <c r="G81" s="106">
        <v>197983.91978842852</v>
      </c>
      <c r="H81" s="104">
        <v>4</v>
      </c>
      <c r="I81" s="106" t="str">
        <f t="shared" si="16"/>
        <v>Mains (Minimum System)</v>
      </c>
      <c r="J81" s="106">
        <f t="shared" si="17"/>
        <v>66217.412853904927</v>
      </c>
      <c r="K81" s="106">
        <f t="shared" si="18"/>
        <v>131766.50693452358</v>
      </c>
      <c r="L81" s="106">
        <f t="shared" si="19"/>
        <v>0</v>
      </c>
      <c r="M81" s="98">
        <f t="shared" si="20"/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21"/>
        <v>71</v>
      </c>
      <c r="C82" s="97">
        <v>37604</v>
      </c>
      <c r="E82" s="107" t="s">
        <v>640</v>
      </c>
      <c r="G82" s="106">
        <v>528575.59200000006</v>
      </c>
      <c r="H82" s="104">
        <v>4</v>
      </c>
      <c r="I82" s="106" t="str">
        <f t="shared" si="16"/>
        <v>Mains (Minimum System)</v>
      </c>
      <c r="J82" s="106">
        <f t="shared" si="17"/>
        <v>176786.62104156849</v>
      </c>
      <c r="K82" s="106">
        <f t="shared" si="18"/>
        <v>351788.97095843154</v>
      </c>
      <c r="L82" s="106">
        <f t="shared" si="19"/>
        <v>0</v>
      </c>
      <c r="M82" s="98">
        <f t="shared" si="20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21"/>
        <v>72</v>
      </c>
      <c r="C83" s="97">
        <v>37800</v>
      </c>
      <c r="E83" s="107" t="s">
        <v>280</v>
      </c>
      <c r="G83" s="106">
        <v>515882.48482403765</v>
      </c>
      <c r="H83" s="104">
        <v>4</v>
      </c>
      <c r="I83" s="106" t="str">
        <f t="shared" si="16"/>
        <v>Mains (Minimum System)</v>
      </c>
      <c r="J83" s="106">
        <f t="shared" si="17"/>
        <v>172541.30294115026</v>
      </c>
      <c r="K83" s="106">
        <f t="shared" si="18"/>
        <v>343341.18188288732</v>
      </c>
      <c r="L83" s="106">
        <f t="shared" si="19"/>
        <v>0</v>
      </c>
      <c r="M83" s="98">
        <f t="shared" si="20"/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21"/>
        <v>73</v>
      </c>
      <c r="C84" s="97">
        <v>37900</v>
      </c>
      <c r="E84" s="107" t="s">
        <v>281</v>
      </c>
      <c r="G84" s="106">
        <v>98422.00217468667</v>
      </c>
      <c r="H84" s="104">
        <v>4</v>
      </c>
      <c r="I84" s="106" t="str">
        <f t="shared" si="16"/>
        <v>Mains (Minimum System)</v>
      </c>
      <c r="J84" s="106">
        <f t="shared" si="17"/>
        <v>32918.079199935441</v>
      </c>
      <c r="K84" s="106">
        <f t="shared" si="18"/>
        <v>65503.922974751229</v>
      </c>
      <c r="L84" s="106">
        <f t="shared" si="19"/>
        <v>0</v>
      </c>
      <c r="M84" s="98">
        <f t="shared" si="20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21"/>
        <v>74</v>
      </c>
      <c r="C85" s="97">
        <v>37905</v>
      </c>
      <c r="E85" s="107" t="s">
        <v>282</v>
      </c>
      <c r="G85" s="106">
        <v>37355.81315993594</v>
      </c>
      <c r="H85" s="104">
        <v>4</v>
      </c>
      <c r="I85" s="106" t="str">
        <f t="shared" si="16"/>
        <v>Mains (Minimum System)</v>
      </c>
      <c r="J85" s="106">
        <f t="shared" si="17"/>
        <v>12493.970748473819</v>
      </c>
      <c r="K85" s="106">
        <f t="shared" si="18"/>
        <v>24861.842411462119</v>
      </c>
      <c r="L85" s="106">
        <f t="shared" si="19"/>
        <v>0</v>
      </c>
      <c r="M85" s="98">
        <f t="shared" si="20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21"/>
        <v>75</v>
      </c>
      <c r="C86" s="97">
        <v>38000</v>
      </c>
      <c r="E86" s="107" t="s">
        <v>52</v>
      </c>
      <c r="G86" s="106">
        <v>4632273.5983511461</v>
      </c>
      <c r="H86" s="104">
        <v>1</v>
      </c>
      <c r="I86" s="106" t="str">
        <f t="shared" si="16"/>
        <v>Customer</v>
      </c>
      <c r="J86" s="106">
        <f t="shared" si="17"/>
        <v>4632273.5983511461</v>
      </c>
      <c r="K86" s="106">
        <f t="shared" si="18"/>
        <v>0</v>
      </c>
      <c r="L86" s="106">
        <f t="shared" si="19"/>
        <v>0</v>
      </c>
      <c r="M86" s="98">
        <f t="shared" si="20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21"/>
        <v>76</v>
      </c>
      <c r="C87" s="97">
        <v>38100</v>
      </c>
      <c r="E87" s="107" t="s">
        <v>51</v>
      </c>
      <c r="G87" s="106">
        <v>2443291.1821256573</v>
      </c>
      <c r="H87" s="104">
        <v>1</v>
      </c>
      <c r="I87" s="106" t="str">
        <f t="shared" si="16"/>
        <v>Customer</v>
      </c>
      <c r="J87" s="106">
        <f t="shared" si="17"/>
        <v>2443291.1821256573</v>
      </c>
      <c r="K87" s="106">
        <f t="shared" si="18"/>
        <v>0</v>
      </c>
      <c r="L87" s="106">
        <f t="shared" si="19"/>
        <v>0</v>
      </c>
      <c r="M87" s="98">
        <f t="shared" si="20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21"/>
        <v>77</v>
      </c>
      <c r="C88" s="97">
        <v>38200</v>
      </c>
      <c r="E88" s="107" t="s">
        <v>283</v>
      </c>
      <c r="G88" s="106">
        <v>1906954.4779561651</v>
      </c>
      <c r="H88" s="104">
        <v>1</v>
      </c>
      <c r="I88" s="106" t="str">
        <f t="shared" si="16"/>
        <v>Customer</v>
      </c>
      <c r="J88" s="106">
        <f t="shared" si="17"/>
        <v>1906954.4779561651</v>
      </c>
      <c r="K88" s="106">
        <f t="shared" si="18"/>
        <v>0</v>
      </c>
      <c r="L88" s="106">
        <f t="shared" si="19"/>
        <v>0</v>
      </c>
      <c r="M88" s="98">
        <f t="shared" si="20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21"/>
        <v>78</v>
      </c>
      <c r="C89" s="97">
        <v>38300</v>
      </c>
      <c r="E89" s="107" t="s">
        <v>284</v>
      </c>
      <c r="G89" s="106">
        <v>81287.979868652328</v>
      </c>
      <c r="H89" s="104">
        <v>1</v>
      </c>
      <c r="I89" s="106" t="str">
        <f t="shared" si="16"/>
        <v>Customer</v>
      </c>
      <c r="J89" s="106">
        <f t="shared" si="17"/>
        <v>81287.979868652328</v>
      </c>
      <c r="K89" s="106">
        <f t="shared" si="18"/>
        <v>0</v>
      </c>
      <c r="L89" s="106">
        <f t="shared" si="19"/>
        <v>0</v>
      </c>
      <c r="M89" s="98">
        <f t="shared" si="20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21"/>
        <v>79</v>
      </c>
      <c r="C90" s="97">
        <v>38400</v>
      </c>
      <c r="E90" s="107" t="s">
        <v>285</v>
      </c>
      <c r="G90" s="106">
        <v>11080.656080006911</v>
      </c>
      <c r="H90" s="104">
        <v>1</v>
      </c>
      <c r="I90" s="106" t="str">
        <f t="shared" si="16"/>
        <v>Customer</v>
      </c>
      <c r="J90" s="106">
        <f t="shared" si="17"/>
        <v>11080.656080006911</v>
      </c>
      <c r="K90" s="106">
        <f t="shared" si="18"/>
        <v>0</v>
      </c>
      <c r="L90" s="106">
        <f t="shared" si="19"/>
        <v>0</v>
      </c>
      <c r="M90" s="98">
        <f t="shared" si="20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21"/>
        <v>80</v>
      </c>
      <c r="C91" s="97">
        <v>38500</v>
      </c>
      <c r="E91" s="107" t="s">
        <v>286</v>
      </c>
      <c r="G91" s="106">
        <v>91283.089030498988</v>
      </c>
      <c r="H91" s="104">
        <v>1</v>
      </c>
      <c r="I91" s="106" t="str">
        <f t="shared" si="16"/>
        <v>Customer</v>
      </c>
      <c r="J91" s="106">
        <f t="shared" si="17"/>
        <v>91283.089030498988</v>
      </c>
      <c r="K91" s="106">
        <f t="shared" si="18"/>
        <v>0</v>
      </c>
      <c r="L91" s="106">
        <f t="shared" si="19"/>
        <v>0</v>
      </c>
      <c r="M91" s="98">
        <f t="shared" si="20"/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21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6"/>
        <v>-</v>
      </c>
      <c r="J92" s="106">
        <f t="shared" si="17"/>
        <v>0</v>
      </c>
      <c r="K92" s="106">
        <f t="shared" si="18"/>
        <v>0</v>
      </c>
      <c r="L92" s="106">
        <f t="shared" si="19"/>
        <v>0</v>
      </c>
      <c r="M92" s="98">
        <f t="shared" si="20"/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21"/>
        <v>82</v>
      </c>
      <c r="G93" s="98"/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21"/>
        <v>83</v>
      </c>
      <c r="D94" s="97" t="s">
        <v>66</v>
      </c>
      <c r="G94" s="98">
        <f>SUM(G70:G92)</f>
        <v>17168480.085394651</v>
      </c>
      <c r="H94" s="104"/>
      <c r="I94" s="98"/>
      <c r="J94" s="98">
        <f>SUM(J70:J92)</f>
        <v>11842611.606250567</v>
      </c>
      <c r="K94" s="98">
        <f>SUM(K70:K92)</f>
        <v>5325868.4791440768</v>
      </c>
      <c r="L94" s="98">
        <f>SUM(L70:L92)</f>
        <v>0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21"/>
        <v>84</v>
      </c>
      <c r="G95" s="98"/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21"/>
        <v>85</v>
      </c>
      <c r="D96" s="97" t="s">
        <v>148</v>
      </c>
      <c r="G96" s="98"/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21"/>
        <v>86</v>
      </c>
      <c r="G97" s="98"/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21"/>
        <v>87</v>
      </c>
      <c r="C98" s="97">
        <v>38900</v>
      </c>
      <c r="E98" s="107" t="s">
        <v>115</v>
      </c>
      <c r="G98" s="106">
        <f>+O98</f>
        <v>0</v>
      </c>
      <c r="H98" s="104">
        <v>5.4</v>
      </c>
      <c r="I98" s="106" t="str">
        <f>VLOOKUP($H98,class,3)</f>
        <v>P, S, T &amp; D Plant</v>
      </c>
      <c r="J98" s="106">
        <f>$G98*VLOOKUP($H98,class,6)</f>
        <v>0</v>
      </c>
      <c r="K98" s="106">
        <f>$G98*VLOOKUP($H98,class,7)</f>
        <v>0</v>
      </c>
      <c r="L98" s="106">
        <f>$G98*VLOOKUP($H98,class,8)</f>
        <v>0</v>
      </c>
      <c r="M98" s="98">
        <f>SUM(J98:L98)-G98</f>
        <v>0</v>
      </c>
      <c r="N98" s="98" t="s">
        <v>490</v>
      </c>
      <c r="O98" s="98">
        <v>0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21"/>
        <v>88</v>
      </c>
      <c r="C99" s="97">
        <v>39000</v>
      </c>
      <c r="E99" s="107" t="s">
        <v>139</v>
      </c>
      <c r="G99" s="106">
        <f>+O99</f>
        <v>223589.38857253166</v>
      </c>
      <c r="H99" s="104">
        <v>5.4</v>
      </c>
      <c r="I99" s="106" t="str">
        <f t="shared" ref="I99:I131" si="22">VLOOKUP($H99,class,3)</f>
        <v>P, S, T &amp; D Plant</v>
      </c>
      <c r="J99" s="106">
        <f t="shared" ref="J99:J131" si="23">$G99*VLOOKUP($H99,class,6)</f>
        <v>125277.40263428555</v>
      </c>
      <c r="K99" s="106">
        <f t="shared" ref="K99:K131" si="24">$G99*VLOOKUP($H99,class,7)</f>
        <v>96105.457461117243</v>
      </c>
      <c r="L99" s="106">
        <f t="shared" ref="L99:L131" si="25">$G99*VLOOKUP($H99,class,8)</f>
        <v>2206.5284771288643</v>
      </c>
      <c r="M99" s="98">
        <f t="shared" ref="M99:M131" si="26">SUM(J99:L99)-G99</f>
        <v>0</v>
      </c>
      <c r="N99" s="98" t="s">
        <v>491</v>
      </c>
      <c r="O99" s="98">
        <v>223589.38857253166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21"/>
        <v>89</v>
      </c>
      <c r="C100" s="97">
        <v>39001</v>
      </c>
      <c r="E100" s="107" t="s">
        <v>513</v>
      </c>
      <c r="G100" s="106">
        <f>+O100</f>
        <v>4206.6908549999998</v>
      </c>
      <c r="H100" s="104">
        <v>5.4</v>
      </c>
      <c r="I100" s="106" t="str">
        <f t="shared" si="22"/>
        <v>P, S, T &amp; D Plant</v>
      </c>
      <c r="J100" s="106">
        <f t="shared" si="23"/>
        <v>2357.0139323890312</v>
      </c>
      <c r="K100" s="106">
        <f t="shared" si="24"/>
        <v>1808.1625053781313</v>
      </c>
      <c r="L100" s="106">
        <f t="shared" si="25"/>
        <v>41.514417232837332</v>
      </c>
      <c r="M100" s="98">
        <f t="shared" si="26"/>
        <v>0</v>
      </c>
      <c r="N100" s="98" t="s">
        <v>492</v>
      </c>
      <c r="O100" s="98">
        <v>4206.6908549999998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21"/>
        <v>90</v>
      </c>
      <c r="C101" s="97">
        <v>39002</v>
      </c>
      <c r="E101" s="107" t="s">
        <v>278</v>
      </c>
      <c r="G101" s="106">
        <f>+O101</f>
        <v>17233.540073999997</v>
      </c>
      <c r="H101" s="104">
        <v>5.4</v>
      </c>
      <c r="I101" s="106" t="str">
        <f t="shared" si="22"/>
        <v>P, S, T &amp; D Plant</v>
      </c>
      <c r="J101" s="106">
        <f t="shared" si="23"/>
        <v>9655.9731767602607</v>
      </c>
      <c r="K101" s="106">
        <f t="shared" si="24"/>
        <v>7407.4948863192049</v>
      </c>
      <c r="L101" s="106">
        <f t="shared" si="25"/>
        <v>170.07201092053108</v>
      </c>
      <c r="M101" s="98">
        <f t="shared" si="26"/>
        <v>0</v>
      </c>
      <c r="N101" s="98" t="s">
        <v>493</v>
      </c>
      <c r="O101" s="98">
        <v>17233.540073999997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21"/>
        <v>91</v>
      </c>
      <c r="C102" s="97">
        <v>39003</v>
      </c>
      <c r="E102" s="107" t="s">
        <v>293</v>
      </c>
      <c r="G102" s="106">
        <f t="shared" ref="G102:G104" si="27">+O102</f>
        <v>553.16739800000005</v>
      </c>
      <c r="H102" s="104">
        <v>5.4</v>
      </c>
      <c r="I102" s="106" t="str">
        <f t="shared" si="22"/>
        <v>P, S, T &amp; D Plant</v>
      </c>
      <c r="J102" s="106">
        <f t="shared" si="23"/>
        <v>309.94035667719356</v>
      </c>
      <c r="K102" s="106">
        <f t="shared" si="24"/>
        <v>237.76801831595063</v>
      </c>
      <c r="L102" s="106">
        <f t="shared" si="25"/>
        <v>5.4590230068558219</v>
      </c>
      <c r="M102" s="98">
        <f t="shared" si="26"/>
        <v>0</v>
      </c>
      <c r="N102" s="98" t="s">
        <v>494</v>
      </c>
      <c r="O102" s="98">
        <v>553.16739800000005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21"/>
        <v>92</v>
      </c>
      <c r="C103" s="97">
        <v>39004</v>
      </c>
      <c r="E103" s="107" t="s">
        <v>294</v>
      </c>
      <c r="G103" s="106">
        <f t="shared" si="27"/>
        <v>0</v>
      </c>
      <c r="H103" s="104">
        <v>5.4</v>
      </c>
      <c r="I103" s="106" t="str">
        <f t="shared" si="22"/>
        <v>P, S, T &amp; D Plant</v>
      </c>
      <c r="J103" s="106">
        <f t="shared" si="23"/>
        <v>0</v>
      </c>
      <c r="K103" s="106">
        <f t="shared" si="24"/>
        <v>0</v>
      </c>
      <c r="L103" s="106">
        <f t="shared" si="25"/>
        <v>0</v>
      </c>
      <c r="M103" s="98">
        <f t="shared" si="26"/>
        <v>0</v>
      </c>
      <c r="N103" s="98" t="s">
        <v>495</v>
      </c>
      <c r="O103" s="98">
        <v>0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21"/>
        <v>93</v>
      </c>
      <c r="C104" s="97">
        <v>39009</v>
      </c>
      <c r="E104" s="107" t="s">
        <v>295</v>
      </c>
      <c r="G104" s="106">
        <f t="shared" si="27"/>
        <v>87668.636499999979</v>
      </c>
      <c r="H104" s="104">
        <v>5.4</v>
      </c>
      <c r="I104" s="106" t="str">
        <f t="shared" si="22"/>
        <v>P, S, T &amp; D Plant</v>
      </c>
      <c r="J104" s="106">
        <f t="shared" si="23"/>
        <v>49120.842197958351</v>
      </c>
      <c r="K104" s="106">
        <f t="shared" si="24"/>
        <v>37682.622013574291</v>
      </c>
      <c r="L104" s="106">
        <f t="shared" si="25"/>
        <v>865.17228846733281</v>
      </c>
      <c r="M104" s="98">
        <f t="shared" si="26"/>
        <v>0</v>
      </c>
      <c r="N104" s="98" t="s">
        <v>496</v>
      </c>
      <c r="O104" s="98">
        <v>87668.636499999979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21"/>
        <v>94</v>
      </c>
      <c r="C105" s="97">
        <v>39100</v>
      </c>
      <c r="E105" s="107" t="s">
        <v>296</v>
      </c>
      <c r="G105" s="106">
        <v>0</v>
      </c>
      <c r="H105" s="104">
        <v>5.4</v>
      </c>
      <c r="I105" s="106" t="str">
        <f t="shared" si="22"/>
        <v>P, S, T &amp; D Plant</v>
      </c>
      <c r="J105" s="106">
        <f t="shared" si="23"/>
        <v>0</v>
      </c>
      <c r="K105" s="106">
        <f t="shared" si="24"/>
        <v>0</v>
      </c>
      <c r="L105" s="106">
        <f t="shared" si="25"/>
        <v>0</v>
      </c>
      <c r="M105" s="98">
        <f t="shared" si="26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21"/>
        <v>95</v>
      </c>
      <c r="C106" s="129" t="s">
        <v>243</v>
      </c>
      <c r="E106" s="107" t="s">
        <v>297</v>
      </c>
      <c r="G106" s="106">
        <f>+O105</f>
        <v>0</v>
      </c>
      <c r="H106" s="104">
        <v>5.4</v>
      </c>
      <c r="I106" s="106" t="str">
        <f t="shared" si="22"/>
        <v>P, S, T &amp; D Plant</v>
      </c>
      <c r="J106" s="106">
        <f t="shared" si="23"/>
        <v>0</v>
      </c>
      <c r="K106" s="106">
        <f t="shared" si="24"/>
        <v>0</v>
      </c>
      <c r="L106" s="106">
        <f t="shared" si="25"/>
        <v>0</v>
      </c>
      <c r="M106" s="98">
        <f t="shared" si="26"/>
        <v>0</v>
      </c>
      <c r="N106" s="98" t="s">
        <v>497</v>
      </c>
      <c r="O106" s="98">
        <v>3749.7305918296452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21"/>
        <v>96</v>
      </c>
      <c r="C107" s="97">
        <v>39200</v>
      </c>
      <c r="E107" s="107" t="s">
        <v>298</v>
      </c>
      <c r="G107" s="106">
        <f>+O106</f>
        <v>3749.7305918296452</v>
      </c>
      <c r="H107" s="104">
        <v>5.4</v>
      </c>
      <c r="I107" s="106" t="str">
        <f t="shared" si="22"/>
        <v>P, S, T &amp; D Plant</v>
      </c>
      <c r="J107" s="106">
        <f t="shared" si="23"/>
        <v>2100.9785487666504</v>
      </c>
      <c r="K107" s="106">
        <f t="shared" si="24"/>
        <v>1611.7472129802404</v>
      </c>
      <c r="L107" s="106">
        <f t="shared" si="25"/>
        <v>37.004830082753955</v>
      </c>
      <c r="M107" s="98">
        <f t="shared" si="26"/>
        <v>0</v>
      </c>
      <c r="N107" s="98" t="s">
        <v>498</v>
      </c>
      <c r="O107" s="98">
        <v>528.64142084507387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21"/>
        <v>97</v>
      </c>
      <c r="C108" s="97">
        <v>39201</v>
      </c>
      <c r="E108" s="107" t="s">
        <v>299</v>
      </c>
      <c r="G108" s="106">
        <v>0</v>
      </c>
      <c r="H108" s="104">
        <v>5.4</v>
      </c>
      <c r="I108" s="106" t="str">
        <f t="shared" si="22"/>
        <v>P, S, T &amp; D Plant</v>
      </c>
      <c r="J108" s="106">
        <f t="shared" si="23"/>
        <v>0</v>
      </c>
      <c r="K108" s="106">
        <f t="shared" si="24"/>
        <v>0</v>
      </c>
      <c r="L108" s="106">
        <f t="shared" si="25"/>
        <v>0</v>
      </c>
      <c r="M108" s="98">
        <f t="shared" si="26"/>
        <v>0</v>
      </c>
      <c r="N108" s="98" t="s">
        <v>499</v>
      </c>
      <c r="O108" s="98">
        <v>238457.84729509498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21"/>
        <v>98</v>
      </c>
      <c r="C109" s="97">
        <v>39202</v>
      </c>
      <c r="E109" s="107" t="s">
        <v>300</v>
      </c>
      <c r="G109" s="106">
        <f>+O107</f>
        <v>528.64142084507387</v>
      </c>
      <c r="H109" s="104">
        <v>5.4</v>
      </c>
      <c r="I109" s="106" t="str">
        <f t="shared" si="22"/>
        <v>P, S, T &amp; D Plant</v>
      </c>
      <c r="J109" s="106">
        <f t="shared" si="23"/>
        <v>296.19842225600678</v>
      </c>
      <c r="K109" s="106">
        <f t="shared" si="24"/>
        <v>227.22601420205476</v>
      </c>
      <c r="L109" s="106">
        <f t="shared" si="25"/>
        <v>5.2169843870122818</v>
      </c>
      <c r="M109" s="98">
        <f t="shared" si="26"/>
        <v>0</v>
      </c>
      <c r="N109" s="98" t="s">
        <v>500</v>
      </c>
      <c r="O109" s="98">
        <v>0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21"/>
        <v>99</v>
      </c>
      <c r="C110" s="97">
        <v>39300</v>
      </c>
      <c r="E110" s="107" t="s">
        <v>186</v>
      </c>
      <c r="G110" s="106">
        <v>0</v>
      </c>
      <c r="H110" s="104">
        <v>5.4</v>
      </c>
      <c r="I110" s="106" t="str">
        <f t="shared" si="22"/>
        <v>P, S, T &amp; D Plant</v>
      </c>
      <c r="J110" s="106">
        <f t="shared" si="23"/>
        <v>0</v>
      </c>
      <c r="K110" s="106">
        <f t="shared" si="24"/>
        <v>0</v>
      </c>
      <c r="L110" s="106">
        <f t="shared" si="25"/>
        <v>0</v>
      </c>
      <c r="M110" s="98">
        <f t="shared" si="26"/>
        <v>0</v>
      </c>
      <c r="N110" s="98" t="s">
        <v>501</v>
      </c>
      <c r="O110" s="98">
        <v>0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21"/>
        <v>100</v>
      </c>
      <c r="C111" s="97">
        <v>39400</v>
      </c>
      <c r="E111" s="107" t="s">
        <v>301</v>
      </c>
      <c r="G111" s="106">
        <f>+O108</f>
        <v>238457.84729509498</v>
      </c>
      <c r="H111" s="104">
        <v>5.4</v>
      </c>
      <c r="I111" s="106" t="str">
        <f t="shared" si="22"/>
        <v>P, S, T &amp; D Plant</v>
      </c>
      <c r="J111" s="106">
        <f t="shared" si="23"/>
        <v>133608.21789269202</v>
      </c>
      <c r="K111" s="106">
        <f t="shared" si="24"/>
        <v>102496.36910677498</v>
      </c>
      <c r="L111" s="106">
        <f t="shared" si="25"/>
        <v>2353.2602956279716</v>
      </c>
      <c r="M111" s="98">
        <f t="shared" si="26"/>
        <v>0</v>
      </c>
      <c r="N111" s="98" t="s">
        <v>502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21"/>
        <v>101</v>
      </c>
      <c r="C112" s="97">
        <v>39600</v>
      </c>
      <c r="E112" s="107" t="s">
        <v>302</v>
      </c>
      <c r="G112" s="106">
        <v>0</v>
      </c>
      <c r="H112" s="104">
        <v>5.4</v>
      </c>
      <c r="I112" s="106" t="str">
        <f t="shared" si="22"/>
        <v>P, S, T &amp; D Plant</v>
      </c>
      <c r="J112" s="106">
        <f t="shared" si="23"/>
        <v>0</v>
      </c>
      <c r="K112" s="106">
        <f t="shared" si="24"/>
        <v>0</v>
      </c>
      <c r="L112" s="106">
        <f t="shared" si="25"/>
        <v>0</v>
      </c>
      <c r="M112" s="98">
        <f t="shared" si="26"/>
        <v>0</v>
      </c>
      <c r="N112" s="98" t="s">
        <v>503</v>
      </c>
      <c r="O112" s="98">
        <v>28369.268879000007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21"/>
        <v>102</v>
      </c>
      <c r="C113" s="97">
        <v>39603</v>
      </c>
      <c r="E113" s="107" t="s">
        <v>303</v>
      </c>
      <c r="G113" s="106">
        <f t="shared" ref="G113:G120" si="28">+O109</f>
        <v>0</v>
      </c>
      <c r="H113" s="104">
        <v>5.4</v>
      </c>
      <c r="I113" s="106" t="str">
        <f t="shared" si="22"/>
        <v>P, S, T &amp; D Plant</v>
      </c>
      <c r="J113" s="106">
        <f t="shared" si="23"/>
        <v>0</v>
      </c>
      <c r="K113" s="106">
        <f t="shared" si="24"/>
        <v>0</v>
      </c>
      <c r="L113" s="106">
        <f t="shared" si="25"/>
        <v>0</v>
      </c>
      <c r="M113" s="98">
        <f t="shared" si="26"/>
        <v>0</v>
      </c>
      <c r="N113" s="98" t="s">
        <v>504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21"/>
        <v>103</v>
      </c>
      <c r="C114" s="97">
        <v>39604</v>
      </c>
      <c r="E114" s="107" t="s">
        <v>304</v>
      </c>
      <c r="G114" s="106">
        <f t="shared" si="28"/>
        <v>0</v>
      </c>
      <c r="H114" s="104">
        <v>5.4</v>
      </c>
      <c r="I114" s="106" t="str">
        <f t="shared" si="22"/>
        <v>P, S, T &amp; D Plant</v>
      </c>
      <c r="J114" s="106">
        <f t="shared" si="23"/>
        <v>0</v>
      </c>
      <c r="K114" s="106">
        <f t="shared" si="24"/>
        <v>0</v>
      </c>
      <c r="L114" s="106">
        <f t="shared" si="25"/>
        <v>0</v>
      </c>
      <c r="M114" s="98">
        <f t="shared" si="26"/>
        <v>0</v>
      </c>
      <c r="N114" s="98" t="s">
        <v>504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21"/>
        <v>104</v>
      </c>
      <c r="C115" s="97">
        <v>39605</v>
      </c>
      <c r="E115" s="98" t="s">
        <v>305</v>
      </c>
      <c r="G115" s="106">
        <f t="shared" si="28"/>
        <v>0</v>
      </c>
      <c r="H115" s="104">
        <v>5.4</v>
      </c>
      <c r="I115" s="106" t="str">
        <f t="shared" si="22"/>
        <v>P, S, T &amp; D Plant</v>
      </c>
      <c r="J115" s="106">
        <f t="shared" si="23"/>
        <v>0</v>
      </c>
      <c r="K115" s="106">
        <f t="shared" si="24"/>
        <v>0</v>
      </c>
      <c r="L115" s="106">
        <f t="shared" si="25"/>
        <v>0</v>
      </c>
      <c r="M115" s="98">
        <f t="shared" si="26"/>
        <v>0</v>
      </c>
      <c r="N115" s="98" t="s">
        <v>505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21"/>
        <v>105</v>
      </c>
      <c r="C116" s="97">
        <v>39700</v>
      </c>
      <c r="E116" s="107" t="s">
        <v>306</v>
      </c>
      <c r="G116" s="106">
        <f t="shared" si="28"/>
        <v>28369.268879000007</v>
      </c>
      <c r="H116" s="104">
        <v>5.4</v>
      </c>
      <c r="I116" s="106" t="str">
        <f t="shared" si="22"/>
        <v>P, S, T &amp; D Plant</v>
      </c>
      <c r="J116" s="106">
        <f t="shared" si="23"/>
        <v>15895.33538458546</v>
      </c>
      <c r="K116" s="106">
        <f t="shared" si="24"/>
        <v>12193.966721141078</v>
      </c>
      <c r="L116" s="106">
        <f t="shared" si="25"/>
        <v>279.96677327346737</v>
      </c>
      <c r="M116" s="98">
        <f t="shared" si="26"/>
        <v>0</v>
      </c>
      <c r="N116" s="98" t="s">
        <v>506</v>
      </c>
      <c r="O116" s="98">
        <v>259404.50543399996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21"/>
        <v>106</v>
      </c>
      <c r="C117" s="97">
        <v>39701</v>
      </c>
      <c r="E117" s="107" t="s">
        <v>307</v>
      </c>
      <c r="G117" s="106">
        <f t="shared" si="28"/>
        <v>0</v>
      </c>
      <c r="H117" s="104">
        <v>5.4</v>
      </c>
      <c r="I117" s="106" t="str">
        <f t="shared" si="22"/>
        <v>P, S, T &amp; D Plant</v>
      </c>
      <c r="J117" s="106">
        <f t="shared" si="23"/>
        <v>0</v>
      </c>
      <c r="K117" s="106">
        <f t="shared" si="24"/>
        <v>0</v>
      </c>
      <c r="L117" s="106">
        <f t="shared" si="25"/>
        <v>0</v>
      </c>
      <c r="M117" s="98">
        <f t="shared" si="26"/>
        <v>0</v>
      </c>
      <c r="N117" s="98" t="s">
        <v>507</v>
      </c>
      <c r="O117" s="98">
        <v>5117.9620709999999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21"/>
        <v>107</v>
      </c>
      <c r="C118" s="97">
        <v>39702</v>
      </c>
      <c r="E118" s="107" t="s">
        <v>308</v>
      </c>
      <c r="G118" s="106">
        <f t="shared" si="28"/>
        <v>0</v>
      </c>
      <c r="H118" s="104">
        <v>5.4</v>
      </c>
      <c r="I118" s="106" t="str">
        <f t="shared" si="22"/>
        <v>P, S, T &amp; D Plant</v>
      </c>
      <c r="J118" s="106">
        <f t="shared" si="23"/>
        <v>0</v>
      </c>
      <c r="K118" s="106">
        <f t="shared" si="24"/>
        <v>0</v>
      </c>
      <c r="L118" s="106">
        <f t="shared" si="25"/>
        <v>0</v>
      </c>
      <c r="M118" s="98">
        <f t="shared" si="26"/>
        <v>0</v>
      </c>
      <c r="N118" s="98" t="s">
        <v>508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21"/>
        <v>108</v>
      </c>
      <c r="C119" s="97">
        <v>39705</v>
      </c>
      <c r="E119" s="107" t="s">
        <v>309</v>
      </c>
      <c r="G119" s="106">
        <f t="shared" si="28"/>
        <v>0</v>
      </c>
      <c r="H119" s="104">
        <v>5.4</v>
      </c>
      <c r="I119" s="106" t="str">
        <f t="shared" si="22"/>
        <v>P, S, T &amp; D Plant</v>
      </c>
      <c r="J119" s="106">
        <f t="shared" si="23"/>
        <v>0</v>
      </c>
      <c r="K119" s="106">
        <f t="shared" si="24"/>
        <v>0</v>
      </c>
      <c r="L119" s="106">
        <f t="shared" si="25"/>
        <v>0</v>
      </c>
      <c r="M119" s="98">
        <f t="shared" si="26"/>
        <v>0</v>
      </c>
      <c r="N119" s="98" t="s">
        <v>509</v>
      </c>
      <c r="O119" s="98">
        <v>19234.177093999999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21"/>
        <v>109</v>
      </c>
      <c r="C120" s="97">
        <v>39800</v>
      </c>
      <c r="E120" s="107" t="s">
        <v>310</v>
      </c>
      <c r="G120" s="106">
        <f t="shared" si="28"/>
        <v>259404.50543399996</v>
      </c>
      <c r="H120" s="104">
        <v>5.4</v>
      </c>
      <c r="I120" s="106" t="str">
        <f t="shared" si="22"/>
        <v>P, S, T &amp; D Plant</v>
      </c>
      <c r="J120" s="106">
        <f t="shared" si="23"/>
        <v>145344.65557546279</v>
      </c>
      <c r="K120" s="106">
        <f t="shared" si="24"/>
        <v>111499.87403862043</v>
      </c>
      <c r="L120" s="106">
        <f t="shared" si="25"/>
        <v>2559.9758199167441</v>
      </c>
      <c r="M120" s="98">
        <f t="shared" si="26"/>
        <v>0</v>
      </c>
      <c r="N120" s="98" t="s">
        <v>510</v>
      </c>
      <c r="O120" s="98">
        <v>3494.623714783706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21"/>
        <v>110</v>
      </c>
      <c r="C121" s="97">
        <v>39900</v>
      </c>
      <c r="E121" s="107" t="s">
        <v>311</v>
      </c>
      <c r="G121" s="106">
        <v>0</v>
      </c>
      <c r="H121" s="104">
        <v>5.4</v>
      </c>
      <c r="I121" s="106" t="str">
        <f t="shared" si="22"/>
        <v>P, S, T &amp; D Plant</v>
      </c>
      <c r="J121" s="106">
        <f t="shared" si="23"/>
        <v>0</v>
      </c>
      <c r="K121" s="106">
        <f t="shared" si="24"/>
        <v>0</v>
      </c>
      <c r="L121" s="106">
        <f t="shared" si="25"/>
        <v>0</v>
      </c>
      <c r="M121" s="98">
        <f t="shared" si="26"/>
        <v>0</v>
      </c>
      <c r="N121" s="98" t="s">
        <v>511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21"/>
        <v>111</v>
      </c>
      <c r="C122" s="97">
        <v>39901</v>
      </c>
      <c r="E122" s="107" t="s">
        <v>312</v>
      </c>
      <c r="G122" s="106">
        <f>+O117</f>
        <v>5117.9620709999999</v>
      </c>
      <c r="H122" s="104">
        <v>5.4</v>
      </c>
      <c r="I122" s="106" t="str">
        <f t="shared" si="22"/>
        <v>P, S, T &amp; D Plant</v>
      </c>
      <c r="J122" s="106">
        <f t="shared" si="23"/>
        <v>2867.6002878717882</v>
      </c>
      <c r="K122" s="106">
        <f t="shared" si="24"/>
        <v>2199.8543367479306</v>
      </c>
      <c r="L122" s="106">
        <f t="shared" si="25"/>
        <v>50.507446380280832</v>
      </c>
      <c r="M122" s="98">
        <f t="shared" si="26"/>
        <v>0</v>
      </c>
      <c r="N122" s="98" t="s">
        <v>512</v>
      </c>
      <c r="O122" s="98">
        <v>5009.5495449999999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21"/>
        <v>112</v>
      </c>
      <c r="C123" s="97">
        <v>39902</v>
      </c>
      <c r="E123" s="107" t="s">
        <v>313</v>
      </c>
      <c r="G123" s="106">
        <f>+O118</f>
        <v>0</v>
      </c>
      <c r="H123" s="104">
        <v>5.4</v>
      </c>
      <c r="I123" s="106" t="str">
        <f t="shared" si="22"/>
        <v>P, S, T &amp; D Plant</v>
      </c>
      <c r="J123" s="106">
        <f t="shared" si="23"/>
        <v>0</v>
      </c>
      <c r="K123" s="106">
        <f t="shared" si="24"/>
        <v>0</v>
      </c>
      <c r="L123" s="106">
        <f t="shared" si="25"/>
        <v>0</v>
      </c>
      <c r="M123" s="98">
        <f t="shared" si="26"/>
        <v>0</v>
      </c>
      <c r="N123" s="98" t="s">
        <v>453</v>
      </c>
      <c r="O123" s="98">
        <v>0</v>
      </c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21"/>
        <v>113</v>
      </c>
      <c r="C124" s="97">
        <v>39903</v>
      </c>
      <c r="E124" s="107" t="s">
        <v>314</v>
      </c>
      <c r="G124" s="106">
        <f>+O119</f>
        <v>19234.177093999999</v>
      </c>
      <c r="H124" s="104">
        <v>5.4</v>
      </c>
      <c r="I124" s="106" t="str">
        <f t="shared" si="22"/>
        <v>P, S, T &amp; D Plant</v>
      </c>
      <c r="J124" s="106">
        <f t="shared" si="23"/>
        <v>10776.932499023858</v>
      </c>
      <c r="K124" s="106">
        <f t="shared" si="24"/>
        <v>8267.4289701694051</v>
      </c>
      <c r="L124" s="106">
        <f t="shared" si="25"/>
        <v>189.81562480673389</v>
      </c>
      <c r="M124" s="98">
        <f t="shared" si="26"/>
        <v>0</v>
      </c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21"/>
        <v>114</v>
      </c>
      <c r="C125" s="97">
        <v>39904</v>
      </c>
      <c r="E125" s="107" t="s">
        <v>315</v>
      </c>
      <c r="G125" s="106">
        <v>0</v>
      </c>
      <c r="H125" s="104">
        <v>5.4</v>
      </c>
      <c r="I125" s="106" t="str">
        <f t="shared" si="22"/>
        <v>P, S, T &amp; D Plant</v>
      </c>
      <c r="J125" s="106">
        <f t="shared" si="23"/>
        <v>0</v>
      </c>
      <c r="K125" s="106">
        <f t="shared" si="24"/>
        <v>0</v>
      </c>
      <c r="L125" s="106">
        <f t="shared" si="25"/>
        <v>0</v>
      </c>
      <c r="M125" s="98">
        <f t="shared" si="26"/>
        <v>0</v>
      </c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21"/>
        <v>115</v>
      </c>
      <c r="C126" s="97">
        <v>39905</v>
      </c>
      <c r="E126" s="107" t="s">
        <v>316</v>
      </c>
      <c r="G126" s="106">
        <v>0</v>
      </c>
      <c r="H126" s="104">
        <v>5.4</v>
      </c>
      <c r="I126" s="106" t="str">
        <f t="shared" si="22"/>
        <v>P, S, T &amp; D Plant</v>
      </c>
      <c r="J126" s="106">
        <f t="shared" si="23"/>
        <v>0</v>
      </c>
      <c r="K126" s="106">
        <f t="shared" si="24"/>
        <v>0</v>
      </c>
      <c r="L126" s="106">
        <f t="shared" si="25"/>
        <v>0</v>
      </c>
      <c r="M126" s="98">
        <f t="shared" si="26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21"/>
        <v>116</v>
      </c>
      <c r="C127" s="97">
        <v>39906</v>
      </c>
      <c r="E127" s="107" t="s">
        <v>317</v>
      </c>
      <c r="G127" s="106">
        <f>+O120</f>
        <v>3494.623714783706</v>
      </c>
      <c r="H127" s="104">
        <v>5.4</v>
      </c>
      <c r="I127" s="106" t="str">
        <f t="shared" si="22"/>
        <v>P, S, T &amp; D Plant</v>
      </c>
      <c r="J127" s="106">
        <f t="shared" si="23"/>
        <v>1958.0418595324393</v>
      </c>
      <c r="K127" s="106">
        <f t="shared" si="24"/>
        <v>1502.0945891392673</v>
      </c>
      <c r="L127" s="106">
        <f t="shared" si="25"/>
        <v>34.487266111999261</v>
      </c>
      <c r="M127" s="98">
        <f t="shared" si="26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21"/>
        <v>117</v>
      </c>
      <c r="C128" s="97">
        <v>39907</v>
      </c>
      <c r="E128" s="107" t="s">
        <v>318</v>
      </c>
      <c r="G128" s="106">
        <f>+O121</f>
        <v>0</v>
      </c>
      <c r="H128" s="104">
        <v>5.4</v>
      </c>
      <c r="I128" s="106" t="str">
        <f t="shared" si="22"/>
        <v>P, S, T &amp; D Plant</v>
      </c>
      <c r="J128" s="106">
        <f t="shared" si="23"/>
        <v>0</v>
      </c>
      <c r="K128" s="106">
        <f t="shared" si="24"/>
        <v>0</v>
      </c>
      <c r="L128" s="106">
        <f t="shared" si="25"/>
        <v>0</v>
      </c>
      <c r="M128" s="98">
        <f t="shared" si="26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21"/>
        <v>118</v>
      </c>
      <c r="C129" s="97">
        <v>39908</v>
      </c>
      <c r="E129" s="107" t="s">
        <v>319</v>
      </c>
      <c r="G129" s="106">
        <v>0</v>
      </c>
      <c r="H129" s="104">
        <v>5.4</v>
      </c>
      <c r="I129" s="106" t="str">
        <f t="shared" si="22"/>
        <v>P, S, T &amp; D Plant</v>
      </c>
      <c r="J129" s="106">
        <f t="shared" si="23"/>
        <v>0</v>
      </c>
      <c r="K129" s="106">
        <f t="shared" si="24"/>
        <v>0</v>
      </c>
      <c r="L129" s="106">
        <f t="shared" si="25"/>
        <v>0</v>
      </c>
      <c r="M129" s="98">
        <f t="shared" si="26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21"/>
        <v>119</v>
      </c>
      <c r="C130" s="97">
        <v>39908</v>
      </c>
      <c r="E130" s="107" t="s">
        <v>320</v>
      </c>
      <c r="G130" s="106">
        <f>+O122</f>
        <v>5009.5495449999999</v>
      </c>
      <c r="H130" s="104">
        <v>5.4</v>
      </c>
      <c r="I130" s="106" t="str">
        <f t="shared" si="22"/>
        <v>P, S, T &amp; D Plant</v>
      </c>
      <c r="J130" s="106">
        <f t="shared" si="23"/>
        <v>2806.8566195026783</v>
      </c>
      <c r="K130" s="106">
        <f t="shared" si="24"/>
        <v>2153.2553658742954</v>
      </c>
      <c r="L130" s="106">
        <f t="shared" si="25"/>
        <v>49.437559623025926</v>
      </c>
      <c r="M130" s="98">
        <f t="shared" si="26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21"/>
        <v>120</v>
      </c>
      <c r="C131" s="97">
        <v>40600</v>
      </c>
      <c r="E131" s="98" t="s">
        <v>548</v>
      </c>
      <c r="G131" s="106">
        <v>49748.75999999998</v>
      </c>
      <c r="H131" s="104">
        <v>5.4</v>
      </c>
      <c r="I131" s="106" t="str">
        <f t="shared" si="22"/>
        <v>P, S, T &amp; D Plant</v>
      </c>
      <c r="J131" s="106">
        <f t="shared" si="23"/>
        <v>27874.289906449067</v>
      </c>
      <c r="K131" s="106">
        <f t="shared" si="24"/>
        <v>21383.516312860917</v>
      </c>
      <c r="L131" s="106">
        <f t="shared" si="25"/>
        <v>490.95378068999742</v>
      </c>
      <c r="M131" s="98">
        <f t="shared" si="26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21"/>
        <v>121</v>
      </c>
      <c r="C132" s="103"/>
      <c r="E132" s="107"/>
      <c r="G132" s="106"/>
      <c r="H132" s="104"/>
      <c r="I132" s="106"/>
      <c r="J132" s="106"/>
      <c r="K132" s="106"/>
      <c r="L132" s="106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21"/>
        <v>122</v>
      </c>
      <c r="G133" s="98"/>
      <c r="H133" s="104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21"/>
        <v>123</v>
      </c>
      <c r="D134" s="97" t="s">
        <v>149</v>
      </c>
      <c r="G134" s="98">
        <f>SUM(G98:G132)</f>
        <v>946366.48944508494</v>
      </c>
      <c r="H134" s="104"/>
      <c r="I134" s="106"/>
      <c r="J134" s="98">
        <f>SUM(J98:J132)</f>
        <v>530250.27929421316</v>
      </c>
      <c r="K134" s="98">
        <f>SUM(K98:K132)</f>
        <v>406776.83755321545</v>
      </c>
      <c r="L134" s="98">
        <f>SUM(L98:L132)</f>
        <v>9339.3725976564074</v>
      </c>
      <c r="M134" s="98">
        <f>SUM(J134:L134)-G134</f>
        <v>0</v>
      </c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21"/>
        <v>124</v>
      </c>
      <c r="G135" s="98"/>
      <c r="H135" s="104"/>
      <c r="I135" s="106"/>
      <c r="J135" s="106"/>
      <c r="K135" s="106"/>
      <c r="L135" s="106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21"/>
        <v>125</v>
      </c>
      <c r="D136" s="97" t="s">
        <v>356</v>
      </c>
      <c r="G136" s="98">
        <f>G134+G94+G66+G52+G30+G18</f>
        <v>18866839.443664737</v>
      </c>
      <c r="H136" s="104"/>
      <c r="I136" s="106"/>
      <c r="J136" s="98">
        <f>J134+J94+J66+J52+J30+J18</f>
        <v>12372861.885544781</v>
      </c>
      <c r="K136" s="98">
        <f>K134+K94+K66+K52+K30+K18</f>
        <v>6346128.7239712924</v>
      </c>
      <c r="L136" s="98">
        <f>L134+L94+L66+L52+L30+L18</f>
        <v>147848.8341486564</v>
      </c>
      <c r="M136" s="98">
        <f>SUM(J136:L136)-G136</f>
        <v>0</v>
      </c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21"/>
        <v>126</v>
      </c>
      <c r="G137" s="98"/>
      <c r="H137" s="104"/>
      <c r="I137" s="106"/>
      <c r="J137" s="106"/>
      <c r="K137" s="106"/>
      <c r="L137" s="106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21"/>
        <v>127</v>
      </c>
      <c r="D138" s="97" t="s">
        <v>347</v>
      </c>
      <c r="G138" s="98"/>
      <c r="H138" s="104"/>
      <c r="I138" s="106"/>
      <c r="J138" s="106"/>
      <c r="K138" s="106"/>
      <c r="L138" s="106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21"/>
        <v>128</v>
      </c>
      <c r="G139" s="98"/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21"/>
        <v>129</v>
      </c>
      <c r="D140" s="97" t="s">
        <v>322</v>
      </c>
      <c r="G140" s="106"/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21"/>
        <v>130</v>
      </c>
      <c r="G141" s="98"/>
      <c r="H141" s="104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21"/>
        <v>131</v>
      </c>
      <c r="C142" s="97">
        <v>30100</v>
      </c>
      <c r="E142" s="107" t="s">
        <v>323</v>
      </c>
      <c r="G142" s="106">
        <v>0</v>
      </c>
      <c r="H142" s="104">
        <v>5.4</v>
      </c>
      <c r="I142" s="106" t="str">
        <f>VLOOKUP($H142,class,3)</f>
        <v>P, S, T &amp; D Plant</v>
      </c>
      <c r="J142" s="106">
        <f>$G142*VLOOKUP($H142,class,6)</f>
        <v>0</v>
      </c>
      <c r="K142" s="106">
        <f>$G142*VLOOKUP($H142,class,7)</f>
        <v>0</v>
      </c>
      <c r="L142" s="106">
        <f>$G142*VLOOKUP($H142,class,8)</f>
        <v>0</v>
      </c>
      <c r="M142" s="98">
        <f>SUM(J142:L142)-G142</f>
        <v>0</v>
      </c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si="21"/>
        <v>132</v>
      </c>
      <c r="C143" s="97">
        <v>30200</v>
      </c>
      <c r="E143" s="107" t="s">
        <v>185</v>
      </c>
      <c r="G143" s="106">
        <v>0</v>
      </c>
      <c r="H143" s="104">
        <v>5.4</v>
      </c>
      <c r="I143" s="106" t="str">
        <f>VLOOKUP($H143,class,3)</f>
        <v>P, S, T &amp; D Plant</v>
      </c>
      <c r="J143" s="106">
        <f>$G143*VLOOKUP($H143,class,6)</f>
        <v>0</v>
      </c>
      <c r="K143" s="106">
        <f>$G143*VLOOKUP($H143,class,7)</f>
        <v>0</v>
      </c>
      <c r="L143" s="106">
        <f>$G143*VLOOKUP($H143,class,8)</f>
        <v>0</v>
      </c>
      <c r="M143" s="98">
        <f>SUM(J143:L143)-G143</f>
        <v>0</v>
      </c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ref="A144:A207" si="29">A143+1</f>
        <v>133</v>
      </c>
      <c r="C144" s="97">
        <v>30300</v>
      </c>
      <c r="E144" s="107" t="s">
        <v>324</v>
      </c>
      <c r="G144" s="106">
        <v>0</v>
      </c>
      <c r="H144" s="104">
        <v>5.4</v>
      </c>
      <c r="I144" s="106" t="str">
        <f>VLOOKUP($H144,class,3)</f>
        <v>P, S, T &amp; D Plant</v>
      </c>
      <c r="J144" s="106">
        <f>$G144*VLOOKUP($H144,class,6)</f>
        <v>0</v>
      </c>
      <c r="K144" s="106">
        <f>$G144*VLOOKUP($H144,class,7)</f>
        <v>0</v>
      </c>
      <c r="L144" s="106">
        <f>$G144*VLOOKUP($H144,class,8)</f>
        <v>0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29"/>
        <v>134</v>
      </c>
      <c r="G145" s="98"/>
      <c r="H145" s="104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29"/>
        <v>135</v>
      </c>
      <c r="D146" s="97" t="s">
        <v>325</v>
      </c>
      <c r="G146" s="98">
        <f>SUM(G142:G144)</f>
        <v>0</v>
      </c>
      <c r="H146" s="104"/>
      <c r="I146" s="98"/>
      <c r="J146" s="98">
        <f>SUM(J142:J144)</f>
        <v>0</v>
      </c>
      <c r="K146" s="98">
        <f>SUM(K142:K144)</f>
        <v>0</v>
      </c>
      <c r="L146" s="98">
        <f>SUM(L142:L144)</f>
        <v>0</v>
      </c>
      <c r="M146" s="98">
        <f>SUM(J146:L146)-G146</f>
        <v>0</v>
      </c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29"/>
        <v>136</v>
      </c>
      <c r="G147" s="98"/>
      <c r="H147" s="104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29"/>
        <v>137</v>
      </c>
      <c r="D148" s="97" t="s">
        <v>148</v>
      </c>
      <c r="G148" s="98"/>
      <c r="H148" s="104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29"/>
        <v>138</v>
      </c>
      <c r="G149" s="98"/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29"/>
        <v>139</v>
      </c>
      <c r="C150" s="108">
        <v>37400</v>
      </c>
      <c r="E150" s="107" t="s">
        <v>115</v>
      </c>
      <c r="G150" s="106">
        <v>0</v>
      </c>
      <c r="H150" s="104">
        <v>5.4</v>
      </c>
      <c r="I150" s="106" t="str">
        <f>VLOOKUP($H150,class,3)</f>
        <v>P, S, T &amp; D Plant</v>
      </c>
      <c r="J150" s="106">
        <f>$G150*VLOOKUP($H150,class,6)</f>
        <v>0</v>
      </c>
      <c r="K150" s="106">
        <f>$G150*VLOOKUP($H150,class,7)</f>
        <v>0</v>
      </c>
      <c r="L150" s="106">
        <f>$G150*VLOOKUP($H150,class,8)</f>
        <v>0</v>
      </c>
      <c r="M150" s="98">
        <f>SUM(J150:L150)-G150</f>
        <v>0</v>
      </c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29"/>
        <v>140</v>
      </c>
      <c r="C151" s="108">
        <v>39001</v>
      </c>
      <c r="E151" s="107" t="s">
        <v>291</v>
      </c>
      <c r="G151" s="106">
        <f>+O155</f>
        <v>2233.4353000647993</v>
      </c>
      <c r="H151" s="104">
        <v>5.4</v>
      </c>
      <c r="I151" s="106" t="str">
        <f t="shared" ref="I151:I183" si="30">VLOOKUP($H151,class,3)</f>
        <v>P, S, T &amp; D Plant</v>
      </c>
      <c r="J151" s="106">
        <f t="shared" ref="J151:J183" si="31">$G151*VLOOKUP($H151,class,6)</f>
        <v>1251.3964778479565</v>
      </c>
      <c r="K151" s="106">
        <f t="shared" ref="K151:K183" si="32">$G151*VLOOKUP($H151,class,7)</f>
        <v>959.99780040055407</v>
      </c>
      <c r="L151" s="106">
        <f t="shared" ref="L151:L183" si="33">$G151*VLOOKUP($H151,class,8)</f>
        <v>22.041021816288737</v>
      </c>
      <c r="M151" s="98">
        <f t="shared" ref="M151:M183" si="34">SUM(J151:L151)-G151</f>
        <v>0</v>
      </c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29"/>
        <v>141</v>
      </c>
      <c r="C152" s="108">
        <v>36602</v>
      </c>
      <c r="E152" s="107" t="s">
        <v>139</v>
      </c>
      <c r="G152" s="106">
        <v>0</v>
      </c>
      <c r="H152" s="104">
        <v>5.4</v>
      </c>
      <c r="I152" s="106" t="str">
        <f t="shared" si="30"/>
        <v>P, S, T &amp; D Plant</v>
      </c>
      <c r="J152" s="106">
        <f t="shared" si="31"/>
        <v>0</v>
      </c>
      <c r="K152" s="106">
        <f t="shared" si="32"/>
        <v>0</v>
      </c>
      <c r="L152" s="106">
        <f t="shared" si="33"/>
        <v>0</v>
      </c>
      <c r="M152" s="98">
        <f t="shared" si="34"/>
        <v>0</v>
      </c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29"/>
        <v>142</v>
      </c>
      <c r="C153" s="108">
        <v>38900</v>
      </c>
      <c r="E153" s="107" t="s">
        <v>115</v>
      </c>
      <c r="G153" s="106">
        <v>0</v>
      </c>
      <c r="H153" s="104">
        <v>5.4</v>
      </c>
      <c r="I153" s="106" t="str">
        <f t="shared" si="30"/>
        <v>P, S, T &amp; D Plant</v>
      </c>
      <c r="J153" s="106">
        <f t="shared" si="31"/>
        <v>0</v>
      </c>
      <c r="K153" s="106">
        <f t="shared" si="32"/>
        <v>0</v>
      </c>
      <c r="L153" s="106">
        <f t="shared" si="33"/>
        <v>0</v>
      </c>
      <c r="M153" s="98">
        <f t="shared" si="34"/>
        <v>0</v>
      </c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29"/>
        <v>143</v>
      </c>
      <c r="C154" s="108">
        <v>39004</v>
      </c>
      <c r="E154" s="107" t="s">
        <v>293</v>
      </c>
      <c r="G154" s="106">
        <f>+O156</f>
        <v>498.74728523459987</v>
      </c>
      <c r="H154" s="104">
        <v>5.4</v>
      </c>
      <c r="I154" s="106" t="str">
        <f t="shared" si="30"/>
        <v>P, S, T &amp; D Plant</v>
      </c>
      <c r="J154" s="106">
        <f t="shared" si="31"/>
        <v>279.44870221255132</v>
      </c>
      <c r="K154" s="106">
        <f t="shared" si="32"/>
        <v>214.37661380523187</v>
      </c>
      <c r="L154" s="106">
        <f t="shared" si="33"/>
        <v>4.9219692168166489</v>
      </c>
      <c r="M154" s="98">
        <f t="shared" si="34"/>
        <v>0</v>
      </c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29"/>
        <v>144</v>
      </c>
      <c r="C155" s="108">
        <v>39009</v>
      </c>
      <c r="E155" s="107" t="s">
        <v>294</v>
      </c>
      <c r="G155" s="106">
        <f>+O157</f>
        <v>0</v>
      </c>
      <c r="H155" s="104">
        <v>5.4</v>
      </c>
      <c r="I155" s="106" t="str">
        <f t="shared" si="30"/>
        <v>P, S, T &amp; D Plant</v>
      </c>
      <c r="J155" s="106">
        <f t="shared" si="31"/>
        <v>0</v>
      </c>
      <c r="K155" s="106">
        <f t="shared" si="32"/>
        <v>0</v>
      </c>
      <c r="L155" s="106">
        <f t="shared" si="33"/>
        <v>0</v>
      </c>
      <c r="M155" s="98">
        <f t="shared" si="34"/>
        <v>0</v>
      </c>
      <c r="N155" s="110" t="s">
        <v>515</v>
      </c>
      <c r="O155" s="98">
        <v>2233.4353000647993</v>
      </c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29"/>
        <v>145</v>
      </c>
      <c r="C156" s="108">
        <v>39100</v>
      </c>
      <c r="E156" s="107" t="s">
        <v>295</v>
      </c>
      <c r="G156" s="106">
        <f>+O158</f>
        <v>678.8531152999999</v>
      </c>
      <c r="H156" s="104">
        <v>5.4</v>
      </c>
      <c r="I156" s="106" t="str">
        <f t="shared" si="30"/>
        <v>P, S, T &amp; D Plant</v>
      </c>
      <c r="J156" s="106">
        <f t="shared" si="31"/>
        <v>380.36221485255709</v>
      </c>
      <c r="K156" s="106">
        <f t="shared" si="32"/>
        <v>291.79152736779781</v>
      </c>
      <c r="L156" s="106">
        <f t="shared" si="33"/>
        <v>6.699373079644956</v>
      </c>
      <c r="M156" s="98">
        <f t="shared" si="34"/>
        <v>0</v>
      </c>
      <c r="N156" s="110" t="s">
        <v>494</v>
      </c>
      <c r="O156" s="98">
        <v>498.74728523459987</v>
      </c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29"/>
        <v>146</v>
      </c>
      <c r="C157" s="108">
        <v>39102</v>
      </c>
      <c r="E157" s="107" t="s">
        <v>296</v>
      </c>
      <c r="G157" s="106">
        <v>0</v>
      </c>
      <c r="H157" s="104">
        <v>5.4</v>
      </c>
      <c r="I157" s="106" t="str">
        <f t="shared" si="30"/>
        <v>P, S, T &amp; D Plant</v>
      </c>
      <c r="J157" s="106">
        <f t="shared" si="31"/>
        <v>0</v>
      </c>
      <c r="K157" s="106">
        <f t="shared" si="32"/>
        <v>0</v>
      </c>
      <c r="L157" s="106">
        <f t="shared" si="33"/>
        <v>0</v>
      </c>
      <c r="M157" s="98">
        <f t="shared" si="34"/>
        <v>0</v>
      </c>
      <c r="N157" s="110" t="s">
        <v>495</v>
      </c>
      <c r="O157" s="98">
        <v>0</v>
      </c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29"/>
        <v>147</v>
      </c>
      <c r="C158" s="108">
        <v>39103</v>
      </c>
      <c r="E158" s="107" t="s">
        <v>297</v>
      </c>
      <c r="G158" s="106">
        <v>0</v>
      </c>
      <c r="H158" s="104">
        <v>5.4</v>
      </c>
      <c r="I158" s="106" t="str">
        <f t="shared" si="30"/>
        <v>P, S, T &amp; D Plant</v>
      </c>
      <c r="J158" s="106">
        <f t="shared" si="31"/>
        <v>0</v>
      </c>
      <c r="K158" s="106">
        <f t="shared" si="32"/>
        <v>0</v>
      </c>
      <c r="L158" s="106">
        <f t="shared" si="33"/>
        <v>0</v>
      </c>
      <c r="M158" s="98">
        <f t="shared" si="34"/>
        <v>0</v>
      </c>
      <c r="N158" s="110" t="s">
        <v>496</v>
      </c>
      <c r="O158" s="98">
        <v>678.8531152999999</v>
      </c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si="29"/>
        <v>148</v>
      </c>
      <c r="C159" s="108">
        <v>39200</v>
      </c>
      <c r="E159" s="107" t="s">
        <v>298</v>
      </c>
      <c r="G159" s="106">
        <f>+O161</f>
        <v>326.69066559770602</v>
      </c>
      <c r="H159" s="104">
        <v>5.4</v>
      </c>
      <c r="I159" s="106" t="str">
        <f t="shared" si="30"/>
        <v>P, S, T &amp; D Plant</v>
      </c>
      <c r="J159" s="106">
        <f t="shared" si="31"/>
        <v>183.04517183144398</v>
      </c>
      <c r="K159" s="106">
        <f t="shared" si="32"/>
        <v>140.42149346170518</v>
      </c>
      <c r="L159" s="106">
        <f t="shared" si="33"/>
        <v>3.2240003045568475</v>
      </c>
      <c r="M159" s="98">
        <f t="shared" si="34"/>
        <v>0</v>
      </c>
      <c r="N159" s="110" t="s">
        <v>480</v>
      </c>
      <c r="O159" s="98">
        <v>0</v>
      </c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29"/>
        <v>149</v>
      </c>
      <c r="C160" s="108">
        <v>39201</v>
      </c>
      <c r="E160" s="107" t="s">
        <v>299</v>
      </c>
      <c r="G160" s="106">
        <v>0</v>
      </c>
      <c r="H160" s="104">
        <v>5.4</v>
      </c>
      <c r="I160" s="106" t="str">
        <f t="shared" si="30"/>
        <v>P, S, T &amp; D Plant</v>
      </c>
      <c r="J160" s="106">
        <f t="shared" si="31"/>
        <v>0</v>
      </c>
      <c r="K160" s="106">
        <f t="shared" si="32"/>
        <v>0</v>
      </c>
      <c r="L160" s="106">
        <f t="shared" si="33"/>
        <v>0</v>
      </c>
      <c r="M160" s="98">
        <f t="shared" si="34"/>
        <v>0</v>
      </c>
      <c r="N160" s="110" t="s">
        <v>297</v>
      </c>
      <c r="O160" s="98">
        <v>0</v>
      </c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29"/>
        <v>150</v>
      </c>
      <c r="C161" s="108">
        <v>39202</v>
      </c>
      <c r="E161" s="107" t="s">
        <v>300</v>
      </c>
      <c r="G161" s="106">
        <v>0</v>
      </c>
      <c r="H161" s="104">
        <v>5.4</v>
      </c>
      <c r="I161" s="106" t="str">
        <f t="shared" si="30"/>
        <v>P, S, T &amp; D Plant</v>
      </c>
      <c r="J161" s="106">
        <f t="shared" si="31"/>
        <v>0</v>
      </c>
      <c r="K161" s="106">
        <f t="shared" si="32"/>
        <v>0</v>
      </c>
      <c r="L161" s="106">
        <f t="shared" si="33"/>
        <v>0</v>
      </c>
      <c r="M161" s="98">
        <f t="shared" si="34"/>
        <v>0</v>
      </c>
      <c r="N161" s="110" t="s">
        <v>516</v>
      </c>
      <c r="O161" s="98">
        <v>326.69066559770602</v>
      </c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29"/>
        <v>151</v>
      </c>
      <c r="C162" s="108">
        <v>39300</v>
      </c>
      <c r="E162" s="107" t="s">
        <v>186</v>
      </c>
      <c r="G162" s="106">
        <v>0</v>
      </c>
      <c r="H162" s="104">
        <v>5.4</v>
      </c>
      <c r="I162" s="106" t="str">
        <f t="shared" si="30"/>
        <v>P, S, T &amp; D Plant</v>
      </c>
      <c r="J162" s="106">
        <f t="shared" si="31"/>
        <v>0</v>
      </c>
      <c r="K162" s="106">
        <f t="shared" si="32"/>
        <v>0</v>
      </c>
      <c r="L162" s="106">
        <f t="shared" si="33"/>
        <v>0</v>
      </c>
      <c r="M162" s="98">
        <f t="shared" si="34"/>
        <v>0</v>
      </c>
      <c r="N162" s="110" t="s">
        <v>186</v>
      </c>
      <c r="O162" s="98">
        <v>0</v>
      </c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29"/>
        <v>152</v>
      </c>
      <c r="C163" s="108">
        <v>39400</v>
      </c>
      <c r="E163" s="107" t="s">
        <v>301</v>
      </c>
      <c r="G163" s="106">
        <f>+O163</f>
        <v>1622.4405672186417</v>
      </c>
      <c r="H163" s="104">
        <v>5.4</v>
      </c>
      <c r="I163" s="106" t="str">
        <f t="shared" si="30"/>
        <v>P, S, T &amp; D Plant</v>
      </c>
      <c r="J163" s="106">
        <f t="shared" si="31"/>
        <v>909.05539608697984</v>
      </c>
      <c r="K163" s="106">
        <f t="shared" si="32"/>
        <v>697.37385084104926</v>
      </c>
      <c r="L163" s="106">
        <f t="shared" si="33"/>
        <v>16.011320290612598</v>
      </c>
      <c r="M163" s="98">
        <f t="shared" si="34"/>
        <v>0</v>
      </c>
      <c r="N163" s="110" t="s">
        <v>499</v>
      </c>
      <c r="O163" s="98">
        <v>1622.4405672186417</v>
      </c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29"/>
        <v>153</v>
      </c>
      <c r="C164" s="108">
        <v>39600</v>
      </c>
      <c r="E164" s="107" t="s">
        <v>302</v>
      </c>
      <c r="G164" s="106">
        <f>+O164</f>
        <v>10.407169389150532</v>
      </c>
      <c r="H164" s="104">
        <v>5.4</v>
      </c>
      <c r="I164" s="106" t="str">
        <f t="shared" si="30"/>
        <v>P, S, T &amp; D Plant</v>
      </c>
      <c r="J164" s="106">
        <f t="shared" si="31"/>
        <v>5.8311494931472554</v>
      </c>
      <c r="K164" s="106">
        <f t="shared" si="32"/>
        <v>4.4733150414926373</v>
      </c>
      <c r="L164" s="106">
        <f t="shared" si="33"/>
        <v>0.10270485451063839</v>
      </c>
      <c r="M164" s="98">
        <f t="shared" si="34"/>
        <v>0</v>
      </c>
      <c r="N164" s="110" t="s">
        <v>517</v>
      </c>
      <c r="O164" s="98">
        <v>10.407169389150532</v>
      </c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29"/>
        <v>154</v>
      </c>
      <c r="C165" s="108">
        <v>39603</v>
      </c>
      <c r="E165" s="107" t="s">
        <v>303</v>
      </c>
      <c r="G165" s="106">
        <v>0</v>
      </c>
      <c r="H165" s="104">
        <v>5.4</v>
      </c>
      <c r="I165" s="106" t="str">
        <f t="shared" si="30"/>
        <v>P, S, T &amp; D Plant</v>
      </c>
      <c r="J165" s="106">
        <f t="shared" si="31"/>
        <v>0</v>
      </c>
      <c r="K165" s="106">
        <f t="shared" si="32"/>
        <v>0</v>
      </c>
      <c r="L165" s="106">
        <f t="shared" si="33"/>
        <v>0</v>
      </c>
      <c r="M165" s="98">
        <f t="shared" si="34"/>
        <v>0</v>
      </c>
      <c r="N165" s="110" t="s">
        <v>503</v>
      </c>
      <c r="O165" s="98">
        <v>0</v>
      </c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29"/>
        <v>155</v>
      </c>
      <c r="C166" s="108">
        <v>39604</v>
      </c>
      <c r="E166" s="107" t="s">
        <v>304</v>
      </c>
      <c r="G166" s="106">
        <v>0</v>
      </c>
      <c r="H166" s="104">
        <v>5.4</v>
      </c>
      <c r="I166" s="106" t="str">
        <f t="shared" si="30"/>
        <v>P, S, T &amp; D Plant</v>
      </c>
      <c r="J166" s="106">
        <f t="shared" si="31"/>
        <v>0</v>
      </c>
      <c r="K166" s="106">
        <f t="shared" si="32"/>
        <v>0</v>
      </c>
      <c r="L166" s="106">
        <f t="shared" si="33"/>
        <v>0</v>
      </c>
      <c r="M166" s="98">
        <f t="shared" si="34"/>
        <v>0</v>
      </c>
      <c r="N166" s="110" t="s">
        <v>504</v>
      </c>
      <c r="O166" s="98">
        <v>0</v>
      </c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29"/>
        <v>156</v>
      </c>
      <c r="C167" s="108">
        <v>39605</v>
      </c>
      <c r="E167" s="98" t="s">
        <v>305</v>
      </c>
      <c r="G167" s="106">
        <v>0</v>
      </c>
      <c r="H167" s="104">
        <v>5.4</v>
      </c>
      <c r="I167" s="106" t="str">
        <f t="shared" si="30"/>
        <v>P, S, T &amp; D Plant</v>
      </c>
      <c r="J167" s="106">
        <f t="shared" si="31"/>
        <v>0</v>
      </c>
      <c r="K167" s="106">
        <f t="shared" si="32"/>
        <v>0</v>
      </c>
      <c r="L167" s="106">
        <f t="shared" si="33"/>
        <v>0</v>
      </c>
      <c r="M167" s="98">
        <f t="shared" si="34"/>
        <v>0</v>
      </c>
      <c r="N167" s="110" t="s">
        <v>504</v>
      </c>
      <c r="O167" s="98">
        <v>0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29"/>
        <v>157</v>
      </c>
      <c r="C168" s="108">
        <v>39700</v>
      </c>
      <c r="E168" s="107" t="s">
        <v>306</v>
      </c>
      <c r="G168" s="106">
        <f>+O165</f>
        <v>0</v>
      </c>
      <c r="H168" s="104">
        <v>5.4</v>
      </c>
      <c r="I168" s="106" t="str">
        <f t="shared" si="30"/>
        <v>P, S, T &amp; D Plant</v>
      </c>
      <c r="J168" s="106">
        <f t="shared" si="31"/>
        <v>0</v>
      </c>
      <c r="K168" s="106">
        <f t="shared" si="32"/>
        <v>0</v>
      </c>
      <c r="L168" s="106">
        <f t="shared" si="33"/>
        <v>0</v>
      </c>
      <c r="M168" s="98">
        <f t="shared" si="34"/>
        <v>0</v>
      </c>
      <c r="N168" s="110" t="s">
        <v>506</v>
      </c>
      <c r="O168" s="98">
        <v>0</v>
      </c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29"/>
        <v>158</v>
      </c>
      <c r="C169" s="108">
        <v>39701</v>
      </c>
      <c r="E169" s="107" t="s">
        <v>307</v>
      </c>
      <c r="G169" s="106">
        <v>0</v>
      </c>
      <c r="H169" s="104">
        <v>5.4</v>
      </c>
      <c r="I169" s="106" t="str">
        <f t="shared" si="30"/>
        <v>P, S, T &amp; D Plant</v>
      </c>
      <c r="J169" s="106">
        <f t="shared" si="31"/>
        <v>0</v>
      </c>
      <c r="K169" s="106">
        <f t="shared" si="32"/>
        <v>0</v>
      </c>
      <c r="L169" s="106">
        <f t="shared" si="33"/>
        <v>0</v>
      </c>
      <c r="M169" s="98">
        <f t="shared" si="34"/>
        <v>0</v>
      </c>
      <c r="N169" s="110" t="s">
        <v>518</v>
      </c>
      <c r="O169" s="98">
        <v>0</v>
      </c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29"/>
        <v>159</v>
      </c>
      <c r="C170" s="108">
        <v>39702</v>
      </c>
      <c r="E170" s="107" t="s">
        <v>308</v>
      </c>
      <c r="G170" s="106">
        <v>0</v>
      </c>
      <c r="H170" s="104">
        <v>5.4</v>
      </c>
      <c r="I170" s="106" t="str">
        <f t="shared" si="30"/>
        <v>P, S, T &amp; D Plant</v>
      </c>
      <c r="J170" s="106">
        <f t="shared" si="31"/>
        <v>0</v>
      </c>
      <c r="K170" s="106">
        <f t="shared" si="32"/>
        <v>0</v>
      </c>
      <c r="L170" s="106">
        <f t="shared" si="33"/>
        <v>0</v>
      </c>
      <c r="M170" s="98">
        <f t="shared" si="34"/>
        <v>0</v>
      </c>
      <c r="N170" s="110" t="s">
        <v>519</v>
      </c>
      <c r="O170" s="98">
        <v>0</v>
      </c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29"/>
        <v>160</v>
      </c>
      <c r="C171" s="108">
        <v>39705</v>
      </c>
      <c r="E171" s="107" t="s">
        <v>309</v>
      </c>
      <c r="G171" s="106">
        <v>0</v>
      </c>
      <c r="H171" s="104">
        <v>5.4</v>
      </c>
      <c r="I171" s="106" t="str">
        <f t="shared" si="30"/>
        <v>P, S, T &amp; D Plant</v>
      </c>
      <c r="J171" s="106">
        <f t="shared" si="31"/>
        <v>0</v>
      </c>
      <c r="K171" s="106">
        <f t="shared" si="32"/>
        <v>0</v>
      </c>
      <c r="L171" s="106">
        <f t="shared" si="33"/>
        <v>0</v>
      </c>
      <c r="M171" s="98">
        <f t="shared" si="34"/>
        <v>0</v>
      </c>
      <c r="N171" s="110" t="s">
        <v>520</v>
      </c>
      <c r="O171" s="98">
        <v>0</v>
      </c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29"/>
        <v>161</v>
      </c>
      <c r="C172" s="108">
        <v>39800</v>
      </c>
      <c r="E172" s="107" t="s">
        <v>310</v>
      </c>
      <c r="G172" s="106">
        <f>+O168</f>
        <v>0</v>
      </c>
      <c r="H172" s="104">
        <v>5.4</v>
      </c>
      <c r="I172" s="106" t="str">
        <f t="shared" si="30"/>
        <v>P, S, T &amp; D Plant</v>
      </c>
      <c r="J172" s="106">
        <f t="shared" si="31"/>
        <v>0</v>
      </c>
      <c r="K172" s="106">
        <f t="shared" si="32"/>
        <v>0</v>
      </c>
      <c r="L172" s="106">
        <f t="shared" si="33"/>
        <v>0</v>
      </c>
      <c r="M172" s="98">
        <f t="shared" si="34"/>
        <v>0</v>
      </c>
      <c r="N172" s="110" t="s">
        <v>509</v>
      </c>
      <c r="O172" s="98">
        <v>1425.1939048000002</v>
      </c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29"/>
        <v>162</v>
      </c>
      <c r="C173" s="108">
        <v>39900</v>
      </c>
      <c r="E173" s="107" t="s">
        <v>311</v>
      </c>
      <c r="G173" s="106">
        <f t="shared" ref="G173:G176" si="35">+O169</f>
        <v>0</v>
      </c>
      <c r="H173" s="104">
        <v>5.4</v>
      </c>
      <c r="I173" s="106" t="str">
        <f t="shared" si="30"/>
        <v>P, S, T &amp; D Plant</v>
      </c>
      <c r="J173" s="106">
        <f t="shared" si="31"/>
        <v>0</v>
      </c>
      <c r="K173" s="106">
        <f t="shared" si="32"/>
        <v>0</v>
      </c>
      <c r="L173" s="106">
        <f t="shared" si="33"/>
        <v>0</v>
      </c>
      <c r="M173" s="98">
        <f t="shared" si="34"/>
        <v>0</v>
      </c>
      <c r="N173" s="110" t="s">
        <v>510</v>
      </c>
      <c r="O173" s="98">
        <v>0</v>
      </c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29"/>
        <v>163</v>
      </c>
      <c r="C174" s="108">
        <v>39901</v>
      </c>
      <c r="E174" s="107" t="s">
        <v>312</v>
      </c>
      <c r="G174" s="106">
        <f t="shared" si="35"/>
        <v>0</v>
      </c>
      <c r="H174" s="104">
        <v>5.4</v>
      </c>
      <c r="I174" s="106" t="str">
        <f t="shared" si="30"/>
        <v>P, S, T &amp; D Plant</v>
      </c>
      <c r="J174" s="106">
        <f t="shared" si="31"/>
        <v>0</v>
      </c>
      <c r="K174" s="106">
        <f t="shared" si="32"/>
        <v>0</v>
      </c>
      <c r="L174" s="106">
        <f t="shared" si="33"/>
        <v>0</v>
      </c>
      <c r="M174" s="98">
        <f t="shared" si="34"/>
        <v>0</v>
      </c>
      <c r="N174" s="110" t="s">
        <v>511</v>
      </c>
      <c r="O174" s="98">
        <v>4933.0510320719995</v>
      </c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29"/>
        <v>164</v>
      </c>
      <c r="C175" s="108">
        <v>39902</v>
      </c>
      <c r="E175" s="107" t="s">
        <v>313</v>
      </c>
      <c r="G175" s="106">
        <f t="shared" si="35"/>
        <v>0</v>
      </c>
      <c r="H175" s="104">
        <v>5.4</v>
      </c>
      <c r="I175" s="106" t="str">
        <f t="shared" si="30"/>
        <v>P, S, T &amp; D Plant</v>
      </c>
      <c r="J175" s="106">
        <f t="shared" si="31"/>
        <v>0</v>
      </c>
      <c r="K175" s="106">
        <f t="shared" si="32"/>
        <v>0</v>
      </c>
      <c r="L175" s="106">
        <f t="shared" si="33"/>
        <v>0</v>
      </c>
      <c r="M175" s="98">
        <f t="shared" si="34"/>
        <v>0</v>
      </c>
      <c r="N175" s="110" t="s">
        <v>512</v>
      </c>
      <c r="O175" s="98">
        <v>0</v>
      </c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29"/>
        <v>165</v>
      </c>
      <c r="C176" s="108">
        <v>39903</v>
      </c>
      <c r="E176" s="107" t="s">
        <v>314</v>
      </c>
      <c r="G176" s="106">
        <f t="shared" si="35"/>
        <v>1425.1939048000002</v>
      </c>
      <c r="H176" s="104">
        <v>5.4</v>
      </c>
      <c r="I176" s="106" t="str">
        <f t="shared" si="30"/>
        <v>P, S, T &amp; D Plant</v>
      </c>
      <c r="J176" s="106">
        <f t="shared" si="31"/>
        <v>798.53785451736667</v>
      </c>
      <c r="K176" s="106">
        <f t="shared" si="32"/>
        <v>612.59129096445349</v>
      </c>
      <c r="L176" s="106">
        <f t="shared" si="33"/>
        <v>14.064759318180004</v>
      </c>
      <c r="M176" s="98">
        <f t="shared" si="34"/>
        <v>0</v>
      </c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29"/>
        <v>166</v>
      </c>
      <c r="C177" s="108">
        <v>39904</v>
      </c>
      <c r="E177" s="107" t="s">
        <v>315</v>
      </c>
      <c r="G177" s="106">
        <v>0</v>
      </c>
      <c r="H177" s="104">
        <v>5.4</v>
      </c>
      <c r="I177" s="106" t="str">
        <f t="shared" si="30"/>
        <v>P, S, T &amp; D Plant</v>
      </c>
      <c r="J177" s="106">
        <f t="shared" si="31"/>
        <v>0</v>
      </c>
      <c r="K177" s="106">
        <f t="shared" si="32"/>
        <v>0</v>
      </c>
      <c r="L177" s="106">
        <f t="shared" si="33"/>
        <v>0</v>
      </c>
      <c r="M177" s="98">
        <f t="shared" si="34"/>
        <v>0</v>
      </c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si="29"/>
        <v>167</v>
      </c>
      <c r="C178" s="108">
        <v>39905</v>
      </c>
      <c r="E178" s="107" t="s">
        <v>316</v>
      </c>
      <c r="G178" s="106">
        <v>0</v>
      </c>
      <c r="H178" s="104">
        <v>5.4</v>
      </c>
      <c r="I178" s="106" t="str">
        <f t="shared" si="30"/>
        <v>P, S, T &amp; D Plant</v>
      </c>
      <c r="J178" s="106">
        <f t="shared" si="31"/>
        <v>0</v>
      </c>
      <c r="K178" s="106">
        <f t="shared" si="32"/>
        <v>0</v>
      </c>
      <c r="L178" s="106">
        <f t="shared" si="33"/>
        <v>0</v>
      </c>
      <c r="M178" s="98">
        <f t="shared" si="34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29"/>
        <v>168</v>
      </c>
      <c r="C179" s="108">
        <v>39906</v>
      </c>
      <c r="E179" s="107" t="s">
        <v>317</v>
      </c>
      <c r="G179" s="106">
        <f>+O173</f>
        <v>0</v>
      </c>
      <c r="H179" s="104">
        <v>5.4</v>
      </c>
      <c r="I179" s="106" t="str">
        <f t="shared" si="30"/>
        <v>P, S, T &amp; D Plant</v>
      </c>
      <c r="J179" s="106">
        <f t="shared" si="31"/>
        <v>0</v>
      </c>
      <c r="K179" s="106">
        <f t="shared" si="32"/>
        <v>0</v>
      </c>
      <c r="L179" s="106">
        <f t="shared" si="33"/>
        <v>0</v>
      </c>
      <c r="M179" s="98">
        <f t="shared" si="34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29"/>
        <v>169</v>
      </c>
      <c r="C180" s="108">
        <v>39907</v>
      </c>
      <c r="E180" s="107" t="s">
        <v>318</v>
      </c>
      <c r="G180" s="106">
        <f t="shared" ref="G180:G181" si="36">+O174</f>
        <v>4933.0510320719995</v>
      </c>
      <c r="H180" s="104">
        <v>5.4</v>
      </c>
      <c r="I180" s="106" t="str">
        <f t="shared" si="30"/>
        <v>P, S, T &amp; D Plant</v>
      </c>
      <c r="J180" s="106">
        <f t="shared" si="31"/>
        <v>2763.9944109417547</v>
      </c>
      <c r="K180" s="106">
        <f t="shared" si="32"/>
        <v>2120.3739996029453</v>
      </c>
      <c r="L180" s="106">
        <f t="shared" si="33"/>
        <v>48.682621527299233</v>
      </c>
      <c r="M180" s="98">
        <f t="shared" si="34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29"/>
        <v>170</v>
      </c>
      <c r="C181" s="108">
        <v>39908</v>
      </c>
      <c r="E181" s="107" t="s">
        <v>319</v>
      </c>
      <c r="G181" s="106">
        <f t="shared" si="36"/>
        <v>0</v>
      </c>
      <c r="H181" s="104">
        <v>5.4</v>
      </c>
      <c r="I181" s="106" t="str">
        <f t="shared" si="30"/>
        <v>P, S, T &amp; D Plant</v>
      </c>
      <c r="J181" s="106">
        <f t="shared" si="31"/>
        <v>0</v>
      </c>
      <c r="K181" s="106">
        <f t="shared" si="32"/>
        <v>0</v>
      </c>
      <c r="L181" s="106">
        <f t="shared" si="33"/>
        <v>0</v>
      </c>
      <c r="M181" s="98">
        <f t="shared" si="34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29"/>
        <v>171</v>
      </c>
      <c r="C182" s="108">
        <v>39909</v>
      </c>
      <c r="E182" s="107" t="s">
        <v>320</v>
      </c>
      <c r="G182" s="106">
        <v>0</v>
      </c>
      <c r="H182" s="104">
        <v>5.4</v>
      </c>
      <c r="I182" s="106" t="str">
        <f t="shared" si="30"/>
        <v>P, S, T &amp; D Plant</v>
      </c>
      <c r="J182" s="106">
        <f t="shared" si="31"/>
        <v>0</v>
      </c>
      <c r="K182" s="106">
        <f t="shared" si="32"/>
        <v>0</v>
      </c>
      <c r="L182" s="106">
        <f t="shared" si="33"/>
        <v>0</v>
      </c>
      <c r="M182" s="98">
        <f t="shared" si="34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29"/>
        <v>172</v>
      </c>
      <c r="C183" s="108">
        <v>39924</v>
      </c>
      <c r="E183" s="107" t="s">
        <v>321</v>
      </c>
      <c r="G183" s="106">
        <v>0</v>
      </c>
      <c r="H183" s="104">
        <v>5.4</v>
      </c>
      <c r="I183" s="106" t="str">
        <f t="shared" si="30"/>
        <v>P, S, T &amp; D Plant</v>
      </c>
      <c r="J183" s="106">
        <f t="shared" si="31"/>
        <v>0</v>
      </c>
      <c r="K183" s="106">
        <f t="shared" si="32"/>
        <v>0</v>
      </c>
      <c r="L183" s="106">
        <f t="shared" si="33"/>
        <v>0</v>
      </c>
      <c r="M183" s="98">
        <f t="shared" si="34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29"/>
        <v>173</v>
      </c>
      <c r="E184" s="107"/>
      <c r="G184" s="106"/>
      <c r="H184" s="104"/>
      <c r="I184" s="106"/>
      <c r="J184" s="106"/>
      <c r="K184" s="106"/>
      <c r="L184" s="106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29"/>
        <v>174</v>
      </c>
      <c r="G185" s="106"/>
      <c r="H185" s="104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29"/>
        <v>175</v>
      </c>
      <c r="D186" s="97" t="s">
        <v>149</v>
      </c>
      <c r="G186" s="98">
        <f>SUM(G150:G184)</f>
        <v>11728.819039676897</v>
      </c>
      <c r="H186" s="104"/>
      <c r="I186" s="106"/>
      <c r="J186" s="98">
        <f>SUM(J150:J184)</f>
        <v>6571.6713777837576</v>
      </c>
      <c r="K186" s="98">
        <f>SUM(K150:K184)</f>
        <v>5041.39989148523</v>
      </c>
      <c r="L186" s="98">
        <f>SUM(L150:L184)</f>
        <v>115.74777040790966</v>
      </c>
      <c r="M186" s="98">
        <f>SUM(J186:L186)-G186</f>
        <v>0</v>
      </c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29"/>
        <v>176</v>
      </c>
      <c r="G187" s="98"/>
      <c r="H187" s="104"/>
      <c r="I187" s="106"/>
      <c r="J187" s="106"/>
      <c r="K187" s="106"/>
      <c r="L187" s="106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29"/>
        <v>177</v>
      </c>
      <c r="D188" s="97" t="s">
        <v>350</v>
      </c>
      <c r="G188" s="98"/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29"/>
        <v>178</v>
      </c>
      <c r="G189" s="98"/>
      <c r="H189" s="104"/>
      <c r="I189" s="106"/>
      <c r="J189" s="106"/>
      <c r="K189" s="106"/>
      <c r="L189" s="106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29"/>
        <v>179</v>
      </c>
      <c r="D190" s="97" t="s">
        <v>148</v>
      </c>
      <c r="G190" s="98"/>
      <c r="H190" s="104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29"/>
        <v>180</v>
      </c>
      <c r="G191" s="98"/>
      <c r="H191" s="104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29"/>
        <v>181</v>
      </c>
      <c r="C192" s="97">
        <v>37400</v>
      </c>
      <c r="E192" s="107" t="s">
        <v>115</v>
      </c>
      <c r="G192" s="106">
        <v>0</v>
      </c>
      <c r="H192" s="104">
        <v>5.4</v>
      </c>
      <c r="I192" s="106" t="str">
        <f>VLOOKUP($H192,class,3)</f>
        <v>P, S, T &amp; D Plant</v>
      </c>
      <c r="J192" s="106">
        <f>$G192*VLOOKUP($H192,class,6)</f>
        <v>0</v>
      </c>
      <c r="K192" s="106">
        <f>$G192*VLOOKUP($H192,class,7)</f>
        <v>0</v>
      </c>
      <c r="L192" s="106">
        <f>$G192*VLOOKUP($H192,class,8)</f>
        <v>0</v>
      </c>
      <c r="M192" s="98">
        <f>SUM(J192:L192)-G192</f>
        <v>0</v>
      </c>
      <c r="N192" s="98" t="s">
        <v>491</v>
      </c>
      <c r="O192" s="100">
        <v>16155.067137641492</v>
      </c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29"/>
        <v>182</v>
      </c>
      <c r="C193" s="97">
        <v>39000</v>
      </c>
      <c r="E193" s="107" t="s">
        <v>139</v>
      </c>
      <c r="G193" s="106">
        <f>+O192+O193+O195</f>
        <v>20471.6984111534</v>
      </c>
      <c r="H193" s="104">
        <v>5.4</v>
      </c>
      <c r="I193" s="106" t="str">
        <f t="shared" ref="I193:I225" si="37">VLOOKUP($H193,class,3)</f>
        <v>P, S, T &amp; D Plant</v>
      </c>
      <c r="J193" s="106">
        <f t="shared" ref="J193:J225" si="38">$G193*VLOOKUP($H193,class,6)</f>
        <v>11470.317177551417</v>
      </c>
      <c r="K193" s="106">
        <f t="shared" ref="K193:K225" si="39">$G193*VLOOKUP($H193,class,7)</f>
        <v>8799.3529271255775</v>
      </c>
      <c r="L193" s="106">
        <f t="shared" ref="L193:L225" si="40">$G193*VLOOKUP($H193,class,8)</f>
        <v>202.02830647640621</v>
      </c>
      <c r="M193" s="98">
        <f t="shared" ref="M193:M225" si="41">SUM(J193:L193)-G193</f>
        <v>0</v>
      </c>
      <c r="N193" s="98" t="s">
        <v>521</v>
      </c>
      <c r="O193" s="101">
        <v>4312.7418836264214</v>
      </c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29"/>
        <v>183</v>
      </c>
      <c r="C194" s="97">
        <v>36602</v>
      </c>
      <c r="E194" s="107" t="s">
        <v>139</v>
      </c>
      <c r="G194" s="106">
        <v>0</v>
      </c>
      <c r="H194" s="104">
        <v>5.4</v>
      </c>
      <c r="I194" s="106" t="str">
        <f t="shared" si="37"/>
        <v>P, S, T &amp; D Plant</v>
      </c>
      <c r="J194" s="106">
        <f t="shared" si="38"/>
        <v>0</v>
      </c>
      <c r="K194" s="106">
        <f t="shared" si="39"/>
        <v>0</v>
      </c>
      <c r="L194" s="106">
        <f t="shared" si="40"/>
        <v>0</v>
      </c>
      <c r="M194" s="98">
        <f t="shared" si="41"/>
        <v>0</v>
      </c>
      <c r="N194" s="98" t="s">
        <v>495</v>
      </c>
      <c r="O194" s="101">
        <v>9305.9566115662292</v>
      </c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si="29"/>
        <v>184</v>
      </c>
      <c r="C195" s="97">
        <v>37503</v>
      </c>
      <c r="E195" s="107" t="s">
        <v>278</v>
      </c>
      <c r="G195" s="106">
        <v>0</v>
      </c>
      <c r="H195" s="104">
        <v>5.4</v>
      </c>
      <c r="I195" s="106" t="str">
        <f t="shared" si="37"/>
        <v>P, S, T &amp; D Plant</v>
      </c>
      <c r="J195" s="106">
        <f t="shared" si="38"/>
        <v>0</v>
      </c>
      <c r="K195" s="106">
        <f t="shared" si="39"/>
        <v>0</v>
      </c>
      <c r="L195" s="106">
        <f t="shared" si="40"/>
        <v>0</v>
      </c>
      <c r="M195" s="98">
        <f t="shared" si="41"/>
        <v>0</v>
      </c>
      <c r="N195" s="98" t="s">
        <v>522</v>
      </c>
      <c r="O195" s="101">
        <v>3.88938988548936</v>
      </c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29"/>
        <v>185</v>
      </c>
      <c r="C196" s="97">
        <v>39004</v>
      </c>
      <c r="E196" s="107" t="s">
        <v>293</v>
      </c>
      <c r="G196" s="106">
        <v>0</v>
      </c>
      <c r="H196" s="104">
        <v>5.4</v>
      </c>
      <c r="I196" s="106" t="str">
        <f t="shared" si="37"/>
        <v>P, S, T &amp; D Plant</v>
      </c>
      <c r="J196" s="106">
        <f t="shared" si="38"/>
        <v>0</v>
      </c>
      <c r="K196" s="106">
        <f t="shared" si="39"/>
        <v>0</v>
      </c>
      <c r="L196" s="106">
        <f t="shared" si="40"/>
        <v>0</v>
      </c>
      <c r="M196" s="98">
        <f t="shared" si="41"/>
        <v>0</v>
      </c>
      <c r="N196" s="98" t="s">
        <v>523</v>
      </c>
      <c r="O196" s="101">
        <v>63.157865355159259</v>
      </c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29"/>
        <v>186</v>
      </c>
      <c r="C197" s="97">
        <v>39009</v>
      </c>
      <c r="E197" s="107" t="s">
        <v>294</v>
      </c>
      <c r="G197" s="106">
        <f>+O194+O196</f>
        <v>9369.1144769213879</v>
      </c>
      <c r="H197" s="104">
        <v>5.4</v>
      </c>
      <c r="I197" s="106" t="str">
        <f t="shared" si="37"/>
        <v>P, S, T &amp; D Plant</v>
      </c>
      <c r="J197" s="106">
        <f t="shared" si="38"/>
        <v>5249.5260805780035</v>
      </c>
      <c r="K197" s="106">
        <f t="shared" si="39"/>
        <v>4027.1277566377521</v>
      </c>
      <c r="L197" s="106">
        <f t="shared" si="40"/>
        <v>92.460639705631749</v>
      </c>
      <c r="M197" s="98">
        <f t="shared" si="41"/>
        <v>0</v>
      </c>
      <c r="N197" s="98" t="s">
        <v>496</v>
      </c>
      <c r="O197" s="101">
        <v>14023.737636758839</v>
      </c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29"/>
        <v>187</v>
      </c>
      <c r="C198" s="97">
        <v>39100</v>
      </c>
      <c r="E198" s="107" t="s">
        <v>295</v>
      </c>
      <c r="G198" s="106">
        <f>+O197+O200+O201</f>
        <v>14704.392168491449</v>
      </c>
      <c r="H198" s="104">
        <v>5.4</v>
      </c>
      <c r="I198" s="106" t="str">
        <f t="shared" si="37"/>
        <v>P, S, T &amp; D Plant</v>
      </c>
      <c r="J198" s="106">
        <f t="shared" si="38"/>
        <v>8238.8885713463023</v>
      </c>
      <c r="K198" s="106">
        <f t="shared" si="39"/>
        <v>6320.3908962884971</v>
      </c>
      <c r="L198" s="106">
        <f t="shared" si="40"/>
        <v>145.11270085664989</v>
      </c>
      <c r="M198" s="98">
        <f t="shared" si="41"/>
        <v>0</v>
      </c>
      <c r="N198" s="98" t="s">
        <v>524</v>
      </c>
      <c r="O198" s="101">
        <v>0</v>
      </c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29"/>
        <v>188</v>
      </c>
      <c r="C199" s="97">
        <v>39102</v>
      </c>
      <c r="E199" s="107" t="s">
        <v>296</v>
      </c>
      <c r="G199" s="106">
        <f>+O198</f>
        <v>0</v>
      </c>
      <c r="H199" s="104">
        <v>5.4</v>
      </c>
      <c r="I199" s="106" t="str">
        <f t="shared" si="37"/>
        <v>P, S, T &amp; D Plant</v>
      </c>
      <c r="J199" s="106">
        <f t="shared" si="38"/>
        <v>0</v>
      </c>
      <c r="K199" s="106">
        <f t="shared" si="39"/>
        <v>0</v>
      </c>
      <c r="L199" s="106">
        <f t="shared" si="40"/>
        <v>0</v>
      </c>
      <c r="M199" s="98">
        <f t="shared" si="41"/>
        <v>0</v>
      </c>
      <c r="N199" s="98" t="s">
        <v>447</v>
      </c>
      <c r="O199" s="101">
        <v>0</v>
      </c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29"/>
        <v>189</v>
      </c>
      <c r="C200" s="97">
        <v>39103</v>
      </c>
      <c r="E200" s="107" t="s">
        <v>297</v>
      </c>
      <c r="G200" s="106">
        <f>+O199</f>
        <v>0</v>
      </c>
      <c r="H200" s="104">
        <v>5.4</v>
      </c>
      <c r="I200" s="106" t="str">
        <f t="shared" si="37"/>
        <v>P, S, T &amp; D Plant</v>
      </c>
      <c r="J200" s="106">
        <f t="shared" si="38"/>
        <v>0</v>
      </c>
      <c r="K200" s="106">
        <f t="shared" si="39"/>
        <v>0</v>
      </c>
      <c r="L200" s="106">
        <f t="shared" si="40"/>
        <v>0</v>
      </c>
      <c r="M200" s="98">
        <f t="shared" si="41"/>
        <v>0</v>
      </c>
      <c r="N200" s="98" t="s">
        <v>525</v>
      </c>
      <c r="O200" s="101">
        <v>43.87156239974113</v>
      </c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29"/>
        <v>190</v>
      </c>
      <c r="C201" s="97">
        <v>39200</v>
      </c>
      <c r="E201" s="107" t="s">
        <v>298</v>
      </c>
      <c r="G201" s="106">
        <f>+O202</f>
        <v>1352.5009556254001</v>
      </c>
      <c r="H201" s="104">
        <v>5.4</v>
      </c>
      <c r="I201" s="106" t="str">
        <f t="shared" si="37"/>
        <v>P, S, T &amp; D Plant</v>
      </c>
      <c r="J201" s="106">
        <f t="shared" si="38"/>
        <v>757.80790789261528</v>
      </c>
      <c r="K201" s="106">
        <f t="shared" si="39"/>
        <v>581.34567068155536</v>
      </c>
      <c r="L201" s="106">
        <f t="shared" si="40"/>
        <v>13.347377051229516</v>
      </c>
      <c r="M201" s="98">
        <f t="shared" si="41"/>
        <v>0</v>
      </c>
      <c r="N201" s="98" t="s">
        <v>467</v>
      </c>
      <c r="O201" s="101">
        <v>636.78296933286958</v>
      </c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29"/>
        <v>191</v>
      </c>
      <c r="C202" s="97">
        <v>39201</v>
      </c>
      <c r="E202" s="107" t="s">
        <v>299</v>
      </c>
      <c r="G202" s="106">
        <v>0</v>
      </c>
      <c r="H202" s="104">
        <v>5.4</v>
      </c>
      <c r="I202" s="106" t="str">
        <f t="shared" si="37"/>
        <v>P, S, T &amp; D Plant</v>
      </c>
      <c r="J202" s="106">
        <f t="shared" si="38"/>
        <v>0</v>
      </c>
      <c r="K202" s="106">
        <f t="shared" si="39"/>
        <v>0</v>
      </c>
      <c r="L202" s="106">
        <f t="shared" si="40"/>
        <v>0</v>
      </c>
      <c r="M202" s="98">
        <f t="shared" si="41"/>
        <v>0</v>
      </c>
      <c r="N202" s="98" t="s">
        <v>497</v>
      </c>
      <c r="O202" s="101">
        <v>1352.5009556254001</v>
      </c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29"/>
        <v>192</v>
      </c>
      <c r="C203" s="97">
        <v>39202</v>
      </c>
      <c r="E203" s="107" t="s">
        <v>300</v>
      </c>
      <c r="G203" s="106">
        <v>0</v>
      </c>
      <c r="H203" s="104">
        <v>5.4</v>
      </c>
      <c r="I203" s="106" t="str">
        <f t="shared" si="37"/>
        <v>P, S, T &amp; D Plant</v>
      </c>
      <c r="J203" s="106">
        <f t="shared" si="38"/>
        <v>0</v>
      </c>
      <c r="K203" s="106">
        <f t="shared" si="39"/>
        <v>0</v>
      </c>
      <c r="L203" s="106">
        <f t="shared" si="40"/>
        <v>0</v>
      </c>
      <c r="M203" s="98">
        <f t="shared" si="41"/>
        <v>0</v>
      </c>
      <c r="N203" s="98" t="s">
        <v>526</v>
      </c>
      <c r="O203" s="101">
        <v>0</v>
      </c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29"/>
        <v>193</v>
      </c>
      <c r="C204" s="97">
        <v>39300</v>
      </c>
      <c r="E204" s="107" t="s">
        <v>186</v>
      </c>
      <c r="G204" s="106">
        <f>+O203</f>
        <v>0</v>
      </c>
      <c r="H204" s="104">
        <v>5.4</v>
      </c>
      <c r="I204" s="106" t="str">
        <f t="shared" si="37"/>
        <v>P, S, T &amp; D Plant</v>
      </c>
      <c r="J204" s="106">
        <f t="shared" si="38"/>
        <v>0</v>
      </c>
      <c r="K204" s="106">
        <f t="shared" si="39"/>
        <v>0</v>
      </c>
      <c r="L204" s="106">
        <f t="shared" si="40"/>
        <v>0</v>
      </c>
      <c r="M204" s="98">
        <f t="shared" si="41"/>
        <v>0</v>
      </c>
      <c r="N204" s="98" t="s">
        <v>499</v>
      </c>
      <c r="O204" s="101">
        <v>316.53831100935082</v>
      </c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29"/>
        <v>194</v>
      </c>
      <c r="C205" s="97">
        <v>39400</v>
      </c>
      <c r="E205" s="107" t="s">
        <v>301</v>
      </c>
      <c r="G205" s="106">
        <f>+O204+O205</f>
        <v>316.53831100935082</v>
      </c>
      <c r="H205" s="104">
        <v>5.4</v>
      </c>
      <c r="I205" s="106" t="str">
        <f t="shared" si="37"/>
        <v>P, S, T &amp; D Plant</v>
      </c>
      <c r="J205" s="106">
        <f t="shared" si="38"/>
        <v>177.35679537685735</v>
      </c>
      <c r="K205" s="106">
        <f t="shared" si="39"/>
        <v>136.05770550087877</v>
      </c>
      <c r="L205" s="106">
        <f t="shared" si="40"/>
        <v>3.1238101316146789</v>
      </c>
      <c r="M205" s="98">
        <f t="shared" si="41"/>
        <v>0</v>
      </c>
      <c r="N205" s="98" t="s">
        <v>468</v>
      </c>
      <c r="O205" s="101">
        <v>0</v>
      </c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si="29"/>
        <v>195</v>
      </c>
      <c r="C206" s="97">
        <v>39500</v>
      </c>
      <c r="E206" s="98" t="s">
        <v>443</v>
      </c>
      <c r="G206" s="106">
        <f>+O206</f>
        <v>0</v>
      </c>
      <c r="H206" s="104">
        <v>5.4</v>
      </c>
      <c r="I206" s="106" t="str">
        <f t="shared" si="37"/>
        <v>P, S, T &amp; D Plant</v>
      </c>
      <c r="J206" s="106">
        <f t="shared" si="38"/>
        <v>0</v>
      </c>
      <c r="K206" s="106">
        <f t="shared" si="39"/>
        <v>0</v>
      </c>
      <c r="L206" s="106">
        <f t="shared" si="40"/>
        <v>0</v>
      </c>
      <c r="M206" s="98">
        <f t="shared" si="41"/>
        <v>0</v>
      </c>
      <c r="N206" s="98" t="s">
        <v>527</v>
      </c>
      <c r="O206" s="101">
        <v>0</v>
      </c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29"/>
        <v>196</v>
      </c>
      <c r="C207" s="97">
        <v>39603</v>
      </c>
      <c r="E207" s="107" t="s">
        <v>303</v>
      </c>
      <c r="G207" s="106">
        <v>0</v>
      </c>
      <c r="H207" s="104">
        <v>5.4</v>
      </c>
      <c r="I207" s="106" t="str">
        <f t="shared" si="37"/>
        <v>P, S, T &amp; D Plant</v>
      </c>
      <c r="J207" s="106">
        <f t="shared" si="38"/>
        <v>0</v>
      </c>
      <c r="K207" s="106">
        <f t="shared" si="39"/>
        <v>0</v>
      </c>
      <c r="L207" s="106">
        <f t="shared" si="40"/>
        <v>0</v>
      </c>
      <c r="M207" s="98">
        <f t="shared" si="41"/>
        <v>0</v>
      </c>
      <c r="N207" s="98" t="s">
        <v>503</v>
      </c>
      <c r="O207" s="101">
        <v>1337.9565630745165</v>
      </c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ref="A208:A271" si="42">A207+1</f>
        <v>197</v>
      </c>
      <c r="C208" s="97">
        <v>39604</v>
      </c>
      <c r="E208" s="107" t="s">
        <v>304</v>
      </c>
      <c r="G208" s="106">
        <v>0</v>
      </c>
      <c r="H208" s="104">
        <v>5.4</v>
      </c>
      <c r="I208" s="106" t="str">
        <f t="shared" si="37"/>
        <v>P, S, T &amp; D Plant</v>
      </c>
      <c r="J208" s="106">
        <f t="shared" si="38"/>
        <v>0</v>
      </c>
      <c r="K208" s="106">
        <f t="shared" si="39"/>
        <v>0</v>
      </c>
      <c r="L208" s="106">
        <f t="shared" si="40"/>
        <v>0</v>
      </c>
      <c r="M208" s="98">
        <f t="shared" si="41"/>
        <v>0</v>
      </c>
      <c r="N208" s="98" t="s">
        <v>469</v>
      </c>
      <c r="O208" s="101">
        <v>36.210490560908148</v>
      </c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2"/>
        <v>198</v>
      </c>
      <c r="C209" s="97">
        <v>39605</v>
      </c>
      <c r="E209" s="98" t="s">
        <v>305</v>
      </c>
      <c r="G209" s="106">
        <v>0</v>
      </c>
      <c r="H209" s="104">
        <v>5.4</v>
      </c>
      <c r="I209" s="106" t="str">
        <f t="shared" si="37"/>
        <v>P, S, T &amp; D Plant</v>
      </c>
      <c r="J209" s="106">
        <f t="shared" si="38"/>
        <v>0</v>
      </c>
      <c r="K209" s="106">
        <f t="shared" si="39"/>
        <v>0</v>
      </c>
      <c r="L209" s="106">
        <f t="shared" si="40"/>
        <v>0</v>
      </c>
      <c r="M209" s="98">
        <f t="shared" si="41"/>
        <v>0</v>
      </c>
      <c r="N209" s="98" t="s">
        <v>506</v>
      </c>
      <c r="O209" s="101">
        <v>491.33902766978179</v>
      </c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2"/>
        <v>199</v>
      </c>
      <c r="C210" s="97">
        <v>39700</v>
      </c>
      <c r="E210" s="107" t="s">
        <v>306</v>
      </c>
      <c r="G210" s="106">
        <f>+O207+O208</f>
        <v>1374.1670536354245</v>
      </c>
      <c r="H210" s="104">
        <v>5.4</v>
      </c>
      <c r="I210" s="106" t="str">
        <f t="shared" si="37"/>
        <v>P, S, T &amp; D Plant</v>
      </c>
      <c r="J210" s="106">
        <f t="shared" si="38"/>
        <v>769.94744859821185</v>
      </c>
      <c r="K210" s="106">
        <f t="shared" si="39"/>
        <v>590.65841255157181</v>
      </c>
      <c r="L210" s="106">
        <f t="shared" si="40"/>
        <v>13.561192485640776</v>
      </c>
      <c r="M210" s="98">
        <f t="shared" si="41"/>
        <v>0</v>
      </c>
      <c r="N210" s="98" t="s">
        <v>470</v>
      </c>
      <c r="O210" s="101">
        <v>32.664143916490119</v>
      </c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2"/>
        <v>200</v>
      </c>
      <c r="C211" s="97">
        <v>39701</v>
      </c>
      <c r="E211" s="107" t="s">
        <v>307</v>
      </c>
      <c r="G211" s="106">
        <v>0</v>
      </c>
      <c r="H211" s="104">
        <v>5.4</v>
      </c>
      <c r="I211" s="106" t="str">
        <f t="shared" si="37"/>
        <v>P, S, T &amp; D Plant</v>
      </c>
      <c r="J211" s="106">
        <f t="shared" si="38"/>
        <v>0</v>
      </c>
      <c r="K211" s="106">
        <f t="shared" si="39"/>
        <v>0</v>
      </c>
      <c r="L211" s="106">
        <f t="shared" si="40"/>
        <v>0</v>
      </c>
      <c r="M211" s="98">
        <f t="shared" si="41"/>
        <v>0</v>
      </c>
      <c r="N211" s="98" t="s">
        <v>528</v>
      </c>
      <c r="O211" s="101">
        <v>0</v>
      </c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2"/>
        <v>201</v>
      </c>
      <c r="C212" s="97">
        <v>39702</v>
      </c>
      <c r="E212" s="107" t="s">
        <v>308</v>
      </c>
      <c r="G212" s="106">
        <v>0</v>
      </c>
      <c r="H212" s="104">
        <v>5.4</v>
      </c>
      <c r="I212" s="106" t="str">
        <f t="shared" si="37"/>
        <v>P, S, T &amp; D Plant</v>
      </c>
      <c r="J212" s="106">
        <f t="shared" si="38"/>
        <v>0</v>
      </c>
      <c r="K212" s="106">
        <f t="shared" si="39"/>
        <v>0</v>
      </c>
      <c r="L212" s="106">
        <f t="shared" si="40"/>
        <v>0</v>
      </c>
      <c r="M212" s="98">
        <f t="shared" si="41"/>
        <v>0</v>
      </c>
      <c r="N212" s="98" t="s">
        <v>519</v>
      </c>
      <c r="O212" s="101">
        <v>304826.43147684069</v>
      </c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2"/>
        <v>202</v>
      </c>
      <c r="C213" s="97">
        <v>39705</v>
      </c>
      <c r="E213" s="107" t="s">
        <v>309</v>
      </c>
      <c r="G213" s="106">
        <v>0</v>
      </c>
      <c r="H213" s="104">
        <v>5.4</v>
      </c>
      <c r="I213" s="106" t="str">
        <f t="shared" si="37"/>
        <v>P, S, T &amp; D Plant</v>
      </c>
      <c r="J213" s="106">
        <f t="shared" si="38"/>
        <v>0</v>
      </c>
      <c r="K213" s="106">
        <f t="shared" si="39"/>
        <v>0</v>
      </c>
      <c r="L213" s="106">
        <f t="shared" si="40"/>
        <v>0</v>
      </c>
      <c r="M213" s="98">
        <f t="shared" si="41"/>
        <v>0</v>
      </c>
      <c r="N213" s="98" t="s">
        <v>520</v>
      </c>
      <c r="O213" s="101">
        <v>21709.748296093945</v>
      </c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2"/>
        <v>203</v>
      </c>
      <c r="C214" s="97">
        <v>39800</v>
      </c>
      <c r="E214" s="107" t="s">
        <v>310</v>
      </c>
      <c r="G214" s="106">
        <f>+O209+O210</f>
        <v>524.00317158627195</v>
      </c>
      <c r="H214" s="104">
        <v>5.4</v>
      </c>
      <c r="I214" s="106" t="str">
        <f t="shared" si="37"/>
        <v>P, S, T &amp; D Plant</v>
      </c>
      <c r="J214" s="106">
        <f t="shared" si="38"/>
        <v>293.5996056322715</v>
      </c>
      <c r="K214" s="106">
        <f t="shared" si="39"/>
        <v>225.23235488896424</v>
      </c>
      <c r="L214" s="106">
        <f t="shared" si="40"/>
        <v>5.1712110650361884</v>
      </c>
      <c r="M214" s="98">
        <f t="shared" si="41"/>
        <v>0</v>
      </c>
      <c r="N214" s="98" t="s">
        <v>509</v>
      </c>
      <c r="O214" s="101">
        <v>19899.541825431461</v>
      </c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2"/>
        <v>204</v>
      </c>
      <c r="C215" s="97">
        <v>39900</v>
      </c>
      <c r="E215" s="107" t="s">
        <v>311</v>
      </c>
      <c r="G215" s="106">
        <f>+O211</f>
        <v>0</v>
      </c>
      <c r="H215" s="104">
        <v>5.4</v>
      </c>
      <c r="I215" s="106" t="str">
        <f t="shared" si="37"/>
        <v>P, S, T &amp; D Plant</v>
      </c>
      <c r="J215" s="106">
        <f t="shared" si="38"/>
        <v>0</v>
      </c>
      <c r="K215" s="106">
        <f t="shared" si="39"/>
        <v>0</v>
      </c>
      <c r="L215" s="106">
        <f t="shared" si="40"/>
        <v>0</v>
      </c>
      <c r="M215" s="98">
        <f t="shared" si="41"/>
        <v>0</v>
      </c>
      <c r="N215" s="98" t="s">
        <v>529</v>
      </c>
      <c r="O215" s="101">
        <v>0</v>
      </c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2"/>
        <v>205</v>
      </c>
      <c r="C216" s="97">
        <v>39901</v>
      </c>
      <c r="E216" s="107" t="s">
        <v>312</v>
      </c>
      <c r="G216" s="106">
        <f>+O212+O221+O227</f>
        <v>323761.80915045633</v>
      </c>
      <c r="H216" s="104">
        <v>5.4</v>
      </c>
      <c r="I216" s="106" t="str">
        <f t="shared" si="37"/>
        <v>P, S, T &amp; D Plant</v>
      </c>
      <c r="J216" s="106">
        <f t="shared" si="38"/>
        <v>181404.13005060342</v>
      </c>
      <c r="K216" s="106">
        <f t="shared" si="39"/>
        <v>139162.58269452641</v>
      </c>
      <c r="L216" s="106">
        <f t="shared" si="40"/>
        <v>3195.0964053264847</v>
      </c>
      <c r="M216" s="98">
        <f t="shared" si="41"/>
        <v>0</v>
      </c>
      <c r="N216" s="98" t="s">
        <v>530</v>
      </c>
      <c r="O216" s="101">
        <v>0</v>
      </c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2"/>
        <v>206</v>
      </c>
      <c r="C217" s="97">
        <v>39902</v>
      </c>
      <c r="E217" s="107" t="s">
        <v>313</v>
      </c>
      <c r="G217" s="106">
        <f>+O213+O222+O228</f>
        <v>91215.863461384317</v>
      </c>
      <c r="H217" s="104">
        <v>5.4</v>
      </c>
      <c r="I217" s="106" t="str">
        <f t="shared" si="37"/>
        <v>P, S, T &amp; D Plant</v>
      </c>
      <c r="J217" s="106">
        <f t="shared" si="38"/>
        <v>51108.357719663807</v>
      </c>
      <c r="K217" s="106">
        <f t="shared" si="39"/>
        <v>39207.327063392258</v>
      </c>
      <c r="L217" s="106">
        <f t="shared" si="40"/>
        <v>900.17867832824868</v>
      </c>
      <c r="M217" s="98">
        <f t="shared" si="41"/>
        <v>0</v>
      </c>
      <c r="N217" s="98" t="s">
        <v>510</v>
      </c>
      <c r="O217" s="101">
        <v>46365.17801764483</v>
      </c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2"/>
        <v>207</v>
      </c>
      <c r="C218" s="97">
        <v>39903</v>
      </c>
      <c r="E218" s="107" t="s">
        <v>314</v>
      </c>
      <c r="G218" s="106">
        <f>+O214+O223</f>
        <v>24121.950138797423</v>
      </c>
      <c r="H218" s="104">
        <v>5.4</v>
      </c>
      <c r="I218" s="106" t="str">
        <f t="shared" si="37"/>
        <v>P, S, T &amp; D Plant</v>
      </c>
      <c r="J218" s="106">
        <f t="shared" si="38"/>
        <v>13515.557599380345</v>
      </c>
      <c r="K218" s="106">
        <f t="shared" si="39"/>
        <v>10368.341126311339</v>
      </c>
      <c r="L218" s="106">
        <f t="shared" si="40"/>
        <v>238.05141310573785</v>
      </c>
      <c r="M218" s="98">
        <f t="shared" si="41"/>
        <v>0</v>
      </c>
      <c r="N218" s="98" t="s">
        <v>511</v>
      </c>
      <c r="O218" s="101">
        <v>6318.000886469702</v>
      </c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2"/>
        <v>208</v>
      </c>
      <c r="C219" s="97">
        <v>39904</v>
      </c>
      <c r="E219" s="107" t="s">
        <v>315</v>
      </c>
      <c r="G219" s="106">
        <f>+O215</f>
        <v>0</v>
      </c>
      <c r="H219" s="104">
        <v>5.4</v>
      </c>
      <c r="I219" s="106" t="str">
        <f t="shared" si="37"/>
        <v>P, S, T &amp; D Plant</v>
      </c>
      <c r="J219" s="106">
        <f t="shared" si="38"/>
        <v>0</v>
      </c>
      <c r="K219" s="106">
        <f t="shared" si="39"/>
        <v>0</v>
      </c>
      <c r="L219" s="106">
        <f t="shared" si="40"/>
        <v>0</v>
      </c>
      <c r="M219" s="98">
        <f t="shared" si="41"/>
        <v>0</v>
      </c>
      <c r="N219" s="98" t="s">
        <v>512</v>
      </c>
      <c r="O219" s="101">
        <v>384000.68655580684</v>
      </c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2"/>
        <v>209</v>
      </c>
      <c r="C220" s="97">
        <v>39905</v>
      </c>
      <c r="E220" s="107" t="s">
        <v>316</v>
      </c>
      <c r="G220" s="106">
        <f>+O216</f>
        <v>0</v>
      </c>
      <c r="H220" s="104">
        <v>5.4</v>
      </c>
      <c r="I220" s="106" t="str">
        <f t="shared" si="37"/>
        <v>P, S, T &amp; D Plant</v>
      </c>
      <c r="J220" s="106">
        <f t="shared" si="38"/>
        <v>0</v>
      </c>
      <c r="K220" s="106">
        <f t="shared" si="39"/>
        <v>0</v>
      </c>
      <c r="L220" s="106">
        <f t="shared" si="40"/>
        <v>0</v>
      </c>
      <c r="M220" s="98">
        <f t="shared" si="41"/>
        <v>0</v>
      </c>
      <c r="N220" s="98" t="s">
        <v>531</v>
      </c>
      <c r="O220" s="101">
        <v>0</v>
      </c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2"/>
        <v>210</v>
      </c>
      <c r="C221" s="97">
        <v>39906</v>
      </c>
      <c r="E221" s="107" t="s">
        <v>317</v>
      </c>
      <c r="G221" s="106">
        <f>+O217+O225</f>
        <v>50012.117397626767</v>
      </c>
      <c r="H221" s="104">
        <v>5.4</v>
      </c>
      <c r="I221" s="106" t="str">
        <f t="shared" si="37"/>
        <v>P, S, T &amp; D Plant</v>
      </c>
      <c r="J221" s="106">
        <f t="shared" si="38"/>
        <v>28021.849372262022</v>
      </c>
      <c r="K221" s="106">
        <f t="shared" si="39"/>
        <v>21496.715259091234</v>
      </c>
      <c r="L221" s="106">
        <f t="shared" si="40"/>
        <v>493.55276627350844</v>
      </c>
      <c r="M221" s="98">
        <f t="shared" si="41"/>
        <v>0</v>
      </c>
      <c r="N221" s="98" t="s">
        <v>471</v>
      </c>
      <c r="O221" s="101">
        <v>17102.044783600719</v>
      </c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2"/>
        <v>211</v>
      </c>
      <c r="C222" s="97">
        <v>39907</v>
      </c>
      <c r="E222" s="107" t="s">
        <v>318</v>
      </c>
      <c r="G222" s="106">
        <f>+O218</f>
        <v>6318.000886469702</v>
      </c>
      <c r="H222" s="104">
        <v>5.4</v>
      </c>
      <c r="I222" s="106" t="str">
        <f t="shared" si="37"/>
        <v>P, S, T &amp; D Plant</v>
      </c>
      <c r="J222" s="106">
        <f t="shared" si="38"/>
        <v>3539.9834757420836</v>
      </c>
      <c r="K222" s="106">
        <f t="shared" si="39"/>
        <v>2715.6671848804804</v>
      </c>
      <c r="L222" s="106">
        <f t="shared" si="40"/>
        <v>62.350225847137828</v>
      </c>
      <c r="M222" s="98">
        <f t="shared" si="41"/>
        <v>0</v>
      </c>
      <c r="N222" s="98" t="s">
        <v>472</v>
      </c>
      <c r="O222" s="101">
        <v>65642.030003592881</v>
      </c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2"/>
        <v>212</v>
      </c>
      <c r="C223" s="97">
        <v>39908</v>
      </c>
      <c r="E223" s="107" t="s">
        <v>319</v>
      </c>
      <c r="G223" s="106">
        <f>+O220</f>
        <v>0</v>
      </c>
      <c r="H223" s="104">
        <v>5.4</v>
      </c>
      <c r="I223" s="106" t="str">
        <f t="shared" si="37"/>
        <v>P, S, T &amp; D Plant</v>
      </c>
      <c r="J223" s="106">
        <f t="shared" si="38"/>
        <v>0</v>
      </c>
      <c r="K223" s="106">
        <f t="shared" si="39"/>
        <v>0</v>
      </c>
      <c r="L223" s="106">
        <f t="shared" si="40"/>
        <v>0</v>
      </c>
      <c r="M223" s="98">
        <f t="shared" si="41"/>
        <v>0</v>
      </c>
      <c r="N223" s="98" t="s">
        <v>473</v>
      </c>
      <c r="O223" s="101">
        <v>4222.4083133659606</v>
      </c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2"/>
        <v>213</v>
      </c>
      <c r="C224" s="97">
        <v>39909</v>
      </c>
      <c r="E224" s="107" t="s">
        <v>320</v>
      </c>
      <c r="G224" s="106">
        <f>+O219+O226+O229</f>
        <v>605329.82679264992</v>
      </c>
      <c r="H224" s="104">
        <v>5.4</v>
      </c>
      <c r="I224" s="106" t="str">
        <f t="shared" si="37"/>
        <v>P, S, T &amp; D Plant</v>
      </c>
      <c r="J224" s="106">
        <f t="shared" si="38"/>
        <v>339167.0281035935</v>
      </c>
      <c r="K224" s="106">
        <f t="shared" si="39"/>
        <v>260189.00221597299</v>
      </c>
      <c r="L224" s="106">
        <f t="shared" si="40"/>
        <v>5973.7964730834074</v>
      </c>
      <c r="M224" s="98">
        <f t="shared" si="41"/>
        <v>0</v>
      </c>
      <c r="N224" s="98" t="s">
        <v>444</v>
      </c>
      <c r="O224" s="101">
        <v>0</v>
      </c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2"/>
        <v>214</v>
      </c>
      <c r="C225" s="97">
        <v>39924</v>
      </c>
      <c r="E225" s="107" t="s">
        <v>321</v>
      </c>
      <c r="G225" s="106">
        <f>+O224</f>
        <v>0</v>
      </c>
      <c r="H225" s="104">
        <v>5.4</v>
      </c>
      <c r="I225" s="106" t="str">
        <f t="shared" si="37"/>
        <v>P, S, T &amp; D Plant</v>
      </c>
      <c r="J225" s="106">
        <f t="shared" si="38"/>
        <v>0</v>
      </c>
      <c r="K225" s="106">
        <f t="shared" si="39"/>
        <v>0</v>
      </c>
      <c r="L225" s="106">
        <f t="shared" si="40"/>
        <v>0</v>
      </c>
      <c r="M225" s="98">
        <f t="shared" si="41"/>
        <v>0</v>
      </c>
      <c r="N225" s="98" t="s">
        <v>474</v>
      </c>
      <c r="O225" s="98">
        <v>3646.9393799819368</v>
      </c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2"/>
        <v>215</v>
      </c>
      <c r="C226" s="103"/>
      <c r="E226" s="107"/>
      <c r="G226" s="106">
        <f>+O231</f>
        <v>0</v>
      </c>
      <c r="H226" s="104"/>
      <c r="I226" s="106"/>
      <c r="J226" s="106"/>
      <c r="K226" s="106"/>
      <c r="L226" s="106"/>
      <c r="M226" s="98"/>
      <c r="N226" s="98" t="s">
        <v>475</v>
      </c>
      <c r="O226" s="98">
        <v>145954.26837718155</v>
      </c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2"/>
        <v>216</v>
      </c>
      <c r="G227" s="98"/>
      <c r="H227" s="104"/>
      <c r="I227" s="98"/>
      <c r="J227" s="98"/>
      <c r="K227" s="98"/>
      <c r="L227" s="98"/>
      <c r="M227" s="98"/>
      <c r="N227" s="98" t="s">
        <v>476</v>
      </c>
      <c r="O227" s="98">
        <v>1833.3328900148997</v>
      </c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2"/>
        <v>217</v>
      </c>
      <c r="D228" s="97" t="s">
        <v>149</v>
      </c>
      <c r="G228" s="98">
        <f>SUM(G192:G226)</f>
        <v>1148871.9823758071</v>
      </c>
      <c r="H228" s="104"/>
      <c r="I228" s="106"/>
      <c r="J228" s="98">
        <f>SUM(J192:J226)</f>
        <v>643714.34990822081</v>
      </c>
      <c r="K228" s="98">
        <f>SUM(K192:K226)</f>
        <v>493819.80126784951</v>
      </c>
      <c r="L228" s="98">
        <f>SUM(L192:L226)</f>
        <v>11337.831199736735</v>
      </c>
      <c r="M228" s="98">
        <f>SUM(J228:L228)-G228</f>
        <v>0</v>
      </c>
      <c r="N228" s="98" t="s">
        <v>477</v>
      </c>
      <c r="O228" s="98">
        <v>3864.0851616975042</v>
      </c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2"/>
        <v>218</v>
      </c>
      <c r="G229" s="98"/>
      <c r="H229" s="104"/>
      <c r="I229" s="106"/>
      <c r="J229" s="106"/>
      <c r="K229" s="106"/>
      <c r="L229" s="106"/>
      <c r="M229" s="98"/>
      <c r="N229" s="98" t="s">
        <v>478</v>
      </c>
      <c r="O229" s="98">
        <v>75374.871859661565</v>
      </c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2"/>
        <v>219</v>
      </c>
      <c r="D230" s="97" t="s">
        <v>352</v>
      </c>
      <c r="G230" s="98"/>
      <c r="H230" s="104"/>
      <c r="I230" s="106"/>
      <c r="J230" s="106"/>
      <c r="K230" s="106"/>
      <c r="L230" s="106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2"/>
        <v>220</v>
      </c>
      <c r="G231" s="98"/>
      <c r="H231" s="104"/>
      <c r="I231" s="106"/>
      <c r="J231" s="106"/>
      <c r="K231" s="106"/>
      <c r="L231" s="106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2"/>
        <v>221</v>
      </c>
      <c r="D232" s="97" t="s">
        <v>148</v>
      </c>
      <c r="G232" s="98"/>
      <c r="H232" s="104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2"/>
        <v>222</v>
      </c>
      <c r="G233" s="98"/>
      <c r="H233" s="104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2"/>
        <v>223</v>
      </c>
      <c r="C234" s="97">
        <v>37400</v>
      </c>
      <c r="E234" s="107" t="s">
        <v>115</v>
      </c>
      <c r="G234" s="106">
        <f>+O234+O235</f>
        <v>0</v>
      </c>
      <c r="H234" s="104">
        <v>5.4</v>
      </c>
      <c r="I234" s="106" t="str">
        <f>VLOOKUP($H234,class,3)</f>
        <v>P, S, T &amp; D Plant</v>
      </c>
      <c r="J234" s="106">
        <f>$G234*VLOOKUP($H234,class,6)</f>
        <v>0</v>
      </c>
      <c r="K234" s="106">
        <f>$G234*VLOOKUP($H234,class,7)</f>
        <v>0</v>
      </c>
      <c r="L234" s="106">
        <f>$G234*VLOOKUP($H234,class,8)</f>
        <v>0</v>
      </c>
      <c r="M234" s="98">
        <f>SUM(J234:L234)-G234</f>
        <v>0</v>
      </c>
      <c r="N234" s="110" t="s">
        <v>532</v>
      </c>
      <c r="O234" s="98">
        <v>0</v>
      </c>
      <c r="P234" s="110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2"/>
        <v>224</v>
      </c>
      <c r="C235" s="97">
        <v>39001</v>
      </c>
      <c r="E235" s="107" t="s">
        <v>291</v>
      </c>
      <c r="G235" s="106">
        <v>0</v>
      </c>
      <c r="H235" s="104">
        <v>5.4</v>
      </c>
      <c r="I235" s="106" t="str">
        <f t="shared" ref="I235:I267" si="43">VLOOKUP($H235,class,3)</f>
        <v>P, S, T &amp; D Plant</v>
      </c>
      <c r="J235" s="106">
        <f t="shared" ref="J235:J267" si="44">$G235*VLOOKUP($H235,class,6)</f>
        <v>0</v>
      </c>
      <c r="K235" s="106">
        <f t="shared" ref="K235:K267" si="45">$G235*VLOOKUP($H235,class,7)</f>
        <v>0</v>
      </c>
      <c r="L235" s="106">
        <f t="shared" ref="L235:L267" si="46">$G235*VLOOKUP($H235,class,8)</f>
        <v>0</v>
      </c>
      <c r="M235" s="98">
        <f t="shared" ref="M235:M267" si="47">SUM(J235:L235)-G235</f>
        <v>0</v>
      </c>
      <c r="N235" s="110" t="s">
        <v>533</v>
      </c>
      <c r="O235" s="98">
        <v>0</v>
      </c>
      <c r="P235" s="110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2"/>
        <v>225</v>
      </c>
      <c r="C236" s="97">
        <v>36602</v>
      </c>
      <c r="E236" s="107" t="s">
        <v>139</v>
      </c>
      <c r="G236" s="106">
        <f>+O236+O238</f>
        <v>24992.999698421423</v>
      </c>
      <c r="H236" s="104">
        <v>5.4</v>
      </c>
      <c r="I236" s="106" t="str">
        <f t="shared" si="43"/>
        <v>P, S, T &amp; D Plant</v>
      </c>
      <c r="J236" s="106">
        <f t="shared" si="44"/>
        <v>14003.607712545861</v>
      </c>
      <c r="K236" s="106">
        <f t="shared" si="45"/>
        <v>10742.744477621607</v>
      </c>
      <c r="L236" s="106">
        <f t="shared" si="46"/>
        <v>246.64750825395382</v>
      </c>
      <c r="M236" s="98">
        <f t="shared" si="47"/>
        <v>0</v>
      </c>
      <c r="N236" s="110" t="s">
        <v>491</v>
      </c>
      <c r="O236" s="98">
        <v>17581.391135585654</v>
      </c>
      <c r="P236" s="110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2"/>
        <v>226</v>
      </c>
      <c r="C237" s="97">
        <v>37503</v>
      </c>
      <c r="E237" s="107" t="s">
        <v>278</v>
      </c>
      <c r="G237" s="106">
        <v>0</v>
      </c>
      <c r="H237" s="104">
        <v>5.4</v>
      </c>
      <c r="I237" s="106" t="str">
        <f t="shared" si="43"/>
        <v>P, S, T &amp; D Plant</v>
      </c>
      <c r="J237" s="106">
        <f t="shared" si="44"/>
        <v>0</v>
      </c>
      <c r="K237" s="106">
        <f t="shared" si="45"/>
        <v>0</v>
      </c>
      <c r="L237" s="106">
        <f t="shared" si="46"/>
        <v>0</v>
      </c>
      <c r="M237" s="98">
        <f t="shared" si="47"/>
        <v>0</v>
      </c>
      <c r="N237" s="110" t="s">
        <v>495</v>
      </c>
      <c r="O237" s="98">
        <v>8041.3972243944927</v>
      </c>
      <c r="P237" s="110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2"/>
        <v>227</v>
      </c>
      <c r="C238" s="97">
        <v>39004</v>
      </c>
      <c r="E238" s="107" t="s">
        <v>293</v>
      </c>
      <c r="G238" s="106">
        <v>0</v>
      </c>
      <c r="H238" s="104">
        <v>5.4</v>
      </c>
      <c r="I238" s="106" t="str">
        <f t="shared" si="43"/>
        <v>P, S, T &amp; D Plant</v>
      </c>
      <c r="J238" s="106">
        <f t="shared" si="44"/>
        <v>0</v>
      </c>
      <c r="K238" s="106">
        <f t="shared" si="45"/>
        <v>0</v>
      </c>
      <c r="L238" s="106">
        <f t="shared" si="46"/>
        <v>0</v>
      </c>
      <c r="M238" s="98">
        <f t="shared" si="47"/>
        <v>0</v>
      </c>
      <c r="N238" s="110" t="s">
        <v>534</v>
      </c>
      <c r="O238" s="98">
        <v>7411.6085628357705</v>
      </c>
      <c r="P238" s="110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2"/>
        <v>228</v>
      </c>
      <c r="C239" s="97">
        <v>39009</v>
      </c>
      <c r="E239" s="107" t="s">
        <v>294</v>
      </c>
      <c r="G239" s="106">
        <f>+O237</f>
        <v>8041.3972243944927</v>
      </c>
      <c r="H239" s="104">
        <v>5.4</v>
      </c>
      <c r="I239" s="106" t="str">
        <f t="shared" si="43"/>
        <v>P, S, T &amp; D Plant</v>
      </c>
      <c r="J239" s="106">
        <f t="shared" si="44"/>
        <v>4505.6045112619295</v>
      </c>
      <c r="K239" s="106">
        <f t="shared" si="45"/>
        <v>3456.4348684476595</v>
      </c>
      <c r="L239" s="106">
        <f t="shared" si="46"/>
        <v>79.357844684903284</v>
      </c>
      <c r="M239" s="98">
        <f t="shared" si="47"/>
        <v>0</v>
      </c>
      <c r="N239" s="110" t="s">
        <v>496</v>
      </c>
      <c r="O239" s="98">
        <v>9686.6737007070078</v>
      </c>
      <c r="P239" s="110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si="42"/>
        <v>229</v>
      </c>
      <c r="C240" s="97">
        <v>39100</v>
      </c>
      <c r="E240" s="107" t="s">
        <v>295</v>
      </c>
      <c r="G240" s="106">
        <f>+O239+O243</f>
        <v>10560.410685919729</v>
      </c>
      <c r="H240" s="104">
        <v>5.4</v>
      </c>
      <c r="I240" s="106" t="str">
        <f t="shared" si="43"/>
        <v>P, S, T &amp; D Plant</v>
      </c>
      <c r="J240" s="106">
        <f t="shared" si="44"/>
        <v>5917.0107755547933</v>
      </c>
      <c r="K240" s="106">
        <f t="shared" si="45"/>
        <v>4539.1827690353557</v>
      </c>
      <c r="L240" s="106">
        <f t="shared" si="46"/>
        <v>104.2171413295797</v>
      </c>
      <c r="M240" s="98">
        <f t="shared" si="47"/>
        <v>0</v>
      </c>
      <c r="N240" s="110" t="s">
        <v>480</v>
      </c>
      <c r="O240" s="98">
        <v>0</v>
      </c>
      <c r="P240" s="110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42"/>
        <v>230</v>
      </c>
      <c r="C241" s="97">
        <v>39102</v>
      </c>
      <c r="E241" s="107" t="s">
        <v>296</v>
      </c>
      <c r="G241" s="106">
        <v>0</v>
      </c>
      <c r="H241" s="104">
        <v>5.4</v>
      </c>
      <c r="I241" s="106" t="str">
        <f t="shared" si="43"/>
        <v>P, S, T &amp; D Plant</v>
      </c>
      <c r="J241" s="106">
        <f t="shared" si="44"/>
        <v>0</v>
      </c>
      <c r="K241" s="106">
        <f t="shared" si="45"/>
        <v>0</v>
      </c>
      <c r="L241" s="106">
        <f t="shared" si="46"/>
        <v>0</v>
      </c>
      <c r="M241" s="98">
        <f t="shared" si="47"/>
        <v>0</v>
      </c>
      <c r="N241" s="110" t="s">
        <v>481</v>
      </c>
      <c r="O241" s="98">
        <v>0</v>
      </c>
      <c r="P241" s="110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42"/>
        <v>231</v>
      </c>
      <c r="C242" s="97">
        <v>39103</v>
      </c>
      <c r="E242" s="107" t="s">
        <v>297</v>
      </c>
      <c r="G242" s="106">
        <f>+O242</f>
        <v>0</v>
      </c>
      <c r="H242" s="104">
        <v>5.4</v>
      </c>
      <c r="I242" s="106" t="str">
        <f t="shared" si="43"/>
        <v>P, S, T &amp; D Plant</v>
      </c>
      <c r="J242" s="106">
        <f t="shared" si="44"/>
        <v>0</v>
      </c>
      <c r="K242" s="106">
        <f t="shared" si="45"/>
        <v>0</v>
      </c>
      <c r="L242" s="106">
        <f t="shared" si="46"/>
        <v>0</v>
      </c>
      <c r="M242" s="98">
        <f t="shared" si="47"/>
        <v>0</v>
      </c>
      <c r="N242" s="110" t="s">
        <v>447</v>
      </c>
      <c r="O242" s="98">
        <v>0</v>
      </c>
      <c r="P242" s="110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42"/>
        <v>232</v>
      </c>
      <c r="C243" s="97">
        <v>39200</v>
      </c>
      <c r="E243" s="107" t="s">
        <v>298</v>
      </c>
      <c r="G243" s="106">
        <f>+O244</f>
        <v>0</v>
      </c>
      <c r="H243" s="104">
        <v>5.4</v>
      </c>
      <c r="I243" s="106" t="str">
        <f t="shared" si="43"/>
        <v>P, S, T &amp; D Plant</v>
      </c>
      <c r="J243" s="106">
        <f t="shared" si="44"/>
        <v>0</v>
      </c>
      <c r="K243" s="106">
        <f t="shared" si="45"/>
        <v>0</v>
      </c>
      <c r="L243" s="106">
        <f t="shared" si="46"/>
        <v>0</v>
      </c>
      <c r="M243" s="98">
        <f t="shared" si="47"/>
        <v>0</v>
      </c>
      <c r="N243" s="110" t="s">
        <v>482</v>
      </c>
      <c r="O243" s="98">
        <v>873.73698521272058</v>
      </c>
      <c r="P243" s="110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42"/>
        <v>233</v>
      </c>
      <c r="C244" s="97">
        <v>39201</v>
      </c>
      <c r="E244" s="107" t="s">
        <v>299</v>
      </c>
      <c r="G244" s="106">
        <v>0</v>
      </c>
      <c r="H244" s="104">
        <v>5.4</v>
      </c>
      <c r="I244" s="106" t="str">
        <f t="shared" si="43"/>
        <v>P, S, T &amp; D Plant</v>
      </c>
      <c r="J244" s="106">
        <f t="shared" si="44"/>
        <v>0</v>
      </c>
      <c r="K244" s="106">
        <f t="shared" si="45"/>
        <v>0</v>
      </c>
      <c r="L244" s="106">
        <f t="shared" si="46"/>
        <v>0</v>
      </c>
      <c r="M244" s="98">
        <f t="shared" si="47"/>
        <v>0</v>
      </c>
      <c r="N244" s="110" t="s">
        <v>483</v>
      </c>
      <c r="O244" s="98">
        <v>0</v>
      </c>
      <c r="P244" s="110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42"/>
        <v>234</v>
      </c>
      <c r="C245" s="97">
        <v>39202</v>
      </c>
      <c r="E245" s="107" t="s">
        <v>300</v>
      </c>
      <c r="G245" s="106">
        <v>0</v>
      </c>
      <c r="H245" s="104">
        <v>5.4</v>
      </c>
      <c r="I245" s="106" t="str">
        <f t="shared" si="43"/>
        <v>P, S, T &amp; D Plant</v>
      </c>
      <c r="J245" s="106">
        <f t="shared" si="44"/>
        <v>0</v>
      </c>
      <c r="K245" s="106">
        <f t="shared" si="45"/>
        <v>0</v>
      </c>
      <c r="L245" s="106">
        <f t="shared" si="46"/>
        <v>0</v>
      </c>
      <c r="M245" s="98">
        <f t="shared" si="47"/>
        <v>0</v>
      </c>
      <c r="N245" s="110" t="s">
        <v>484</v>
      </c>
      <c r="O245" s="98">
        <v>1925.0873227297482</v>
      </c>
      <c r="P245" s="110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42"/>
        <v>235</v>
      </c>
      <c r="C246" s="97">
        <v>39300</v>
      </c>
      <c r="E246" s="107" t="s">
        <v>186</v>
      </c>
      <c r="G246" s="106">
        <v>0</v>
      </c>
      <c r="H246" s="104">
        <v>5.4</v>
      </c>
      <c r="I246" s="106" t="str">
        <f t="shared" si="43"/>
        <v>P, S, T &amp; D Plant</v>
      </c>
      <c r="J246" s="106">
        <f t="shared" si="44"/>
        <v>0</v>
      </c>
      <c r="K246" s="106">
        <f t="shared" si="45"/>
        <v>0</v>
      </c>
      <c r="L246" s="106">
        <f t="shared" si="46"/>
        <v>0</v>
      </c>
      <c r="M246" s="98">
        <f t="shared" si="47"/>
        <v>0</v>
      </c>
      <c r="N246" s="110" t="s">
        <v>485</v>
      </c>
      <c r="O246" s="98">
        <v>4.7353008990036756</v>
      </c>
      <c r="P246" s="110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42"/>
        <v>236</v>
      </c>
      <c r="C247" s="97">
        <v>39500</v>
      </c>
      <c r="E247" s="107" t="s">
        <v>443</v>
      </c>
      <c r="G247" s="106">
        <f>+O245</f>
        <v>1925.0873227297482</v>
      </c>
      <c r="H247" s="104">
        <v>5.4</v>
      </c>
      <c r="I247" s="106" t="str">
        <f t="shared" si="43"/>
        <v>P, S, T &amp; D Plant</v>
      </c>
      <c r="J247" s="106">
        <f t="shared" si="44"/>
        <v>1078.6287362539065</v>
      </c>
      <c r="K247" s="106">
        <f t="shared" si="45"/>
        <v>827.46054714274953</v>
      </c>
      <c r="L247" s="106">
        <f t="shared" si="46"/>
        <v>18.998039333092031</v>
      </c>
      <c r="M247" s="98">
        <f t="shared" si="47"/>
        <v>0</v>
      </c>
      <c r="N247" s="110" t="s">
        <v>503</v>
      </c>
      <c r="O247" s="98">
        <v>7144.6571236148375</v>
      </c>
      <c r="P247" s="110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42"/>
        <v>237</v>
      </c>
      <c r="C248" s="97">
        <v>39600</v>
      </c>
      <c r="E248" s="107" t="s">
        <v>302</v>
      </c>
      <c r="G248" s="106">
        <f>+O246</f>
        <v>4.7353008990036756</v>
      </c>
      <c r="H248" s="104">
        <v>5.4</v>
      </c>
      <c r="I248" s="106" t="str">
        <f t="shared" si="43"/>
        <v>P, S, T &amp; D Plant</v>
      </c>
      <c r="J248" s="106">
        <f t="shared" si="44"/>
        <v>2.653194774163163</v>
      </c>
      <c r="K248" s="106">
        <f t="shared" si="45"/>
        <v>2.0353750328681577</v>
      </c>
      <c r="L248" s="106">
        <f t="shared" si="46"/>
        <v>4.6731091972354671E-2</v>
      </c>
      <c r="M248" s="98">
        <f t="shared" si="47"/>
        <v>0</v>
      </c>
      <c r="N248" s="110" t="s">
        <v>535</v>
      </c>
      <c r="O248" s="98">
        <v>546.22714161585031</v>
      </c>
      <c r="P248" s="110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42"/>
        <v>238</v>
      </c>
      <c r="C249" s="97">
        <v>39603</v>
      </c>
      <c r="E249" s="107" t="s">
        <v>303</v>
      </c>
      <c r="G249" s="106">
        <v>0</v>
      </c>
      <c r="H249" s="104">
        <v>5.4</v>
      </c>
      <c r="I249" s="106" t="str">
        <f t="shared" si="43"/>
        <v>P, S, T &amp; D Plant</v>
      </c>
      <c r="J249" s="106">
        <f t="shared" si="44"/>
        <v>0</v>
      </c>
      <c r="K249" s="106">
        <f t="shared" si="45"/>
        <v>0</v>
      </c>
      <c r="L249" s="106">
        <f t="shared" si="46"/>
        <v>0</v>
      </c>
      <c r="M249" s="98">
        <f t="shared" si="47"/>
        <v>0</v>
      </c>
      <c r="N249" s="110" t="s">
        <v>506</v>
      </c>
      <c r="O249" s="98">
        <v>287.18766098011275</v>
      </c>
      <c r="P249" s="110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42"/>
        <v>239</v>
      </c>
      <c r="C250" s="97">
        <v>39604</v>
      </c>
      <c r="E250" s="107" t="s">
        <v>304</v>
      </c>
      <c r="G250" s="106">
        <v>0</v>
      </c>
      <c r="H250" s="104">
        <v>5.4</v>
      </c>
      <c r="I250" s="106" t="str">
        <f t="shared" si="43"/>
        <v>P, S, T &amp; D Plant</v>
      </c>
      <c r="J250" s="106">
        <f t="shared" si="44"/>
        <v>0</v>
      </c>
      <c r="K250" s="106">
        <f t="shared" si="45"/>
        <v>0</v>
      </c>
      <c r="L250" s="106">
        <f t="shared" si="46"/>
        <v>0</v>
      </c>
      <c r="M250" s="98">
        <f t="shared" si="47"/>
        <v>0</v>
      </c>
      <c r="N250" s="110" t="s">
        <v>486</v>
      </c>
      <c r="O250" s="98">
        <v>978.82609835562562</v>
      </c>
      <c r="P250" s="110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42"/>
        <v>240</v>
      </c>
      <c r="C251" s="97">
        <v>39605</v>
      </c>
      <c r="E251" s="98" t="s">
        <v>305</v>
      </c>
      <c r="G251" s="106">
        <v>0</v>
      </c>
      <c r="H251" s="104">
        <v>5.4</v>
      </c>
      <c r="I251" s="106" t="str">
        <f t="shared" si="43"/>
        <v>P, S, T &amp; D Plant</v>
      </c>
      <c r="J251" s="106">
        <f t="shared" si="44"/>
        <v>0</v>
      </c>
      <c r="K251" s="106">
        <f t="shared" si="45"/>
        <v>0</v>
      </c>
      <c r="L251" s="106">
        <f t="shared" si="46"/>
        <v>0</v>
      </c>
      <c r="M251" s="98">
        <f t="shared" si="47"/>
        <v>0</v>
      </c>
      <c r="N251" s="110" t="s">
        <v>518</v>
      </c>
      <c r="O251" s="98">
        <v>0</v>
      </c>
      <c r="P251" s="110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42"/>
        <v>241</v>
      </c>
      <c r="C252" s="97">
        <v>39700</v>
      </c>
      <c r="E252" s="107" t="s">
        <v>306</v>
      </c>
      <c r="G252" s="106">
        <f>+O247+O248</f>
        <v>7690.8842652306876</v>
      </c>
      <c r="H252" s="104">
        <v>5.4</v>
      </c>
      <c r="I252" s="106" t="str">
        <f t="shared" si="43"/>
        <v>P, S, T &amp; D Plant</v>
      </c>
      <c r="J252" s="106">
        <f t="shared" si="44"/>
        <v>4309.2116797682547</v>
      </c>
      <c r="K252" s="106">
        <f t="shared" si="45"/>
        <v>3305.7738352852575</v>
      </c>
      <c r="L252" s="106">
        <f t="shared" si="46"/>
        <v>75.898750177174676</v>
      </c>
      <c r="M252" s="98">
        <f t="shared" si="47"/>
        <v>0</v>
      </c>
      <c r="N252" s="110" t="s">
        <v>519</v>
      </c>
      <c r="O252" s="98">
        <v>75219.022381407733</v>
      </c>
      <c r="P252" s="110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42"/>
        <v>242</v>
      </c>
      <c r="C253" s="97">
        <v>39701</v>
      </c>
      <c r="E253" s="107" t="s">
        <v>307</v>
      </c>
      <c r="G253" s="106">
        <v>0</v>
      </c>
      <c r="H253" s="104">
        <v>5.4</v>
      </c>
      <c r="I253" s="106" t="str">
        <f t="shared" si="43"/>
        <v>P, S, T &amp; D Plant</v>
      </c>
      <c r="J253" s="106">
        <f t="shared" si="44"/>
        <v>0</v>
      </c>
      <c r="K253" s="106">
        <f t="shared" si="45"/>
        <v>0</v>
      </c>
      <c r="L253" s="106">
        <f t="shared" si="46"/>
        <v>0</v>
      </c>
      <c r="M253" s="98">
        <f t="shared" si="47"/>
        <v>0</v>
      </c>
      <c r="N253" s="110" t="s">
        <v>520</v>
      </c>
      <c r="O253" s="98">
        <v>13047.847592855318</v>
      </c>
      <c r="P253" s="110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42"/>
        <v>243</v>
      </c>
      <c r="C254" s="97">
        <v>39702</v>
      </c>
      <c r="E254" s="107" t="s">
        <v>308</v>
      </c>
      <c r="G254" s="106">
        <v>0</v>
      </c>
      <c r="H254" s="104">
        <v>5.4</v>
      </c>
      <c r="I254" s="106" t="str">
        <f t="shared" si="43"/>
        <v>P, S, T &amp; D Plant</v>
      </c>
      <c r="J254" s="106">
        <f t="shared" si="44"/>
        <v>0</v>
      </c>
      <c r="K254" s="106">
        <f t="shared" si="45"/>
        <v>0</v>
      </c>
      <c r="L254" s="106">
        <f t="shared" si="46"/>
        <v>0</v>
      </c>
      <c r="M254" s="98">
        <f t="shared" si="47"/>
        <v>0</v>
      </c>
      <c r="N254" s="110" t="s">
        <v>509</v>
      </c>
      <c r="O254" s="98">
        <v>1942.766418848116</v>
      </c>
      <c r="P254" s="110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42"/>
        <v>244</v>
      </c>
      <c r="C255" s="97">
        <v>39705</v>
      </c>
      <c r="E255" s="107" t="s">
        <v>309</v>
      </c>
      <c r="G255" s="106">
        <v>0</v>
      </c>
      <c r="H255" s="104">
        <v>5.4</v>
      </c>
      <c r="I255" s="106" t="str">
        <f t="shared" si="43"/>
        <v>P, S, T &amp; D Plant</v>
      </c>
      <c r="J255" s="106">
        <f t="shared" si="44"/>
        <v>0</v>
      </c>
      <c r="K255" s="106">
        <f t="shared" si="45"/>
        <v>0</v>
      </c>
      <c r="L255" s="106">
        <f t="shared" si="46"/>
        <v>0</v>
      </c>
      <c r="M255" s="98">
        <f t="shared" si="47"/>
        <v>0</v>
      </c>
      <c r="N255" s="110" t="s">
        <v>510</v>
      </c>
      <c r="O255" s="98">
        <v>13642.561505299524</v>
      </c>
      <c r="P255" s="110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42"/>
        <v>245</v>
      </c>
      <c r="C256" s="97">
        <v>39800</v>
      </c>
      <c r="E256" s="107" t="s">
        <v>310</v>
      </c>
      <c r="G256" s="106">
        <f>+O249+O250</f>
        <v>1266.0137593357383</v>
      </c>
      <c r="H256" s="104">
        <v>5.4</v>
      </c>
      <c r="I256" s="106" t="str">
        <f t="shared" si="43"/>
        <v>P, S, T &amp; D Plant</v>
      </c>
      <c r="J256" s="106">
        <f t="shared" si="44"/>
        <v>709.34902806176115</v>
      </c>
      <c r="K256" s="106">
        <f t="shared" si="45"/>
        <v>544.17086727512697</v>
      </c>
      <c r="L256" s="106">
        <f t="shared" si="46"/>
        <v>12.493863998850172</v>
      </c>
      <c r="M256" s="98">
        <f t="shared" si="47"/>
        <v>0</v>
      </c>
      <c r="N256" s="110" t="s">
        <v>511</v>
      </c>
      <c r="O256" s="98">
        <v>0</v>
      </c>
      <c r="P256" s="110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42"/>
        <v>246</v>
      </c>
      <c r="C257" s="97">
        <v>39900</v>
      </c>
      <c r="E257" s="107" t="s">
        <v>311</v>
      </c>
      <c r="G257" s="106">
        <f>+O251+O258</f>
        <v>1116.6395958901496</v>
      </c>
      <c r="H257" s="104">
        <v>5.4</v>
      </c>
      <c r="I257" s="106" t="str">
        <f t="shared" si="43"/>
        <v>P, S, T &amp; D Plant</v>
      </c>
      <c r="J257" s="106">
        <f t="shared" si="44"/>
        <v>625.65450509444202</v>
      </c>
      <c r="K257" s="106">
        <f t="shared" si="45"/>
        <v>479.96535017764148</v>
      </c>
      <c r="L257" s="106">
        <f t="shared" si="46"/>
        <v>11.019740618066059</v>
      </c>
      <c r="M257" s="98">
        <f t="shared" si="47"/>
        <v>0</v>
      </c>
      <c r="N257" s="110" t="s">
        <v>512</v>
      </c>
      <c r="O257" s="98">
        <v>417226.16378768958</v>
      </c>
      <c r="P257" s="110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42"/>
        <v>247</v>
      </c>
      <c r="C258" s="97">
        <v>39901</v>
      </c>
      <c r="E258" s="107" t="s">
        <v>312</v>
      </c>
      <c r="G258" s="106">
        <f t="shared" ref="G258:G267" si="48">+O252</f>
        <v>75219.022381407733</v>
      </c>
      <c r="H258" s="104">
        <v>5.4</v>
      </c>
      <c r="I258" s="106" t="str">
        <f t="shared" si="43"/>
        <v>P, S, T &amp; D Plant</v>
      </c>
      <c r="J258" s="106">
        <f t="shared" si="44"/>
        <v>42145.308472794917</v>
      </c>
      <c r="K258" s="106">
        <f t="shared" si="45"/>
        <v>32331.402674765828</v>
      </c>
      <c r="L258" s="106">
        <f t="shared" si="46"/>
        <v>742.31123384698776</v>
      </c>
      <c r="M258" s="98">
        <f t="shared" si="47"/>
        <v>0</v>
      </c>
      <c r="N258" s="110" t="s">
        <v>536</v>
      </c>
      <c r="O258" s="98">
        <v>1116.6395958901496</v>
      </c>
      <c r="P258" s="110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42"/>
        <v>248</v>
      </c>
      <c r="C259" s="97">
        <v>39902</v>
      </c>
      <c r="E259" s="107" t="s">
        <v>313</v>
      </c>
      <c r="G259" s="106">
        <f t="shared" si="48"/>
        <v>13047.847592855318</v>
      </c>
      <c r="H259" s="104">
        <v>5.4</v>
      </c>
      <c r="I259" s="106" t="str">
        <f t="shared" si="43"/>
        <v>P, S, T &amp; D Plant</v>
      </c>
      <c r="J259" s="106">
        <f t="shared" si="44"/>
        <v>7310.7246584319464</v>
      </c>
      <c r="K259" s="106">
        <f t="shared" si="45"/>
        <v>5608.3581148463772</v>
      </c>
      <c r="L259" s="106">
        <f t="shared" si="46"/>
        <v>128.76481957699454</v>
      </c>
      <c r="M259" s="98">
        <f t="shared" si="47"/>
        <v>0</v>
      </c>
      <c r="N259" s="110" t="s">
        <v>537</v>
      </c>
      <c r="O259" s="98">
        <v>321.41948826064908</v>
      </c>
      <c r="P259" s="110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42"/>
        <v>249</v>
      </c>
      <c r="C260" s="97">
        <v>39903</v>
      </c>
      <c r="E260" s="107" t="s">
        <v>314</v>
      </c>
      <c r="G260" s="106">
        <f t="shared" si="48"/>
        <v>1942.766418848116</v>
      </c>
      <c r="H260" s="104">
        <v>5.4</v>
      </c>
      <c r="I260" s="106" t="str">
        <f t="shared" si="43"/>
        <v>P, S, T &amp; D Plant</v>
      </c>
      <c r="J260" s="106">
        <f t="shared" si="44"/>
        <v>1088.5343550168136</v>
      </c>
      <c r="K260" s="106">
        <f t="shared" si="45"/>
        <v>835.05955544453946</v>
      </c>
      <c r="L260" s="106">
        <f t="shared" si="46"/>
        <v>19.172508386762807</v>
      </c>
      <c r="M260" s="98">
        <f t="shared" si="47"/>
        <v>0</v>
      </c>
      <c r="N260" s="110" t="s">
        <v>538</v>
      </c>
      <c r="O260" s="98">
        <v>8.7912650493720008</v>
      </c>
      <c r="P260" s="110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42"/>
        <v>250</v>
      </c>
      <c r="C261" s="97">
        <v>39904</v>
      </c>
      <c r="E261" s="107" t="s">
        <v>315</v>
      </c>
      <c r="G261" s="106">
        <v>0</v>
      </c>
      <c r="H261" s="104">
        <v>5.4</v>
      </c>
      <c r="I261" s="106" t="str">
        <f t="shared" si="43"/>
        <v>P, S, T &amp; D Plant</v>
      </c>
      <c r="J261" s="106">
        <f t="shared" si="44"/>
        <v>0</v>
      </c>
      <c r="K261" s="106">
        <f t="shared" si="45"/>
        <v>0</v>
      </c>
      <c r="L261" s="106">
        <f t="shared" si="46"/>
        <v>0</v>
      </c>
      <c r="M261" s="98">
        <f t="shared" ref="M261" si="49">SUM(J261:L261)-G261</f>
        <v>0</v>
      </c>
      <c r="N261" s="110" t="s">
        <v>487</v>
      </c>
      <c r="O261" s="98">
        <v>0</v>
      </c>
      <c r="P261" s="110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42"/>
        <v>251</v>
      </c>
      <c r="C262" s="97">
        <v>39905</v>
      </c>
      <c r="E262" s="107" t="s">
        <v>316</v>
      </c>
      <c r="G262" s="106">
        <v>0</v>
      </c>
      <c r="H262" s="104">
        <v>5.4</v>
      </c>
      <c r="I262" s="106" t="str">
        <f t="shared" si="43"/>
        <v>P, S, T &amp; D Plant</v>
      </c>
      <c r="J262" s="106">
        <f t="shared" si="44"/>
        <v>0</v>
      </c>
      <c r="K262" s="106">
        <f t="shared" si="45"/>
        <v>0</v>
      </c>
      <c r="L262" s="106">
        <f t="shared" si="46"/>
        <v>0</v>
      </c>
      <c r="M262" s="98">
        <f t="shared" si="47"/>
        <v>0</v>
      </c>
      <c r="N262" s="110" t="s">
        <v>488</v>
      </c>
      <c r="O262" s="98">
        <v>0</v>
      </c>
      <c r="P262" s="110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42"/>
        <v>252</v>
      </c>
      <c r="C263" s="97">
        <v>39906</v>
      </c>
      <c r="E263" s="107" t="s">
        <v>317</v>
      </c>
      <c r="G263" s="106">
        <f>+O255+O259</f>
        <v>13963.980993560173</v>
      </c>
      <c r="H263" s="104">
        <v>5.4</v>
      </c>
      <c r="I263" s="106" t="str">
        <f t="shared" si="43"/>
        <v>P, S, T &amp; D Plant</v>
      </c>
      <c r="J263" s="106">
        <f t="shared" si="44"/>
        <v>7824.0353018374944</v>
      </c>
      <c r="K263" s="106">
        <f t="shared" si="45"/>
        <v>6002.1398597326615</v>
      </c>
      <c r="L263" s="106">
        <f t="shared" si="46"/>
        <v>137.80583199001615</v>
      </c>
      <c r="M263" s="98">
        <f t="shared" si="47"/>
        <v>0</v>
      </c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42"/>
        <v>253</v>
      </c>
      <c r="C264" s="97">
        <v>39907</v>
      </c>
      <c r="E264" s="107" t="s">
        <v>318</v>
      </c>
      <c r="G264" s="106">
        <f>+O256+O260</f>
        <v>8.7912650493720008</v>
      </c>
      <c r="H264" s="104">
        <v>5.4</v>
      </c>
      <c r="I264" s="106" t="str">
        <f t="shared" si="43"/>
        <v>P, S, T &amp; D Plant</v>
      </c>
      <c r="J264" s="106">
        <f t="shared" si="44"/>
        <v>4.9257563531358066</v>
      </c>
      <c r="K264" s="106">
        <f t="shared" si="45"/>
        <v>3.7787506581858579</v>
      </c>
      <c r="L264" s="106">
        <f t="shared" si="46"/>
        <v>8.6758038050335773E-2</v>
      </c>
      <c r="M264" s="98">
        <f t="shared" si="47"/>
        <v>0</v>
      </c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42"/>
        <v>254</v>
      </c>
      <c r="C265" s="97">
        <v>39908</v>
      </c>
      <c r="E265" s="107" t="s">
        <v>319</v>
      </c>
      <c r="G265" s="106">
        <v>0</v>
      </c>
      <c r="H265" s="104">
        <v>5.4</v>
      </c>
      <c r="I265" s="106" t="str">
        <f t="shared" si="43"/>
        <v>P, S, T &amp; D Plant</v>
      </c>
      <c r="J265" s="106">
        <f t="shared" si="44"/>
        <v>0</v>
      </c>
      <c r="K265" s="106">
        <f t="shared" si="45"/>
        <v>0</v>
      </c>
      <c r="L265" s="106">
        <f t="shared" si="46"/>
        <v>0</v>
      </c>
      <c r="M265" s="98">
        <f t="shared" si="47"/>
        <v>0</v>
      </c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42"/>
        <v>255</v>
      </c>
      <c r="C266" s="97">
        <v>39909</v>
      </c>
      <c r="E266" s="107" t="s">
        <v>320</v>
      </c>
      <c r="G266" s="106">
        <f>+O257</f>
        <v>417226.16378768958</v>
      </c>
      <c r="H266" s="104">
        <v>5.4</v>
      </c>
      <c r="I266" s="106" t="str">
        <f t="shared" si="43"/>
        <v>P, S, T &amp; D Plant</v>
      </c>
      <c r="J266" s="106">
        <f t="shared" si="44"/>
        <v>233772.32007337801</v>
      </c>
      <c r="K266" s="106">
        <f t="shared" si="45"/>
        <v>179336.37902746609</v>
      </c>
      <c r="L266" s="106">
        <f t="shared" si="46"/>
        <v>4117.4646868454683</v>
      </c>
      <c r="M266" s="98">
        <f t="shared" si="47"/>
        <v>0</v>
      </c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42"/>
        <v>256</v>
      </c>
      <c r="C267" s="97">
        <v>39924</v>
      </c>
      <c r="E267" s="107" t="s">
        <v>321</v>
      </c>
      <c r="G267" s="106">
        <f t="shared" si="48"/>
        <v>0</v>
      </c>
      <c r="H267" s="104">
        <v>5.4</v>
      </c>
      <c r="I267" s="106" t="str">
        <f t="shared" si="43"/>
        <v>P, S, T &amp; D Plant</v>
      </c>
      <c r="J267" s="106">
        <f t="shared" si="44"/>
        <v>0</v>
      </c>
      <c r="K267" s="106">
        <f t="shared" si="45"/>
        <v>0</v>
      </c>
      <c r="L267" s="106">
        <f t="shared" si="46"/>
        <v>0</v>
      </c>
      <c r="M267" s="98">
        <f t="shared" si="47"/>
        <v>0</v>
      </c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42"/>
        <v>257</v>
      </c>
      <c r="C268" s="103"/>
      <c r="E268" s="107"/>
      <c r="G268" s="106"/>
      <c r="H268" s="104"/>
      <c r="I268" s="106"/>
      <c r="J268" s="106"/>
      <c r="K268" s="106"/>
      <c r="L268" s="106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42"/>
        <v>258</v>
      </c>
      <c r="E269" s="107"/>
      <c r="G269" s="98"/>
      <c r="H269" s="104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 t="shared" si="42"/>
        <v>259</v>
      </c>
      <c r="D270" s="97" t="s">
        <v>149</v>
      </c>
      <c r="G270" s="98">
        <f>SUM(G234:G268)</f>
        <v>577006.74029223132</v>
      </c>
      <c r="H270" s="104"/>
      <c r="I270" s="106"/>
      <c r="J270" s="98">
        <f>SUM(J234:J268)</f>
        <v>323297.56876112742</v>
      </c>
      <c r="K270" s="98">
        <f>SUM(K234:K268)</f>
        <v>248014.88607293193</v>
      </c>
      <c r="L270" s="98">
        <f>SUM(L234:L268)</f>
        <v>5694.2854581718721</v>
      </c>
      <c r="M270" s="98">
        <f>SUM(J270:L270)-G270</f>
        <v>0</v>
      </c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 t="shared" si="42"/>
        <v>260</v>
      </c>
      <c r="G271" s="98"/>
      <c r="H271" s="104"/>
      <c r="I271" s="106"/>
      <c r="J271" s="106"/>
      <c r="K271" s="106"/>
      <c r="L271" s="106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>A271+1</f>
        <v>261</v>
      </c>
      <c r="D272" s="97" t="s">
        <v>138</v>
      </c>
      <c r="G272" s="98">
        <f>G136+G146+G186+G228+G270</f>
        <v>20604446.985372454</v>
      </c>
      <c r="H272" s="104"/>
      <c r="I272" s="98"/>
      <c r="J272" s="98">
        <f>J136+J146+J186+J228+J270</f>
        <v>13346445.475591913</v>
      </c>
      <c r="K272" s="98">
        <f>K136+K146+K186+K228+K270</f>
        <v>7093004.8112035589</v>
      </c>
      <c r="L272" s="98">
        <f>L136+L146+L186+L228+L270</f>
        <v>164996.69857697294</v>
      </c>
      <c r="M272" s="98">
        <f>SUM(J272:L272)-G272</f>
        <v>0</v>
      </c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8:15">
      <c r="N273" s="98"/>
      <c r="O273" s="98"/>
    </row>
    <row r="274" spans="8:15">
      <c r="N274" s="98"/>
      <c r="O274" s="98"/>
    </row>
    <row r="275" spans="8:15">
      <c r="N275" s="98"/>
      <c r="O275" s="98"/>
    </row>
    <row r="276" spans="8:15">
      <c r="H276" s="104"/>
      <c r="N276" s="98"/>
      <c r="O276" s="98"/>
    </row>
    <row r="277" spans="8:15">
      <c r="N277" s="98"/>
      <c r="O277" s="98"/>
    </row>
    <row r="278" spans="8:15">
      <c r="N278" s="98"/>
      <c r="O278" s="98"/>
    </row>
    <row r="279" spans="8:15">
      <c r="N279" s="98"/>
      <c r="O279" s="98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PHR-2
Page &amp;P of &amp;N</oddHeader>
  </headerFooter>
  <rowBreaks count="2" manualBreakCount="2">
    <brk id="95" max="11" man="1"/>
    <brk id="18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O106"/>
  <sheetViews>
    <sheetView defaultGridColor="0" view="pageBreakPreview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41.21875" bestFit="1" customWidth="1"/>
    <col min="6" max="6" width="14.77734375" customWidth="1"/>
    <col min="7" max="7" width="14.77734375" style="14" customWidth="1"/>
    <col min="8" max="8" width="35.88671875" bestFit="1" customWidth="1"/>
    <col min="9" max="11" width="14.77734375" customWidth="1"/>
    <col min="12" max="14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Customer/Demand Study</v>
      </c>
    </row>
    <row r="3" spans="1:15">
      <c r="A3" t="str">
        <f>Summary!A3</f>
        <v>Forecasted Test Period: Twelve Months Ended December 31, 2022</v>
      </c>
    </row>
    <row r="5" spans="1:15">
      <c r="A5" t="s">
        <v>35</v>
      </c>
    </row>
    <row r="9" spans="1:15"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  <c r="M9" s="1"/>
      <c r="N9" s="1"/>
      <c r="O9" s="1"/>
    </row>
    <row r="10" spans="1:15">
      <c r="F10" s="2" t="s">
        <v>3</v>
      </c>
      <c r="G10" s="15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  <c r="M10" s="1"/>
      <c r="N10" s="1"/>
      <c r="O10" s="1"/>
    </row>
    <row r="11" spans="1:15">
      <c r="F11" s="1"/>
      <c r="G11" s="15"/>
      <c r="I11" s="1"/>
      <c r="J11" s="1"/>
      <c r="K11" s="1"/>
      <c r="L11" s="1"/>
      <c r="M11" s="1"/>
      <c r="N11" s="1"/>
      <c r="O11" s="1"/>
    </row>
    <row r="12" spans="1:15">
      <c r="A12">
        <v>1</v>
      </c>
      <c r="C12" t="s">
        <v>117</v>
      </c>
      <c r="F12" s="1"/>
      <c r="G12" s="15"/>
      <c r="H12" s="10"/>
      <c r="I12" s="10"/>
      <c r="J12" s="10"/>
      <c r="K12" s="10"/>
      <c r="L12" s="1"/>
      <c r="M12" s="1"/>
      <c r="N12" s="1"/>
      <c r="O12" s="1"/>
    </row>
    <row r="13" spans="1:15">
      <c r="A13">
        <f t="shared" ref="A13:A32" si="0">A12+1</f>
        <v>2</v>
      </c>
      <c r="F13" s="1"/>
      <c r="G13" s="15"/>
      <c r="H13" s="10"/>
      <c r="I13" s="10"/>
      <c r="J13" s="10"/>
      <c r="K13" s="10"/>
      <c r="L13" s="1"/>
      <c r="M13" s="1"/>
      <c r="N13" s="1"/>
      <c r="O13" s="1"/>
    </row>
    <row r="14" spans="1:15">
      <c r="A14">
        <f t="shared" si="0"/>
        <v>3</v>
      </c>
      <c r="D14" t="s">
        <v>221</v>
      </c>
      <c r="F14" s="1"/>
      <c r="G14" s="15"/>
      <c r="H14" s="10"/>
      <c r="I14" s="10"/>
      <c r="J14" s="10"/>
      <c r="K14" s="10"/>
      <c r="L14" s="1"/>
      <c r="M14" s="1"/>
      <c r="N14" s="1"/>
      <c r="O14" s="1"/>
    </row>
    <row r="15" spans="1:15">
      <c r="A15">
        <f t="shared" si="0"/>
        <v>4</v>
      </c>
      <c r="E15" t="s">
        <v>429</v>
      </c>
      <c r="F15" s="1">
        <v>949970.93013761623</v>
      </c>
      <c r="G15" s="15">
        <v>9.1</v>
      </c>
      <c r="H15" s="10" t="str">
        <f>VLOOKUP($G15,class,3)</f>
        <v>Allocated O&amp;M Expenses</v>
      </c>
      <c r="I15" s="10">
        <f>$F15*VLOOKUP($G15,class,6)</f>
        <v>133236.49330039471</v>
      </c>
      <c r="J15" s="10">
        <f>$F15*VLOOKUP($G15,class,7)</f>
        <v>117124.6363515593</v>
      </c>
      <c r="K15" s="10">
        <f>$F15*VLOOKUP($G15,class,8)</f>
        <v>699609.80048566218</v>
      </c>
      <c r="L15" s="1">
        <f>SUM(I15:K15)-F15</f>
        <v>0</v>
      </c>
      <c r="M15" s="1"/>
      <c r="N15" s="1"/>
      <c r="O15" s="1"/>
    </row>
    <row r="16" spans="1:15">
      <c r="A16">
        <f t="shared" si="0"/>
        <v>5</v>
      </c>
      <c r="E16" t="s">
        <v>430</v>
      </c>
      <c r="F16" s="1">
        <v>8704236.988188887</v>
      </c>
      <c r="G16" s="15">
        <v>5.4</v>
      </c>
      <c r="H16" s="10" t="str">
        <f>VLOOKUP($G16,class,3)</f>
        <v>P, S, T &amp; D Plant</v>
      </c>
      <c r="I16" s="10">
        <f>$F16*VLOOKUP($G16,class,6)</f>
        <v>4876994.426056332</v>
      </c>
      <c r="J16" s="10">
        <f>$F16*VLOOKUP($G16,class,7)</f>
        <v>3741343.3747483254</v>
      </c>
      <c r="K16" s="10">
        <f>$F16*VLOOKUP($G16,class,8)</f>
        <v>85899.187384229313</v>
      </c>
      <c r="L16" s="1">
        <f>SUM(I16:K16)-F16</f>
        <v>0</v>
      </c>
      <c r="M16" s="1"/>
      <c r="N16" s="1"/>
      <c r="O16" s="1"/>
    </row>
    <row r="17" spans="1:15">
      <c r="A17">
        <f t="shared" si="0"/>
        <v>6</v>
      </c>
      <c r="E17" t="s">
        <v>570</v>
      </c>
      <c r="F17" s="1">
        <v>145406</v>
      </c>
      <c r="G17" s="15">
        <v>9.1</v>
      </c>
      <c r="H17" s="10" t="str">
        <f>VLOOKUP($G17,class,3)</f>
        <v>Allocated O&amp;M Expenses</v>
      </c>
      <c r="I17" s="10">
        <f>$F17*VLOOKUP($G17,class,6)</f>
        <v>20393.661458704526</v>
      </c>
      <c r="J17" s="10">
        <f>$F17*VLOOKUP($G17,class,7)</f>
        <v>17927.522130458994</v>
      </c>
      <c r="K17" s="10">
        <f>$F17*VLOOKUP($G17,class,8)</f>
        <v>107084.81641083649</v>
      </c>
      <c r="L17" s="1">
        <f>SUM(I17:K17)-F17</f>
        <v>0</v>
      </c>
      <c r="M17" s="1"/>
      <c r="N17" s="1"/>
      <c r="O17" s="1"/>
    </row>
    <row r="18" spans="1:15">
      <c r="A18">
        <f t="shared" si="0"/>
        <v>7</v>
      </c>
      <c r="E18" t="s">
        <v>432</v>
      </c>
      <c r="F18" s="1">
        <v>86008.028021105085</v>
      </c>
      <c r="G18" s="15">
        <v>9.1</v>
      </c>
      <c r="H18" s="10" t="str">
        <f>VLOOKUP($G18,class,3)</f>
        <v>Allocated O&amp;M Expenses</v>
      </c>
      <c r="I18" s="10">
        <f>$F18*VLOOKUP($G18,class,6)</f>
        <v>12062.903911758729</v>
      </c>
      <c r="J18" s="10">
        <f>$F18*VLOOKUP($G18,class,7)</f>
        <v>10604.176070763922</v>
      </c>
      <c r="K18" s="10">
        <f>$F18*VLOOKUP($G18,class,8)</f>
        <v>63340.948038582435</v>
      </c>
      <c r="L18" s="1">
        <f>SUM(I18:K18)-F18</f>
        <v>0</v>
      </c>
      <c r="M18" s="1"/>
      <c r="N18" s="1"/>
      <c r="O18" s="1"/>
    </row>
    <row r="19" spans="1:15">
      <c r="A19">
        <f t="shared" si="0"/>
        <v>8</v>
      </c>
      <c r="D19" t="s">
        <v>222</v>
      </c>
      <c r="F19" s="1">
        <f>SUM(F15:F18)</f>
        <v>9885621.9463476073</v>
      </c>
      <c r="G19" s="15"/>
      <c r="I19" s="1">
        <f>SUM(I15:I18)</f>
        <v>5042687.4847271908</v>
      </c>
      <c r="J19" s="1">
        <f>SUM(J15:J18)</f>
        <v>3886999.7093011076</v>
      </c>
      <c r="K19" s="1">
        <f>SUM(K15:K18)</f>
        <v>955934.75231931044</v>
      </c>
      <c r="L19" s="1">
        <f>SUM(I19:K19)-F19</f>
        <v>0</v>
      </c>
      <c r="M19" s="1"/>
      <c r="N19" s="1"/>
      <c r="O19" s="1"/>
    </row>
    <row r="20" spans="1:15">
      <c r="A20">
        <f t="shared" si="0"/>
        <v>9</v>
      </c>
      <c r="F20" s="1"/>
      <c r="G20" s="15"/>
      <c r="I20" s="1"/>
      <c r="J20" s="1"/>
      <c r="K20" s="1"/>
      <c r="M20" s="1"/>
      <c r="N20" s="1"/>
      <c r="O20" s="1"/>
    </row>
    <row r="21" spans="1:15">
      <c r="A21">
        <f>A20+1</f>
        <v>10</v>
      </c>
      <c r="D21" t="s">
        <v>220</v>
      </c>
      <c r="F21" s="1"/>
      <c r="G21" s="15"/>
      <c r="H21" s="10"/>
      <c r="I21" s="10"/>
      <c r="J21" s="10"/>
      <c r="K21" s="10"/>
      <c r="L21" s="1"/>
      <c r="M21" s="1"/>
      <c r="N21" s="1"/>
      <c r="O21" s="1"/>
    </row>
    <row r="22" spans="1:15">
      <c r="A22">
        <f>A21+1</f>
        <v>11</v>
      </c>
      <c r="E22" t="s">
        <v>226</v>
      </c>
      <c r="F22" s="1">
        <v>0</v>
      </c>
      <c r="G22" s="15">
        <v>99</v>
      </c>
      <c r="H22" s="10" t="str">
        <f>VLOOKUP($G22,class,3)</f>
        <v>-</v>
      </c>
      <c r="I22" s="10">
        <f>$F22*VLOOKUP($G22,class,6)</f>
        <v>0</v>
      </c>
      <c r="J22" s="10">
        <f>$F22*VLOOKUP($G22,class,7)</f>
        <v>0</v>
      </c>
      <c r="K22" s="10">
        <f>$F22*VLOOKUP($G22,class,8)</f>
        <v>0</v>
      </c>
      <c r="L22" s="1">
        <f>SUM(I22:K22)-F22</f>
        <v>0</v>
      </c>
      <c r="M22" s="1"/>
      <c r="N22" s="1"/>
      <c r="O22" s="1"/>
    </row>
    <row r="23" spans="1:15">
      <c r="A23">
        <f>A22+1</f>
        <v>12</v>
      </c>
      <c r="E23" t="s">
        <v>225</v>
      </c>
      <c r="F23" s="1">
        <v>0</v>
      </c>
      <c r="G23" s="15">
        <v>99</v>
      </c>
      <c r="H23" s="10" t="str">
        <f>VLOOKUP($G23,class,3)</f>
        <v>-</v>
      </c>
      <c r="I23" s="10">
        <f>$F23*VLOOKUP($G23,class,6)</f>
        <v>0</v>
      </c>
      <c r="J23" s="10">
        <f>$F23*VLOOKUP($G23,class,7)</f>
        <v>0</v>
      </c>
      <c r="K23" s="10">
        <f>$F23*VLOOKUP($G23,class,8)</f>
        <v>0</v>
      </c>
      <c r="L23" s="1">
        <f>SUM(I23:K23)-F23</f>
        <v>0</v>
      </c>
      <c r="M23" s="1"/>
      <c r="N23" s="1"/>
      <c r="O23" s="1"/>
    </row>
    <row r="24" spans="1:15">
      <c r="A24">
        <f>A23+1</f>
        <v>13</v>
      </c>
      <c r="E24" s="65" t="s">
        <v>433</v>
      </c>
      <c r="F24" s="99">
        <v>346933.84589933889</v>
      </c>
      <c r="G24" s="15">
        <v>3</v>
      </c>
      <c r="H24" s="10" t="str">
        <f>VLOOKUP($G24,class,3)</f>
        <v>Commodity</v>
      </c>
      <c r="I24" s="10">
        <f>$F24*VLOOKUP($G24,class,6)</f>
        <v>0</v>
      </c>
      <c r="J24" s="10">
        <f>$F24*VLOOKUP($G24,class,7)</f>
        <v>0</v>
      </c>
      <c r="K24" s="10">
        <f>$F24*VLOOKUP($G24,class,8)</f>
        <v>346933.84589933889</v>
      </c>
      <c r="L24" s="1">
        <f>SUM(I24:K24)-F24</f>
        <v>0</v>
      </c>
      <c r="M24" s="1"/>
      <c r="N24" s="1"/>
      <c r="O24" s="1"/>
    </row>
    <row r="25" spans="1:15">
      <c r="A25">
        <f>A24+1</f>
        <v>14</v>
      </c>
      <c r="D25" t="s">
        <v>224</v>
      </c>
      <c r="F25" s="1">
        <f>SUM(F22:F24)</f>
        <v>346933.84589933889</v>
      </c>
      <c r="G25" s="15"/>
      <c r="I25" s="1">
        <f>SUM(I22:I24)</f>
        <v>0</v>
      </c>
      <c r="J25" s="1">
        <f>SUM(J22:J24)</f>
        <v>0</v>
      </c>
      <c r="K25" s="1">
        <f>SUM(K22:K24)</f>
        <v>346933.84589933889</v>
      </c>
      <c r="L25" s="1">
        <f>SUM(I25:K25)-F25</f>
        <v>0</v>
      </c>
      <c r="M25" s="1"/>
      <c r="N25" s="1"/>
      <c r="O25" s="1"/>
    </row>
    <row r="26" spans="1:15">
      <c r="A26">
        <f t="shared" si="0"/>
        <v>15</v>
      </c>
      <c r="F26" s="1"/>
      <c r="G26" s="15"/>
      <c r="I26" s="1"/>
      <c r="J26" s="1"/>
      <c r="K26" s="1"/>
      <c r="M26" s="1"/>
      <c r="N26" s="1"/>
      <c r="O26" s="1"/>
    </row>
    <row r="27" spans="1:15">
      <c r="A27">
        <f t="shared" si="0"/>
        <v>16</v>
      </c>
      <c r="C27" t="s">
        <v>223</v>
      </c>
      <c r="F27" s="1">
        <f>+F19+F25</f>
        <v>10232555.792246947</v>
      </c>
      <c r="G27" s="15"/>
      <c r="H27" s="10"/>
      <c r="I27" s="1">
        <f>+I19+I25</f>
        <v>5042687.4847271908</v>
      </c>
      <c r="J27" s="1">
        <f>+J19+J25</f>
        <v>3886999.7093011076</v>
      </c>
      <c r="K27" s="1">
        <f>+K19+K25</f>
        <v>1302868.5982186494</v>
      </c>
      <c r="L27" s="1">
        <f>SUM(I27:K27)-F27</f>
        <v>0</v>
      </c>
      <c r="M27" s="1"/>
      <c r="N27" s="1"/>
      <c r="O27" s="1"/>
    </row>
    <row r="28" spans="1:15">
      <c r="A28">
        <f t="shared" si="0"/>
        <v>17</v>
      </c>
      <c r="F28" s="1"/>
      <c r="G28" s="15"/>
      <c r="I28" s="1"/>
      <c r="J28" s="1"/>
      <c r="K28" s="1"/>
      <c r="M28" s="1"/>
      <c r="N28" s="1"/>
      <c r="O28" s="1"/>
    </row>
    <row r="29" spans="1:15">
      <c r="A29">
        <f t="shared" si="0"/>
        <v>18</v>
      </c>
      <c r="F29" s="1"/>
      <c r="G29" s="15"/>
      <c r="I29" s="1"/>
      <c r="J29" s="1"/>
      <c r="K29" s="1"/>
      <c r="M29" s="1"/>
      <c r="N29" s="1"/>
      <c r="O29" s="1"/>
    </row>
    <row r="30" spans="1:15">
      <c r="A30">
        <f t="shared" si="0"/>
        <v>19</v>
      </c>
      <c r="C30" t="s">
        <v>434</v>
      </c>
      <c r="F30" s="1">
        <v>10496657.164710725</v>
      </c>
      <c r="G30" s="15">
        <v>13</v>
      </c>
      <c r="H30" s="10" t="str">
        <f>VLOOKUP($G30,class,3)</f>
        <v>Rate Base</v>
      </c>
      <c r="I30" s="10">
        <f>$F30*VLOOKUP($G30,class,6)</f>
        <v>5915027.3200086225</v>
      </c>
      <c r="J30" s="10">
        <f>$F30*VLOOKUP($G30,class,7)</f>
        <v>4739400.3390974617</v>
      </c>
      <c r="K30" s="10">
        <f>$F30*VLOOKUP($G30,class,8)</f>
        <v>-157770.49439536137</v>
      </c>
      <c r="L30" s="1">
        <f>SUM(I30:K30)-F30</f>
        <v>0</v>
      </c>
      <c r="M30" s="1"/>
      <c r="N30" s="1"/>
      <c r="O30" s="1"/>
    </row>
    <row r="31" spans="1:15">
      <c r="A31">
        <f t="shared" si="0"/>
        <v>20</v>
      </c>
      <c r="F31" s="1"/>
      <c r="G31" s="15"/>
      <c r="I31" s="1"/>
      <c r="J31" s="1"/>
      <c r="K31" s="1"/>
      <c r="M31" s="1"/>
      <c r="N31" s="1"/>
      <c r="O31" s="1"/>
    </row>
    <row r="32" spans="1:15">
      <c r="A32">
        <f t="shared" si="0"/>
        <v>21</v>
      </c>
      <c r="C32" t="s">
        <v>567</v>
      </c>
      <c r="F32" s="1">
        <v>-5406739.6866572099</v>
      </c>
      <c r="G32" s="15">
        <v>18</v>
      </c>
      <c r="H32" s="10" t="str">
        <f>VLOOKUP($G32,class,3)</f>
        <v>Total Cost of Service at Equalized ROR</v>
      </c>
      <c r="I32" s="10">
        <f>$F32*VLOOKUP($G32,class,6)</f>
        <v>-1821710.0131812266</v>
      </c>
      <c r="J32" s="10">
        <f>$F32*VLOOKUP($G32,class,7)</f>
        <v>-1388003.9922947432</v>
      </c>
      <c r="K32" s="10">
        <f>$F32*VLOOKUP($G32,class,8)</f>
        <v>-2197025.6811812404</v>
      </c>
      <c r="L32" s="1">
        <f>SUM(I32:K32)-F32</f>
        <v>0</v>
      </c>
      <c r="M32" s="1"/>
      <c r="N32" s="1"/>
      <c r="O32" s="1"/>
    </row>
    <row r="33" spans="6:15">
      <c r="F33" s="1"/>
      <c r="G33" s="15"/>
      <c r="H33" s="10"/>
      <c r="I33" s="10"/>
      <c r="J33" s="10"/>
      <c r="K33" s="10"/>
      <c r="L33" s="1"/>
      <c r="M33" s="1"/>
      <c r="N33" s="1"/>
      <c r="O33" s="1"/>
    </row>
    <row r="34" spans="6:15">
      <c r="F34" s="1"/>
      <c r="G34" s="78"/>
      <c r="I34" s="19">
        <f>I27/$F27</f>
        <v>0.49280820814560905</v>
      </c>
      <c r="J34" s="19">
        <f>J27/$F27</f>
        <v>0.37986596782069132</v>
      </c>
      <c r="K34" s="19">
        <f>K27/$F27</f>
        <v>0.12732582403369969</v>
      </c>
      <c r="L34" s="1"/>
      <c r="M34" s="1"/>
      <c r="N34" s="1"/>
      <c r="O34" s="1"/>
    </row>
    <row r="35" spans="6:15">
      <c r="F35" s="1"/>
      <c r="G35" s="15"/>
      <c r="I35" s="1"/>
      <c r="J35" s="1"/>
      <c r="K35" s="1"/>
      <c r="L35" s="1"/>
      <c r="M35" s="1"/>
      <c r="N35" s="1"/>
      <c r="O35" s="1"/>
    </row>
    <row r="36" spans="6:15">
      <c r="G36" s="15"/>
      <c r="I36" s="1"/>
      <c r="J36" s="1"/>
      <c r="K36" s="1"/>
      <c r="L36" s="1"/>
      <c r="M36" s="1"/>
      <c r="N36" s="1"/>
      <c r="O36" s="1"/>
    </row>
    <row r="37" spans="6:15">
      <c r="G37" s="15"/>
      <c r="I37" s="1"/>
      <c r="J37" s="1"/>
      <c r="K37" s="1"/>
      <c r="L37" s="1"/>
      <c r="M37" s="1"/>
      <c r="N37" s="1"/>
      <c r="O37" s="1"/>
    </row>
    <row r="38" spans="6:15">
      <c r="G38" s="15"/>
      <c r="I38" s="1"/>
      <c r="J38" s="1"/>
      <c r="K38" s="1"/>
      <c r="L38" s="1"/>
      <c r="M38" s="1"/>
      <c r="N38" s="1"/>
      <c r="O38" s="1"/>
    </row>
    <row r="39" spans="6:15">
      <c r="G39" s="15"/>
      <c r="I39" s="1"/>
      <c r="J39" s="1"/>
      <c r="K39" s="1"/>
      <c r="L39" s="1"/>
      <c r="M39" s="1"/>
      <c r="N39" s="1"/>
      <c r="O39" s="1"/>
    </row>
    <row r="40" spans="6:15">
      <c r="G40" s="15"/>
      <c r="I40" s="1"/>
      <c r="J40" s="1"/>
      <c r="K40" s="1"/>
      <c r="L40" s="1"/>
      <c r="M40" s="1"/>
      <c r="N40" s="1"/>
      <c r="O40" s="1"/>
    </row>
    <row r="41" spans="6:15">
      <c r="G41" s="15"/>
      <c r="I41" s="1"/>
      <c r="J41" s="1"/>
      <c r="K41" s="1"/>
      <c r="L41" s="1"/>
      <c r="M41" s="1"/>
      <c r="N41" s="1"/>
      <c r="O41" s="1"/>
    </row>
    <row r="42" spans="6:15">
      <c r="G42" s="15"/>
      <c r="I42" s="1"/>
      <c r="J42" s="1"/>
      <c r="K42" s="1"/>
      <c r="L42" s="1"/>
      <c r="M42" s="1"/>
      <c r="N42" s="1"/>
      <c r="O42" s="1"/>
    </row>
    <row r="43" spans="6:15">
      <c r="G43" s="15"/>
      <c r="I43" s="1"/>
      <c r="J43" s="1"/>
      <c r="K43" s="1"/>
      <c r="L43" s="1"/>
      <c r="M43" s="1"/>
      <c r="N43" s="1"/>
      <c r="O43" s="1"/>
    </row>
    <row r="44" spans="6:15">
      <c r="G44" s="15"/>
      <c r="I44" s="1"/>
      <c r="J44" s="1"/>
      <c r="K44" s="1"/>
      <c r="L44" s="1"/>
      <c r="M44" s="1"/>
      <c r="N44" s="1"/>
      <c r="O44" s="1"/>
    </row>
    <row r="45" spans="6:15">
      <c r="G45" s="15"/>
      <c r="I45" s="1"/>
      <c r="J45" s="1"/>
      <c r="K45" s="1"/>
      <c r="L45" s="1"/>
      <c r="M45" s="1"/>
      <c r="N45" s="1"/>
      <c r="O45" s="1"/>
    </row>
    <row r="46" spans="6:15">
      <c r="G46" s="15"/>
      <c r="I46" s="1"/>
      <c r="J46" s="1"/>
      <c r="K46" s="1"/>
      <c r="L46" s="1"/>
      <c r="M46" s="1"/>
      <c r="N46" s="1"/>
      <c r="O46" s="1"/>
    </row>
    <row r="47" spans="6:15">
      <c r="G47" s="15"/>
      <c r="I47" s="1"/>
      <c r="J47" s="1"/>
      <c r="K47" s="1"/>
      <c r="L47" s="1"/>
      <c r="M47" s="1"/>
      <c r="N47" s="1"/>
      <c r="O47" s="1"/>
    </row>
    <row r="48" spans="6:15">
      <c r="G48" s="15"/>
      <c r="I48" s="1"/>
      <c r="J48" s="1"/>
      <c r="K48" s="1"/>
      <c r="L48" s="1"/>
      <c r="M48" s="1"/>
      <c r="N48" s="1"/>
      <c r="O48" s="1"/>
    </row>
    <row r="49" spans="7:15">
      <c r="G49" s="15"/>
      <c r="I49" s="1"/>
      <c r="J49" s="1"/>
      <c r="K49" s="1"/>
      <c r="L49" s="1"/>
      <c r="M49" s="1"/>
      <c r="N49" s="1"/>
      <c r="O49" s="1"/>
    </row>
    <row r="50" spans="7:15">
      <c r="G50" s="15"/>
      <c r="I50" s="1"/>
      <c r="J50" s="1"/>
      <c r="K50" s="1"/>
      <c r="L50" s="1"/>
      <c r="M50" s="1"/>
      <c r="N50" s="1"/>
      <c r="O50" s="1"/>
    </row>
    <row r="51" spans="7:15">
      <c r="G51" s="15"/>
      <c r="I51" s="1"/>
      <c r="J51" s="1"/>
      <c r="K51" s="1"/>
      <c r="L51" s="1"/>
      <c r="M51" s="1"/>
      <c r="N51" s="1"/>
      <c r="O51" s="1"/>
    </row>
    <row r="52" spans="7:15">
      <c r="G52" s="15"/>
      <c r="I52" s="1"/>
      <c r="J52" s="1"/>
      <c r="K52" s="1"/>
      <c r="L52" s="1"/>
      <c r="M52" s="1"/>
      <c r="N52" s="1"/>
      <c r="O52" s="1"/>
    </row>
    <row r="53" spans="7:15">
      <c r="I53" s="1"/>
      <c r="J53" s="1"/>
      <c r="K53" s="1"/>
      <c r="L53" s="1"/>
      <c r="M53" s="1"/>
      <c r="N53" s="1"/>
      <c r="O53" s="1"/>
    </row>
    <row r="54" spans="7:15">
      <c r="I54" s="1"/>
      <c r="J54" s="1"/>
      <c r="K54" s="1"/>
      <c r="L54" s="1"/>
      <c r="M54" s="1"/>
      <c r="N54" s="1"/>
      <c r="O54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PHR-2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O106"/>
  <sheetViews>
    <sheetView defaultGridColor="0" view="pageBreakPreview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14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Customer/Demand Study</v>
      </c>
    </row>
    <row r="3" spans="1:15">
      <c r="A3" t="str">
        <f>Summary!A3</f>
        <v>Forecasted Test Period: Twelve Months Ended December 31, 2022</v>
      </c>
    </row>
    <row r="5" spans="1:15">
      <c r="A5" t="s">
        <v>36</v>
      </c>
      <c r="F5" s="1"/>
    </row>
    <row r="6" spans="1:15">
      <c r="A6">
        <v>1</v>
      </c>
      <c r="F6" s="1"/>
    </row>
    <row r="7" spans="1:15">
      <c r="A7">
        <f t="shared" ref="A7:A16" si="0">A6+1</f>
        <v>2</v>
      </c>
      <c r="F7" s="1"/>
    </row>
    <row r="8" spans="1:15">
      <c r="A8">
        <f t="shared" si="0"/>
        <v>3</v>
      </c>
      <c r="F8" s="1"/>
    </row>
    <row r="9" spans="1:15">
      <c r="A9">
        <f t="shared" si="0"/>
        <v>4</v>
      </c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  <c r="M9" s="1"/>
      <c r="N9" s="1"/>
      <c r="O9" s="1"/>
    </row>
    <row r="10" spans="1:15">
      <c r="A10">
        <f t="shared" si="0"/>
        <v>5</v>
      </c>
      <c r="F10" s="2" t="s">
        <v>3</v>
      </c>
      <c r="G10" s="15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  <c r="M10" s="1"/>
      <c r="N10" s="1"/>
      <c r="O10" s="1"/>
    </row>
    <row r="11" spans="1:15">
      <c r="A11">
        <f t="shared" si="0"/>
        <v>6</v>
      </c>
      <c r="F11" s="1"/>
      <c r="G11" s="15"/>
      <c r="I11" s="1"/>
      <c r="J11" s="1"/>
      <c r="K11" s="1"/>
      <c r="L11" s="1"/>
      <c r="M11" s="1"/>
    </row>
    <row r="12" spans="1:15">
      <c r="A12">
        <f t="shared" si="0"/>
        <v>7</v>
      </c>
      <c r="C12" t="s">
        <v>4</v>
      </c>
      <c r="F12" s="1">
        <f>+'Rev. Alloc.'!I32</f>
        <v>173466922.94966951</v>
      </c>
      <c r="G12" s="15"/>
      <c r="H12" s="15"/>
      <c r="I12" s="1">
        <f>I22+I20</f>
        <v>53507634.379351884</v>
      </c>
      <c r="J12" s="1">
        <f>J22+J20</f>
        <v>40285691.321104385</v>
      </c>
      <c r="K12" s="1">
        <f>K22+K20</f>
        <v>79673597.249213248</v>
      </c>
      <c r="L12" s="1">
        <f>SUM(I12:K12)-F12</f>
        <v>0</v>
      </c>
      <c r="M12" s="1"/>
    </row>
    <row r="13" spans="1:15">
      <c r="A13">
        <f>A12+1</f>
        <v>8</v>
      </c>
      <c r="F13" s="1"/>
      <c r="G13" s="15"/>
      <c r="I13" s="1"/>
      <c r="J13" s="1"/>
      <c r="K13" s="1"/>
      <c r="M13" s="1"/>
    </row>
    <row r="14" spans="1:15">
      <c r="A14">
        <f t="shared" si="0"/>
        <v>9</v>
      </c>
      <c r="C14" t="s">
        <v>5</v>
      </c>
      <c r="F14" s="1"/>
      <c r="G14" s="15"/>
      <c r="I14" s="1"/>
      <c r="J14" s="1"/>
      <c r="K14" s="1"/>
      <c r="M14" s="1"/>
    </row>
    <row r="15" spans="1:15">
      <c r="A15">
        <f t="shared" si="0"/>
        <v>10</v>
      </c>
      <c r="F15" s="1"/>
      <c r="G15" s="15"/>
      <c r="I15" s="1"/>
      <c r="J15" s="1"/>
      <c r="K15" s="1"/>
      <c r="M15" s="1"/>
    </row>
    <row r="16" spans="1:15">
      <c r="A16">
        <f t="shared" si="0"/>
        <v>11</v>
      </c>
      <c r="D16" t="s">
        <v>6</v>
      </c>
      <c r="F16" s="1">
        <f>'O and M Class.'!G169</f>
        <v>106921091.33513433</v>
      </c>
      <c r="G16" s="15"/>
      <c r="H16" s="15"/>
      <c r="I16" s="1">
        <f>'O and M Class.'!J169</f>
        <v>14996028.633508628</v>
      </c>
      <c r="J16" s="1">
        <f>'O and M Class.'!K169</f>
        <v>13182607.534238258</v>
      </c>
      <c r="K16" s="1">
        <f>'O and M Class.'!L169</f>
        <v>78742455.167387441</v>
      </c>
      <c r="L16" s="1">
        <f>SUM(I16:K16)-F16</f>
        <v>0</v>
      </c>
      <c r="M16" s="1"/>
    </row>
    <row r="17" spans="1:13">
      <c r="A17">
        <f t="shared" ref="A17:A39" si="1">A16+1</f>
        <v>12</v>
      </c>
      <c r="D17" t="s">
        <v>133</v>
      </c>
      <c r="F17" s="1">
        <f>+'DepExp. Class.'!G272</f>
        <v>20604446.985372454</v>
      </c>
      <c r="G17" s="15"/>
      <c r="H17" s="15"/>
      <c r="I17" s="1">
        <f>+'DepExp. Class.'!J272</f>
        <v>13346445.475591913</v>
      </c>
      <c r="J17" s="1">
        <f>+'DepExp. Class.'!K272</f>
        <v>7093004.8112035589</v>
      </c>
      <c r="K17" s="1">
        <f>+'DepExp. Class.'!L272</f>
        <v>164996.69857697294</v>
      </c>
      <c r="L17" s="1">
        <f>SUM(I17:K17)-F17</f>
        <v>0</v>
      </c>
      <c r="M17" s="1"/>
    </row>
    <row r="18" spans="1:13">
      <c r="A18">
        <f t="shared" si="1"/>
        <v>13</v>
      </c>
      <c r="D18" t="s">
        <v>117</v>
      </c>
      <c r="F18" s="1">
        <f>'Taxes Class.'!F27</f>
        <v>10232555.792246947</v>
      </c>
      <c r="G18" s="15"/>
      <c r="H18" s="15"/>
      <c r="I18" s="1">
        <f>'Taxes Class.'!I27</f>
        <v>5042687.4847271908</v>
      </c>
      <c r="J18" s="1">
        <f>'Taxes Class.'!J27</f>
        <v>3886999.7093011076</v>
      </c>
      <c r="K18" s="1">
        <f>'Taxes Class.'!K27</f>
        <v>1302868.5982186494</v>
      </c>
      <c r="L18" s="1">
        <f>SUM(I18:K18)-F18</f>
        <v>0</v>
      </c>
      <c r="M18" s="1"/>
    </row>
    <row r="19" spans="1:13">
      <c r="A19">
        <f t="shared" si="1"/>
        <v>14</v>
      </c>
      <c r="F19" s="1"/>
      <c r="G19" s="15"/>
      <c r="I19" s="1"/>
      <c r="J19" s="1"/>
      <c r="K19" s="1"/>
      <c r="M19" s="1"/>
    </row>
    <row r="20" spans="1:13">
      <c r="A20">
        <f t="shared" si="1"/>
        <v>15</v>
      </c>
      <c r="C20" t="s">
        <v>134</v>
      </c>
      <c r="F20" s="1">
        <f>SUM(F16:F18)</f>
        <v>137758094.11275372</v>
      </c>
      <c r="G20" s="15"/>
      <c r="H20" s="15"/>
      <c r="I20" s="1">
        <f>SUM(I16:I18)</f>
        <v>33385161.593827732</v>
      </c>
      <c r="J20" s="1">
        <f>SUM(J16:J18)</f>
        <v>24162612.054742925</v>
      </c>
      <c r="K20" s="1">
        <f>SUM(K16:K18)</f>
        <v>80210320.464183062</v>
      </c>
      <c r="L20" s="1">
        <f>SUM(I20:K20)-F20</f>
        <v>0</v>
      </c>
      <c r="M20" s="1"/>
    </row>
    <row r="21" spans="1:13">
      <c r="A21">
        <f t="shared" si="1"/>
        <v>16</v>
      </c>
      <c r="F21" s="1"/>
      <c r="G21" s="15"/>
      <c r="I21" s="1"/>
      <c r="J21" s="1"/>
      <c r="K21" s="1"/>
      <c r="M21" s="1"/>
    </row>
    <row r="22" spans="1:13">
      <c r="A22">
        <f t="shared" si="1"/>
        <v>17</v>
      </c>
      <c r="C22" t="s">
        <v>7</v>
      </c>
      <c r="F22" s="1">
        <f>F12-F20</f>
        <v>35708828.836915791</v>
      </c>
      <c r="G22" s="15"/>
      <c r="I22" s="1">
        <f>I35+I33</f>
        <v>20122472.785524156</v>
      </c>
      <c r="J22" s="1">
        <f>J35+J33</f>
        <v>16123079.266361462</v>
      </c>
      <c r="K22" s="1">
        <f>K35+K33</f>
        <v>-536723.21496982069</v>
      </c>
      <c r="L22" s="1">
        <f>SUM(I22:K22)-F22</f>
        <v>0</v>
      </c>
      <c r="M22" s="1"/>
    </row>
    <row r="23" spans="1:13">
      <c r="A23">
        <f t="shared" si="1"/>
        <v>18</v>
      </c>
      <c r="F23" s="1"/>
      <c r="G23" s="15"/>
      <c r="I23" s="1"/>
      <c r="J23" s="1"/>
      <c r="K23" s="1"/>
      <c r="M23" s="1"/>
    </row>
    <row r="24" spans="1:13">
      <c r="A24">
        <f t="shared" si="1"/>
        <v>19</v>
      </c>
      <c r="C24" t="s">
        <v>434</v>
      </c>
      <c r="F24" s="1">
        <f>+'Taxes Class.'!F30</f>
        <v>10496657.164710725</v>
      </c>
      <c r="G24" s="15"/>
      <c r="I24" s="1">
        <f>+'Taxes Class.'!I30</f>
        <v>5915027.3200086225</v>
      </c>
      <c r="J24" s="1">
        <f>+'Taxes Class.'!J30</f>
        <v>4739400.3390974617</v>
      </c>
      <c r="K24" s="1">
        <f>+'Taxes Class.'!K30</f>
        <v>-157770.49439536137</v>
      </c>
      <c r="L24" s="1">
        <f>SUM(I24:K24)-F24</f>
        <v>0</v>
      </c>
      <c r="M24" s="1"/>
    </row>
    <row r="25" spans="1:13">
      <c r="A25">
        <f t="shared" si="1"/>
        <v>20</v>
      </c>
      <c r="F25" s="1"/>
      <c r="G25" s="15"/>
      <c r="I25" s="1"/>
      <c r="J25" s="1"/>
      <c r="K25" s="1"/>
      <c r="M25" s="1"/>
    </row>
    <row r="26" spans="1:13">
      <c r="A26">
        <f t="shared" si="1"/>
        <v>21</v>
      </c>
      <c r="C26" t="s">
        <v>146</v>
      </c>
      <c r="F26" s="1"/>
      <c r="G26" s="15"/>
      <c r="I26" s="1"/>
      <c r="J26" s="1"/>
      <c r="K26" s="1"/>
      <c r="M26" s="1"/>
    </row>
    <row r="27" spans="1:13">
      <c r="A27">
        <f t="shared" si="1"/>
        <v>22</v>
      </c>
      <c r="F27" s="1"/>
      <c r="G27" s="15"/>
      <c r="I27" s="1"/>
      <c r="J27" s="1"/>
      <c r="K27" s="1"/>
      <c r="M27" s="1"/>
    </row>
    <row r="28" spans="1:13">
      <c r="A28">
        <f t="shared" si="1"/>
        <v>23</v>
      </c>
      <c r="D28" s="45" t="s">
        <v>396</v>
      </c>
      <c r="F28" s="1">
        <f>(F22-F24)*G28</f>
        <v>1260608.5836102534</v>
      </c>
      <c r="G28" s="64">
        <f>+Summary!F29</f>
        <v>0.05</v>
      </c>
      <c r="H28" s="10"/>
      <c r="I28" s="1">
        <f>((I$35-I$24)/(1-$G$28-$G$29+$G$28*$G$29))*$G$28</f>
        <v>710372.27327577677</v>
      </c>
      <c r="J28" s="1">
        <f>((J$35-J$24)/(1-$G$28-$G$29+$G$28*$G$29))*$G$28</f>
        <v>569183.94636320008</v>
      </c>
      <c r="K28" s="1">
        <f>((K$35-K$24)/(1-$G$28-$G$29+$G$28*$G$29))*$G$28</f>
        <v>-18947.636028722965</v>
      </c>
      <c r="L28" s="1">
        <f>SUM(I28:K28)-F28</f>
        <v>0</v>
      </c>
      <c r="M28" s="1"/>
    </row>
    <row r="29" spans="1:13">
      <c r="A29">
        <f t="shared" si="1"/>
        <v>24</v>
      </c>
      <c r="D29" s="45" t="s">
        <v>397</v>
      </c>
      <c r="F29" s="1">
        <f>G29*(F22-F24-F28)</f>
        <v>5029828.2486049114</v>
      </c>
      <c r="G29" s="64">
        <f>+Summary!F30</f>
        <v>0.21</v>
      </c>
      <c r="H29" s="1"/>
      <c r="I29" s="1">
        <f>(((I$35-I$24)/(1-$G$28-$G$29+$G$28*$G$29))-I$28)*$G$29</f>
        <v>2834385.3703703489</v>
      </c>
      <c r="J29" s="1">
        <f>(((J$35-J$24)/(1-$G$28-$G$29+$G$28*$G$29))-J$28)*$G$29</f>
        <v>2271043.9459891682</v>
      </c>
      <c r="K29" s="1">
        <f>(((K$35-K$24)/(1-$G$28-$G$29+$G$28*$G$29))-K$28)*$G$29</f>
        <v>-75601.067754604621</v>
      </c>
      <c r="L29" s="1">
        <f>SUM(I29:K29)-F29</f>
        <v>0</v>
      </c>
      <c r="M29" s="1"/>
    </row>
    <row r="30" spans="1:13">
      <c r="A30">
        <f t="shared" si="1"/>
        <v>25</v>
      </c>
      <c r="D30" t="s">
        <v>135</v>
      </c>
      <c r="F30" s="1">
        <v>0</v>
      </c>
      <c r="G30" s="15"/>
      <c r="H30" s="10"/>
      <c r="I30" s="1">
        <v>0</v>
      </c>
      <c r="J30" s="1">
        <v>0</v>
      </c>
      <c r="K30" s="1">
        <v>0</v>
      </c>
      <c r="L30" s="1">
        <f>SUM(I30:K30)-F30</f>
        <v>0</v>
      </c>
      <c r="M30" s="1"/>
    </row>
    <row r="31" spans="1:13">
      <c r="A31">
        <f t="shared" si="1"/>
        <v>26</v>
      </c>
      <c r="D31" t="s">
        <v>144</v>
      </c>
      <c r="F31" s="1">
        <v>0</v>
      </c>
      <c r="G31" s="15"/>
      <c r="H31" s="10"/>
      <c r="I31" s="1">
        <v>0</v>
      </c>
      <c r="J31" s="1">
        <v>0</v>
      </c>
      <c r="K31" s="1">
        <v>0</v>
      </c>
      <c r="L31" s="1">
        <f>SUM(I31:K31)-F31</f>
        <v>0</v>
      </c>
      <c r="M31" s="1"/>
    </row>
    <row r="32" spans="1:13">
      <c r="A32">
        <f>A31+1</f>
        <v>27</v>
      </c>
      <c r="F32" s="1"/>
      <c r="G32" s="15"/>
      <c r="I32" s="1"/>
      <c r="J32" s="1"/>
      <c r="K32" s="1"/>
      <c r="M32" s="1"/>
    </row>
    <row r="33" spans="1:15">
      <c r="A33">
        <f>A32+1</f>
        <v>28</v>
      </c>
      <c r="C33" t="s">
        <v>145</v>
      </c>
      <c r="F33" s="1">
        <f>F28+F29+F30+F31</f>
        <v>6290436.8322151648</v>
      </c>
      <c r="G33" s="16"/>
      <c r="I33" s="1">
        <f>I28+I29+I30+I31</f>
        <v>3544757.6436461257</v>
      </c>
      <c r="J33" s="1">
        <f>J28+J29+J30+J31</f>
        <v>2840227.8923523682</v>
      </c>
      <c r="K33" s="1">
        <f>K28+K29+K30+K31</f>
        <v>-94548.703783327583</v>
      </c>
      <c r="L33" s="1">
        <f>SUM(I33:K33)-F33</f>
        <v>0</v>
      </c>
      <c r="M33" s="1"/>
    </row>
    <row r="34" spans="1:15">
      <c r="A34">
        <f t="shared" si="1"/>
        <v>29</v>
      </c>
      <c r="F34" s="1"/>
      <c r="G34" s="15"/>
      <c r="I34" s="1"/>
      <c r="J34" s="1"/>
      <c r="K34" s="1"/>
      <c r="M34" s="1"/>
    </row>
    <row r="35" spans="1:15">
      <c r="A35">
        <f t="shared" si="1"/>
        <v>30</v>
      </c>
      <c r="C35" t="s">
        <v>8</v>
      </c>
      <c r="F35" s="1">
        <f>F22-F33</f>
        <v>29418392.004700627</v>
      </c>
      <c r="G35" s="15"/>
      <c r="H35" s="10"/>
      <c r="I35" s="10">
        <f>I37*I39</f>
        <v>16577715.141878029</v>
      </c>
      <c r="J35" s="10">
        <f>J39*J37</f>
        <v>13282851.374009093</v>
      </c>
      <c r="K35" s="10">
        <f>K39*K37</f>
        <v>-442174.5111864931</v>
      </c>
      <c r="L35" s="1">
        <f>SUM(I35:K35)-F35</f>
        <v>0</v>
      </c>
      <c r="M35" s="1"/>
    </row>
    <row r="36" spans="1:15">
      <c r="A36">
        <f t="shared" si="1"/>
        <v>31</v>
      </c>
      <c r="F36" s="1"/>
      <c r="G36" s="15"/>
      <c r="I36" s="1"/>
      <c r="J36" s="1"/>
      <c r="K36" s="1"/>
      <c r="M36" s="1"/>
    </row>
    <row r="37" spans="1:15">
      <c r="A37">
        <f t="shared" si="1"/>
        <v>32</v>
      </c>
      <c r="C37" t="s">
        <v>9</v>
      </c>
      <c r="F37" s="1">
        <f>'Plt. Class.'!G277+'Plt. Class.'!G279-'Dep. Res. Class'!G273+'Oth. RB Class.'!F44</f>
        <v>596130007.08261716</v>
      </c>
      <c r="G37" s="15"/>
      <c r="I37" s="1">
        <f>'Plt. Class.'!J277+'Plt. Class.'!J279-'Dep. Res. Class'!J273+'Oth. RB Class.'!I44</f>
        <v>335928402.99912667</v>
      </c>
      <c r="J37" s="1">
        <f>'Plt. Class.'!K277+'Plt. Class.'!K279-'Dep. Res. Class'!K273+'Oth. RB Class.'!J44</f>
        <v>269161763.91966504</v>
      </c>
      <c r="K37" s="1">
        <f>'Plt. Class.'!L277+'Plt. Class.'!L279-'Dep. Res. Class'!L273+'Oth. RB Class.'!K44</f>
        <v>-8960159.8361745439</v>
      </c>
      <c r="L37" s="1">
        <f>SUM(I37:K37)-F37</f>
        <v>0</v>
      </c>
      <c r="M37" s="1"/>
    </row>
    <row r="38" spans="1:15">
      <c r="A38">
        <f t="shared" si="1"/>
        <v>33</v>
      </c>
      <c r="F38" s="1"/>
      <c r="G38" s="15"/>
      <c r="I38" s="1"/>
      <c r="J38" s="1"/>
      <c r="K38" s="1"/>
      <c r="L38" s="1"/>
      <c r="M38" s="1"/>
    </row>
    <row r="39" spans="1:15">
      <c r="A39">
        <f t="shared" si="1"/>
        <v>34</v>
      </c>
      <c r="C39" t="s">
        <v>10</v>
      </c>
      <c r="F39" s="6">
        <f>F35/F37</f>
        <v>4.9348953508766349E-2</v>
      </c>
      <c r="G39" s="20"/>
      <c r="H39" s="6"/>
      <c r="I39" s="6">
        <f>F39</f>
        <v>4.9348953508766349E-2</v>
      </c>
      <c r="J39" s="6">
        <f>F39</f>
        <v>4.9348953508766349E-2</v>
      </c>
      <c r="K39" s="6">
        <f>F39</f>
        <v>4.9348953508766349E-2</v>
      </c>
      <c r="L39" s="6"/>
      <c r="M39" s="1"/>
    </row>
    <row r="40" spans="1:15">
      <c r="M40" s="1"/>
    </row>
    <row r="41" spans="1:15">
      <c r="M41" s="1"/>
    </row>
    <row r="42" spans="1:15">
      <c r="I42" s="39">
        <f>+I12/$F12</f>
        <v>0.30846015753030237</v>
      </c>
      <c r="J42" s="39">
        <f>+J12/$F12</f>
        <v>0.23223846158148007</v>
      </c>
      <c r="K42" s="39">
        <f>+K12/$F12</f>
        <v>0.45930138088821759</v>
      </c>
      <c r="M42" s="1"/>
    </row>
    <row r="43" spans="1:15">
      <c r="M43" s="1"/>
    </row>
    <row r="44" spans="1:15">
      <c r="M44" s="4"/>
      <c r="N44" s="4"/>
      <c r="O44" s="4"/>
    </row>
    <row r="45" spans="1:15">
      <c r="F45" s="1"/>
      <c r="G45" s="15"/>
      <c r="I45" s="1"/>
      <c r="J45" s="1"/>
      <c r="K45" s="1"/>
      <c r="L45" s="1"/>
      <c r="M45" s="1"/>
    </row>
    <row r="46" spans="1:15">
      <c r="F46" s="1"/>
      <c r="G46" s="15"/>
      <c r="I46" s="1"/>
      <c r="J46" s="1"/>
      <c r="K46" s="1"/>
      <c r="L46" s="1"/>
      <c r="M46" s="1"/>
    </row>
    <row r="47" spans="1:15">
      <c r="F47" s="1"/>
      <c r="G47" s="15"/>
      <c r="I47" s="1"/>
      <c r="J47" s="1"/>
      <c r="K47" s="1"/>
      <c r="L47" s="1"/>
      <c r="M47" s="1"/>
    </row>
    <row r="48" spans="1:15">
      <c r="F48" s="1"/>
      <c r="G48" s="15"/>
      <c r="I48" s="1"/>
      <c r="J48" s="1"/>
      <c r="K48" s="1"/>
      <c r="L48" s="1"/>
      <c r="M48" s="1"/>
    </row>
    <row r="49" spans="6:13">
      <c r="F49" s="1"/>
      <c r="G49" s="15"/>
      <c r="I49" s="1"/>
      <c r="J49" s="1"/>
      <c r="K49" s="1"/>
      <c r="L49" s="1"/>
      <c r="M49" s="1"/>
    </row>
    <row r="50" spans="6:13">
      <c r="F50" s="1"/>
      <c r="G50" s="15"/>
      <c r="I50" s="1"/>
      <c r="J50" s="1"/>
      <c r="K50" s="1"/>
      <c r="L50" s="1"/>
      <c r="M50" s="1"/>
    </row>
    <row r="51" spans="6:13">
      <c r="F51" s="1"/>
      <c r="G51" s="15"/>
      <c r="I51" s="1"/>
      <c r="J51" s="1"/>
      <c r="K51" s="1"/>
      <c r="L51" s="1"/>
      <c r="M51" s="1"/>
    </row>
    <row r="52" spans="6:13">
      <c r="F52" s="1"/>
      <c r="G52" s="15"/>
      <c r="I52" s="1"/>
      <c r="J52" s="1"/>
      <c r="K52" s="1"/>
      <c r="L52" s="1"/>
      <c r="M52" s="1"/>
    </row>
    <row r="53" spans="6:13">
      <c r="F53" s="1"/>
      <c r="G53" s="15"/>
      <c r="I53" s="1"/>
      <c r="J53" s="1"/>
      <c r="K53" s="1"/>
      <c r="L53" s="1"/>
      <c r="M53" s="1"/>
    </row>
    <row r="54" spans="6:13">
      <c r="F54" s="1"/>
      <c r="G54" s="15"/>
      <c r="I54" s="1"/>
      <c r="J54" s="1"/>
      <c r="K54" s="1"/>
      <c r="L54" s="1"/>
      <c r="M54" s="1"/>
    </row>
    <row r="55" spans="6:13">
      <c r="F55" s="1"/>
      <c r="G55" s="15"/>
      <c r="I55" s="1"/>
      <c r="J55" s="1"/>
      <c r="K55" s="1"/>
      <c r="L55" s="1"/>
      <c r="M55" s="1"/>
    </row>
    <row r="56" spans="6:13">
      <c r="F56" s="1"/>
      <c r="G56" s="15"/>
      <c r="I56" s="1"/>
      <c r="J56" s="1"/>
      <c r="K56" s="1"/>
      <c r="L56" s="1"/>
      <c r="M56" s="1"/>
    </row>
    <row r="57" spans="6:13">
      <c r="F57" s="1"/>
      <c r="G57" s="15"/>
      <c r="I57" s="1"/>
      <c r="J57" s="1"/>
      <c r="K57" s="1"/>
      <c r="L57" s="1"/>
      <c r="M57" s="1"/>
    </row>
    <row r="58" spans="6:13">
      <c r="F58" s="1"/>
      <c r="G58" s="15"/>
      <c r="I58" s="1"/>
      <c r="J58" s="1"/>
      <c r="K58" s="1"/>
      <c r="L58" s="1"/>
      <c r="M58" s="1"/>
    </row>
    <row r="59" spans="6:13">
      <c r="F59" s="1"/>
      <c r="G59" s="15"/>
      <c r="I59" s="1"/>
      <c r="J59" s="1"/>
      <c r="K59" s="1"/>
      <c r="L59" s="1"/>
      <c r="M59" s="1"/>
    </row>
    <row r="60" spans="6:13">
      <c r="F60" s="1"/>
      <c r="G60" s="15"/>
      <c r="I60" s="1"/>
      <c r="J60" s="1"/>
      <c r="K60" s="1"/>
      <c r="L60" s="1"/>
      <c r="M60" s="1"/>
    </row>
    <row r="61" spans="6:13">
      <c r="F61" s="1"/>
      <c r="G61" s="15"/>
      <c r="I61" s="1"/>
      <c r="J61" s="1"/>
      <c r="K61" s="1"/>
      <c r="L61" s="1"/>
      <c r="M61" s="1"/>
    </row>
    <row r="62" spans="6:13">
      <c r="F62" s="1"/>
      <c r="G62" s="15"/>
      <c r="I62" s="1"/>
      <c r="J62" s="1"/>
      <c r="K62" s="1"/>
      <c r="L62" s="1"/>
      <c r="M62" s="1"/>
    </row>
    <row r="63" spans="6:13">
      <c r="F63" s="1"/>
      <c r="G63" s="15"/>
      <c r="I63" s="1"/>
      <c r="J63" s="1"/>
      <c r="K63" s="1"/>
      <c r="L63" s="1"/>
      <c r="M63" s="1"/>
    </row>
    <row r="64" spans="6:13">
      <c r="F64" s="1"/>
      <c r="G64" s="15"/>
      <c r="I64" s="1"/>
      <c r="J64" s="1"/>
      <c r="K64" s="1"/>
      <c r="L64" s="1"/>
      <c r="M64" s="1"/>
    </row>
    <row r="65" spans="6:13">
      <c r="F65" s="1"/>
      <c r="G65" s="15"/>
      <c r="I65" s="1"/>
      <c r="J65" s="1"/>
      <c r="K65" s="1"/>
      <c r="L65" s="1"/>
      <c r="M65" s="1"/>
    </row>
    <row r="66" spans="6:13">
      <c r="F66" s="1"/>
      <c r="G66" s="15"/>
      <c r="I66" s="1"/>
      <c r="J66" s="1"/>
      <c r="K66" s="1"/>
      <c r="L66" s="1"/>
      <c r="M66" s="1"/>
    </row>
    <row r="67" spans="6:13">
      <c r="F67" s="1"/>
      <c r="G67" s="15"/>
      <c r="I67" s="1"/>
      <c r="J67" s="1"/>
      <c r="K67" s="1"/>
      <c r="L67" s="1"/>
      <c r="M67" s="1"/>
    </row>
    <row r="68" spans="6:13">
      <c r="F68" s="1"/>
      <c r="G68" s="15"/>
      <c r="I68" s="1"/>
      <c r="J68" s="1"/>
      <c r="K68" s="1"/>
      <c r="L68" s="1"/>
      <c r="M68" s="1"/>
    </row>
    <row r="69" spans="6:13">
      <c r="F69" s="1"/>
      <c r="G69" s="15"/>
      <c r="I69" s="1"/>
      <c r="J69" s="1"/>
      <c r="K69" s="1"/>
      <c r="L69" s="1"/>
      <c r="M69" s="1"/>
    </row>
    <row r="70" spans="6:13">
      <c r="G70" s="15"/>
      <c r="I70" s="1"/>
      <c r="J70" s="1"/>
      <c r="K70" s="1"/>
      <c r="L70" s="1"/>
      <c r="M70" s="1"/>
    </row>
    <row r="71" spans="6:13">
      <c r="G71" s="15"/>
      <c r="I71" s="1"/>
      <c r="J71" s="1"/>
      <c r="K71" s="1"/>
      <c r="L71" s="1"/>
      <c r="M71" s="1"/>
    </row>
    <row r="72" spans="6:13">
      <c r="G72" s="15"/>
      <c r="I72" s="1"/>
      <c r="J72" s="1"/>
      <c r="K72" s="1"/>
      <c r="L72" s="1"/>
      <c r="M72" s="1"/>
    </row>
    <row r="73" spans="6:13">
      <c r="G73" s="15"/>
      <c r="I73" s="1"/>
      <c r="J73" s="1"/>
      <c r="K73" s="1"/>
      <c r="L73" s="1"/>
      <c r="M73" s="1"/>
    </row>
    <row r="74" spans="6:13">
      <c r="G74" s="15"/>
      <c r="I74" s="1"/>
      <c r="J74" s="1"/>
      <c r="K74" s="1"/>
      <c r="L74" s="1"/>
      <c r="M74" s="1"/>
    </row>
    <row r="75" spans="6:13">
      <c r="G75" s="15"/>
      <c r="I75" s="1"/>
      <c r="J75" s="1"/>
      <c r="K75" s="1"/>
      <c r="L75" s="1"/>
      <c r="M75" s="1"/>
    </row>
    <row r="76" spans="6:13">
      <c r="G76" s="15"/>
      <c r="I76" s="1"/>
      <c r="J76" s="1"/>
      <c r="K76" s="1"/>
      <c r="L76" s="1"/>
      <c r="M76" s="1"/>
    </row>
    <row r="77" spans="6:13">
      <c r="G77" s="15"/>
      <c r="I77" s="1"/>
      <c r="J77" s="1"/>
      <c r="K77" s="1"/>
      <c r="L77" s="1"/>
      <c r="M77" s="1"/>
    </row>
    <row r="78" spans="6:13">
      <c r="G78" s="15"/>
      <c r="I78" s="1"/>
      <c r="J78" s="1"/>
      <c r="K78" s="1"/>
      <c r="L78" s="1"/>
      <c r="M78" s="1"/>
    </row>
    <row r="79" spans="6:13">
      <c r="G79" s="15"/>
      <c r="I79" s="1"/>
      <c r="J79" s="1"/>
      <c r="K79" s="1"/>
      <c r="L79" s="1"/>
      <c r="M79" s="1"/>
    </row>
    <row r="80" spans="6:13">
      <c r="G80" s="15"/>
      <c r="I80" s="1"/>
      <c r="J80" s="1"/>
      <c r="K80" s="1"/>
      <c r="L80" s="1"/>
      <c r="M80" s="1"/>
    </row>
    <row r="81" spans="7:13">
      <c r="G81" s="15"/>
      <c r="I81" s="1"/>
      <c r="J81" s="1"/>
      <c r="K81" s="1"/>
      <c r="L81" s="1"/>
      <c r="M81" s="1"/>
    </row>
    <row r="82" spans="7:13">
      <c r="G82" s="15"/>
      <c r="I82" s="1"/>
      <c r="J82" s="1"/>
      <c r="K82" s="1"/>
      <c r="L82" s="1"/>
      <c r="M82" s="1"/>
    </row>
    <row r="83" spans="7:13">
      <c r="G83" s="15"/>
      <c r="I83" s="1"/>
      <c r="J83" s="1"/>
      <c r="K83" s="1"/>
      <c r="L83" s="1"/>
      <c r="M83" s="1"/>
    </row>
    <row r="84" spans="7:13">
      <c r="G84" s="15"/>
      <c r="I84" s="1"/>
      <c r="J84" s="1"/>
      <c r="K84" s="1"/>
      <c r="L84" s="1"/>
      <c r="M84" s="1"/>
    </row>
    <row r="85" spans="7:13">
      <c r="G85" s="15"/>
      <c r="I85" s="1"/>
      <c r="J85" s="1"/>
      <c r="K85" s="1"/>
      <c r="L85" s="1"/>
      <c r="M85" s="1"/>
    </row>
    <row r="86" spans="7:13">
      <c r="G86" s="15"/>
      <c r="I86" s="1"/>
      <c r="J86" s="1"/>
      <c r="K86" s="1"/>
      <c r="L86" s="1"/>
      <c r="M86" s="1"/>
    </row>
    <row r="87" spans="7:13">
      <c r="G87" s="15"/>
      <c r="I87" s="1"/>
      <c r="J87" s="1"/>
      <c r="K87" s="1"/>
      <c r="L87" s="1"/>
      <c r="M87" s="1"/>
    </row>
    <row r="88" spans="7:13">
      <c r="I88" s="1"/>
      <c r="J88" s="1"/>
      <c r="K88" s="1"/>
      <c r="L88" s="1"/>
      <c r="M88" s="1"/>
    </row>
    <row r="89" spans="7:13">
      <c r="I89" s="1"/>
      <c r="J89" s="1"/>
      <c r="K89" s="1"/>
      <c r="L89" s="1"/>
      <c r="M89" s="1"/>
    </row>
    <row r="90" spans="7:13">
      <c r="I90" s="1"/>
      <c r="J90" s="1"/>
      <c r="K90" s="1"/>
      <c r="L90" s="1"/>
      <c r="M90" s="1"/>
    </row>
    <row r="91" spans="7:13">
      <c r="I91" s="1"/>
      <c r="J91" s="1"/>
      <c r="K91" s="1"/>
      <c r="L91" s="1"/>
      <c r="M91" s="1"/>
    </row>
    <row r="92" spans="7:13">
      <c r="I92" s="1"/>
      <c r="J92" s="1"/>
      <c r="K92" s="1"/>
      <c r="L92" s="1"/>
      <c r="M92" s="1"/>
    </row>
    <row r="93" spans="7:13">
      <c r="I93" s="1"/>
      <c r="J93" s="1"/>
      <c r="K93" s="1"/>
      <c r="L93" s="1"/>
      <c r="M93" s="1"/>
    </row>
    <row r="94" spans="7:13">
      <c r="I94" s="1"/>
      <c r="J94" s="1"/>
      <c r="K94" s="1"/>
      <c r="L94" s="1"/>
      <c r="M94" s="1"/>
    </row>
    <row r="95" spans="7:13">
      <c r="I95" s="1"/>
      <c r="J95" s="1"/>
      <c r="K95" s="1"/>
      <c r="L95" s="1"/>
      <c r="M95" s="1"/>
    </row>
    <row r="96" spans="7:13">
      <c r="I96" s="1"/>
      <c r="J96" s="1"/>
      <c r="K96" s="1"/>
      <c r="L96" s="1"/>
      <c r="M96" s="1"/>
    </row>
    <row r="97" spans="3:13">
      <c r="I97" s="1"/>
      <c r="J97" s="1"/>
      <c r="K97" s="1"/>
      <c r="L97" s="1"/>
      <c r="M97" s="1"/>
    </row>
    <row r="98" spans="3:13">
      <c r="I98" s="1"/>
      <c r="J98" s="1"/>
      <c r="K98" s="1"/>
      <c r="L98" s="1"/>
      <c r="M98" s="1"/>
    </row>
    <row r="99" spans="3:13">
      <c r="I99" s="1"/>
      <c r="J99" s="1"/>
      <c r="K99" s="1"/>
      <c r="L99" s="1"/>
      <c r="M99" s="1"/>
    </row>
    <row r="100" spans="3:13">
      <c r="I100" s="1"/>
      <c r="J100" s="1"/>
      <c r="K100" s="1"/>
      <c r="L100" s="1"/>
      <c r="M100" s="1"/>
    </row>
    <row r="101" spans="3:13">
      <c r="I101" s="1"/>
      <c r="J101" s="1"/>
      <c r="K101" s="1"/>
      <c r="L101" s="1"/>
      <c r="M101" s="1"/>
    </row>
    <row r="102" spans="3:13">
      <c r="I102" s="1"/>
      <c r="J102" s="1"/>
      <c r="K102" s="1"/>
      <c r="L102" s="1"/>
      <c r="M102" s="1"/>
    </row>
    <row r="106" spans="3:1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PHR-2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16"/>
  <sheetViews>
    <sheetView defaultGridColor="0" view="pageBreakPreview" colorId="22" zoomScale="60" zoomScaleNormal="57" workbookViewId="0">
      <pane ySplit="5" topLeftCell="A6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35.77734375" style="97" customWidth="1"/>
    <col min="7" max="7" width="11.44140625" style="102" customWidth="1"/>
    <col min="8" max="8" width="34.77734375" style="97" bestFit="1" customWidth="1"/>
    <col min="9" max="23" width="14.77734375" style="97" customWidth="1"/>
    <col min="24" max="24" width="14.5546875" style="97" customWidth="1"/>
    <col min="25" max="25" width="12.77734375" style="97" customWidth="1"/>
    <col min="26" max="16384" width="11.44140625" style="97"/>
  </cols>
  <sheetData>
    <row r="1" spans="1:33">
      <c r="A1" s="97" t="str">
        <f>Summary!A1</f>
        <v>Atmos Energy Corporation, Kentucky/Mid-States Division</v>
      </c>
    </row>
    <row r="2" spans="1:33">
      <c r="A2" s="97" t="str">
        <f>Summary!A2</f>
        <v>Class Cost of Service - Customer/Demand Study</v>
      </c>
    </row>
    <row r="3" spans="1:33">
      <c r="A3" s="97" t="str">
        <f>Summary!A3</f>
        <v>Forecasted Test Period: Twelve Months Ended December 31, 2022</v>
      </c>
    </row>
    <row r="5" spans="1:33">
      <c r="A5" s="97" t="s">
        <v>37</v>
      </c>
    </row>
    <row r="7" spans="1:33">
      <c r="F7" s="103" t="s">
        <v>20</v>
      </c>
    </row>
    <row r="8" spans="1:33">
      <c r="J8" s="98"/>
      <c r="K8" s="105"/>
      <c r="L8" s="105"/>
      <c r="M8" s="105"/>
      <c r="N8" s="103"/>
      <c r="O8" s="103"/>
      <c r="P8" s="105"/>
      <c r="Q8" s="105"/>
      <c r="R8" s="105"/>
      <c r="S8" s="105"/>
      <c r="T8" s="105"/>
      <c r="U8" s="105"/>
      <c r="V8" s="105"/>
      <c r="W8" s="105"/>
      <c r="X8" s="105"/>
      <c r="Y8" s="105"/>
    </row>
    <row r="9" spans="1:33">
      <c r="G9" s="104" t="s">
        <v>38</v>
      </c>
      <c r="H9" s="115" t="s">
        <v>38</v>
      </c>
      <c r="I9" s="103" t="s">
        <v>1</v>
      </c>
      <c r="J9" s="116" t="s">
        <v>56</v>
      </c>
      <c r="K9" s="116" t="s">
        <v>543</v>
      </c>
      <c r="L9" s="116" t="s">
        <v>543</v>
      </c>
      <c r="M9" s="117" t="s">
        <v>544</v>
      </c>
      <c r="N9" s="117" t="s">
        <v>544</v>
      </c>
      <c r="O9" s="103"/>
      <c r="P9" s="103"/>
      <c r="Q9" s="103"/>
      <c r="R9" s="103"/>
      <c r="S9" s="103"/>
      <c r="T9" s="105"/>
      <c r="U9" s="105"/>
      <c r="V9" s="105"/>
      <c r="W9" s="103"/>
      <c r="X9" s="103"/>
      <c r="Y9" s="103"/>
    </row>
    <row r="10" spans="1:33">
      <c r="A10" s="105" t="s">
        <v>290</v>
      </c>
      <c r="C10" s="105" t="s">
        <v>288</v>
      </c>
      <c r="G10" s="104" t="s">
        <v>39</v>
      </c>
      <c r="H10" s="115" t="s">
        <v>21</v>
      </c>
      <c r="I10" s="103" t="s">
        <v>2</v>
      </c>
      <c r="J10" s="116" t="s">
        <v>464</v>
      </c>
      <c r="K10" s="117" t="s">
        <v>545</v>
      </c>
      <c r="L10" s="117" t="s">
        <v>546</v>
      </c>
      <c r="M10" s="117" t="s">
        <v>545</v>
      </c>
      <c r="N10" s="117" t="s">
        <v>546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33">
      <c r="A11" s="105" t="s">
        <v>289</v>
      </c>
      <c r="C11" s="105" t="s">
        <v>289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</row>
    <row r="12" spans="1:33">
      <c r="A12" s="97">
        <v>1</v>
      </c>
      <c r="D12" s="97" t="s">
        <v>322</v>
      </c>
      <c r="G12" s="118"/>
      <c r="H12" s="106"/>
      <c r="I12" s="98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98"/>
      <c r="Z12" s="98"/>
      <c r="AA12" s="98"/>
      <c r="AB12" s="98"/>
      <c r="AC12" s="98"/>
      <c r="AD12" s="98"/>
      <c r="AE12" s="98"/>
      <c r="AF12" s="98"/>
      <c r="AG12" s="98"/>
    </row>
    <row r="13" spans="1:33">
      <c r="A13" s="97">
        <f t="shared" ref="A13:A77" si="0">A12+1</f>
        <v>2</v>
      </c>
      <c r="G13" s="11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33">
      <c r="A14" s="97">
        <f t="shared" si="0"/>
        <v>3</v>
      </c>
      <c r="C14" s="97">
        <v>30100</v>
      </c>
      <c r="E14" s="107" t="s">
        <v>323</v>
      </c>
      <c r="G14" s="118">
        <v>6.2</v>
      </c>
      <c r="H14" s="106" t="str">
        <f>VLOOKUP($G14,alloc,3)</f>
        <v>P, S, T &amp; D Plant - Customer</v>
      </c>
      <c r="I14" s="98">
        <f>'Plt. Class.'!J$14</f>
        <v>4667.1521083047492</v>
      </c>
      <c r="J14" s="106">
        <f>$I14*VLOOKUP($G14,alloc,6)</f>
        <v>3818.6883028465695</v>
      </c>
      <c r="K14" s="106">
        <f>$I14*VLOOKUP($G14,alloc,7)</f>
        <v>818.17358662409879</v>
      </c>
      <c r="L14" s="106">
        <f>$I14*VLOOKUP($G14,alloc,8)</f>
        <v>1.2430782688699666</v>
      </c>
      <c r="M14" s="106">
        <f>$I14*VLOOKUP($G14,alloc,9)</f>
        <v>18.307969541365004</v>
      </c>
      <c r="N14" s="106">
        <f>$I14*VLOOKUP($G14,alloc,10)</f>
        <v>10.739171023845687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33">
      <c r="A15" s="97">
        <f t="shared" si="0"/>
        <v>4</v>
      </c>
      <c r="C15" s="97">
        <v>30200</v>
      </c>
      <c r="E15" s="107" t="s">
        <v>185</v>
      </c>
      <c r="G15" s="118">
        <v>6.2</v>
      </c>
      <c r="H15" s="106" t="str">
        <f>VLOOKUP($G15,alloc,3)</f>
        <v>P, S, T &amp; D Plant - Customer</v>
      </c>
      <c r="I15" s="98">
        <f>'Plt. Class.'!J$15</f>
        <v>67153.605981893197</v>
      </c>
      <c r="J15" s="106">
        <f>$I15*VLOOKUP($G15,alloc,6)</f>
        <v>54945.432183518285</v>
      </c>
      <c r="K15" s="106">
        <f>$I15*VLOOKUP($G15,alloc,7)</f>
        <v>11772.341116369606</v>
      </c>
      <c r="L15" s="106">
        <f>$I15*VLOOKUP($G15,alloc,8)</f>
        <v>17.886108345131497</v>
      </c>
      <c r="M15" s="106">
        <f>$I15*VLOOKUP($G15,alloc,9)</f>
        <v>263.42534898780053</v>
      </c>
      <c r="N15" s="106">
        <f>$I15*VLOOKUP($G15,alloc,10)</f>
        <v>154.52122467237308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33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'Plt. Class.'!J$16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H18" s="106"/>
      <c r="I18" s="98">
        <f>'Plt. Class.'!J$18</f>
        <v>71820.758090197953</v>
      </c>
      <c r="J18" s="98">
        <f t="shared" ref="J18:X18" si="1">SUM(J14:J16)</f>
        <v>58764.120486364853</v>
      </c>
      <c r="K18" s="98">
        <f t="shared" si="1"/>
        <v>12590.514702993703</v>
      </c>
      <c r="L18" s="98">
        <f t="shared" si="1"/>
        <v>19.129186614001462</v>
      </c>
      <c r="M18" s="98">
        <f t="shared" si="1"/>
        <v>281.73331852916556</v>
      </c>
      <c r="N18" s="98">
        <f t="shared" si="1"/>
        <v>165.26039569621878</v>
      </c>
      <c r="O18" s="98">
        <f t="shared" si="1"/>
        <v>0</v>
      </c>
      <c r="P18" s="98">
        <f t="shared" si="1"/>
        <v>0</v>
      </c>
      <c r="Q18" s="98">
        <f t="shared" si="1"/>
        <v>0</v>
      </c>
      <c r="R18" s="98">
        <f t="shared" si="1"/>
        <v>0</v>
      </c>
      <c r="S18" s="98">
        <f t="shared" si="1"/>
        <v>0</v>
      </c>
      <c r="T18" s="98">
        <f t="shared" si="1"/>
        <v>0</v>
      </c>
      <c r="U18" s="98">
        <f t="shared" si="1"/>
        <v>0</v>
      </c>
      <c r="V18" s="98">
        <f t="shared" si="1"/>
        <v>0</v>
      </c>
      <c r="W18" s="98">
        <f t="shared" si="1"/>
        <v>0</v>
      </c>
      <c r="X18" s="98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/>
      <c r="H21" s="106"/>
      <c r="I21" s="98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98"/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ref="H22:H28" si="2">VLOOKUP($G22,alloc,3)</f>
        <v>-</v>
      </c>
      <c r="I22" s="98">
        <f>'Plt. Class.'!J$22</f>
        <v>0</v>
      </c>
      <c r="J22" s="106">
        <f t="shared" ref="J22:J28" si="3">$I22*VLOOKUP($G22,alloc,6)</f>
        <v>0</v>
      </c>
      <c r="K22" s="106">
        <f t="shared" ref="K22:K28" si="4">$I22*VLOOKUP($G22,alloc,7)</f>
        <v>0</v>
      </c>
      <c r="L22" s="106">
        <f t="shared" ref="L22:L28" si="5">$I22*VLOOKUP($G22,alloc,8)</f>
        <v>0</v>
      </c>
      <c r="M22" s="106">
        <f t="shared" ref="M22:M28" si="6">$I22*VLOOKUP($G22,alloc,9)</f>
        <v>0</v>
      </c>
      <c r="N22" s="106">
        <f t="shared" ref="N22:N28" si="7">$I22*VLOOKUP($G22,alloc,10)</f>
        <v>0</v>
      </c>
      <c r="O22" s="106">
        <f t="shared" ref="O22:O28" si="8">$I22*VLOOKUP($G22,alloc,11)</f>
        <v>0</v>
      </c>
      <c r="P22" s="106">
        <f t="shared" ref="P22:P28" si="9">$I22*VLOOKUP($G22,alloc,12)</f>
        <v>0</v>
      </c>
      <c r="Q22" s="106">
        <f t="shared" ref="Q22:Q28" si="10">$I22*VLOOKUP($G22,alloc,13)</f>
        <v>0</v>
      </c>
      <c r="R22" s="106">
        <f t="shared" ref="R22:R28" si="11">$I22*VLOOKUP($G22,alloc,14)</f>
        <v>0</v>
      </c>
      <c r="S22" s="106">
        <f t="shared" ref="S22:S28" si="12">$I22*VLOOKUP($G22,alloc,15)</f>
        <v>0</v>
      </c>
      <c r="T22" s="106">
        <f t="shared" ref="T22:T28" si="13">$I22*VLOOKUP($G22,alloc,16)</f>
        <v>0</v>
      </c>
      <c r="U22" s="106">
        <f t="shared" ref="U22:U28" si="14">$I22*VLOOKUP($G22,alloc,17)</f>
        <v>0</v>
      </c>
      <c r="V22" s="106">
        <f t="shared" ref="V22:V28" si="15">$I22*VLOOKUP($G22,alloc,18)</f>
        <v>0</v>
      </c>
      <c r="W22" s="106">
        <f t="shared" ref="W22:W28" si="16">$I22*VLOOKUP($G22,alloc,19)</f>
        <v>0</v>
      </c>
      <c r="X22" s="106">
        <f t="shared" ref="X22:X28" si="17">$I22*VLOOKUP($G22,alloc,20)</f>
        <v>0</v>
      </c>
      <c r="Y22" s="98">
        <f t="shared" ref="Y22:Y28" si="18">SUM(J22:X22)-I22</f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'Plt. Class.'!J$23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'Plt. Class.'!J$24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'Plt. Class.'!J$25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'Plt. Class.'!J$26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'Plt. Class.'!J$27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'Plt. Class.'!J$28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H29" s="106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'Plt. Class.'!J$30</f>
        <v>0</v>
      </c>
      <c r="J30" s="98">
        <f>SUM(J20:J28)</f>
        <v>0</v>
      </c>
      <c r="K30" s="98">
        <f t="shared" ref="K30:X30" si="19">SUM(K20:K28)</f>
        <v>0</v>
      </c>
      <c r="L30" s="98">
        <f t="shared" si="19"/>
        <v>0</v>
      </c>
      <c r="M30" s="98">
        <f t="shared" si="19"/>
        <v>0</v>
      </c>
      <c r="N30" s="98">
        <f t="shared" si="19"/>
        <v>0</v>
      </c>
      <c r="O30" s="98">
        <f t="shared" si="19"/>
        <v>0</v>
      </c>
      <c r="P30" s="98">
        <f t="shared" si="19"/>
        <v>0</v>
      </c>
      <c r="Q30" s="98">
        <f t="shared" si="19"/>
        <v>0</v>
      </c>
      <c r="R30" s="98">
        <f t="shared" si="19"/>
        <v>0</v>
      </c>
      <c r="S30" s="98">
        <f t="shared" si="19"/>
        <v>0</v>
      </c>
      <c r="T30" s="98">
        <f t="shared" si="19"/>
        <v>0</v>
      </c>
      <c r="U30" s="98">
        <f t="shared" si="19"/>
        <v>0</v>
      </c>
      <c r="V30" s="98">
        <f t="shared" si="19"/>
        <v>0</v>
      </c>
      <c r="W30" s="98">
        <f t="shared" si="19"/>
        <v>0</v>
      </c>
      <c r="X30" s="98">
        <f t="shared" si="19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0">VLOOKUP($G34,alloc,3)</f>
        <v>-</v>
      </c>
      <c r="I34" s="98">
        <f>'Plt. Class.'!J$34</f>
        <v>0</v>
      </c>
      <c r="J34" s="106">
        <f t="shared" ref="J34:J50" si="21">$I34*VLOOKUP($G34,alloc,6)</f>
        <v>0</v>
      </c>
      <c r="K34" s="106">
        <f t="shared" ref="K34:K50" si="22">$I34*VLOOKUP($G34,alloc,7)</f>
        <v>0</v>
      </c>
      <c r="L34" s="106">
        <f t="shared" ref="L34:L50" si="23">$I34*VLOOKUP($G34,alloc,8)</f>
        <v>0</v>
      </c>
      <c r="M34" s="106">
        <f t="shared" ref="M34:M50" si="24">$I34*VLOOKUP($G34,alloc,9)</f>
        <v>0</v>
      </c>
      <c r="N34" s="106">
        <f t="shared" ref="N34:N50" si="25">$I34*VLOOKUP($G34,alloc,10)</f>
        <v>0</v>
      </c>
      <c r="O34" s="106">
        <f t="shared" ref="O34:O50" si="26">$I34*VLOOKUP($G34,alloc,11)</f>
        <v>0</v>
      </c>
      <c r="P34" s="106">
        <f t="shared" ref="P34:P50" si="27">$I34*VLOOKUP($G34,alloc,12)</f>
        <v>0</v>
      </c>
      <c r="Q34" s="106">
        <f t="shared" ref="Q34:Q50" si="28">$I34*VLOOKUP($G34,alloc,13)</f>
        <v>0</v>
      </c>
      <c r="R34" s="106">
        <f t="shared" ref="R34:R50" si="29">$I34*VLOOKUP($G34,alloc,14)</f>
        <v>0</v>
      </c>
      <c r="S34" s="106">
        <f t="shared" ref="S34:S50" si="30">$I34*VLOOKUP($G34,alloc,15)</f>
        <v>0</v>
      </c>
      <c r="T34" s="106">
        <f t="shared" ref="T34:T50" si="31">$I34*VLOOKUP($G34,alloc,16)</f>
        <v>0</v>
      </c>
      <c r="U34" s="106">
        <f t="shared" ref="U34:U50" si="32">$I34*VLOOKUP($G34,alloc,17)</f>
        <v>0</v>
      </c>
      <c r="V34" s="106">
        <f t="shared" ref="V34:V50" si="33">$I34*VLOOKUP($G34,alloc,18)</f>
        <v>0</v>
      </c>
      <c r="W34" s="106">
        <f t="shared" ref="W34:W50" si="34">$I34*VLOOKUP($G34,alloc,19)</f>
        <v>0</v>
      </c>
      <c r="X34" s="106">
        <f t="shared" ref="X34:X50" si="35">$I34*VLOOKUP($G34,alloc,20)</f>
        <v>0</v>
      </c>
      <c r="Y34" s="98">
        <f t="shared" ref="Y34:Y52" si="36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0"/>
        <v>-</v>
      </c>
      <c r="I35" s="98">
        <f>'Plt. Class.'!J$35</f>
        <v>0</v>
      </c>
      <c r="J35" s="106">
        <f t="shared" si="21"/>
        <v>0</v>
      </c>
      <c r="K35" s="106">
        <f t="shared" si="22"/>
        <v>0</v>
      </c>
      <c r="L35" s="106">
        <f t="shared" si="23"/>
        <v>0</v>
      </c>
      <c r="M35" s="106">
        <f t="shared" si="24"/>
        <v>0</v>
      </c>
      <c r="N35" s="106">
        <f t="shared" si="25"/>
        <v>0</v>
      </c>
      <c r="O35" s="106">
        <f t="shared" si="26"/>
        <v>0</v>
      </c>
      <c r="P35" s="106">
        <f t="shared" si="27"/>
        <v>0</v>
      </c>
      <c r="Q35" s="106">
        <f t="shared" si="28"/>
        <v>0</v>
      </c>
      <c r="R35" s="106">
        <f t="shared" si="29"/>
        <v>0</v>
      </c>
      <c r="S35" s="106">
        <f t="shared" si="30"/>
        <v>0</v>
      </c>
      <c r="T35" s="106">
        <f t="shared" si="31"/>
        <v>0</v>
      </c>
      <c r="U35" s="106">
        <f t="shared" si="32"/>
        <v>0</v>
      </c>
      <c r="V35" s="106">
        <f t="shared" si="33"/>
        <v>0</v>
      </c>
      <c r="W35" s="106">
        <f t="shared" si="34"/>
        <v>0</v>
      </c>
      <c r="X35" s="106">
        <f t="shared" si="35"/>
        <v>0</v>
      </c>
      <c r="Y35" s="98">
        <f t="shared" si="36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0"/>
        <v>-</v>
      </c>
      <c r="I36" s="98">
        <f>'Plt. Class.'!J$36</f>
        <v>0</v>
      </c>
      <c r="J36" s="106">
        <f t="shared" si="21"/>
        <v>0</v>
      </c>
      <c r="K36" s="106">
        <f t="shared" si="22"/>
        <v>0</v>
      </c>
      <c r="L36" s="106">
        <f t="shared" si="23"/>
        <v>0</v>
      </c>
      <c r="M36" s="106">
        <f t="shared" si="24"/>
        <v>0</v>
      </c>
      <c r="N36" s="106">
        <f t="shared" si="25"/>
        <v>0</v>
      </c>
      <c r="O36" s="106">
        <f t="shared" si="26"/>
        <v>0</v>
      </c>
      <c r="P36" s="106">
        <f t="shared" si="27"/>
        <v>0</v>
      </c>
      <c r="Q36" s="106">
        <f t="shared" si="28"/>
        <v>0</v>
      </c>
      <c r="R36" s="106">
        <f t="shared" si="29"/>
        <v>0</v>
      </c>
      <c r="S36" s="106">
        <f t="shared" si="30"/>
        <v>0</v>
      </c>
      <c r="T36" s="106">
        <f t="shared" si="31"/>
        <v>0</v>
      </c>
      <c r="U36" s="106">
        <f t="shared" si="32"/>
        <v>0</v>
      </c>
      <c r="V36" s="106">
        <f t="shared" si="33"/>
        <v>0</v>
      </c>
      <c r="W36" s="106">
        <f t="shared" si="34"/>
        <v>0</v>
      </c>
      <c r="X36" s="106">
        <f t="shared" si="35"/>
        <v>0</v>
      </c>
      <c r="Y36" s="98">
        <f t="shared" si="36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0"/>
        <v>-</v>
      </c>
      <c r="I37" s="98">
        <f>'Plt. Class.'!J$37</f>
        <v>0</v>
      </c>
      <c r="J37" s="106">
        <f t="shared" si="21"/>
        <v>0</v>
      </c>
      <c r="K37" s="106">
        <f t="shared" si="22"/>
        <v>0</v>
      </c>
      <c r="L37" s="106">
        <f t="shared" si="23"/>
        <v>0</v>
      </c>
      <c r="M37" s="106">
        <f t="shared" si="24"/>
        <v>0</v>
      </c>
      <c r="N37" s="106">
        <f t="shared" si="25"/>
        <v>0</v>
      </c>
      <c r="O37" s="106">
        <f t="shared" si="26"/>
        <v>0</v>
      </c>
      <c r="P37" s="106">
        <f t="shared" si="27"/>
        <v>0</v>
      </c>
      <c r="Q37" s="106">
        <f t="shared" si="28"/>
        <v>0</v>
      </c>
      <c r="R37" s="106">
        <f t="shared" si="29"/>
        <v>0</v>
      </c>
      <c r="S37" s="106">
        <f t="shared" si="30"/>
        <v>0</v>
      </c>
      <c r="T37" s="106">
        <f t="shared" si="31"/>
        <v>0</v>
      </c>
      <c r="U37" s="106">
        <f t="shared" si="32"/>
        <v>0</v>
      </c>
      <c r="V37" s="106">
        <f t="shared" si="33"/>
        <v>0</v>
      </c>
      <c r="W37" s="106">
        <f t="shared" si="34"/>
        <v>0</v>
      </c>
      <c r="X37" s="106">
        <f t="shared" si="35"/>
        <v>0</v>
      </c>
      <c r="Y37" s="98">
        <f t="shared" si="36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0"/>
        <v>-</v>
      </c>
      <c r="I38" s="98">
        <f>'Plt. Class.'!J$38</f>
        <v>0</v>
      </c>
      <c r="J38" s="106">
        <f t="shared" si="21"/>
        <v>0</v>
      </c>
      <c r="K38" s="106">
        <f t="shared" si="22"/>
        <v>0</v>
      </c>
      <c r="L38" s="106">
        <f t="shared" si="23"/>
        <v>0</v>
      </c>
      <c r="M38" s="106">
        <f t="shared" si="24"/>
        <v>0</v>
      </c>
      <c r="N38" s="106">
        <f t="shared" si="25"/>
        <v>0</v>
      </c>
      <c r="O38" s="106">
        <f t="shared" si="26"/>
        <v>0</v>
      </c>
      <c r="P38" s="106">
        <f t="shared" si="27"/>
        <v>0</v>
      </c>
      <c r="Q38" s="106">
        <f t="shared" si="28"/>
        <v>0</v>
      </c>
      <c r="R38" s="106">
        <f t="shared" si="29"/>
        <v>0</v>
      </c>
      <c r="S38" s="106">
        <f t="shared" si="30"/>
        <v>0</v>
      </c>
      <c r="T38" s="106">
        <f t="shared" si="31"/>
        <v>0</v>
      </c>
      <c r="U38" s="106">
        <f t="shared" si="32"/>
        <v>0</v>
      </c>
      <c r="V38" s="106">
        <f t="shared" si="33"/>
        <v>0</v>
      </c>
      <c r="W38" s="106">
        <f t="shared" si="34"/>
        <v>0</v>
      </c>
      <c r="X38" s="106">
        <f t="shared" si="35"/>
        <v>0</v>
      </c>
      <c r="Y38" s="98">
        <f t="shared" si="36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0"/>
        <v>-</v>
      </c>
      <c r="I39" s="98">
        <f>'Plt. Class.'!J$39</f>
        <v>0</v>
      </c>
      <c r="J39" s="106">
        <f t="shared" si="21"/>
        <v>0</v>
      </c>
      <c r="K39" s="106">
        <f t="shared" si="22"/>
        <v>0</v>
      </c>
      <c r="L39" s="106">
        <f t="shared" si="23"/>
        <v>0</v>
      </c>
      <c r="M39" s="106">
        <f t="shared" si="24"/>
        <v>0</v>
      </c>
      <c r="N39" s="106">
        <f t="shared" si="25"/>
        <v>0</v>
      </c>
      <c r="O39" s="106">
        <f t="shared" si="26"/>
        <v>0</v>
      </c>
      <c r="P39" s="106">
        <f t="shared" si="27"/>
        <v>0</v>
      </c>
      <c r="Q39" s="106">
        <f t="shared" si="28"/>
        <v>0</v>
      </c>
      <c r="R39" s="106">
        <f t="shared" si="29"/>
        <v>0</v>
      </c>
      <c r="S39" s="106">
        <f t="shared" si="30"/>
        <v>0</v>
      </c>
      <c r="T39" s="106">
        <f t="shared" si="31"/>
        <v>0</v>
      </c>
      <c r="U39" s="106">
        <f t="shared" si="32"/>
        <v>0</v>
      </c>
      <c r="V39" s="106">
        <f t="shared" si="33"/>
        <v>0</v>
      </c>
      <c r="W39" s="106">
        <f t="shared" si="34"/>
        <v>0</v>
      </c>
      <c r="X39" s="106">
        <f t="shared" si="35"/>
        <v>0</v>
      </c>
      <c r="Y39" s="98">
        <f t="shared" si="36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0"/>
        <v>-</v>
      </c>
      <c r="I40" s="98">
        <f>'Plt. Class.'!J$40</f>
        <v>0</v>
      </c>
      <c r="J40" s="106">
        <f t="shared" si="21"/>
        <v>0</v>
      </c>
      <c r="K40" s="106">
        <f t="shared" si="22"/>
        <v>0</v>
      </c>
      <c r="L40" s="106">
        <f t="shared" si="23"/>
        <v>0</v>
      </c>
      <c r="M40" s="106">
        <f t="shared" si="24"/>
        <v>0</v>
      </c>
      <c r="N40" s="106">
        <f t="shared" si="25"/>
        <v>0</v>
      </c>
      <c r="O40" s="106">
        <f t="shared" si="26"/>
        <v>0</v>
      </c>
      <c r="P40" s="106">
        <f t="shared" si="27"/>
        <v>0</v>
      </c>
      <c r="Q40" s="106">
        <f t="shared" si="28"/>
        <v>0</v>
      </c>
      <c r="R40" s="106">
        <f t="shared" si="29"/>
        <v>0</v>
      </c>
      <c r="S40" s="106">
        <f t="shared" si="30"/>
        <v>0</v>
      </c>
      <c r="T40" s="106">
        <f t="shared" si="31"/>
        <v>0</v>
      </c>
      <c r="U40" s="106">
        <f t="shared" si="32"/>
        <v>0</v>
      </c>
      <c r="V40" s="106">
        <f t="shared" si="33"/>
        <v>0</v>
      </c>
      <c r="W40" s="106">
        <f t="shared" si="34"/>
        <v>0</v>
      </c>
      <c r="X40" s="106">
        <f t="shared" si="35"/>
        <v>0</v>
      </c>
      <c r="Y40" s="98">
        <f t="shared" si="36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0"/>
        <v>-</v>
      </c>
      <c r="I41" s="98">
        <f>'Plt. Class.'!J$41</f>
        <v>0</v>
      </c>
      <c r="J41" s="106">
        <f t="shared" si="21"/>
        <v>0</v>
      </c>
      <c r="K41" s="106">
        <f t="shared" si="22"/>
        <v>0</v>
      </c>
      <c r="L41" s="106">
        <f t="shared" si="23"/>
        <v>0</v>
      </c>
      <c r="M41" s="106">
        <f t="shared" si="24"/>
        <v>0</v>
      </c>
      <c r="N41" s="106">
        <f t="shared" si="25"/>
        <v>0</v>
      </c>
      <c r="O41" s="106">
        <f t="shared" si="26"/>
        <v>0</v>
      </c>
      <c r="P41" s="106">
        <f t="shared" si="27"/>
        <v>0</v>
      </c>
      <c r="Q41" s="106">
        <f t="shared" si="28"/>
        <v>0</v>
      </c>
      <c r="R41" s="106">
        <f t="shared" si="29"/>
        <v>0</v>
      </c>
      <c r="S41" s="106">
        <f t="shared" si="30"/>
        <v>0</v>
      </c>
      <c r="T41" s="106">
        <f t="shared" si="31"/>
        <v>0</v>
      </c>
      <c r="U41" s="106">
        <f t="shared" si="32"/>
        <v>0</v>
      </c>
      <c r="V41" s="106">
        <f t="shared" si="33"/>
        <v>0</v>
      </c>
      <c r="W41" s="106">
        <f t="shared" si="34"/>
        <v>0</v>
      </c>
      <c r="X41" s="106">
        <f t="shared" si="35"/>
        <v>0</v>
      </c>
      <c r="Y41" s="98">
        <f t="shared" si="36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0"/>
        <v>-</v>
      </c>
      <c r="I42" s="98">
        <f>'Plt. Class.'!J$42</f>
        <v>0</v>
      </c>
      <c r="J42" s="106">
        <f t="shared" si="21"/>
        <v>0</v>
      </c>
      <c r="K42" s="106">
        <f t="shared" si="22"/>
        <v>0</v>
      </c>
      <c r="L42" s="106">
        <f t="shared" si="23"/>
        <v>0</v>
      </c>
      <c r="M42" s="106">
        <f t="shared" si="24"/>
        <v>0</v>
      </c>
      <c r="N42" s="106">
        <f t="shared" si="25"/>
        <v>0</v>
      </c>
      <c r="O42" s="106">
        <f t="shared" si="26"/>
        <v>0</v>
      </c>
      <c r="P42" s="106">
        <f t="shared" si="27"/>
        <v>0</v>
      </c>
      <c r="Q42" s="106">
        <f t="shared" si="28"/>
        <v>0</v>
      </c>
      <c r="R42" s="106">
        <f t="shared" si="29"/>
        <v>0</v>
      </c>
      <c r="S42" s="106">
        <f t="shared" si="30"/>
        <v>0</v>
      </c>
      <c r="T42" s="106">
        <f t="shared" si="31"/>
        <v>0</v>
      </c>
      <c r="U42" s="106">
        <f t="shared" si="32"/>
        <v>0</v>
      </c>
      <c r="V42" s="106">
        <f t="shared" si="33"/>
        <v>0</v>
      </c>
      <c r="W42" s="106">
        <f t="shared" si="34"/>
        <v>0</v>
      </c>
      <c r="X42" s="106">
        <f t="shared" si="35"/>
        <v>0</v>
      </c>
      <c r="Y42" s="98">
        <f t="shared" si="36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0"/>
        <v>-</v>
      </c>
      <c r="I43" s="98">
        <f>'Plt. Class.'!J$43</f>
        <v>0</v>
      </c>
      <c r="J43" s="106">
        <f t="shared" si="21"/>
        <v>0</v>
      </c>
      <c r="K43" s="106">
        <f t="shared" si="22"/>
        <v>0</v>
      </c>
      <c r="L43" s="106">
        <f t="shared" si="23"/>
        <v>0</v>
      </c>
      <c r="M43" s="106">
        <f t="shared" si="24"/>
        <v>0</v>
      </c>
      <c r="N43" s="106">
        <f t="shared" si="25"/>
        <v>0</v>
      </c>
      <c r="O43" s="106">
        <f t="shared" si="26"/>
        <v>0</v>
      </c>
      <c r="P43" s="106">
        <f t="shared" si="27"/>
        <v>0</v>
      </c>
      <c r="Q43" s="106">
        <f t="shared" si="28"/>
        <v>0</v>
      </c>
      <c r="R43" s="106">
        <f t="shared" si="29"/>
        <v>0</v>
      </c>
      <c r="S43" s="106">
        <f t="shared" si="30"/>
        <v>0</v>
      </c>
      <c r="T43" s="106">
        <f t="shared" si="31"/>
        <v>0</v>
      </c>
      <c r="U43" s="106">
        <f t="shared" si="32"/>
        <v>0</v>
      </c>
      <c r="V43" s="106">
        <f t="shared" si="33"/>
        <v>0</v>
      </c>
      <c r="W43" s="106">
        <f t="shared" si="34"/>
        <v>0</v>
      </c>
      <c r="X43" s="106">
        <f t="shared" si="35"/>
        <v>0</v>
      </c>
      <c r="Y43" s="98">
        <f t="shared" si="36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0"/>
        <v>-</v>
      </c>
      <c r="I44" s="98">
        <f>'Plt. Class.'!J$44</f>
        <v>0</v>
      </c>
      <c r="J44" s="106">
        <f t="shared" si="21"/>
        <v>0</v>
      </c>
      <c r="K44" s="106">
        <f t="shared" si="22"/>
        <v>0</v>
      </c>
      <c r="L44" s="106">
        <f t="shared" si="23"/>
        <v>0</v>
      </c>
      <c r="M44" s="106">
        <f t="shared" si="24"/>
        <v>0</v>
      </c>
      <c r="N44" s="106">
        <f t="shared" si="25"/>
        <v>0</v>
      </c>
      <c r="O44" s="106">
        <f t="shared" si="26"/>
        <v>0</v>
      </c>
      <c r="P44" s="106">
        <f t="shared" si="27"/>
        <v>0</v>
      </c>
      <c r="Q44" s="106">
        <f t="shared" si="28"/>
        <v>0</v>
      </c>
      <c r="R44" s="106">
        <f t="shared" si="29"/>
        <v>0</v>
      </c>
      <c r="S44" s="106">
        <f t="shared" si="30"/>
        <v>0</v>
      </c>
      <c r="T44" s="106">
        <f t="shared" si="31"/>
        <v>0</v>
      </c>
      <c r="U44" s="106">
        <f t="shared" si="32"/>
        <v>0</v>
      </c>
      <c r="V44" s="106">
        <f t="shared" si="33"/>
        <v>0</v>
      </c>
      <c r="W44" s="106">
        <f t="shared" si="34"/>
        <v>0</v>
      </c>
      <c r="X44" s="106">
        <f t="shared" si="35"/>
        <v>0</v>
      </c>
      <c r="Y44" s="98">
        <f t="shared" si="36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0"/>
        <v>-</v>
      </c>
      <c r="I45" s="98">
        <f>'Plt. Class.'!J$45</f>
        <v>0</v>
      </c>
      <c r="J45" s="106">
        <f t="shared" si="21"/>
        <v>0</v>
      </c>
      <c r="K45" s="106">
        <f t="shared" si="22"/>
        <v>0</v>
      </c>
      <c r="L45" s="106">
        <f t="shared" si="23"/>
        <v>0</v>
      </c>
      <c r="M45" s="106">
        <f t="shared" si="24"/>
        <v>0</v>
      </c>
      <c r="N45" s="106">
        <f t="shared" si="25"/>
        <v>0</v>
      </c>
      <c r="O45" s="106">
        <f t="shared" si="26"/>
        <v>0</v>
      </c>
      <c r="P45" s="106">
        <f t="shared" si="27"/>
        <v>0</v>
      </c>
      <c r="Q45" s="106">
        <f t="shared" si="28"/>
        <v>0</v>
      </c>
      <c r="R45" s="106">
        <f t="shared" si="29"/>
        <v>0</v>
      </c>
      <c r="S45" s="106">
        <f t="shared" si="30"/>
        <v>0</v>
      </c>
      <c r="T45" s="106">
        <f t="shared" si="31"/>
        <v>0</v>
      </c>
      <c r="U45" s="106">
        <f t="shared" si="32"/>
        <v>0</v>
      </c>
      <c r="V45" s="106">
        <f t="shared" si="33"/>
        <v>0</v>
      </c>
      <c r="W45" s="106">
        <f t="shared" si="34"/>
        <v>0</v>
      </c>
      <c r="X45" s="106">
        <f t="shared" si="35"/>
        <v>0</v>
      </c>
      <c r="Y45" s="98">
        <f t="shared" si="36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0"/>
        <v>-</v>
      </c>
      <c r="I46" s="98">
        <f>'Plt. Class.'!J$46</f>
        <v>0</v>
      </c>
      <c r="J46" s="106">
        <f t="shared" si="21"/>
        <v>0</v>
      </c>
      <c r="K46" s="106">
        <f t="shared" si="22"/>
        <v>0</v>
      </c>
      <c r="L46" s="106">
        <f t="shared" si="23"/>
        <v>0</v>
      </c>
      <c r="M46" s="106">
        <f t="shared" si="24"/>
        <v>0</v>
      </c>
      <c r="N46" s="106">
        <f t="shared" si="25"/>
        <v>0</v>
      </c>
      <c r="O46" s="106">
        <f t="shared" si="26"/>
        <v>0</v>
      </c>
      <c r="P46" s="106">
        <f t="shared" si="27"/>
        <v>0</v>
      </c>
      <c r="Q46" s="106">
        <f t="shared" si="28"/>
        <v>0</v>
      </c>
      <c r="R46" s="106">
        <f t="shared" si="29"/>
        <v>0</v>
      </c>
      <c r="S46" s="106">
        <f t="shared" si="30"/>
        <v>0</v>
      </c>
      <c r="T46" s="106">
        <f t="shared" si="31"/>
        <v>0</v>
      </c>
      <c r="U46" s="106">
        <f t="shared" si="32"/>
        <v>0</v>
      </c>
      <c r="V46" s="106">
        <f t="shared" si="33"/>
        <v>0</v>
      </c>
      <c r="W46" s="106">
        <f t="shared" si="34"/>
        <v>0</v>
      </c>
      <c r="X46" s="106">
        <f t="shared" si="35"/>
        <v>0</v>
      </c>
      <c r="Y46" s="98">
        <f t="shared" si="36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0"/>
        <v>-</v>
      </c>
      <c r="I47" s="98">
        <f>'Plt. Class.'!J$47</f>
        <v>0</v>
      </c>
      <c r="J47" s="106">
        <f t="shared" si="21"/>
        <v>0</v>
      </c>
      <c r="K47" s="106">
        <f t="shared" si="22"/>
        <v>0</v>
      </c>
      <c r="L47" s="106">
        <f t="shared" si="23"/>
        <v>0</v>
      </c>
      <c r="M47" s="106">
        <f t="shared" si="24"/>
        <v>0</v>
      </c>
      <c r="N47" s="106">
        <f t="shared" si="25"/>
        <v>0</v>
      </c>
      <c r="O47" s="106">
        <f t="shared" si="26"/>
        <v>0</v>
      </c>
      <c r="P47" s="106">
        <f t="shared" si="27"/>
        <v>0</v>
      </c>
      <c r="Q47" s="106">
        <f t="shared" si="28"/>
        <v>0</v>
      </c>
      <c r="R47" s="106">
        <f t="shared" si="29"/>
        <v>0</v>
      </c>
      <c r="S47" s="106">
        <f t="shared" si="30"/>
        <v>0</v>
      </c>
      <c r="T47" s="106">
        <f t="shared" si="31"/>
        <v>0</v>
      </c>
      <c r="U47" s="106">
        <f t="shared" si="32"/>
        <v>0</v>
      </c>
      <c r="V47" s="106">
        <f t="shared" si="33"/>
        <v>0</v>
      </c>
      <c r="W47" s="106">
        <f t="shared" si="34"/>
        <v>0</v>
      </c>
      <c r="X47" s="106">
        <f t="shared" si="35"/>
        <v>0</v>
      </c>
      <c r="Y47" s="98">
        <f t="shared" si="36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0"/>
        <v>-</v>
      </c>
      <c r="I48" s="98">
        <f>'Plt. Class.'!J$48</f>
        <v>0</v>
      </c>
      <c r="J48" s="106">
        <f t="shared" si="21"/>
        <v>0</v>
      </c>
      <c r="K48" s="106">
        <f t="shared" si="22"/>
        <v>0</v>
      </c>
      <c r="L48" s="106">
        <f t="shared" si="23"/>
        <v>0</v>
      </c>
      <c r="M48" s="106">
        <f t="shared" si="24"/>
        <v>0</v>
      </c>
      <c r="N48" s="106">
        <f t="shared" si="25"/>
        <v>0</v>
      </c>
      <c r="O48" s="106">
        <f t="shared" si="26"/>
        <v>0</v>
      </c>
      <c r="P48" s="106">
        <f t="shared" si="27"/>
        <v>0</v>
      </c>
      <c r="Q48" s="106">
        <f t="shared" si="28"/>
        <v>0</v>
      </c>
      <c r="R48" s="106">
        <f t="shared" si="29"/>
        <v>0</v>
      </c>
      <c r="S48" s="106">
        <f t="shared" si="30"/>
        <v>0</v>
      </c>
      <c r="T48" s="106">
        <f t="shared" si="31"/>
        <v>0</v>
      </c>
      <c r="U48" s="106">
        <f t="shared" si="32"/>
        <v>0</v>
      </c>
      <c r="V48" s="106">
        <f t="shared" si="33"/>
        <v>0</v>
      </c>
      <c r="W48" s="106">
        <f t="shared" si="34"/>
        <v>0</v>
      </c>
      <c r="X48" s="106">
        <f t="shared" si="35"/>
        <v>0</v>
      </c>
      <c r="Y48" s="98">
        <f t="shared" si="36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0"/>
        <v>-</v>
      </c>
      <c r="I49" s="98">
        <f>'Plt. Class.'!J$49</f>
        <v>0</v>
      </c>
      <c r="J49" s="106">
        <f t="shared" si="21"/>
        <v>0</v>
      </c>
      <c r="K49" s="106">
        <f t="shared" si="22"/>
        <v>0</v>
      </c>
      <c r="L49" s="106">
        <f t="shared" si="23"/>
        <v>0</v>
      </c>
      <c r="M49" s="106">
        <f t="shared" si="24"/>
        <v>0</v>
      </c>
      <c r="N49" s="106">
        <f t="shared" si="25"/>
        <v>0</v>
      </c>
      <c r="O49" s="106">
        <f t="shared" si="26"/>
        <v>0</v>
      </c>
      <c r="P49" s="106">
        <f t="shared" si="27"/>
        <v>0</v>
      </c>
      <c r="Q49" s="106">
        <f t="shared" si="28"/>
        <v>0</v>
      </c>
      <c r="R49" s="106">
        <f t="shared" si="29"/>
        <v>0</v>
      </c>
      <c r="S49" s="106">
        <f t="shared" si="30"/>
        <v>0</v>
      </c>
      <c r="T49" s="106">
        <f t="shared" si="31"/>
        <v>0</v>
      </c>
      <c r="U49" s="106">
        <f t="shared" si="32"/>
        <v>0</v>
      </c>
      <c r="V49" s="106">
        <f t="shared" si="33"/>
        <v>0</v>
      </c>
      <c r="W49" s="106">
        <f t="shared" si="34"/>
        <v>0</v>
      </c>
      <c r="X49" s="106">
        <f t="shared" si="35"/>
        <v>0</v>
      </c>
      <c r="Y49" s="98">
        <f t="shared" si="36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0"/>
        <v>-</v>
      </c>
      <c r="I50" s="98">
        <f>'Plt. Class.'!J$50</f>
        <v>0</v>
      </c>
      <c r="J50" s="106">
        <f t="shared" si="21"/>
        <v>0</v>
      </c>
      <c r="K50" s="106">
        <f t="shared" si="22"/>
        <v>0</v>
      </c>
      <c r="L50" s="106">
        <f t="shared" si="23"/>
        <v>0</v>
      </c>
      <c r="M50" s="106">
        <f t="shared" si="24"/>
        <v>0</v>
      </c>
      <c r="N50" s="106">
        <f t="shared" si="25"/>
        <v>0</v>
      </c>
      <c r="O50" s="106">
        <f t="shared" si="26"/>
        <v>0</v>
      </c>
      <c r="P50" s="106">
        <f t="shared" si="27"/>
        <v>0</v>
      </c>
      <c r="Q50" s="106">
        <f t="shared" si="28"/>
        <v>0</v>
      </c>
      <c r="R50" s="106">
        <f t="shared" si="29"/>
        <v>0</v>
      </c>
      <c r="S50" s="106">
        <f t="shared" si="30"/>
        <v>0</v>
      </c>
      <c r="T50" s="106">
        <f t="shared" si="31"/>
        <v>0</v>
      </c>
      <c r="U50" s="106">
        <f t="shared" si="32"/>
        <v>0</v>
      </c>
      <c r="V50" s="106">
        <f t="shared" si="33"/>
        <v>0</v>
      </c>
      <c r="W50" s="106">
        <f t="shared" si="34"/>
        <v>0</v>
      </c>
      <c r="X50" s="106">
        <f t="shared" si="35"/>
        <v>0</v>
      </c>
      <c r="Y50" s="98">
        <f t="shared" si="36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'Plt. Class.'!J$52</f>
        <v>0</v>
      </c>
      <c r="J52" s="98">
        <f>SUM(J34:J50)</f>
        <v>0</v>
      </c>
      <c r="K52" s="98">
        <f t="shared" ref="K52:X52" si="37">SUM(K34:K50)</f>
        <v>0</v>
      </c>
      <c r="L52" s="98">
        <f t="shared" si="37"/>
        <v>0</v>
      </c>
      <c r="M52" s="98">
        <f t="shared" si="37"/>
        <v>0</v>
      </c>
      <c r="N52" s="98">
        <f t="shared" si="37"/>
        <v>0</v>
      </c>
      <c r="O52" s="98">
        <f t="shared" si="37"/>
        <v>0</v>
      </c>
      <c r="P52" s="98">
        <f t="shared" si="37"/>
        <v>0</v>
      </c>
      <c r="Q52" s="98">
        <f t="shared" si="37"/>
        <v>0</v>
      </c>
      <c r="R52" s="98">
        <f t="shared" si="37"/>
        <v>0</v>
      </c>
      <c r="S52" s="98">
        <f t="shared" si="37"/>
        <v>0</v>
      </c>
      <c r="T52" s="98">
        <f t="shared" si="37"/>
        <v>0</v>
      </c>
      <c r="U52" s="98">
        <f t="shared" si="37"/>
        <v>0</v>
      </c>
      <c r="V52" s="98">
        <f t="shared" si="37"/>
        <v>0</v>
      </c>
      <c r="W52" s="98">
        <f t="shared" si="37"/>
        <v>0</v>
      </c>
      <c r="X52" s="98">
        <f t="shared" si="37"/>
        <v>0</v>
      </c>
      <c r="Y52" s="98">
        <f t="shared" si="36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8">VLOOKUP($G56,alloc,3)</f>
        <v>-</v>
      </c>
      <c r="I56" s="98">
        <f>'Plt. Class.'!J$56</f>
        <v>0</v>
      </c>
      <c r="J56" s="106">
        <f t="shared" ref="J56:J64" si="39">$I56*VLOOKUP($G56,alloc,6)</f>
        <v>0</v>
      </c>
      <c r="K56" s="106">
        <f t="shared" ref="K56:K64" si="40">$I56*VLOOKUP($G56,alloc,7)</f>
        <v>0</v>
      </c>
      <c r="L56" s="106">
        <f t="shared" ref="L56:L64" si="41">$I56*VLOOKUP($G56,alloc,8)</f>
        <v>0</v>
      </c>
      <c r="M56" s="106">
        <f t="shared" ref="M56:M64" si="42">$I56*VLOOKUP($G56,alloc,9)</f>
        <v>0</v>
      </c>
      <c r="N56" s="106">
        <f t="shared" ref="N56:N64" si="43">$I56*VLOOKUP($G56,alloc,10)</f>
        <v>0</v>
      </c>
      <c r="O56" s="106">
        <f t="shared" ref="O56:O64" si="44">$I56*VLOOKUP($G56,alloc,11)</f>
        <v>0</v>
      </c>
      <c r="P56" s="106">
        <f t="shared" ref="P56:P64" si="45">$I56*VLOOKUP($G56,alloc,12)</f>
        <v>0</v>
      </c>
      <c r="Q56" s="106">
        <f t="shared" ref="Q56:Q64" si="46">$I56*VLOOKUP($G56,alloc,13)</f>
        <v>0</v>
      </c>
      <c r="R56" s="106">
        <f t="shared" ref="R56:R64" si="47">$I56*VLOOKUP($G56,alloc,14)</f>
        <v>0</v>
      </c>
      <c r="S56" s="106">
        <f t="shared" ref="S56:S64" si="48">$I56*VLOOKUP($G56,alloc,15)</f>
        <v>0</v>
      </c>
      <c r="T56" s="106">
        <f t="shared" ref="T56:T64" si="49">$I56*VLOOKUP($G56,alloc,16)</f>
        <v>0</v>
      </c>
      <c r="U56" s="106">
        <f t="shared" ref="U56:U64" si="50">$I56*VLOOKUP($G56,alloc,17)</f>
        <v>0</v>
      </c>
      <c r="V56" s="106">
        <f t="shared" ref="V56:V64" si="51">$I56*VLOOKUP($G56,alloc,18)</f>
        <v>0</v>
      </c>
      <c r="W56" s="106">
        <f t="shared" ref="W56:W64" si="52">$I56*VLOOKUP($G56,alloc,19)</f>
        <v>0</v>
      </c>
      <c r="X56" s="106">
        <f t="shared" ref="X56:X64" si="53">$I56*VLOOKUP($G56,alloc,20)</f>
        <v>0</v>
      </c>
      <c r="Y56" s="98">
        <f t="shared" ref="Y56:Y66" si="54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8"/>
        <v>-</v>
      </c>
      <c r="I57" s="98">
        <f>'Plt. Class.'!J$57</f>
        <v>0</v>
      </c>
      <c r="J57" s="106">
        <f t="shared" si="39"/>
        <v>0</v>
      </c>
      <c r="K57" s="106">
        <f t="shared" si="40"/>
        <v>0</v>
      </c>
      <c r="L57" s="106">
        <f t="shared" si="41"/>
        <v>0</v>
      </c>
      <c r="M57" s="106">
        <f t="shared" si="42"/>
        <v>0</v>
      </c>
      <c r="N57" s="106">
        <f t="shared" si="43"/>
        <v>0</v>
      </c>
      <c r="O57" s="106">
        <f t="shared" si="44"/>
        <v>0</v>
      </c>
      <c r="P57" s="106">
        <f t="shared" si="45"/>
        <v>0</v>
      </c>
      <c r="Q57" s="106">
        <f t="shared" si="46"/>
        <v>0</v>
      </c>
      <c r="R57" s="106">
        <f t="shared" si="47"/>
        <v>0</v>
      </c>
      <c r="S57" s="106">
        <f t="shared" si="48"/>
        <v>0</v>
      </c>
      <c r="T57" s="106">
        <f t="shared" si="49"/>
        <v>0</v>
      </c>
      <c r="U57" s="106">
        <f t="shared" si="50"/>
        <v>0</v>
      </c>
      <c r="V57" s="106">
        <f t="shared" si="51"/>
        <v>0</v>
      </c>
      <c r="W57" s="106">
        <f t="shared" si="52"/>
        <v>0</v>
      </c>
      <c r="X57" s="106">
        <f t="shared" si="53"/>
        <v>0</v>
      </c>
      <c r="Y57" s="98">
        <f t="shared" si="54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8"/>
        <v>-</v>
      </c>
      <c r="I58" s="98">
        <f>'Plt. Class.'!J$58</f>
        <v>0</v>
      </c>
      <c r="J58" s="106">
        <f t="shared" si="39"/>
        <v>0</v>
      </c>
      <c r="K58" s="106">
        <f t="shared" si="40"/>
        <v>0</v>
      </c>
      <c r="L58" s="106">
        <f t="shared" si="41"/>
        <v>0</v>
      </c>
      <c r="M58" s="106">
        <f t="shared" si="42"/>
        <v>0</v>
      </c>
      <c r="N58" s="106">
        <f t="shared" si="43"/>
        <v>0</v>
      </c>
      <c r="O58" s="106">
        <f t="shared" si="44"/>
        <v>0</v>
      </c>
      <c r="P58" s="106">
        <f t="shared" si="45"/>
        <v>0</v>
      </c>
      <c r="Q58" s="106">
        <f t="shared" si="46"/>
        <v>0</v>
      </c>
      <c r="R58" s="106">
        <f t="shared" si="47"/>
        <v>0</v>
      </c>
      <c r="S58" s="106">
        <f t="shared" si="48"/>
        <v>0</v>
      </c>
      <c r="T58" s="106">
        <f t="shared" si="49"/>
        <v>0</v>
      </c>
      <c r="U58" s="106">
        <f t="shared" si="50"/>
        <v>0</v>
      </c>
      <c r="V58" s="106">
        <f t="shared" si="51"/>
        <v>0</v>
      </c>
      <c r="W58" s="106">
        <f t="shared" si="52"/>
        <v>0</v>
      </c>
      <c r="X58" s="106">
        <f t="shared" si="53"/>
        <v>0</v>
      </c>
      <c r="Y58" s="98">
        <f t="shared" si="54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8"/>
        <v>-</v>
      </c>
      <c r="I59" s="98">
        <f>'Plt. Class.'!J$59</f>
        <v>0</v>
      </c>
      <c r="J59" s="106">
        <f t="shared" si="39"/>
        <v>0</v>
      </c>
      <c r="K59" s="106">
        <f t="shared" si="40"/>
        <v>0</v>
      </c>
      <c r="L59" s="106">
        <f t="shared" si="41"/>
        <v>0</v>
      </c>
      <c r="M59" s="106">
        <f t="shared" si="42"/>
        <v>0</v>
      </c>
      <c r="N59" s="106">
        <f t="shared" si="43"/>
        <v>0</v>
      </c>
      <c r="O59" s="106">
        <f t="shared" si="44"/>
        <v>0</v>
      </c>
      <c r="P59" s="106">
        <f t="shared" si="45"/>
        <v>0</v>
      </c>
      <c r="Q59" s="106">
        <f t="shared" si="46"/>
        <v>0</v>
      </c>
      <c r="R59" s="106">
        <f t="shared" si="47"/>
        <v>0</v>
      </c>
      <c r="S59" s="106">
        <f t="shared" si="48"/>
        <v>0</v>
      </c>
      <c r="T59" s="106">
        <f t="shared" si="49"/>
        <v>0</v>
      </c>
      <c r="U59" s="106">
        <f t="shared" si="50"/>
        <v>0</v>
      </c>
      <c r="V59" s="106">
        <f t="shared" si="51"/>
        <v>0</v>
      </c>
      <c r="W59" s="106">
        <f t="shared" si="52"/>
        <v>0</v>
      </c>
      <c r="X59" s="106">
        <f t="shared" si="53"/>
        <v>0</v>
      </c>
      <c r="Y59" s="98">
        <f t="shared" si="54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8"/>
        <v>-</v>
      </c>
      <c r="I60" s="98">
        <f>'Plt. Class.'!J$60</f>
        <v>0</v>
      </c>
      <c r="J60" s="106">
        <f t="shared" si="39"/>
        <v>0</v>
      </c>
      <c r="K60" s="106">
        <f t="shared" si="40"/>
        <v>0</v>
      </c>
      <c r="L60" s="106">
        <f t="shared" si="41"/>
        <v>0</v>
      </c>
      <c r="M60" s="106">
        <f t="shared" si="42"/>
        <v>0</v>
      </c>
      <c r="N60" s="106">
        <f t="shared" si="43"/>
        <v>0</v>
      </c>
      <c r="O60" s="106">
        <f t="shared" si="44"/>
        <v>0</v>
      </c>
      <c r="P60" s="106">
        <f t="shared" si="45"/>
        <v>0</v>
      </c>
      <c r="Q60" s="106">
        <f t="shared" si="46"/>
        <v>0</v>
      </c>
      <c r="R60" s="106">
        <f t="shared" si="47"/>
        <v>0</v>
      </c>
      <c r="S60" s="106">
        <f t="shared" si="48"/>
        <v>0</v>
      </c>
      <c r="T60" s="106">
        <f t="shared" si="49"/>
        <v>0</v>
      </c>
      <c r="U60" s="106">
        <f t="shared" si="50"/>
        <v>0</v>
      </c>
      <c r="V60" s="106">
        <f t="shared" si="51"/>
        <v>0</v>
      </c>
      <c r="W60" s="106">
        <f t="shared" si="52"/>
        <v>0</v>
      </c>
      <c r="X60" s="106">
        <f t="shared" si="53"/>
        <v>0</v>
      </c>
      <c r="Y60" s="98">
        <f t="shared" si="54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8"/>
        <v>-</v>
      </c>
      <c r="I61" s="98">
        <f>'Plt. Class.'!J$61</f>
        <v>0</v>
      </c>
      <c r="J61" s="106">
        <f t="shared" si="39"/>
        <v>0</v>
      </c>
      <c r="K61" s="106">
        <f t="shared" si="40"/>
        <v>0</v>
      </c>
      <c r="L61" s="106">
        <f t="shared" si="41"/>
        <v>0</v>
      </c>
      <c r="M61" s="106">
        <f t="shared" si="42"/>
        <v>0</v>
      </c>
      <c r="N61" s="106">
        <f t="shared" si="43"/>
        <v>0</v>
      </c>
      <c r="O61" s="106">
        <f t="shared" si="44"/>
        <v>0</v>
      </c>
      <c r="P61" s="106">
        <f t="shared" si="45"/>
        <v>0</v>
      </c>
      <c r="Q61" s="106">
        <f t="shared" si="46"/>
        <v>0</v>
      </c>
      <c r="R61" s="106">
        <f t="shared" si="47"/>
        <v>0</v>
      </c>
      <c r="S61" s="106">
        <f t="shared" si="48"/>
        <v>0</v>
      </c>
      <c r="T61" s="106">
        <f t="shared" si="49"/>
        <v>0</v>
      </c>
      <c r="U61" s="106">
        <f t="shared" si="50"/>
        <v>0</v>
      </c>
      <c r="V61" s="106">
        <f t="shared" si="51"/>
        <v>0</v>
      </c>
      <c r="W61" s="106">
        <f t="shared" si="52"/>
        <v>0</v>
      </c>
      <c r="X61" s="106">
        <f t="shared" si="53"/>
        <v>0</v>
      </c>
      <c r="Y61" s="98">
        <f t="shared" si="54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639</v>
      </c>
      <c r="G62" s="118">
        <v>99</v>
      </c>
      <c r="H62" s="106" t="str">
        <f t="shared" si="38"/>
        <v>-</v>
      </c>
      <c r="I62" s="98">
        <f>'Plt. Class.'!J$62</f>
        <v>0</v>
      </c>
      <c r="J62" s="106">
        <f t="shared" si="39"/>
        <v>0</v>
      </c>
      <c r="K62" s="106">
        <f t="shared" si="40"/>
        <v>0</v>
      </c>
      <c r="L62" s="106">
        <f t="shared" si="41"/>
        <v>0</v>
      </c>
      <c r="M62" s="106">
        <f t="shared" si="42"/>
        <v>0</v>
      </c>
      <c r="N62" s="106">
        <f t="shared" si="43"/>
        <v>0</v>
      </c>
      <c r="O62" s="106">
        <f t="shared" si="44"/>
        <v>0</v>
      </c>
      <c r="P62" s="106">
        <f t="shared" si="45"/>
        <v>0</v>
      </c>
      <c r="Q62" s="106">
        <f t="shared" si="46"/>
        <v>0</v>
      </c>
      <c r="R62" s="106">
        <f t="shared" si="47"/>
        <v>0</v>
      </c>
      <c r="S62" s="106">
        <f t="shared" si="48"/>
        <v>0</v>
      </c>
      <c r="T62" s="106">
        <f t="shared" si="49"/>
        <v>0</v>
      </c>
      <c r="U62" s="106">
        <f t="shared" si="50"/>
        <v>0</v>
      </c>
      <c r="V62" s="106">
        <f t="shared" si="51"/>
        <v>0</v>
      </c>
      <c r="W62" s="106">
        <f t="shared" si="52"/>
        <v>0</v>
      </c>
      <c r="X62" s="106">
        <f t="shared" si="53"/>
        <v>0</v>
      </c>
      <c r="Y62" s="98"/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8"/>
        <v>-</v>
      </c>
      <c r="I63" s="98">
        <f>'Plt. Class.'!J$63</f>
        <v>0</v>
      </c>
      <c r="J63" s="106">
        <f t="shared" si="39"/>
        <v>0</v>
      </c>
      <c r="K63" s="106">
        <f t="shared" si="40"/>
        <v>0</v>
      </c>
      <c r="L63" s="106">
        <f t="shared" si="41"/>
        <v>0</v>
      </c>
      <c r="M63" s="106">
        <f t="shared" si="42"/>
        <v>0</v>
      </c>
      <c r="N63" s="106">
        <f t="shared" si="43"/>
        <v>0</v>
      </c>
      <c r="O63" s="106">
        <f t="shared" si="44"/>
        <v>0</v>
      </c>
      <c r="P63" s="106">
        <f t="shared" si="45"/>
        <v>0</v>
      </c>
      <c r="Q63" s="106">
        <f t="shared" si="46"/>
        <v>0</v>
      </c>
      <c r="R63" s="106">
        <f t="shared" si="47"/>
        <v>0</v>
      </c>
      <c r="S63" s="106">
        <f t="shared" si="48"/>
        <v>0</v>
      </c>
      <c r="T63" s="106">
        <f t="shared" si="49"/>
        <v>0</v>
      </c>
      <c r="U63" s="106">
        <f t="shared" si="50"/>
        <v>0</v>
      </c>
      <c r="V63" s="106">
        <f t="shared" si="51"/>
        <v>0</v>
      </c>
      <c r="W63" s="106">
        <f t="shared" si="52"/>
        <v>0</v>
      </c>
      <c r="X63" s="106">
        <f t="shared" si="53"/>
        <v>0</v>
      </c>
      <c r="Y63" s="98">
        <f t="shared" si="54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8"/>
        <v>-</v>
      </c>
      <c r="I64" s="98">
        <f>'Plt. Class.'!J$64</f>
        <v>0</v>
      </c>
      <c r="J64" s="106">
        <f t="shared" si="39"/>
        <v>0</v>
      </c>
      <c r="K64" s="106">
        <f t="shared" si="40"/>
        <v>0</v>
      </c>
      <c r="L64" s="106">
        <f t="shared" si="41"/>
        <v>0</v>
      </c>
      <c r="M64" s="106">
        <f t="shared" si="42"/>
        <v>0</v>
      </c>
      <c r="N64" s="106">
        <f t="shared" si="43"/>
        <v>0</v>
      </c>
      <c r="O64" s="106">
        <f t="shared" si="44"/>
        <v>0</v>
      </c>
      <c r="P64" s="106">
        <f t="shared" si="45"/>
        <v>0</v>
      </c>
      <c r="Q64" s="106">
        <f t="shared" si="46"/>
        <v>0</v>
      </c>
      <c r="R64" s="106">
        <f t="shared" si="47"/>
        <v>0</v>
      </c>
      <c r="S64" s="106">
        <f t="shared" si="48"/>
        <v>0</v>
      </c>
      <c r="T64" s="106">
        <f t="shared" si="49"/>
        <v>0</v>
      </c>
      <c r="U64" s="106">
        <f t="shared" si="50"/>
        <v>0</v>
      </c>
      <c r="V64" s="106">
        <f t="shared" si="51"/>
        <v>0</v>
      </c>
      <c r="W64" s="106">
        <f t="shared" si="52"/>
        <v>0</v>
      </c>
      <c r="X64" s="106">
        <f t="shared" si="53"/>
        <v>0</v>
      </c>
      <c r="Y64" s="98">
        <f t="shared" si="54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H65" s="106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'Plt. Class.'!J$66</f>
        <v>0</v>
      </c>
      <c r="J66" s="98">
        <f>SUM(J56:J64)</f>
        <v>0</v>
      </c>
      <c r="K66" s="98">
        <f t="shared" ref="K66:X66" si="55">SUM(K56:K64)</f>
        <v>0</v>
      </c>
      <c r="L66" s="98">
        <f t="shared" si="55"/>
        <v>0</v>
      </c>
      <c r="M66" s="98">
        <f t="shared" si="55"/>
        <v>0</v>
      </c>
      <c r="N66" s="98">
        <f t="shared" si="55"/>
        <v>0</v>
      </c>
      <c r="O66" s="98">
        <f t="shared" si="55"/>
        <v>0</v>
      </c>
      <c r="P66" s="98">
        <f t="shared" si="55"/>
        <v>0</v>
      </c>
      <c r="Q66" s="98">
        <f t="shared" si="55"/>
        <v>0</v>
      </c>
      <c r="R66" s="98">
        <f t="shared" si="55"/>
        <v>0</v>
      </c>
      <c r="S66" s="98">
        <f t="shared" si="55"/>
        <v>0</v>
      </c>
      <c r="T66" s="98">
        <f t="shared" si="55"/>
        <v>0</v>
      </c>
      <c r="U66" s="98">
        <f t="shared" si="55"/>
        <v>0</v>
      </c>
      <c r="V66" s="98">
        <f t="shared" si="55"/>
        <v>0</v>
      </c>
      <c r="W66" s="98">
        <f t="shared" si="55"/>
        <v>0</v>
      </c>
      <c r="X66" s="98">
        <f t="shared" si="55"/>
        <v>0</v>
      </c>
      <c r="Y66" s="98">
        <f t="shared" si="54"/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H67" s="106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H68" s="106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H69" s="106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6">VLOOKUP($G70,alloc,3)</f>
        <v>Bills</v>
      </c>
      <c r="I70" s="98">
        <f>'Plt. Class.'!J$70</f>
        <v>177653.26934278189</v>
      </c>
      <c r="J70" s="106">
        <f t="shared" ref="J70:J92" si="57">$I70*VLOOKUP($G70,alloc,6)</f>
        <v>157857.11434118822</v>
      </c>
      <c r="K70" s="106">
        <f t="shared" ref="K70:K92" si="58">$I70*VLOOKUP($G70,alloc,7)</f>
        <v>19602.878714872411</v>
      </c>
      <c r="L70" s="106">
        <f t="shared" ref="L70:L92" si="59">$I70*VLOOKUP($G70,alloc,8)</f>
        <v>7.9318526296271337</v>
      </c>
      <c r="M70" s="106">
        <f t="shared" ref="M70:M92" si="60">$I70*VLOOKUP($G70,alloc,9)</f>
        <v>116.81976910578585</v>
      </c>
      <c r="N70" s="106">
        <f t="shared" ref="N70:N92" si="61">$I70*VLOOKUP($G70,alloc,10)</f>
        <v>68.524664985850904</v>
      </c>
      <c r="O70" s="106">
        <f t="shared" ref="O70:O92" si="62">$I70*VLOOKUP($G70,alloc,11)</f>
        <v>0</v>
      </c>
      <c r="P70" s="106">
        <f t="shared" ref="P70:P92" si="63">$I70*VLOOKUP($G70,alloc,12)</f>
        <v>0</v>
      </c>
      <c r="Q70" s="106">
        <f t="shared" ref="Q70:Q92" si="64">$I70*VLOOKUP($G70,alloc,13)</f>
        <v>0</v>
      </c>
      <c r="R70" s="106">
        <f t="shared" ref="R70:R92" si="65">$I70*VLOOKUP($G70,alloc,14)</f>
        <v>0</v>
      </c>
      <c r="S70" s="106">
        <f t="shared" ref="S70:S92" si="66">$I70*VLOOKUP($G70,alloc,15)</f>
        <v>0</v>
      </c>
      <c r="T70" s="106">
        <f t="shared" ref="T70:T92" si="67">$I70*VLOOKUP($G70,alloc,16)</f>
        <v>0</v>
      </c>
      <c r="U70" s="106">
        <f t="shared" ref="U70:U92" si="68">$I70*VLOOKUP($G70,alloc,17)</f>
        <v>0</v>
      </c>
      <c r="V70" s="106">
        <f t="shared" ref="V70:V92" si="69">$I70*VLOOKUP($G70,alloc,18)</f>
        <v>0</v>
      </c>
      <c r="W70" s="106">
        <f t="shared" ref="W70:W92" si="70">$I70*VLOOKUP($G70,alloc,19)</f>
        <v>0</v>
      </c>
      <c r="X70" s="106">
        <f t="shared" ref="X70:X92" si="71">$I70*VLOOKUP($G70,alloc,20)</f>
        <v>0</v>
      </c>
      <c r="Y70" s="98">
        <f t="shared" ref="Y70:Y94" si="72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6"/>
        <v>Bills</v>
      </c>
      <c r="I71" s="98">
        <f>'Plt. Class.'!J$71</f>
        <v>143362.46264867939</v>
      </c>
      <c r="J71" s="106">
        <f t="shared" si="57"/>
        <v>127387.38072363206</v>
      </c>
      <c r="K71" s="106">
        <f t="shared" si="58"/>
        <v>15819.112015017205</v>
      </c>
      <c r="L71" s="106">
        <f t="shared" si="59"/>
        <v>6.4008387267878408</v>
      </c>
      <c r="M71" s="106">
        <f t="shared" si="60"/>
        <v>94.271103746146935</v>
      </c>
      <c r="N71" s="106">
        <f t="shared" si="61"/>
        <v>55.297967557198049</v>
      </c>
      <c r="O71" s="106">
        <f t="shared" si="62"/>
        <v>0</v>
      </c>
      <c r="P71" s="106">
        <f t="shared" si="63"/>
        <v>0</v>
      </c>
      <c r="Q71" s="106">
        <f t="shared" si="64"/>
        <v>0</v>
      </c>
      <c r="R71" s="106">
        <f t="shared" si="65"/>
        <v>0</v>
      </c>
      <c r="S71" s="106">
        <f t="shared" si="66"/>
        <v>0</v>
      </c>
      <c r="T71" s="106">
        <f t="shared" si="67"/>
        <v>0</v>
      </c>
      <c r="U71" s="106">
        <f t="shared" si="68"/>
        <v>0</v>
      </c>
      <c r="V71" s="106">
        <f t="shared" si="69"/>
        <v>0</v>
      </c>
      <c r="W71" s="106">
        <f t="shared" si="70"/>
        <v>0</v>
      </c>
      <c r="X71" s="106">
        <f t="shared" si="71"/>
        <v>0</v>
      </c>
      <c r="Y71" s="98">
        <f t="shared" si="72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6"/>
        <v>Bills</v>
      </c>
      <c r="I72" s="98">
        <f>'Plt. Class.'!J$72</f>
        <v>1191316.6816822949</v>
      </c>
      <c r="J72" s="106">
        <f t="shared" si="57"/>
        <v>1058566.5793407355</v>
      </c>
      <c r="K72" s="106">
        <f t="shared" si="58"/>
        <v>131454.02000433911</v>
      </c>
      <c r="L72" s="106">
        <f t="shared" si="59"/>
        <v>53.189836524133256</v>
      </c>
      <c r="M72" s="106">
        <f t="shared" si="60"/>
        <v>783.37618103424552</v>
      </c>
      <c r="N72" s="106">
        <f t="shared" si="61"/>
        <v>459.51631966209965</v>
      </c>
      <c r="O72" s="106">
        <f t="shared" si="62"/>
        <v>0</v>
      </c>
      <c r="P72" s="106">
        <f t="shared" si="63"/>
        <v>0</v>
      </c>
      <c r="Q72" s="106">
        <f t="shared" si="64"/>
        <v>0</v>
      </c>
      <c r="R72" s="106">
        <f t="shared" si="65"/>
        <v>0</v>
      </c>
      <c r="S72" s="106">
        <f t="shared" si="66"/>
        <v>0</v>
      </c>
      <c r="T72" s="106">
        <f t="shared" si="67"/>
        <v>0</v>
      </c>
      <c r="U72" s="106">
        <f t="shared" si="68"/>
        <v>0</v>
      </c>
      <c r="V72" s="106">
        <f t="shared" si="69"/>
        <v>0</v>
      </c>
      <c r="W72" s="106">
        <f t="shared" si="70"/>
        <v>0</v>
      </c>
      <c r="X72" s="106">
        <f t="shared" si="71"/>
        <v>0</v>
      </c>
      <c r="Y72" s="98">
        <f t="shared" si="72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6"/>
        <v>Bills</v>
      </c>
      <c r="I73" s="98">
        <f>'Plt. Class.'!J$73</f>
        <v>931.09578629845635</v>
      </c>
      <c r="J73" s="106">
        <f t="shared" si="57"/>
        <v>827.34246627747643</v>
      </c>
      <c r="K73" s="106">
        <f t="shared" si="58"/>
        <v>102.74034268133774</v>
      </c>
      <c r="L73" s="106">
        <f t="shared" si="59"/>
        <v>4.157150942567904E-2</v>
      </c>
      <c r="M73" s="106">
        <f t="shared" si="60"/>
        <v>0.61226227455957127</v>
      </c>
      <c r="N73" s="106">
        <f t="shared" si="61"/>
        <v>0.35914355565689726</v>
      </c>
      <c r="O73" s="106">
        <f t="shared" si="62"/>
        <v>0</v>
      </c>
      <c r="P73" s="106">
        <f t="shared" si="63"/>
        <v>0</v>
      </c>
      <c r="Q73" s="106">
        <f t="shared" si="64"/>
        <v>0</v>
      </c>
      <c r="R73" s="106">
        <f t="shared" si="65"/>
        <v>0</v>
      </c>
      <c r="S73" s="106">
        <f t="shared" si="66"/>
        <v>0</v>
      </c>
      <c r="T73" s="106">
        <f t="shared" si="67"/>
        <v>0</v>
      </c>
      <c r="U73" s="106">
        <f t="shared" si="68"/>
        <v>0</v>
      </c>
      <c r="V73" s="106">
        <f t="shared" si="69"/>
        <v>0</v>
      </c>
      <c r="W73" s="106">
        <f t="shared" si="70"/>
        <v>0</v>
      </c>
      <c r="X73" s="106">
        <f t="shared" si="71"/>
        <v>0</v>
      </c>
      <c r="Y73" s="98">
        <f t="shared" si="72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6"/>
        <v>Bills</v>
      </c>
      <c r="I74" s="98">
        <f>'Plt. Class.'!J$74</f>
        <v>112434.1047901741</v>
      </c>
      <c r="J74" s="106">
        <f t="shared" si="57"/>
        <v>99905.413513476538</v>
      </c>
      <c r="K74" s="106">
        <f t="shared" si="58"/>
        <v>12406.369597197558</v>
      </c>
      <c r="L74" s="106">
        <f t="shared" si="59"/>
        <v>5.0199512400695916</v>
      </c>
      <c r="M74" s="106">
        <f t="shared" si="60"/>
        <v>73.933489711696822</v>
      </c>
      <c r="N74" s="106">
        <f t="shared" si="61"/>
        <v>43.368238548230082</v>
      </c>
      <c r="O74" s="106">
        <f t="shared" si="62"/>
        <v>0</v>
      </c>
      <c r="P74" s="106">
        <f t="shared" si="63"/>
        <v>0</v>
      </c>
      <c r="Q74" s="106">
        <f t="shared" si="64"/>
        <v>0</v>
      </c>
      <c r="R74" s="106">
        <f t="shared" si="65"/>
        <v>0</v>
      </c>
      <c r="S74" s="106">
        <f t="shared" si="66"/>
        <v>0</v>
      </c>
      <c r="T74" s="106">
        <f t="shared" si="67"/>
        <v>0</v>
      </c>
      <c r="U74" s="106">
        <f t="shared" si="68"/>
        <v>0</v>
      </c>
      <c r="V74" s="106">
        <f t="shared" si="69"/>
        <v>0</v>
      </c>
      <c r="W74" s="106">
        <f t="shared" si="70"/>
        <v>0</v>
      </c>
      <c r="X74" s="106">
        <f t="shared" si="71"/>
        <v>0</v>
      </c>
      <c r="Y74" s="98">
        <f t="shared" si="72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6"/>
        <v>Bills</v>
      </c>
      <c r="I75" s="98">
        <f>'Plt. Class.'!J$75</f>
        <v>33385.026074734102</v>
      </c>
      <c r="J75" s="106">
        <f t="shared" si="57"/>
        <v>29664.885413362506</v>
      </c>
      <c r="K75" s="106">
        <f t="shared" si="58"/>
        <v>3683.8197206104828</v>
      </c>
      <c r="L75" s="106">
        <f t="shared" si="59"/>
        <v>1.490572663484784</v>
      </c>
      <c r="M75" s="106">
        <f t="shared" si="60"/>
        <v>21.953049623398545</v>
      </c>
      <c r="N75" s="106">
        <f t="shared" si="61"/>
        <v>12.877318474229371</v>
      </c>
      <c r="O75" s="106">
        <f t="shared" si="62"/>
        <v>0</v>
      </c>
      <c r="P75" s="106">
        <f t="shared" si="63"/>
        <v>0</v>
      </c>
      <c r="Q75" s="106">
        <f t="shared" si="64"/>
        <v>0</v>
      </c>
      <c r="R75" s="106">
        <f t="shared" si="65"/>
        <v>0</v>
      </c>
      <c r="S75" s="106">
        <f t="shared" si="66"/>
        <v>0</v>
      </c>
      <c r="T75" s="106">
        <f t="shared" si="67"/>
        <v>0</v>
      </c>
      <c r="U75" s="106">
        <f t="shared" si="68"/>
        <v>0</v>
      </c>
      <c r="V75" s="106">
        <f t="shared" si="69"/>
        <v>0</v>
      </c>
      <c r="W75" s="106">
        <f t="shared" si="70"/>
        <v>0</v>
      </c>
      <c r="X75" s="106">
        <f t="shared" si="71"/>
        <v>0</v>
      </c>
      <c r="Y75" s="98">
        <f t="shared" si="72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6"/>
        <v>Bills</v>
      </c>
      <c r="I76" s="98">
        <f>'Plt. Class.'!J$76</f>
        <v>15473.453464580562</v>
      </c>
      <c r="J76" s="106">
        <f t="shared" si="57"/>
        <v>13749.224665820044</v>
      </c>
      <c r="K76" s="106">
        <f t="shared" si="58"/>
        <v>1707.3945933476246</v>
      </c>
      <c r="L76" s="106">
        <f t="shared" si="59"/>
        <v>0.69085783226219644</v>
      </c>
      <c r="M76" s="106">
        <f t="shared" si="60"/>
        <v>10.174905689540957</v>
      </c>
      <c r="N76" s="106">
        <f t="shared" si="61"/>
        <v>5.9684418910899035</v>
      </c>
      <c r="O76" s="106">
        <f t="shared" si="62"/>
        <v>0</v>
      </c>
      <c r="P76" s="106">
        <f t="shared" si="63"/>
        <v>0</v>
      </c>
      <c r="Q76" s="106">
        <f t="shared" si="64"/>
        <v>0</v>
      </c>
      <c r="R76" s="106">
        <f t="shared" si="65"/>
        <v>0</v>
      </c>
      <c r="S76" s="106">
        <f t="shared" si="66"/>
        <v>0</v>
      </c>
      <c r="T76" s="106">
        <f t="shared" si="67"/>
        <v>0</v>
      </c>
      <c r="U76" s="106">
        <f t="shared" si="68"/>
        <v>0</v>
      </c>
      <c r="V76" s="106">
        <f t="shared" si="69"/>
        <v>0</v>
      </c>
      <c r="W76" s="106">
        <f t="shared" si="70"/>
        <v>0</v>
      </c>
      <c r="X76" s="106">
        <f t="shared" si="71"/>
        <v>0</v>
      </c>
      <c r="Y76" s="98">
        <f t="shared" si="72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6"/>
        <v>Bills</v>
      </c>
      <c r="I77" s="98">
        <f>'Plt. Class.'!J$77</f>
        <v>1339.5332113654717</v>
      </c>
      <c r="J77" s="106">
        <f t="shared" si="57"/>
        <v>1190.2671315456419</v>
      </c>
      <c r="K77" s="106">
        <f t="shared" si="58"/>
        <v>147.80874663372919</v>
      </c>
      <c r="L77" s="106">
        <f t="shared" si="59"/>
        <v>5.9807399347890429E-2</v>
      </c>
      <c r="M77" s="106">
        <f t="shared" si="60"/>
        <v>0.88083918207725487</v>
      </c>
      <c r="N77" s="106">
        <f t="shared" si="61"/>
        <v>0.51668660467558947</v>
      </c>
      <c r="O77" s="106">
        <f t="shared" si="62"/>
        <v>0</v>
      </c>
      <c r="P77" s="106">
        <f t="shared" si="63"/>
        <v>0</v>
      </c>
      <c r="Q77" s="106">
        <f t="shared" si="64"/>
        <v>0</v>
      </c>
      <c r="R77" s="106">
        <f t="shared" si="65"/>
        <v>0</v>
      </c>
      <c r="S77" s="106">
        <f t="shared" si="66"/>
        <v>0</v>
      </c>
      <c r="T77" s="106">
        <f t="shared" si="67"/>
        <v>0</v>
      </c>
      <c r="U77" s="106">
        <f t="shared" si="68"/>
        <v>0</v>
      </c>
      <c r="V77" s="106">
        <f t="shared" si="69"/>
        <v>0</v>
      </c>
      <c r="W77" s="106">
        <f t="shared" si="70"/>
        <v>0</v>
      </c>
      <c r="X77" s="106">
        <f t="shared" si="71"/>
        <v>0</v>
      </c>
      <c r="Y77" s="98">
        <f t="shared" si="72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143" si="73">A77+1</f>
        <v>67</v>
      </c>
      <c r="C78" s="97">
        <v>37600</v>
      </c>
      <c r="E78" s="107" t="s">
        <v>271</v>
      </c>
      <c r="G78" s="118">
        <v>2</v>
      </c>
      <c r="H78" s="106" t="str">
        <f t="shared" si="56"/>
        <v>Bills</v>
      </c>
      <c r="I78" s="98">
        <f>'Plt. Class.'!J$78</f>
        <v>1171121.4771873297</v>
      </c>
      <c r="J78" s="106">
        <f t="shared" si="57"/>
        <v>1040621.7550383228</v>
      </c>
      <c r="K78" s="106">
        <f t="shared" si="58"/>
        <v>129225.61100403531</v>
      </c>
      <c r="L78" s="106">
        <f t="shared" si="59"/>
        <v>52.288162232003167</v>
      </c>
      <c r="M78" s="106">
        <f t="shared" si="60"/>
        <v>770.09638531264864</v>
      </c>
      <c r="N78" s="106">
        <f t="shared" si="61"/>
        <v>451.72659742699642</v>
      </c>
      <c r="O78" s="106">
        <f t="shared" si="62"/>
        <v>0</v>
      </c>
      <c r="P78" s="106">
        <f t="shared" si="63"/>
        <v>0</v>
      </c>
      <c r="Q78" s="106">
        <f t="shared" si="64"/>
        <v>0</v>
      </c>
      <c r="R78" s="106">
        <f t="shared" si="65"/>
        <v>0</v>
      </c>
      <c r="S78" s="106">
        <f t="shared" si="66"/>
        <v>0</v>
      </c>
      <c r="T78" s="106">
        <f t="shared" si="67"/>
        <v>0</v>
      </c>
      <c r="U78" s="106">
        <f t="shared" si="68"/>
        <v>0</v>
      </c>
      <c r="V78" s="106">
        <f t="shared" si="69"/>
        <v>0</v>
      </c>
      <c r="W78" s="106">
        <f t="shared" si="70"/>
        <v>0</v>
      </c>
      <c r="X78" s="106">
        <f t="shared" si="71"/>
        <v>0</v>
      </c>
      <c r="Y78" s="98">
        <f t="shared" si="72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3"/>
        <v>68</v>
      </c>
      <c r="C79" s="97">
        <v>37601</v>
      </c>
      <c r="E79" s="107" t="s">
        <v>272</v>
      </c>
      <c r="G79" s="118">
        <v>2</v>
      </c>
      <c r="H79" s="106" t="str">
        <f t="shared" si="56"/>
        <v>Bills</v>
      </c>
      <c r="I79" s="98">
        <f>'Plt. Class.'!J$79</f>
        <v>69182700.207163066</v>
      </c>
      <c r="J79" s="106">
        <f t="shared" si="57"/>
        <v>61473574.099907264</v>
      </c>
      <c r="K79" s="106">
        <f t="shared" si="58"/>
        <v>7633859.4068406774</v>
      </c>
      <c r="L79" s="106">
        <f t="shared" si="59"/>
        <v>3088.8650943095508</v>
      </c>
      <c r="M79" s="106">
        <f t="shared" si="60"/>
        <v>45492.588423585708</v>
      </c>
      <c r="N79" s="106">
        <f t="shared" si="61"/>
        <v>26685.246897230965</v>
      </c>
      <c r="O79" s="106">
        <f t="shared" si="62"/>
        <v>0</v>
      </c>
      <c r="P79" s="106">
        <f t="shared" si="63"/>
        <v>0</v>
      </c>
      <c r="Q79" s="106">
        <f t="shared" si="64"/>
        <v>0</v>
      </c>
      <c r="R79" s="106">
        <f t="shared" si="65"/>
        <v>0</v>
      </c>
      <c r="S79" s="106">
        <f t="shared" si="66"/>
        <v>0</v>
      </c>
      <c r="T79" s="106">
        <f t="shared" si="67"/>
        <v>0</v>
      </c>
      <c r="U79" s="106">
        <f t="shared" si="68"/>
        <v>0</v>
      </c>
      <c r="V79" s="106">
        <f t="shared" si="69"/>
        <v>0</v>
      </c>
      <c r="W79" s="106">
        <f t="shared" si="70"/>
        <v>0</v>
      </c>
      <c r="X79" s="106">
        <f t="shared" si="71"/>
        <v>0</v>
      </c>
      <c r="Y79" s="98">
        <f t="shared" si="72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3"/>
        <v>69</v>
      </c>
      <c r="C80" s="97">
        <v>37602</v>
      </c>
      <c r="E80" s="107" t="s">
        <v>279</v>
      </c>
      <c r="G80" s="118">
        <v>2</v>
      </c>
      <c r="H80" s="106" t="str">
        <f t="shared" si="56"/>
        <v>Bills</v>
      </c>
      <c r="I80" s="98">
        <f>'Plt. Class.'!J$80</f>
        <v>69642780.539953679</v>
      </c>
      <c r="J80" s="106">
        <f t="shared" si="57"/>
        <v>61882387.030669183</v>
      </c>
      <c r="K80" s="106">
        <f t="shared" si="58"/>
        <v>7684626.2685829774</v>
      </c>
      <c r="L80" s="106">
        <f t="shared" si="59"/>
        <v>3109.4067337118836</v>
      </c>
      <c r="M80" s="106">
        <f t="shared" si="60"/>
        <v>45795.12424769716</v>
      </c>
      <c r="N80" s="106">
        <f t="shared" si="61"/>
        <v>26862.709720108851</v>
      </c>
      <c r="O80" s="106">
        <f t="shared" si="62"/>
        <v>0</v>
      </c>
      <c r="P80" s="106">
        <f t="shared" si="63"/>
        <v>0</v>
      </c>
      <c r="Q80" s="106">
        <f t="shared" si="64"/>
        <v>0</v>
      </c>
      <c r="R80" s="106">
        <f t="shared" si="65"/>
        <v>0</v>
      </c>
      <c r="S80" s="106">
        <f t="shared" si="66"/>
        <v>0</v>
      </c>
      <c r="T80" s="106">
        <f t="shared" si="67"/>
        <v>0</v>
      </c>
      <c r="U80" s="106">
        <f t="shared" si="68"/>
        <v>0</v>
      </c>
      <c r="V80" s="106">
        <f t="shared" si="69"/>
        <v>0</v>
      </c>
      <c r="W80" s="106">
        <f t="shared" si="70"/>
        <v>0</v>
      </c>
      <c r="X80" s="106">
        <f t="shared" si="71"/>
        <v>0</v>
      </c>
      <c r="Y80" s="98">
        <f t="shared" si="72"/>
        <v>0</v>
      </c>
      <c r="Z80" s="98"/>
      <c r="AA80" s="98"/>
      <c r="AB80" s="98"/>
      <c r="AC80" s="98"/>
      <c r="AD80" s="98"/>
      <c r="AE80" s="98"/>
      <c r="AF80" s="98"/>
      <c r="AG80" s="98"/>
    </row>
    <row r="81" spans="1:33">
      <c r="A81" s="97">
        <f t="shared" si="73"/>
        <v>70</v>
      </c>
      <c r="C81" s="97">
        <v>37603</v>
      </c>
      <c r="E81" s="107" t="s">
        <v>639</v>
      </c>
      <c r="G81" s="118">
        <v>2</v>
      </c>
      <c r="H81" s="106" t="str">
        <f t="shared" si="56"/>
        <v>Bills</v>
      </c>
      <c r="I81" s="98">
        <f>'Plt. Class.'!J$81</f>
        <v>1193321.957520389</v>
      </c>
      <c r="J81" s="106">
        <f t="shared" si="57"/>
        <v>1060348.4044567645</v>
      </c>
      <c r="K81" s="106">
        <f t="shared" si="58"/>
        <v>131675.28910447695</v>
      </c>
      <c r="L81" s="106">
        <f t="shared" si="59"/>
        <v>53.279367960781485</v>
      </c>
      <c r="M81" s="106">
        <f t="shared" si="60"/>
        <v>784.69479375252627</v>
      </c>
      <c r="N81" s="106">
        <f t="shared" si="61"/>
        <v>460.2897974343802</v>
      </c>
      <c r="O81" s="106">
        <f t="shared" si="62"/>
        <v>0</v>
      </c>
      <c r="P81" s="106">
        <f t="shared" si="63"/>
        <v>0</v>
      </c>
      <c r="Q81" s="106">
        <f t="shared" si="64"/>
        <v>0</v>
      </c>
      <c r="R81" s="106">
        <f t="shared" si="65"/>
        <v>0</v>
      </c>
      <c r="S81" s="106">
        <f t="shared" si="66"/>
        <v>0</v>
      </c>
      <c r="T81" s="106">
        <f t="shared" si="67"/>
        <v>0</v>
      </c>
      <c r="U81" s="106">
        <f t="shared" si="68"/>
        <v>0</v>
      </c>
      <c r="V81" s="106">
        <f t="shared" si="69"/>
        <v>0</v>
      </c>
      <c r="W81" s="106">
        <f t="shared" si="70"/>
        <v>0</v>
      </c>
      <c r="X81" s="106">
        <f t="shared" si="71"/>
        <v>0</v>
      </c>
      <c r="Y81" s="98">
        <f t="shared" ref="Y81:Y82" si="74">SUM(J81:X81)-I81</f>
        <v>0</v>
      </c>
      <c r="Z81" s="98"/>
      <c r="AA81" s="98"/>
      <c r="AB81" s="98"/>
      <c r="AC81" s="98"/>
      <c r="AD81" s="98"/>
      <c r="AE81" s="98"/>
      <c r="AF81" s="98"/>
      <c r="AG81" s="98"/>
    </row>
    <row r="82" spans="1:33">
      <c r="A82" s="97">
        <f t="shared" si="73"/>
        <v>71</v>
      </c>
      <c r="C82" s="97">
        <v>37604</v>
      </c>
      <c r="E82" s="107" t="s">
        <v>640</v>
      </c>
      <c r="G82" s="118">
        <v>2</v>
      </c>
      <c r="H82" s="106" t="str">
        <f t="shared" si="56"/>
        <v>Bills</v>
      </c>
      <c r="I82" s="98">
        <f>'Plt. Class.'!J$82</f>
        <v>3535732.4208313702</v>
      </c>
      <c r="J82" s="106">
        <f t="shared" si="57"/>
        <v>3141740.7577121025</v>
      </c>
      <c r="K82" s="106">
        <f t="shared" si="58"/>
        <v>390144.9946303264</v>
      </c>
      <c r="L82" s="106">
        <f t="shared" si="59"/>
        <v>157.86317135383857</v>
      </c>
      <c r="M82" s="106">
        <f t="shared" si="60"/>
        <v>2324.9977135202325</v>
      </c>
      <c r="N82" s="106">
        <f t="shared" si="61"/>
        <v>1363.8076040671829</v>
      </c>
      <c r="O82" s="106">
        <f t="shared" si="62"/>
        <v>0</v>
      </c>
      <c r="P82" s="106">
        <f t="shared" si="63"/>
        <v>0</v>
      </c>
      <c r="Q82" s="106">
        <f t="shared" si="64"/>
        <v>0</v>
      </c>
      <c r="R82" s="106">
        <f t="shared" si="65"/>
        <v>0</v>
      </c>
      <c r="S82" s="106">
        <f t="shared" si="66"/>
        <v>0</v>
      </c>
      <c r="T82" s="106">
        <f t="shared" si="67"/>
        <v>0</v>
      </c>
      <c r="U82" s="106">
        <f t="shared" si="68"/>
        <v>0</v>
      </c>
      <c r="V82" s="106">
        <f t="shared" si="69"/>
        <v>0</v>
      </c>
      <c r="W82" s="106">
        <f t="shared" si="70"/>
        <v>0</v>
      </c>
      <c r="X82" s="106">
        <f t="shared" si="71"/>
        <v>0</v>
      </c>
      <c r="Y82" s="98">
        <f t="shared" si="74"/>
        <v>0</v>
      </c>
      <c r="Z82" s="98"/>
      <c r="AA82" s="98"/>
      <c r="AB82" s="98"/>
      <c r="AC82" s="98"/>
      <c r="AD82" s="98"/>
      <c r="AE82" s="98"/>
      <c r="AF82" s="98"/>
      <c r="AG82" s="98"/>
    </row>
    <row r="83" spans="1:33">
      <c r="A83" s="97">
        <f t="shared" si="73"/>
        <v>72</v>
      </c>
      <c r="C83" s="97">
        <v>37800</v>
      </c>
      <c r="E83" s="107" t="s">
        <v>280</v>
      </c>
      <c r="G83" s="118">
        <v>2</v>
      </c>
      <c r="H83" s="106" t="str">
        <f t="shared" si="56"/>
        <v>Bills</v>
      </c>
      <c r="I83" s="98">
        <f>'Plt. Class.'!J$83</f>
        <v>7699081.1169319404</v>
      </c>
      <c r="J83" s="106">
        <f t="shared" si="57"/>
        <v>6841161.6217013272</v>
      </c>
      <c r="K83" s="106">
        <f t="shared" si="58"/>
        <v>849543.34873496299</v>
      </c>
      <c r="L83" s="106">
        <f t="shared" si="59"/>
        <v>343.74811693005546</v>
      </c>
      <c r="M83" s="106">
        <f t="shared" si="60"/>
        <v>5062.6981520464105</v>
      </c>
      <c r="N83" s="106">
        <f t="shared" si="61"/>
        <v>2969.7002266740874</v>
      </c>
      <c r="O83" s="106">
        <f t="shared" si="62"/>
        <v>0</v>
      </c>
      <c r="P83" s="106">
        <f t="shared" si="63"/>
        <v>0</v>
      </c>
      <c r="Q83" s="106">
        <f t="shared" si="64"/>
        <v>0</v>
      </c>
      <c r="R83" s="106">
        <f t="shared" si="65"/>
        <v>0</v>
      </c>
      <c r="S83" s="106">
        <f t="shared" si="66"/>
        <v>0</v>
      </c>
      <c r="T83" s="106">
        <f t="shared" si="67"/>
        <v>0</v>
      </c>
      <c r="U83" s="106">
        <f t="shared" si="68"/>
        <v>0</v>
      </c>
      <c r="V83" s="106">
        <f t="shared" si="69"/>
        <v>0</v>
      </c>
      <c r="W83" s="106">
        <f t="shared" si="70"/>
        <v>0</v>
      </c>
      <c r="X83" s="106">
        <f t="shared" si="71"/>
        <v>0</v>
      </c>
      <c r="Y83" s="98">
        <f t="shared" si="72"/>
        <v>0</v>
      </c>
      <c r="Z83" s="98"/>
      <c r="AA83" s="98"/>
      <c r="AB83" s="98"/>
      <c r="AC83" s="98"/>
      <c r="AD83" s="98"/>
      <c r="AE83" s="98"/>
      <c r="AF83" s="98"/>
      <c r="AG83" s="98"/>
    </row>
    <row r="84" spans="1:33">
      <c r="A84" s="97">
        <f t="shared" si="73"/>
        <v>73</v>
      </c>
      <c r="C84" s="97">
        <v>37900</v>
      </c>
      <c r="E84" s="107" t="s">
        <v>281</v>
      </c>
      <c r="G84" s="118">
        <v>2</v>
      </c>
      <c r="H84" s="106" t="str">
        <f t="shared" si="56"/>
        <v>Bills</v>
      </c>
      <c r="I84" s="98">
        <f>'Plt. Class.'!J$84</f>
        <v>1521303.1498681095</v>
      </c>
      <c r="J84" s="106">
        <f t="shared" si="57"/>
        <v>1351782.1887813024</v>
      </c>
      <c r="K84" s="106">
        <f t="shared" si="58"/>
        <v>167865.87292056269</v>
      </c>
      <c r="L84" s="106">
        <f t="shared" si="59"/>
        <v>67.923052777928973</v>
      </c>
      <c r="M84" s="106">
        <f t="shared" si="60"/>
        <v>1000.3659564777835</v>
      </c>
      <c r="N84" s="106">
        <f t="shared" si="61"/>
        <v>586.79915698870605</v>
      </c>
      <c r="O84" s="106">
        <f t="shared" si="62"/>
        <v>0</v>
      </c>
      <c r="P84" s="106">
        <f t="shared" si="63"/>
        <v>0</v>
      </c>
      <c r="Q84" s="106">
        <f t="shared" si="64"/>
        <v>0</v>
      </c>
      <c r="R84" s="106">
        <f t="shared" si="65"/>
        <v>0</v>
      </c>
      <c r="S84" s="106">
        <f t="shared" si="66"/>
        <v>0</v>
      </c>
      <c r="T84" s="106">
        <f t="shared" si="67"/>
        <v>0</v>
      </c>
      <c r="U84" s="106">
        <f t="shared" si="68"/>
        <v>0</v>
      </c>
      <c r="V84" s="106">
        <f t="shared" si="69"/>
        <v>0</v>
      </c>
      <c r="W84" s="106">
        <f t="shared" si="70"/>
        <v>0</v>
      </c>
      <c r="X84" s="106">
        <f t="shared" si="71"/>
        <v>0</v>
      </c>
      <c r="Y84" s="98">
        <f t="shared" si="72"/>
        <v>0</v>
      </c>
      <c r="Z84" s="98"/>
      <c r="AA84" s="98"/>
      <c r="AB84" s="98"/>
      <c r="AC84" s="98"/>
      <c r="AD84" s="98"/>
      <c r="AE84" s="98"/>
      <c r="AF84" s="98"/>
      <c r="AG84" s="98"/>
    </row>
    <row r="85" spans="1:33">
      <c r="A85" s="97">
        <f t="shared" si="73"/>
        <v>74</v>
      </c>
      <c r="C85" s="97">
        <v>37905</v>
      </c>
      <c r="E85" s="107" t="s">
        <v>282</v>
      </c>
      <c r="G85" s="118">
        <v>2</v>
      </c>
      <c r="H85" s="106" t="str">
        <f t="shared" si="56"/>
        <v>Bills</v>
      </c>
      <c r="I85" s="98">
        <f>'Plt. Class.'!J$85</f>
        <v>575794.7591556462</v>
      </c>
      <c r="J85" s="106">
        <f t="shared" si="57"/>
        <v>511633.13497885142</v>
      </c>
      <c r="K85" s="106">
        <f t="shared" si="58"/>
        <v>63535.193414361493</v>
      </c>
      <c r="L85" s="106">
        <f t="shared" si="59"/>
        <v>25.708050245458644</v>
      </c>
      <c r="M85" s="106">
        <f t="shared" si="60"/>
        <v>378.62636058274791</v>
      </c>
      <c r="N85" s="106">
        <f t="shared" si="61"/>
        <v>222.09635160509632</v>
      </c>
      <c r="O85" s="106">
        <f t="shared" si="62"/>
        <v>0</v>
      </c>
      <c r="P85" s="106">
        <f t="shared" si="63"/>
        <v>0</v>
      </c>
      <c r="Q85" s="106">
        <f t="shared" si="64"/>
        <v>0</v>
      </c>
      <c r="R85" s="106">
        <f t="shared" si="65"/>
        <v>0</v>
      </c>
      <c r="S85" s="106">
        <f t="shared" si="66"/>
        <v>0</v>
      </c>
      <c r="T85" s="106">
        <f t="shared" si="67"/>
        <v>0</v>
      </c>
      <c r="U85" s="106">
        <f t="shared" si="68"/>
        <v>0</v>
      </c>
      <c r="V85" s="106">
        <f t="shared" si="69"/>
        <v>0</v>
      </c>
      <c r="W85" s="106">
        <f t="shared" si="70"/>
        <v>0</v>
      </c>
      <c r="X85" s="106">
        <f t="shared" si="71"/>
        <v>0</v>
      </c>
      <c r="Y85" s="98">
        <f t="shared" si="72"/>
        <v>0</v>
      </c>
      <c r="Z85" s="98"/>
      <c r="AA85" s="98"/>
      <c r="AB85" s="98"/>
      <c r="AC85" s="98"/>
      <c r="AD85" s="98"/>
      <c r="AE85" s="98"/>
      <c r="AF85" s="98"/>
      <c r="AG85" s="98"/>
    </row>
    <row r="86" spans="1:33">
      <c r="A86" s="97">
        <f t="shared" si="73"/>
        <v>75</v>
      </c>
      <c r="C86" s="97">
        <v>38000</v>
      </c>
      <c r="E86" s="107" t="s">
        <v>52</v>
      </c>
      <c r="G86" s="118">
        <v>2</v>
      </c>
      <c r="H86" s="106" t="str">
        <f t="shared" si="56"/>
        <v>Bills</v>
      </c>
      <c r="I86" s="98">
        <f>'Plt. Class.'!J$86</f>
        <v>186094700.787117</v>
      </c>
      <c r="J86" s="106">
        <f t="shared" si="57"/>
        <v>165357905.14363933</v>
      </c>
      <c r="K86" s="106">
        <f t="shared" si="58"/>
        <v>20534335.57685633</v>
      </c>
      <c r="L86" s="106">
        <f t="shared" si="59"/>
        <v>8308.7451599321903</v>
      </c>
      <c r="M86" s="106">
        <f t="shared" si="60"/>
        <v>122370.61585292238</v>
      </c>
      <c r="N86" s="106">
        <f t="shared" si="61"/>
        <v>71780.705608486343</v>
      </c>
      <c r="O86" s="106">
        <f t="shared" si="62"/>
        <v>0</v>
      </c>
      <c r="P86" s="106">
        <f t="shared" si="63"/>
        <v>0</v>
      </c>
      <c r="Q86" s="106">
        <f t="shared" si="64"/>
        <v>0</v>
      </c>
      <c r="R86" s="106">
        <f t="shared" si="65"/>
        <v>0</v>
      </c>
      <c r="S86" s="106">
        <f t="shared" si="66"/>
        <v>0</v>
      </c>
      <c r="T86" s="106">
        <f t="shared" si="67"/>
        <v>0</v>
      </c>
      <c r="U86" s="106">
        <f t="shared" si="68"/>
        <v>0</v>
      </c>
      <c r="V86" s="106">
        <f t="shared" si="69"/>
        <v>0</v>
      </c>
      <c r="W86" s="106">
        <f t="shared" si="70"/>
        <v>0</v>
      </c>
      <c r="X86" s="106">
        <f t="shared" si="71"/>
        <v>0</v>
      </c>
      <c r="Y86" s="98">
        <f t="shared" si="72"/>
        <v>0</v>
      </c>
      <c r="Z86" s="98"/>
      <c r="AA86" s="98"/>
      <c r="AB86" s="98"/>
      <c r="AC86" s="98"/>
      <c r="AD86" s="98"/>
      <c r="AE86" s="98"/>
      <c r="AF86" s="98"/>
      <c r="AG86" s="98"/>
    </row>
    <row r="87" spans="1:33">
      <c r="A87" s="97">
        <f t="shared" si="73"/>
        <v>76</v>
      </c>
      <c r="C87" s="97">
        <v>38100</v>
      </c>
      <c r="E87" s="107" t="s">
        <v>51</v>
      </c>
      <c r="G87" s="118">
        <v>4</v>
      </c>
      <c r="H87" s="106" t="str">
        <f t="shared" si="56"/>
        <v>Meter Investment</v>
      </c>
      <c r="I87" s="98">
        <f>'Plt. Class.'!J$87</f>
        <v>50260826.223040834</v>
      </c>
      <c r="J87" s="106">
        <f t="shared" si="57"/>
        <v>32232227.272380698</v>
      </c>
      <c r="K87" s="106">
        <f t="shared" si="58"/>
        <v>16875475.752637483</v>
      </c>
      <c r="L87" s="106">
        <f t="shared" si="59"/>
        <v>47322.945953068171</v>
      </c>
      <c r="M87" s="106">
        <f t="shared" si="60"/>
        <v>696969.02826885763</v>
      </c>
      <c r="N87" s="106">
        <f t="shared" si="61"/>
        <v>408831.22380073316</v>
      </c>
      <c r="O87" s="106">
        <f t="shared" si="62"/>
        <v>0</v>
      </c>
      <c r="P87" s="106">
        <f t="shared" si="63"/>
        <v>0</v>
      </c>
      <c r="Q87" s="106">
        <f t="shared" si="64"/>
        <v>0</v>
      </c>
      <c r="R87" s="106">
        <f t="shared" si="65"/>
        <v>0</v>
      </c>
      <c r="S87" s="106">
        <f t="shared" si="66"/>
        <v>0</v>
      </c>
      <c r="T87" s="106">
        <f t="shared" si="67"/>
        <v>0</v>
      </c>
      <c r="U87" s="106">
        <f t="shared" si="68"/>
        <v>0</v>
      </c>
      <c r="V87" s="106">
        <f t="shared" si="69"/>
        <v>0</v>
      </c>
      <c r="W87" s="106">
        <f t="shared" si="70"/>
        <v>0</v>
      </c>
      <c r="X87" s="106">
        <f t="shared" si="71"/>
        <v>0</v>
      </c>
      <c r="Y87" s="98">
        <f t="shared" si="72"/>
        <v>0</v>
      </c>
      <c r="Z87" s="98"/>
      <c r="AA87" s="98"/>
      <c r="AB87" s="98"/>
      <c r="AC87" s="98"/>
      <c r="AD87" s="98"/>
      <c r="AE87" s="98"/>
      <c r="AF87" s="98"/>
      <c r="AG87" s="98"/>
    </row>
    <row r="88" spans="1:33">
      <c r="A88" s="97">
        <f t="shared" si="73"/>
        <v>77</v>
      </c>
      <c r="C88" s="97">
        <v>38200</v>
      </c>
      <c r="E88" s="107" t="s">
        <v>283</v>
      </c>
      <c r="G88" s="118">
        <v>4</v>
      </c>
      <c r="H88" s="106" t="str">
        <f t="shared" si="56"/>
        <v>Meter Investment</v>
      </c>
      <c r="I88" s="98">
        <f>'Plt. Class.'!J$88</f>
        <v>58099827.343816116</v>
      </c>
      <c r="J88" s="106">
        <f t="shared" si="57"/>
        <v>37259372.36132168</v>
      </c>
      <c r="K88" s="106">
        <f t="shared" si="58"/>
        <v>19507483.287720494</v>
      </c>
      <c r="L88" s="106">
        <f t="shared" si="59"/>
        <v>54703.736406417898</v>
      </c>
      <c r="M88" s="106">
        <f t="shared" si="60"/>
        <v>805672.79229971243</v>
      </c>
      <c r="N88" s="106">
        <f t="shared" si="61"/>
        <v>472595.16606781638</v>
      </c>
      <c r="O88" s="106">
        <f t="shared" si="62"/>
        <v>0</v>
      </c>
      <c r="P88" s="106">
        <f t="shared" si="63"/>
        <v>0</v>
      </c>
      <c r="Q88" s="106">
        <f t="shared" si="64"/>
        <v>0</v>
      </c>
      <c r="R88" s="106">
        <f t="shared" si="65"/>
        <v>0</v>
      </c>
      <c r="S88" s="106">
        <f t="shared" si="66"/>
        <v>0</v>
      </c>
      <c r="T88" s="106">
        <f t="shared" si="67"/>
        <v>0</v>
      </c>
      <c r="U88" s="106">
        <f t="shared" si="68"/>
        <v>0</v>
      </c>
      <c r="V88" s="106">
        <f t="shared" si="69"/>
        <v>0</v>
      </c>
      <c r="W88" s="106">
        <f t="shared" si="70"/>
        <v>0</v>
      </c>
      <c r="X88" s="106">
        <f t="shared" si="71"/>
        <v>0</v>
      </c>
      <c r="Y88" s="98">
        <f t="shared" si="72"/>
        <v>0</v>
      </c>
      <c r="Z88" s="98"/>
      <c r="AA88" s="98"/>
      <c r="AB88" s="98"/>
      <c r="AC88" s="98"/>
      <c r="AD88" s="98"/>
      <c r="AE88" s="98"/>
      <c r="AF88" s="98"/>
      <c r="AG88" s="98"/>
    </row>
    <row r="89" spans="1:33">
      <c r="A89" s="97">
        <f t="shared" si="73"/>
        <v>78</v>
      </c>
      <c r="C89" s="97">
        <v>38300</v>
      </c>
      <c r="E89" s="107" t="s">
        <v>284</v>
      </c>
      <c r="G89" s="118">
        <v>4</v>
      </c>
      <c r="H89" s="106" t="str">
        <f t="shared" si="56"/>
        <v>Meter Investment</v>
      </c>
      <c r="I89" s="98">
        <f>'Plt. Class.'!J$89</f>
        <v>2625436.8919019899</v>
      </c>
      <c r="J89" s="106">
        <f t="shared" si="57"/>
        <v>1683690.5587971434</v>
      </c>
      <c r="K89" s="106">
        <f t="shared" si="58"/>
        <v>881511.50585465669</v>
      </c>
      <c r="L89" s="106">
        <f t="shared" si="59"/>
        <v>2471.9730548661937</v>
      </c>
      <c r="M89" s="106">
        <f t="shared" si="60"/>
        <v>36407.045741943868</v>
      </c>
      <c r="N89" s="106">
        <f t="shared" si="61"/>
        <v>21355.808453380101</v>
      </c>
      <c r="O89" s="106">
        <f t="shared" si="62"/>
        <v>0</v>
      </c>
      <c r="P89" s="106">
        <f t="shared" si="63"/>
        <v>0</v>
      </c>
      <c r="Q89" s="106">
        <f t="shared" si="64"/>
        <v>0</v>
      </c>
      <c r="R89" s="106">
        <f t="shared" si="65"/>
        <v>0</v>
      </c>
      <c r="S89" s="106">
        <f t="shared" si="66"/>
        <v>0</v>
      </c>
      <c r="T89" s="106">
        <f t="shared" si="67"/>
        <v>0</v>
      </c>
      <c r="U89" s="106">
        <f t="shared" si="68"/>
        <v>0</v>
      </c>
      <c r="V89" s="106">
        <f t="shared" si="69"/>
        <v>0</v>
      </c>
      <c r="W89" s="106">
        <f t="shared" si="70"/>
        <v>0</v>
      </c>
      <c r="X89" s="106">
        <f t="shared" si="71"/>
        <v>0</v>
      </c>
      <c r="Y89" s="98">
        <f t="shared" si="72"/>
        <v>0</v>
      </c>
      <c r="Z89" s="98"/>
      <c r="AA89" s="98"/>
      <c r="AB89" s="98"/>
      <c r="AC89" s="98"/>
      <c r="AD89" s="98"/>
      <c r="AE89" s="98"/>
      <c r="AF89" s="98"/>
      <c r="AG89" s="98"/>
    </row>
    <row r="90" spans="1:33">
      <c r="A90" s="97">
        <f t="shared" si="73"/>
        <v>79</v>
      </c>
      <c r="C90" s="97">
        <v>38400</v>
      </c>
      <c r="E90" s="107" t="s">
        <v>285</v>
      </c>
      <c r="G90" s="118">
        <v>4</v>
      </c>
      <c r="H90" s="106" t="str">
        <f t="shared" si="56"/>
        <v>Meter Investment</v>
      </c>
      <c r="I90" s="98">
        <f>'Plt. Class.'!J$90</f>
        <v>335834.73480208585</v>
      </c>
      <c r="J90" s="106">
        <f t="shared" si="57"/>
        <v>215370.54424979218</v>
      </c>
      <c r="K90" s="106">
        <f t="shared" si="58"/>
        <v>112759.20731776535</v>
      </c>
      <c r="L90" s="106">
        <f t="shared" si="59"/>
        <v>316.20429265678246</v>
      </c>
      <c r="M90" s="106">
        <f t="shared" si="60"/>
        <v>4657.0346403624635</v>
      </c>
      <c r="N90" s="106">
        <f t="shared" si="61"/>
        <v>2731.7443015091094</v>
      </c>
      <c r="O90" s="106">
        <f t="shared" si="62"/>
        <v>0</v>
      </c>
      <c r="P90" s="106">
        <f t="shared" si="63"/>
        <v>0</v>
      </c>
      <c r="Q90" s="106">
        <f t="shared" si="64"/>
        <v>0</v>
      </c>
      <c r="R90" s="106">
        <f t="shared" si="65"/>
        <v>0</v>
      </c>
      <c r="S90" s="106">
        <f t="shared" si="66"/>
        <v>0</v>
      </c>
      <c r="T90" s="106">
        <f t="shared" si="67"/>
        <v>0</v>
      </c>
      <c r="U90" s="106">
        <f t="shared" si="68"/>
        <v>0</v>
      </c>
      <c r="V90" s="106">
        <f t="shared" si="69"/>
        <v>0</v>
      </c>
      <c r="W90" s="106">
        <f t="shared" si="70"/>
        <v>0</v>
      </c>
      <c r="X90" s="106">
        <f t="shared" si="71"/>
        <v>0</v>
      </c>
      <c r="Y90" s="98">
        <f t="shared" si="72"/>
        <v>0</v>
      </c>
      <c r="Z90" s="98"/>
      <c r="AA90" s="98"/>
      <c r="AB90" s="98"/>
      <c r="AC90" s="98"/>
      <c r="AD90" s="98"/>
      <c r="AE90" s="98"/>
      <c r="AF90" s="98"/>
      <c r="AG90" s="98"/>
    </row>
    <row r="91" spans="1:33">
      <c r="A91" s="97">
        <f t="shared" si="73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6"/>
        <v>Non-Residential Bills</v>
      </c>
      <c r="I91" s="98">
        <f>'Plt. Class.'!J$91</f>
        <v>5367015.0566078871</v>
      </c>
      <c r="J91" s="106">
        <f t="shared" si="57"/>
        <v>0</v>
      </c>
      <c r="K91" s="106">
        <f t="shared" si="58"/>
        <v>5314615.1465831995</v>
      </c>
      <c r="L91" s="106">
        <f t="shared" si="59"/>
        <v>2150.4364098268875</v>
      </c>
      <c r="M91" s="106">
        <f t="shared" si="60"/>
        <v>31671.476589758746</v>
      </c>
      <c r="N91" s="106">
        <f t="shared" si="61"/>
        <v>18577.997025102391</v>
      </c>
      <c r="O91" s="106">
        <f t="shared" si="62"/>
        <v>0</v>
      </c>
      <c r="P91" s="106">
        <f t="shared" si="63"/>
        <v>0</v>
      </c>
      <c r="Q91" s="106">
        <f t="shared" si="64"/>
        <v>0</v>
      </c>
      <c r="R91" s="106">
        <f t="shared" si="65"/>
        <v>0</v>
      </c>
      <c r="S91" s="106">
        <f t="shared" si="66"/>
        <v>0</v>
      </c>
      <c r="T91" s="106">
        <f t="shared" si="67"/>
        <v>0</v>
      </c>
      <c r="U91" s="106">
        <f t="shared" si="68"/>
        <v>0</v>
      </c>
      <c r="V91" s="106">
        <f t="shared" si="69"/>
        <v>0</v>
      </c>
      <c r="W91" s="106">
        <f t="shared" si="70"/>
        <v>0</v>
      </c>
      <c r="X91" s="106">
        <f t="shared" si="71"/>
        <v>0</v>
      </c>
      <c r="Y91" s="98">
        <f t="shared" si="72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3"/>
        <v>81</v>
      </c>
      <c r="C92" s="97">
        <v>38600</v>
      </c>
      <c r="E92" s="107" t="s">
        <v>287</v>
      </c>
      <c r="G92" s="118">
        <v>99</v>
      </c>
      <c r="H92" s="106" t="str">
        <f t="shared" si="56"/>
        <v>-</v>
      </c>
      <c r="I92" s="98">
        <f>'Plt. Class.'!J$92</f>
        <v>0</v>
      </c>
      <c r="J92" s="106">
        <f t="shared" si="57"/>
        <v>0</v>
      </c>
      <c r="K92" s="106">
        <f t="shared" si="58"/>
        <v>0</v>
      </c>
      <c r="L92" s="106">
        <f t="shared" si="59"/>
        <v>0</v>
      </c>
      <c r="M92" s="106">
        <f t="shared" si="60"/>
        <v>0</v>
      </c>
      <c r="N92" s="106">
        <f t="shared" si="61"/>
        <v>0</v>
      </c>
      <c r="O92" s="106">
        <f t="shared" si="62"/>
        <v>0</v>
      </c>
      <c r="P92" s="106">
        <f t="shared" si="63"/>
        <v>0</v>
      </c>
      <c r="Q92" s="106">
        <f t="shared" si="64"/>
        <v>0</v>
      </c>
      <c r="R92" s="106">
        <f t="shared" si="65"/>
        <v>0</v>
      </c>
      <c r="S92" s="106">
        <f t="shared" si="66"/>
        <v>0</v>
      </c>
      <c r="T92" s="106">
        <f t="shared" si="67"/>
        <v>0</v>
      </c>
      <c r="U92" s="106">
        <f t="shared" si="68"/>
        <v>0</v>
      </c>
      <c r="V92" s="106">
        <f t="shared" si="69"/>
        <v>0</v>
      </c>
      <c r="W92" s="106">
        <f t="shared" si="70"/>
        <v>0</v>
      </c>
      <c r="X92" s="106">
        <f t="shared" si="71"/>
        <v>0</v>
      </c>
      <c r="Y92" s="98">
        <f t="shared" si="72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3"/>
        <v>82</v>
      </c>
      <c r="G93" s="118"/>
      <c r="H93" s="106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3"/>
        <v>83</v>
      </c>
      <c r="D94" s="97" t="s">
        <v>66</v>
      </c>
      <c r="G94" s="118"/>
      <c r="H94" s="106"/>
      <c r="I94" s="98">
        <f>'Plt. Class.'!J$94</f>
        <v>458981372.29289836</v>
      </c>
      <c r="J94" s="98">
        <f>SUM(J70:J92)</f>
        <v>375540963.08122981</v>
      </c>
      <c r="K94" s="98">
        <f t="shared" ref="K94:X94" si="75">SUM(K70:K92)</f>
        <v>80461580.605937004</v>
      </c>
      <c r="L94" s="98">
        <f t="shared" si="75"/>
        <v>122247.94831481476</v>
      </c>
      <c r="M94" s="98">
        <f t="shared" si="75"/>
        <v>1800459.2070269003</v>
      </c>
      <c r="N94" s="98">
        <f t="shared" si="75"/>
        <v>1056121.4503898427</v>
      </c>
      <c r="O94" s="98">
        <f t="shared" si="75"/>
        <v>0</v>
      </c>
      <c r="P94" s="98">
        <f t="shared" si="75"/>
        <v>0</v>
      </c>
      <c r="Q94" s="98">
        <f t="shared" si="75"/>
        <v>0</v>
      </c>
      <c r="R94" s="98">
        <f t="shared" si="75"/>
        <v>0</v>
      </c>
      <c r="S94" s="98">
        <f t="shared" si="75"/>
        <v>0</v>
      </c>
      <c r="T94" s="98">
        <f t="shared" si="75"/>
        <v>0</v>
      </c>
      <c r="U94" s="98">
        <f t="shared" si="75"/>
        <v>0</v>
      </c>
      <c r="V94" s="98">
        <f t="shared" si="75"/>
        <v>0</v>
      </c>
      <c r="W94" s="98">
        <f t="shared" si="75"/>
        <v>0</v>
      </c>
      <c r="X94" s="98">
        <f t="shared" si="75"/>
        <v>0</v>
      </c>
      <c r="Y94" s="98">
        <f t="shared" si="72"/>
        <v>0</v>
      </c>
      <c r="Z94" s="98"/>
      <c r="AA94" s="98"/>
      <c r="AB94" s="98"/>
      <c r="AC94" s="98"/>
      <c r="AD94" s="98"/>
      <c r="AE94" s="98"/>
      <c r="AF94" s="98"/>
      <c r="AG94" s="98"/>
    </row>
    <row r="95" spans="1:33">
      <c r="A95" s="97">
        <f t="shared" si="73"/>
        <v>84</v>
      </c>
      <c r="G95" s="118"/>
      <c r="H95" s="106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</row>
    <row r="96" spans="1:33">
      <c r="A96" s="97">
        <f t="shared" si="73"/>
        <v>85</v>
      </c>
      <c r="D96" s="97" t="s">
        <v>148</v>
      </c>
      <c r="G96" s="118"/>
      <c r="H96" s="106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</row>
    <row r="97" spans="1:33">
      <c r="A97" s="97">
        <f t="shared" si="73"/>
        <v>86</v>
      </c>
      <c r="G97" s="118"/>
      <c r="H97" s="10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</row>
    <row r="98" spans="1:33">
      <c r="A98" s="97">
        <f t="shared" si="73"/>
        <v>87</v>
      </c>
      <c r="C98" s="97">
        <v>38900</v>
      </c>
      <c r="E98" s="107" t="s">
        <v>115</v>
      </c>
      <c r="G98" s="118">
        <v>6.2</v>
      </c>
      <c r="H98" s="106" t="str">
        <f t="shared" ref="H98:H132" si="76">VLOOKUP($G98,alloc,3)</f>
        <v>P, S, T &amp; D Plant - Customer</v>
      </c>
      <c r="I98" s="98">
        <f>'Plt. Class.'!J$98</f>
        <v>678915.45073810092</v>
      </c>
      <c r="J98" s="106">
        <f t="shared" ref="J98:J132" si="77">$I98*VLOOKUP($G98,alloc,6)</f>
        <v>555492.17814053444</v>
      </c>
      <c r="K98" s="106">
        <f t="shared" ref="K98:K132" si="78">$I98*VLOOKUP($G98,alloc,7)</f>
        <v>119017.05289538387</v>
      </c>
      <c r="L98" s="106">
        <f t="shared" ref="L98:L132" si="79">$I98*VLOOKUP($G98,alloc,8)</f>
        <v>180.82655624419704</v>
      </c>
      <c r="M98" s="106">
        <f t="shared" ref="M98:M132" si="80">$I98*VLOOKUP($G98,alloc,9)</f>
        <v>2663.2008352926896</v>
      </c>
      <c r="N98" s="106">
        <f t="shared" ref="N98:N132" si="81">$I98*VLOOKUP($G98,alloc,10)</f>
        <v>1562.1923106457432</v>
      </c>
      <c r="O98" s="106">
        <f t="shared" ref="O98:O132" si="82">$I98*VLOOKUP($G98,alloc,11)</f>
        <v>0</v>
      </c>
      <c r="P98" s="106">
        <f t="shared" ref="P98:P132" si="83">$I98*VLOOKUP($G98,alloc,12)</f>
        <v>0</v>
      </c>
      <c r="Q98" s="106">
        <f t="shared" ref="Q98:Q132" si="84">$I98*VLOOKUP($G98,alloc,13)</f>
        <v>0</v>
      </c>
      <c r="R98" s="106">
        <f t="shared" ref="R98:R132" si="85">$I98*VLOOKUP($G98,alloc,14)</f>
        <v>0</v>
      </c>
      <c r="S98" s="106">
        <f t="shared" ref="S98:S132" si="86">$I98*VLOOKUP($G98,alloc,15)</f>
        <v>0</v>
      </c>
      <c r="T98" s="106">
        <f t="shared" ref="T98:T132" si="87">$I98*VLOOKUP($G98,alloc,16)</f>
        <v>0</v>
      </c>
      <c r="U98" s="106">
        <f t="shared" ref="U98:U132" si="88">$I98*VLOOKUP($G98,alloc,17)</f>
        <v>0</v>
      </c>
      <c r="V98" s="106">
        <f t="shared" ref="V98:V132" si="89">$I98*VLOOKUP($G98,alloc,18)</f>
        <v>0</v>
      </c>
      <c r="W98" s="106">
        <f t="shared" ref="W98:W132" si="90">$I98*VLOOKUP($G98,alloc,19)</f>
        <v>0</v>
      </c>
      <c r="X98" s="106">
        <f t="shared" ref="X98:X132" si="91">$I98*VLOOKUP($G98,alloc,20)</f>
        <v>0</v>
      </c>
      <c r="Y98" s="98">
        <f t="shared" ref="Y98:Y136" si="92">SUM(J98:X98)-I98</f>
        <v>0</v>
      </c>
      <c r="Z98" s="98"/>
      <c r="AA98" s="98"/>
      <c r="AB98" s="98"/>
      <c r="AC98" s="98"/>
      <c r="AD98" s="98"/>
      <c r="AE98" s="98"/>
      <c r="AF98" s="98"/>
      <c r="AG98" s="98"/>
    </row>
    <row r="99" spans="1:33">
      <c r="A99" s="97">
        <f t="shared" si="73"/>
        <v>88</v>
      </c>
      <c r="C99" s="97">
        <v>39000</v>
      </c>
      <c r="E99" s="107" t="s">
        <v>139</v>
      </c>
      <c r="G99" s="118">
        <v>6.2</v>
      </c>
      <c r="H99" s="106" t="str">
        <f t="shared" si="76"/>
        <v>P, S, T &amp; D Plant - Customer</v>
      </c>
      <c r="I99" s="98">
        <f>'Plt. Class.'!J$99</f>
        <v>5144595.0910828635</v>
      </c>
      <c r="J99" s="106">
        <f t="shared" si="77"/>
        <v>4209334.6523338174</v>
      </c>
      <c r="K99" s="106">
        <f t="shared" si="78"/>
        <v>901871.57386839425</v>
      </c>
      <c r="L99" s="106">
        <f t="shared" si="79"/>
        <v>1370.2433971416287</v>
      </c>
      <c r="M99" s="106">
        <f t="shared" si="80"/>
        <v>20180.848629853761</v>
      </c>
      <c r="N99" s="106">
        <f t="shared" si="81"/>
        <v>11837.772853656541</v>
      </c>
      <c r="O99" s="106">
        <f t="shared" si="82"/>
        <v>0</v>
      </c>
      <c r="P99" s="106">
        <f t="shared" si="83"/>
        <v>0</v>
      </c>
      <c r="Q99" s="106">
        <f t="shared" si="84"/>
        <v>0</v>
      </c>
      <c r="R99" s="106">
        <f t="shared" si="85"/>
        <v>0</v>
      </c>
      <c r="S99" s="106">
        <f t="shared" si="86"/>
        <v>0</v>
      </c>
      <c r="T99" s="106">
        <f t="shared" si="87"/>
        <v>0</v>
      </c>
      <c r="U99" s="106">
        <f t="shared" si="88"/>
        <v>0</v>
      </c>
      <c r="V99" s="106">
        <f t="shared" si="89"/>
        <v>0</v>
      </c>
      <c r="W99" s="106">
        <f t="shared" si="90"/>
        <v>0</v>
      </c>
      <c r="X99" s="106">
        <f t="shared" si="91"/>
        <v>0</v>
      </c>
      <c r="Y99" s="98">
        <f t="shared" si="92"/>
        <v>0</v>
      </c>
      <c r="Z99" s="98"/>
      <c r="AA99" s="98"/>
      <c r="AB99" s="98"/>
      <c r="AC99" s="98"/>
      <c r="AD99" s="98"/>
      <c r="AE99" s="98"/>
      <c r="AF99" s="98"/>
      <c r="AG99" s="98"/>
    </row>
    <row r="100" spans="1:33">
      <c r="A100" s="97">
        <f t="shared" si="73"/>
        <v>89</v>
      </c>
      <c r="C100" s="97">
        <v>39001</v>
      </c>
      <c r="E100" s="107" t="s">
        <v>291</v>
      </c>
      <c r="G100" s="118">
        <v>6.2</v>
      </c>
      <c r="H100" s="106" t="str">
        <f t="shared" si="76"/>
        <v>P, S, T &amp; D Plant - Customer</v>
      </c>
      <c r="I100" s="98">
        <f>'Plt. Class.'!J$100</f>
        <v>0</v>
      </c>
      <c r="J100" s="106">
        <f t="shared" si="77"/>
        <v>0</v>
      </c>
      <c r="K100" s="106">
        <f t="shared" si="78"/>
        <v>0</v>
      </c>
      <c r="L100" s="106">
        <f t="shared" si="79"/>
        <v>0</v>
      </c>
      <c r="M100" s="106">
        <f t="shared" si="80"/>
        <v>0</v>
      </c>
      <c r="N100" s="106">
        <f t="shared" si="81"/>
        <v>0</v>
      </c>
      <c r="O100" s="106">
        <f t="shared" si="82"/>
        <v>0</v>
      </c>
      <c r="P100" s="106">
        <f t="shared" si="83"/>
        <v>0</v>
      </c>
      <c r="Q100" s="106">
        <f t="shared" si="84"/>
        <v>0</v>
      </c>
      <c r="R100" s="106">
        <f t="shared" si="85"/>
        <v>0</v>
      </c>
      <c r="S100" s="106">
        <f t="shared" si="86"/>
        <v>0</v>
      </c>
      <c r="T100" s="106">
        <f t="shared" si="87"/>
        <v>0</v>
      </c>
      <c r="U100" s="106">
        <f t="shared" si="88"/>
        <v>0</v>
      </c>
      <c r="V100" s="106">
        <f t="shared" si="89"/>
        <v>0</v>
      </c>
      <c r="W100" s="106">
        <f t="shared" si="90"/>
        <v>0</v>
      </c>
      <c r="X100" s="106">
        <f t="shared" si="91"/>
        <v>0</v>
      </c>
      <c r="Y100" s="98">
        <f t="shared" si="92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3"/>
        <v>90</v>
      </c>
      <c r="C101" s="97">
        <v>39002</v>
      </c>
      <c r="E101" s="107" t="s">
        <v>292</v>
      </c>
      <c r="G101" s="118">
        <v>6.2</v>
      </c>
      <c r="H101" s="106" t="str">
        <f t="shared" si="76"/>
        <v>P, S, T &amp; D Plant - Customer</v>
      </c>
      <c r="I101" s="98">
        <f>'Plt. Class.'!J$101</f>
        <v>96996.458123005417</v>
      </c>
      <c r="J101" s="106">
        <f t="shared" si="77"/>
        <v>79363.010130477225</v>
      </c>
      <c r="K101" s="106">
        <f t="shared" si="78"/>
        <v>17003.932631876331</v>
      </c>
      <c r="L101" s="106">
        <f t="shared" si="79"/>
        <v>25.834638865854316</v>
      </c>
      <c r="M101" s="106">
        <f t="shared" si="80"/>
        <v>380.49074890368138</v>
      </c>
      <c r="N101" s="106">
        <f t="shared" si="81"/>
        <v>223.18997288232896</v>
      </c>
      <c r="O101" s="106">
        <f t="shared" si="82"/>
        <v>0</v>
      </c>
      <c r="P101" s="106">
        <f t="shared" si="83"/>
        <v>0</v>
      </c>
      <c r="Q101" s="106">
        <f t="shared" si="84"/>
        <v>0</v>
      </c>
      <c r="R101" s="106">
        <f t="shared" si="85"/>
        <v>0</v>
      </c>
      <c r="S101" s="106">
        <f t="shared" si="86"/>
        <v>0</v>
      </c>
      <c r="T101" s="106">
        <f t="shared" si="87"/>
        <v>0</v>
      </c>
      <c r="U101" s="106">
        <f t="shared" si="88"/>
        <v>0</v>
      </c>
      <c r="V101" s="106">
        <f t="shared" si="89"/>
        <v>0</v>
      </c>
      <c r="W101" s="106">
        <f t="shared" si="90"/>
        <v>0</v>
      </c>
      <c r="X101" s="106">
        <f t="shared" si="91"/>
        <v>0</v>
      </c>
      <c r="Y101" s="98">
        <f t="shared" si="92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3"/>
        <v>91</v>
      </c>
      <c r="C102" s="97">
        <v>39003</v>
      </c>
      <c r="E102" s="107" t="s">
        <v>278</v>
      </c>
      <c r="G102" s="118">
        <v>6.2</v>
      </c>
      <c r="H102" s="106" t="str">
        <f t="shared" si="76"/>
        <v>P, S, T &amp; D Plant - Customer</v>
      </c>
      <c r="I102" s="98">
        <f>'Plt. Class.'!J$102</f>
        <v>397365.1513070066</v>
      </c>
      <c r="J102" s="106">
        <f t="shared" si="77"/>
        <v>325126.24830779171</v>
      </c>
      <c r="K102" s="106">
        <f t="shared" si="78"/>
        <v>69659.968970321905</v>
      </c>
      <c r="L102" s="106">
        <f t="shared" si="79"/>
        <v>105.83670146876483</v>
      </c>
      <c r="M102" s="106">
        <f t="shared" si="80"/>
        <v>1558.7555147353137</v>
      </c>
      <c r="N102" s="106">
        <f t="shared" si="81"/>
        <v>914.34181268891655</v>
      </c>
      <c r="O102" s="106">
        <f t="shared" si="82"/>
        <v>0</v>
      </c>
      <c r="P102" s="106">
        <f t="shared" si="83"/>
        <v>0</v>
      </c>
      <c r="Q102" s="106">
        <f t="shared" si="84"/>
        <v>0</v>
      </c>
      <c r="R102" s="106">
        <f t="shared" si="85"/>
        <v>0</v>
      </c>
      <c r="S102" s="106">
        <f t="shared" si="86"/>
        <v>0</v>
      </c>
      <c r="T102" s="106">
        <f t="shared" si="87"/>
        <v>0</v>
      </c>
      <c r="U102" s="106">
        <f t="shared" si="88"/>
        <v>0</v>
      </c>
      <c r="V102" s="106">
        <f t="shared" si="89"/>
        <v>0</v>
      </c>
      <c r="W102" s="106">
        <f t="shared" si="90"/>
        <v>0</v>
      </c>
      <c r="X102" s="106">
        <f t="shared" si="91"/>
        <v>0</v>
      </c>
      <c r="Y102" s="98">
        <f t="shared" si="92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3"/>
        <v>92</v>
      </c>
      <c r="C103" s="97">
        <v>39004</v>
      </c>
      <c r="E103" s="107" t="s">
        <v>293</v>
      </c>
      <c r="G103" s="118">
        <v>6.2</v>
      </c>
      <c r="H103" s="106" t="str">
        <f t="shared" si="76"/>
        <v>P, S, T &amp; D Plant - Customer</v>
      </c>
      <c r="I103" s="98">
        <f>'Plt. Class.'!J$103</f>
        <v>7258.5563624635488</v>
      </c>
      <c r="J103" s="106">
        <f t="shared" si="77"/>
        <v>5938.9888380904249</v>
      </c>
      <c r="K103" s="106">
        <f t="shared" si="78"/>
        <v>1272.4588689154832</v>
      </c>
      <c r="L103" s="106">
        <f t="shared" si="79"/>
        <v>1.933288966839283</v>
      </c>
      <c r="M103" s="106">
        <f t="shared" si="80"/>
        <v>28.473344282437214</v>
      </c>
      <c r="N103" s="106">
        <f t="shared" si="81"/>
        <v>16.702022208364109</v>
      </c>
      <c r="O103" s="106">
        <f t="shared" si="82"/>
        <v>0</v>
      </c>
      <c r="P103" s="106">
        <f t="shared" si="83"/>
        <v>0</v>
      </c>
      <c r="Q103" s="106">
        <f t="shared" si="84"/>
        <v>0</v>
      </c>
      <c r="R103" s="106">
        <f t="shared" si="85"/>
        <v>0</v>
      </c>
      <c r="S103" s="106">
        <f t="shared" si="86"/>
        <v>0</v>
      </c>
      <c r="T103" s="106">
        <f t="shared" si="87"/>
        <v>0</v>
      </c>
      <c r="U103" s="106">
        <f t="shared" si="88"/>
        <v>0</v>
      </c>
      <c r="V103" s="106">
        <f t="shared" si="89"/>
        <v>0</v>
      </c>
      <c r="W103" s="106">
        <f t="shared" si="90"/>
        <v>0</v>
      </c>
      <c r="X103" s="106">
        <f t="shared" si="91"/>
        <v>0</v>
      </c>
      <c r="Y103" s="98">
        <f t="shared" si="92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3"/>
        <v>93</v>
      </c>
      <c r="C104" s="97">
        <v>39009</v>
      </c>
      <c r="E104" s="107" t="s">
        <v>294</v>
      </c>
      <c r="G104" s="118">
        <v>6.2</v>
      </c>
      <c r="H104" s="106" t="str">
        <f t="shared" si="76"/>
        <v>P, S, T &amp; D Plant - Customer</v>
      </c>
      <c r="I104" s="98">
        <f>'Plt. Class.'!J$104</f>
        <v>698244.09398444463</v>
      </c>
      <c r="J104" s="106">
        <f t="shared" si="77"/>
        <v>571306.97529346391</v>
      </c>
      <c r="K104" s="106">
        <f t="shared" si="78"/>
        <v>122405.45443072249</v>
      </c>
      <c r="L104" s="106">
        <f t="shared" si="79"/>
        <v>185.97466708967738</v>
      </c>
      <c r="M104" s="106">
        <f t="shared" si="80"/>
        <v>2739.0218506824167</v>
      </c>
      <c r="N104" s="106">
        <f t="shared" si="81"/>
        <v>1606.6677424860784</v>
      </c>
      <c r="O104" s="106">
        <f t="shared" si="82"/>
        <v>0</v>
      </c>
      <c r="P104" s="106">
        <f t="shared" si="83"/>
        <v>0</v>
      </c>
      <c r="Q104" s="106">
        <f t="shared" si="84"/>
        <v>0</v>
      </c>
      <c r="R104" s="106">
        <f t="shared" si="85"/>
        <v>0</v>
      </c>
      <c r="S104" s="106">
        <f t="shared" si="86"/>
        <v>0</v>
      </c>
      <c r="T104" s="106">
        <f t="shared" si="87"/>
        <v>0</v>
      </c>
      <c r="U104" s="106">
        <f t="shared" si="88"/>
        <v>0</v>
      </c>
      <c r="V104" s="106">
        <f t="shared" si="89"/>
        <v>0</v>
      </c>
      <c r="W104" s="106">
        <f t="shared" si="90"/>
        <v>0</v>
      </c>
      <c r="X104" s="106">
        <f t="shared" si="91"/>
        <v>0</v>
      </c>
      <c r="Y104" s="98">
        <f t="shared" si="92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3"/>
        <v>94</v>
      </c>
      <c r="C105" s="97">
        <v>39100</v>
      </c>
      <c r="E105" s="107" t="s">
        <v>295</v>
      </c>
      <c r="G105" s="118">
        <v>6.2</v>
      </c>
      <c r="H105" s="106" t="str">
        <f t="shared" si="76"/>
        <v>P, S, T &amp; D Plant - Customer</v>
      </c>
      <c r="I105" s="98">
        <f>'Plt. Class.'!J$105</f>
        <v>982416.84395916737</v>
      </c>
      <c r="J105" s="106">
        <f t="shared" si="77"/>
        <v>803818.60789812356</v>
      </c>
      <c r="K105" s="106">
        <f t="shared" si="78"/>
        <v>172222.26619778189</v>
      </c>
      <c r="L105" s="106">
        <f t="shared" si="79"/>
        <v>261.66300162456935</v>
      </c>
      <c r="M105" s="106">
        <f t="shared" si="80"/>
        <v>3853.7543321384169</v>
      </c>
      <c r="N105" s="106">
        <f t="shared" si="81"/>
        <v>2260.5525294988561</v>
      </c>
      <c r="O105" s="106">
        <f t="shared" si="82"/>
        <v>0</v>
      </c>
      <c r="P105" s="106">
        <f t="shared" si="83"/>
        <v>0</v>
      </c>
      <c r="Q105" s="106">
        <f t="shared" si="84"/>
        <v>0</v>
      </c>
      <c r="R105" s="106">
        <f t="shared" si="85"/>
        <v>0</v>
      </c>
      <c r="S105" s="106">
        <f t="shared" si="86"/>
        <v>0</v>
      </c>
      <c r="T105" s="106">
        <f t="shared" si="87"/>
        <v>0</v>
      </c>
      <c r="U105" s="106">
        <f t="shared" si="88"/>
        <v>0</v>
      </c>
      <c r="V105" s="106">
        <f t="shared" si="89"/>
        <v>0</v>
      </c>
      <c r="W105" s="106">
        <f t="shared" si="90"/>
        <v>0</v>
      </c>
      <c r="X105" s="106">
        <f t="shared" si="91"/>
        <v>0</v>
      </c>
      <c r="Y105" s="98">
        <f t="shared" si="92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3"/>
        <v>95</v>
      </c>
      <c r="C106" s="129" t="s">
        <v>243</v>
      </c>
      <c r="E106" s="107" t="s">
        <v>296</v>
      </c>
      <c r="G106" s="118">
        <v>6.2</v>
      </c>
      <c r="H106" s="106" t="str">
        <f t="shared" si="76"/>
        <v>P, S, T &amp; D Plant - Customer</v>
      </c>
      <c r="I106" s="98">
        <f>'Plt. Class.'!J$106</f>
        <v>0</v>
      </c>
      <c r="J106" s="106">
        <f t="shared" si="77"/>
        <v>0</v>
      </c>
      <c r="K106" s="106">
        <f t="shared" si="78"/>
        <v>0</v>
      </c>
      <c r="L106" s="106">
        <f t="shared" si="79"/>
        <v>0</v>
      </c>
      <c r="M106" s="106">
        <f t="shared" si="80"/>
        <v>0</v>
      </c>
      <c r="N106" s="106">
        <f t="shared" si="81"/>
        <v>0</v>
      </c>
      <c r="O106" s="106">
        <f t="shared" si="82"/>
        <v>0</v>
      </c>
      <c r="P106" s="106">
        <f t="shared" si="83"/>
        <v>0</v>
      </c>
      <c r="Q106" s="106">
        <f t="shared" si="84"/>
        <v>0</v>
      </c>
      <c r="R106" s="106">
        <f t="shared" si="85"/>
        <v>0</v>
      </c>
      <c r="S106" s="106">
        <f t="shared" si="86"/>
        <v>0</v>
      </c>
      <c r="T106" s="106">
        <f t="shared" si="87"/>
        <v>0</v>
      </c>
      <c r="U106" s="106">
        <f t="shared" si="88"/>
        <v>0</v>
      </c>
      <c r="V106" s="106">
        <f t="shared" si="89"/>
        <v>0</v>
      </c>
      <c r="W106" s="106">
        <f t="shared" si="90"/>
        <v>0</v>
      </c>
      <c r="X106" s="106">
        <f t="shared" si="91"/>
        <v>0</v>
      </c>
      <c r="Y106" s="98">
        <f t="shared" si="92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3"/>
        <v>96</v>
      </c>
      <c r="C107" s="97">
        <v>39103</v>
      </c>
      <c r="E107" s="107" t="s">
        <v>297</v>
      </c>
      <c r="G107" s="118">
        <v>6.2</v>
      </c>
      <c r="H107" s="106" t="str">
        <f t="shared" si="76"/>
        <v>P, S, T &amp; D Plant - Customer</v>
      </c>
      <c r="I107" s="98">
        <f>'Plt. Class.'!J$107</f>
        <v>0</v>
      </c>
      <c r="J107" s="106">
        <f t="shared" si="77"/>
        <v>0</v>
      </c>
      <c r="K107" s="106">
        <f t="shared" si="78"/>
        <v>0</v>
      </c>
      <c r="L107" s="106">
        <f t="shared" si="79"/>
        <v>0</v>
      </c>
      <c r="M107" s="106">
        <f t="shared" si="80"/>
        <v>0</v>
      </c>
      <c r="N107" s="106">
        <f t="shared" si="81"/>
        <v>0</v>
      </c>
      <c r="O107" s="106">
        <f t="shared" si="82"/>
        <v>0</v>
      </c>
      <c r="P107" s="106">
        <f t="shared" si="83"/>
        <v>0</v>
      </c>
      <c r="Q107" s="106">
        <f t="shared" si="84"/>
        <v>0</v>
      </c>
      <c r="R107" s="106">
        <f t="shared" si="85"/>
        <v>0</v>
      </c>
      <c r="S107" s="106">
        <f t="shared" si="86"/>
        <v>0</v>
      </c>
      <c r="T107" s="106">
        <f t="shared" si="87"/>
        <v>0</v>
      </c>
      <c r="U107" s="106">
        <f t="shared" si="88"/>
        <v>0</v>
      </c>
      <c r="V107" s="106">
        <f t="shared" si="89"/>
        <v>0</v>
      </c>
      <c r="W107" s="106">
        <f t="shared" si="90"/>
        <v>0</v>
      </c>
      <c r="X107" s="106">
        <f t="shared" si="91"/>
        <v>0</v>
      </c>
      <c r="Y107" s="98">
        <f t="shared" si="92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3"/>
        <v>97</v>
      </c>
      <c r="C108" s="97">
        <v>39200</v>
      </c>
      <c r="E108" s="107" t="s">
        <v>298</v>
      </c>
      <c r="G108" s="118">
        <v>6.2</v>
      </c>
      <c r="H108" s="106" t="str">
        <f t="shared" si="76"/>
        <v>P, S, T &amp; D Plant - Customer</v>
      </c>
      <c r="I108" s="98">
        <f>'Plt. Class.'!J$108</f>
        <v>107560.24246791392</v>
      </c>
      <c r="J108" s="106">
        <f t="shared" si="77"/>
        <v>88006.353817501047</v>
      </c>
      <c r="K108" s="106">
        <f t="shared" si="78"/>
        <v>18855.813420252158</v>
      </c>
      <c r="L108" s="106">
        <f t="shared" si="79"/>
        <v>28.648262774279772</v>
      </c>
      <c r="M108" s="106">
        <f t="shared" si="80"/>
        <v>421.92960444987068</v>
      </c>
      <c r="N108" s="106">
        <f t="shared" si="81"/>
        <v>247.49736293656127</v>
      </c>
      <c r="O108" s="106">
        <f t="shared" si="82"/>
        <v>0</v>
      </c>
      <c r="P108" s="106">
        <f t="shared" si="83"/>
        <v>0</v>
      </c>
      <c r="Q108" s="106">
        <f t="shared" si="84"/>
        <v>0</v>
      </c>
      <c r="R108" s="106">
        <f t="shared" si="85"/>
        <v>0</v>
      </c>
      <c r="S108" s="106">
        <f t="shared" si="86"/>
        <v>0</v>
      </c>
      <c r="T108" s="106">
        <f t="shared" si="87"/>
        <v>0</v>
      </c>
      <c r="U108" s="106">
        <f t="shared" si="88"/>
        <v>0</v>
      </c>
      <c r="V108" s="106">
        <f t="shared" si="89"/>
        <v>0</v>
      </c>
      <c r="W108" s="106">
        <f t="shared" si="90"/>
        <v>0</v>
      </c>
      <c r="X108" s="106">
        <f t="shared" si="91"/>
        <v>0</v>
      </c>
      <c r="Y108" s="98">
        <f t="shared" si="92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3"/>
        <v>98</v>
      </c>
      <c r="C109" s="97">
        <v>39201</v>
      </c>
      <c r="E109" s="107" t="s">
        <v>299</v>
      </c>
      <c r="G109" s="118">
        <v>6.2</v>
      </c>
      <c r="H109" s="106" t="str">
        <f t="shared" si="76"/>
        <v>P, S, T &amp; D Plant - Customer</v>
      </c>
      <c r="I109" s="98">
        <f>'Plt. Class.'!J$109</f>
        <v>0</v>
      </c>
      <c r="J109" s="106">
        <f t="shared" si="77"/>
        <v>0</v>
      </c>
      <c r="K109" s="106">
        <f t="shared" si="78"/>
        <v>0</v>
      </c>
      <c r="L109" s="106">
        <f t="shared" si="79"/>
        <v>0</v>
      </c>
      <c r="M109" s="106">
        <f t="shared" si="80"/>
        <v>0</v>
      </c>
      <c r="N109" s="106">
        <f t="shared" si="81"/>
        <v>0</v>
      </c>
      <c r="O109" s="106">
        <f t="shared" si="82"/>
        <v>0</v>
      </c>
      <c r="P109" s="106">
        <f t="shared" si="83"/>
        <v>0</v>
      </c>
      <c r="Q109" s="106">
        <f t="shared" si="84"/>
        <v>0</v>
      </c>
      <c r="R109" s="106">
        <f t="shared" si="85"/>
        <v>0</v>
      </c>
      <c r="S109" s="106">
        <f t="shared" si="86"/>
        <v>0</v>
      </c>
      <c r="T109" s="106">
        <f t="shared" si="87"/>
        <v>0</v>
      </c>
      <c r="U109" s="106">
        <f t="shared" si="88"/>
        <v>0</v>
      </c>
      <c r="V109" s="106">
        <f t="shared" si="89"/>
        <v>0</v>
      </c>
      <c r="W109" s="106">
        <f t="shared" si="90"/>
        <v>0</v>
      </c>
      <c r="X109" s="106">
        <f t="shared" si="91"/>
        <v>0</v>
      </c>
      <c r="Y109" s="98">
        <f t="shared" si="92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3"/>
        <v>99</v>
      </c>
      <c r="C110" s="97">
        <v>39202</v>
      </c>
      <c r="E110" s="107" t="s">
        <v>300</v>
      </c>
      <c r="G110" s="118">
        <v>6.2</v>
      </c>
      <c r="H110" s="106" t="str">
        <f t="shared" si="76"/>
        <v>P, S, T &amp; D Plant - Customer</v>
      </c>
      <c r="I110" s="98">
        <f>'Plt. Class.'!J$110</f>
        <v>15163.969253837515</v>
      </c>
      <c r="J110" s="106">
        <f t="shared" si="77"/>
        <v>12407.239076548487</v>
      </c>
      <c r="K110" s="106">
        <f t="shared" si="78"/>
        <v>2658.3147118331885</v>
      </c>
      <c r="L110" s="106">
        <f t="shared" si="79"/>
        <v>4.0388657176430929</v>
      </c>
      <c r="M110" s="106">
        <f t="shared" si="80"/>
        <v>59.484130961031212</v>
      </c>
      <c r="N110" s="106">
        <f t="shared" si="81"/>
        <v>34.892468777164034</v>
      </c>
      <c r="O110" s="106">
        <f t="shared" si="82"/>
        <v>0</v>
      </c>
      <c r="P110" s="106">
        <f t="shared" si="83"/>
        <v>0</v>
      </c>
      <c r="Q110" s="106">
        <f t="shared" si="84"/>
        <v>0</v>
      </c>
      <c r="R110" s="106">
        <f t="shared" si="85"/>
        <v>0</v>
      </c>
      <c r="S110" s="106">
        <f t="shared" si="86"/>
        <v>0</v>
      </c>
      <c r="T110" s="106">
        <f t="shared" si="87"/>
        <v>0</v>
      </c>
      <c r="U110" s="106">
        <f t="shared" si="88"/>
        <v>0</v>
      </c>
      <c r="V110" s="106">
        <f t="shared" si="89"/>
        <v>0</v>
      </c>
      <c r="W110" s="106">
        <f t="shared" si="90"/>
        <v>0</v>
      </c>
      <c r="X110" s="106">
        <f t="shared" si="91"/>
        <v>0</v>
      </c>
      <c r="Y110" s="98">
        <f t="shared" si="92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3"/>
        <v>100</v>
      </c>
      <c r="C111" s="97">
        <v>39300</v>
      </c>
      <c r="E111" s="107" t="s">
        <v>186</v>
      </c>
      <c r="G111" s="118">
        <v>6.2</v>
      </c>
      <c r="H111" s="106" t="str">
        <f t="shared" si="76"/>
        <v>P, S, T &amp; D Plant - Customer</v>
      </c>
      <c r="I111" s="98">
        <f>'Plt. Class.'!J$111</f>
        <v>0</v>
      </c>
      <c r="J111" s="106">
        <f t="shared" si="77"/>
        <v>0</v>
      </c>
      <c r="K111" s="106">
        <f t="shared" si="78"/>
        <v>0</v>
      </c>
      <c r="L111" s="106">
        <f t="shared" si="79"/>
        <v>0</v>
      </c>
      <c r="M111" s="106">
        <f t="shared" si="80"/>
        <v>0</v>
      </c>
      <c r="N111" s="106">
        <f t="shared" si="81"/>
        <v>0</v>
      </c>
      <c r="O111" s="106">
        <f t="shared" si="82"/>
        <v>0</v>
      </c>
      <c r="P111" s="106">
        <f t="shared" si="83"/>
        <v>0</v>
      </c>
      <c r="Q111" s="106">
        <f t="shared" si="84"/>
        <v>0</v>
      </c>
      <c r="R111" s="106">
        <f t="shared" si="85"/>
        <v>0</v>
      </c>
      <c r="S111" s="106">
        <f t="shared" si="86"/>
        <v>0</v>
      </c>
      <c r="T111" s="106">
        <f t="shared" si="87"/>
        <v>0</v>
      </c>
      <c r="U111" s="106">
        <f t="shared" si="88"/>
        <v>0</v>
      </c>
      <c r="V111" s="106">
        <f t="shared" si="89"/>
        <v>0</v>
      </c>
      <c r="W111" s="106">
        <f t="shared" si="90"/>
        <v>0</v>
      </c>
      <c r="X111" s="106">
        <f t="shared" si="91"/>
        <v>0</v>
      </c>
      <c r="Y111" s="98">
        <f t="shared" si="92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3"/>
        <v>101</v>
      </c>
      <c r="C112" s="97">
        <v>39400</v>
      </c>
      <c r="E112" s="107" t="s">
        <v>301</v>
      </c>
      <c r="G112" s="118">
        <v>6.2</v>
      </c>
      <c r="H112" s="106" t="str">
        <f t="shared" si="76"/>
        <v>P, S, T &amp; D Plant - Customer</v>
      </c>
      <c r="I112" s="98">
        <f>'Plt. Class.'!J$112</f>
        <v>4814890.3146625999</v>
      </c>
      <c r="J112" s="106">
        <f t="shared" si="77"/>
        <v>3939568.4771820875</v>
      </c>
      <c r="K112" s="106">
        <f t="shared" si="78"/>
        <v>844072.7849729436</v>
      </c>
      <c r="L112" s="106">
        <f t="shared" si="79"/>
        <v>1282.4277799944236</v>
      </c>
      <c r="M112" s="106">
        <f t="shared" si="80"/>
        <v>18887.506380818453</v>
      </c>
      <c r="N112" s="106">
        <f t="shared" si="81"/>
        <v>11079.118346755946</v>
      </c>
      <c r="O112" s="106">
        <f t="shared" si="82"/>
        <v>0</v>
      </c>
      <c r="P112" s="106">
        <f t="shared" si="83"/>
        <v>0</v>
      </c>
      <c r="Q112" s="106">
        <f t="shared" si="84"/>
        <v>0</v>
      </c>
      <c r="R112" s="106">
        <f t="shared" si="85"/>
        <v>0</v>
      </c>
      <c r="S112" s="106">
        <f t="shared" si="86"/>
        <v>0</v>
      </c>
      <c r="T112" s="106">
        <f t="shared" si="87"/>
        <v>0</v>
      </c>
      <c r="U112" s="106">
        <f t="shared" si="88"/>
        <v>0</v>
      </c>
      <c r="V112" s="106">
        <f t="shared" si="89"/>
        <v>0</v>
      </c>
      <c r="W112" s="106">
        <f t="shared" si="90"/>
        <v>0</v>
      </c>
      <c r="X112" s="106">
        <f t="shared" si="91"/>
        <v>0</v>
      </c>
      <c r="Y112" s="98">
        <f t="shared" si="92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3"/>
        <v>102</v>
      </c>
      <c r="C113" s="97">
        <v>39600</v>
      </c>
      <c r="E113" s="107" t="s">
        <v>302</v>
      </c>
      <c r="G113" s="118">
        <v>6.2</v>
      </c>
      <c r="H113" s="106" t="str">
        <f t="shared" si="76"/>
        <v>P, S, T &amp; D Plant - Customer</v>
      </c>
      <c r="I113" s="98">
        <f>'Plt. Class.'!J$113</f>
        <v>0</v>
      </c>
      <c r="J113" s="106">
        <f t="shared" si="77"/>
        <v>0</v>
      </c>
      <c r="K113" s="106">
        <f t="shared" si="78"/>
        <v>0</v>
      </c>
      <c r="L113" s="106">
        <f t="shared" si="79"/>
        <v>0</v>
      </c>
      <c r="M113" s="106">
        <f t="shared" si="80"/>
        <v>0</v>
      </c>
      <c r="N113" s="106">
        <f t="shared" si="81"/>
        <v>0</v>
      </c>
      <c r="O113" s="106">
        <f t="shared" si="82"/>
        <v>0</v>
      </c>
      <c r="P113" s="106">
        <f t="shared" si="83"/>
        <v>0</v>
      </c>
      <c r="Q113" s="106">
        <f t="shared" si="84"/>
        <v>0</v>
      </c>
      <c r="R113" s="106">
        <f t="shared" si="85"/>
        <v>0</v>
      </c>
      <c r="S113" s="106">
        <f t="shared" si="86"/>
        <v>0</v>
      </c>
      <c r="T113" s="106">
        <f t="shared" si="87"/>
        <v>0</v>
      </c>
      <c r="U113" s="106">
        <f t="shared" si="88"/>
        <v>0</v>
      </c>
      <c r="V113" s="106">
        <f t="shared" si="89"/>
        <v>0</v>
      </c>
      <c r="W113" s="106">
        <f t="shared" si="90"/>
        <v>0</v>
      </c>
      <c r="X113" s="106">
        <f t="shared" si="91"/>
        <v>0</v>
      </c>
      <c r="Y113" s="98">
        <f t="shared" si="92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3"/>
        <v>103</v>
      </c>
      <c r="C114" s="97">
        <v>39603</v>
      </c>
      <c r="E114" s="107" t="s">
        <v>303</v>
      </c>
      <c r="G114" s="118">
        <v>6.2</v>
      </c>
      <c r="H114" s="106" t="str">
        <f t="shared" si="76"/>
        <v>P, S, T &amp; D Plant - Customer</v>
      </c>
      <c r="I114" s="98">
        <f>'Plt. Class.'!J$114</f>
        <v>0</v>
      </c>
      <c r="J114" s="106">
        <f t="shared" si="77"/>
        <v>0</v>
      </c>
      <c r="K114" s="106">
        <f t="shared" si="78"/>
        <v>0</v>
      </c>
      <c r="L114" s="106">
        <f t="shared" si="79"/>
        <v>0</v>
      </c>
      <c r="M114" s="106">
        <f t="shared" si="80"/>
        <v>0</v>
      </c>
      <c r="N114" s="106">
        <f t="shared" si="81"/>
        <v>0</v>
      </c>
      <c r="O114" s="106">
        <f t="shared" si="82"/>
        <v>0</v>
      </c>
      <c r="P114" s="106">
        <f t="shared" si="83"/>
        <v>0</v>
      </c>
      <c r="Q114" s="106">
        <f t="shared" si="84"/>
        <v>0</v>
      </c>
      <c r="R114" s="106">
        <f t="shared" si="85"/>
        <v>0</v>
      </c>
      <c r="S114" s="106">
        <f t="shared" si="86"/>
        <v>0</v>
      </c>
      <c r="T114" s="106">
        <f t="shared" si="87"/>
        <v>0</v>
      </c>
      <c r="U114" s="106">
        <f t="shared" si="88"/>
        <v>0</v>
      </c>
      <c r="V114" s="106">
        <f t="shared" si="89"/>
        <v>0</v>
      </c>
      <c r="W114" s="106">
        <f t="shared" si="90"/>
        <v>0</v>
      </c>
      <c r="X114" s="106">
        <f t="shared" si="91"/>
        <v>0</v>
      </c>
      <c r="Y114" s="98">
        <f t="shared" si="92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3"/>
        <v>104</v>
      </c>
      <c r="C115" s="97">
        <v>39604</v>
      </c>
      <c r="E115" s="107" t="s">
        <v>304</v>
      </c>
      <c r="G115" s="118">
        <v>6.2</v>
      </c>
      <c r="H115" s="106" t="str">
        <f t="shared" si="76"/>
        <v>P, S, T &amp; D Plant - Customer</v>
      </c>
      <c r="I115" s="98">
        <f>'Plt. Class.'!J$115</f>
        <v>0</v>
      </c>
      <c r="J115" s="106">
        <f t="shared" si="77"/>
        <v>0</v>
      </c>
      <c r="K115" s="106">
        <f t="shared" si="78"/>
        <v>0</v>
      </c>
      <c r="L115" s="106">
        <f t="shared" si="79"/>
        <v>0</v>
      </c>
      <c r="M115" s="106">
        <f t="shared" si="80"/>
        <v>0</v>
      </c>
      <c r="N115" s="106">
        <f t="shared" si="81"/>
        <v>0</v>
      </c>
      <c r="O115" s="106">
        <f t="shared" si="82"/>
        <v>0</v>
      </c>
      <c r="P115" s="106">
        <f t="shared" si="83"/>
        <v>0</v>
      </c>
      <c r="Q115" s="106">
        <f t="shared" si="84"/>
        <v>0</v>
      </c>
      <c r="R115" s="106">
        <f t="shared" si="85"/>
        <v>0</v>
      </c>
      <c r="S115" s="106">
        <f t="shared" si="86"/>
        <v>0</v>
      </c>
      <c r="T115" s="106">
        <f t="shared" si="87"/>
        <v>0</v>
      </c>
      <c r="U115" s="106">
        <f t="shared" si="88"/>
        <v>0</v>
      </c>
      <c r="V115" s="106">
        <f t="shared" si="89"/>
        <v>0</v>
      </c>
      <c r="W115" s="106">
        <f t="shared" si="90"/>
        <v>0</v>
      </c>
      <c r="X115" s="106">
        <f t="shared" si="91"/>
        <v>0</v>
      </c>
      <c r="Y115" s="98">
        <f t="shared" si="92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3"/>
        <v>105</v>
      </c>
      <c r="C116" s="97">
        <v>39605</v>
      </c>
      <c r="E116" s="98" t="s">
        <v>305</v>
      </c>
      <c r="G116" s="118">
        <v>6.2</v>
      </c>
      <c r="H116" s="106" t="str">
        <f t="shared" si="76"/>
        <v>P, S, T &amp; D Plant - Customer</v>
      </c>
      <c r="I116" s="98">
        <f>'Plt. Class.'!J$116</f>
        <v>0</v>
      </c>
      <c r="J116" s="106">
        <f t="shared" si="77"/>
        <v>0</v>
      </c>
      <c r="K116" s="106">
        <f t="shared" si="78"/>
        <v>0</v>
      </c>
      <c r="L116" s="106">
        <f t="shared" si="79"/>
        <v>0</v>
      </c>
      <c r="M116" s="106">
        <f t="shared" si="80"/>
        <v>0</v>
      </c>
      <c r="N116" s="106">
        <f t="shared" si="81"/>
        <v>0</v>
      </c>
      <c r="O116" s="106">
        <f t="shared" si="82"/>
        <v>0</v>
      </c>
      <c r="P116" s="106">
        <f t="shared" si="83"/>
        <v>0</v>
      </c>
      <c r="Q116" s="106">
        <f t="shared" si="84"/>
        <v>0</v>
      </c>
      <c r="R116" s="106">
        <f t="shared" si="85"/>
        <v>0</v>
      </c>
      <c r="S116" s="106">
        <f t="shared" si="86"/>
        <v>0</v>
      </c>
      <c r="T116" s="106">
        <f t="shared" si="87"/>
        <v>0</v>
      </c>
      <c r="U116" s="106">
        <f t="shared" si="88"/>
        <v>0</v>
      </c>
      <c r="V116" s="106">
        <f t="shared" si="89"/>
        <v>0</v>
      </c>
      <c r="W116" s="106">
        <f t="shared" si="90"/>
        <v>0</v>
      </c>
      <c r="X116" s="106">
        <f t="shared" si="91"/>
        <v>0</v>
      </c>
      <c r="Y116" s="98">
        <f t="shared" si="92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3"/>
        <v>106</v>
      </c>
      <c r="C117" s="97">
        <v>39700</v>
      </c>
      <c r="E117" s="107" t="s">
        <v>306</v>
      </c>
      <c r="G117" s="118">
        <v>6.2</v>
      </c>
      <c r="H117" s="106" t="str">
        <f t="shared" si="76"/>
        <v>P, S, T &amp; D Plant - Customer</v>
      </c>
      <c r="I117" s="98">
        <f>'Plt. Class.'!J$117</f>
        <v>238310.87533111632</v>
      </c>
      <c r="J117" s="106">
        <f t="shared" si="77"/>
        <v>194987.20653409627</v>
      </c>
      <c r="K117" s="106">
        <f t="shared" si="78"/>
        <v>41777.010707287707</v>
      </c>
      <c r="L117" s="106">
        <f t="shared" si="79"/>
        <v>63.473198105620234</v>
      </c>
      <c r="M117" s="106">
        <f t="shared" si="80"/>
        <v>934.82880902351383</v>
      </c>
      <c r="N117" s="106">
        <f t="shared" si="81"/>
        <v>548.35608260319327</v>
      </c>
      <c r="O117" s="106">
        <f t="shared" si="82"/>
        <v>0</v>
      </c>
      <c r="P117" s="106">
        <f t="shared" si="83"/>
        <v>0</v>
      </c>
      <c r="Q117" s="106">
        <f t="shared" si="84"/>
        <v>0</v>
      </c>
      <c r="R117" s="106">
        <f t="shared" si="85"/>
        <v>0</v>
      </c>
      <c r="S117" s="106">
        <f t="shared" si="86"/>
        <v>0</v>
      </c>
      <c r="T117" s="106">
        <f t="shared" si="87"/>
        <v>0</v>
      </c>
      <c r="U117" s="106">
        <f t="shared" si="88"/>
        <v>0</v>
      </c>
      <c r="V117" s="106">
        <f t="shared" si="89"/>
        <v>0</v>
      </c>
      <c r="W117" s="106">
        <f t="shared" si="90"/>
        <v>0</v>
      </c>
      <c r="X117" s="106">
        <f t="shared" si="91"/>
        <v>0</v>
      </c>
      <c r="Y117" s="98">
        <f t="shared" si="92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3"/>
        <v>107</v>
      </c>
      <c r="C118" s="97">
        <v>39701</v>
      </c>
      <c r="E118" s="107" t="s">
        <v>307</v>
      </c>
      <c r="G118" s="118">
        <v>6.2</v>
      </c>
      <c r="H118" s="106" t="str">
        <f t="shared" si="76"/>
        <v>P, S, T &amp; D Plant - Customer</v>
      </c>
      <c r="I118" s="98">
        <f>'Plt. Class.'!J$118</f>
        <v>0</v>
      </c>
      <c r="J118" s="106">
        <f t="shared" si="77"/>
        <v>0</v>
      </c>
      <c r="K118" s="106">
        <f t="shared" si="78"/>
        <v>0</v>
      </c>
      <c r="L118" s="106">
        <f t="shared" si="79"/>
        <v>0</v>
      </c>
      <c r="M118" s="106">
        <f t="shared" si="80"/>
        <v>0</v>
      </c>
      <c r="N118" s="106">
        <f t="shared" si="81"/>
        <v>0</v>
      </c>
      <c r="O118" s="106">
        <f t="shared" si="82"/>
        <v>0</v>
      </c>
      <c r="P118" s="106">
        <f t="shared" si="83"/>
        <v>0</v>
      </c>
      <c r="Q118" s="106">
        <f t="shared" si="84"/>
        <v>0</v>
      </c>
      <c r="R118" s="106">
        <f t="shared" si="85"/>
        <v>0</v>
      </c>
      <c r="S118" s="106">
        <f t="shared" si="86"/>
        <v>0</v>
      </c>
      <c r="T118" s="106">
        <f t="shared" si="87"/>
        <v>0</v>
      </c>
      <c r="U118" s="106">
        <f t="shared" si="88"/>
        <v>0</v>
      </c>
      <c r="V118" s="106">
        <f t="shared" si="89"/>
        <v>0</v>
      </c>
      <c r="W118" s="106">
        <f t="shared" si="90"/>
        <v>0</v>
      </c>
      <c r="X118" s="106">
        <f t="shared" si="91"/>
        <v>0</v>
      </c>
      <c r="Y118" s="98">
        <f t="shared" si="92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3"/>
        <v>108</v>
      </c>
      <c r="C119" s="97">
        <v>39702</v>
      </c>
      <c r="E119" s="107" t="s">
        <v>308</v>
      </c>
      <c r="G119" s="118">
        <v>6.2</v>
      </c>
      <c r="H119" s="106" t="str">
        <f t="shared" si="76"/>
        <v>P, S, T &amp; D Plant - Customer</v>
      </c>
      <c r="I119" s="98">
        <f>'Plt. Class.'!J$119</f>
        <v>0</v>
      </c>
      <c r="J119" s="106">
        <f t="shared" si="77"/>
        <v>0</v>
      </c>
      <c r="K119" s="106">
        <f t="shared" si="78"/>
        <v>0</v>
      </c>
      <c r="L119" s="106">
        <f t="shared" si="79"/>
        <v>0</v>
      </c>
      <c r="M119" s="106">
        <f t="shared" si="80"/>
        <v>0</v>
      </c>
      <c r="N119" s="106">
        <f t="shared" si="81"/>
        <v>0</v>
      </c>
      <c r="O119" s="106">
        <f t="shared" si="82"/>
        <v>0</v>
      </c>
      <c r="P119" s="106">
        <f t="shared" si="83"/>
        <v>0</v>
      </c>
      <c r="Q119" s="106">
        <f t="shared" si="84"/>
        <v>0</v>
      </c>
      <c r="R119" s="106">
        <f t="shared" si="85"/>
        <v>0</v>
      </c>
      <c r="S119" s="106">
        <f t="shared" si="86"/>
        <v>0</v>
      </c>
      <c r="T119" s="106">
        <f t="shared" si="87"/>
        <v>0</v>
      </c>
      <c r="U119" s="106">
        <f t="shared" si="88"/>
        <v>0</v>
      </c>
      <c r="V119" s="106">
        <f t="shared" si="89"/>
        <v>0</v>
      </c>
      <c r="W119" s="106">
        <f t="shared" si="90"/>
        <v>0</v>
      </c>
      <c r="X119" s="106">
        <f t="shared" si="91"/>
        <v>0</v>
      </c>
      <c r="Y119" s="98">
        <f t="shared" si="92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3"/>
        <v>109</v>
      </c>
      <c r="C120" s="97">
        <v>39705</v>
      </c>
      <c r="E120" s="107" t="s">
        <v>309</v>
      </c>
      <c r="G120" s="118">
        <v>6.2</v>
      </c>
      <c r="H120" s="106" t="str">
        <f t="shared" si="76"/>
        <v>P, S, T &amp; D Plant - Customer</v>
      </c>
      <c r="I120" s="98">
        <f>'Plt. Class.'!J$120</f>
        <v>0</v>
      </c>
      <c r="J120" s="106">
        <f t="shared" si="77"/>
        <v>0</v>
      </c>
      <c r="K120" s="106">
        <f t="shared" si="78"/>
        <v>0</v>
      </c>
      <c r="L120" s="106">
        <f t="shared" si="79"/>
        <v>0</v>
      </c>
      <c r="M120" s="106">
        <f t="shared" si="80"/>
        <v>0</v>
      </c>
      <c r="N120" s="106">
        <f t="shared" si="81"/>
        <v>0</v>
      </c>
      <c r="O120" s="106">
        <f t="shared" si="82"/>
        <v>0</v>
      </c>
      <c r="P120" s="106">
        <f t="shared" si="83"/>
        <v>0</v>
      </c>
      <c r="Q120" s="106">
        <f t="shared" si="84"/>
        <v>0</v>
      </c>
      <c r="R120" s="106">
        <f t="shared" si="85"/>
        <v>0</v>
      </c>
      <c r="S120" s="106">
        <f t="shared" si="86"/>
        <v>0</v>
      </c>
      <c r="T120" s="106">
        <f t="shared" si="87"/>
        <v>0</v>
      </c>
      <c r="U120" s="106">
        <f t="shared" si="88"/>
        <v>0</v>
      </c>
      <c r="V120" s="106">
        <f t="shared" si="89"/>
        <v>0</v>
      </c>
      <c r="W120" s="106">
        <f t="shared" si="90"/>
        <v>0</v>
      </c>
      <c r="X120" s="106">
        <f t="shared" si="91"/>
        <v>0</v>
      </c>
      <c r="Y120" s="98">
        <f t="shared" si="92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3"/>
        <v>110</v>
      </c>
      <c r="C121" s="97">
        <v>39800</v>
      </c>
      <c r="E121" s="107" t="s">
        <v>310</v>
      </c>
      <c r="G121" s="118">
        <v>6.2</v>
      </c>
      <c r="H121" s="106" t="str">
        <f t="shared" si="76"/>
        <v>P, S, T &amp; D Plant - Customer</v>
      </c>
      <c r="I121" s="98">
        <f>'Plt. Class.'!J$121</f>
        <v>2179080.2934852</v>
      </c>
      <c r="J121" s="106">
        <f t="shared" si="77"/>
        <v>1782934.9107539428</v>
      </c>
      <c r="K121" s="106">
        <f t="shared" si="78"/>
        <v>382002.96409672208</v>
      </c>
      <c r="L121" s="106">
        <f t="shared" si="79"/>
        <v>580.38977434102685</v>
      </c>
      <c r="M121" s="106">
        <f t="shared" si="80"/>
        <v>8547.9398818665595</v>
      </c>
      <c r="N121" s="106">
        <f t="shared" si="81"/>
        <v>5014.0889783276325</v>
      </c>
      <c r="O121" s="106">
        <f t="shared" si="82"/>
        <v>0</v>
      </c>
      <c r="P121" s="106">
        <f t="shared" si="83"/>
        <v>0</v>
      </c>
      <c r="Q121" s="106">
        <f t="shared" si="84"/>
        <v>0</v>
      </c>
      <c r="R121" s="106">
        <f t="shared" si="85"/>
        <v>0</v>
      </c>
      <c r="S121" s="106">
        <f t="shared" si="86"/>
        <v>0</v>
      </c>
      <c r="T121" s="106">
        <f t="shared" si="87"/>
        <v>0</v>
      </c>
      <c r="U121" s="106">
        <f t="shared" si="88"/>
        <v>0</v>
      </c>
      <c r="V121" s="106">
        <f t="shared" si="89"/>
        <v>0</v>
      </c>
      <c r="W121" s="106">
        <f t="shared" si="90"/>
        <v>0</v>
      </c>
      <c r="X121" s="106">
        <f t="shared" si="91"/>
        <v>0</v>
      </c>
      <c r="Y121" s="98">
        <f t="shared" si="92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3"/>
        <v>111</v>
      </c>
      <c r="C122" s="97">
        <v>39900</v>
      </c>
      <c r="E122" s="107" t="s">
        <v>311</v>
      </c>
      <c r="G122" s="118">
        <v>6.2</v>
      </c>
      <c r="H122" s="106" t="str">
        <f t="shared" si="76"/>
        <v>P, S, T &amp; D Plant - Customer</v>
      </c>
      <c r="I122" s="98">
        <f>'Plt. Class.'!J$122</f>
        <v>0</v>
      </c>
      <c r="J122" s="106">
        <f t="shared" si="77"/>
        <v>0</v>
      </c>
      <c r="K122" s="106">
        <f t="shared" si="78"/>
        <v>0</v>
      </c>
      <c r="L122" s="106">
        <f t="shared" si="79"/>
        <v>0</v>
      </c>
      <c r="M122" s="106">
        <f t="shared" si="80"/>
        <v>0</v>
      </c>
      <c r="N122" s="106">
        <f t="shared" si="81"/>
        <v>0</v>
      </c>
      <c r="O122" s="106">
        <f t="shared" si="82"/>
        <v>0</v>
      </c>
      <c r="P122" s="106">
        <f t="shared" si="83"/>
        <v>0</v>
      </c>
      <c r="Q122" s="106">
        <f t="shared" si="84"/>
        <v>0</v>
      </c>
      <c r="R122" s="106">
        <f t="shared" si="85"/>
        <v>0</v>
      </c>
      <c r="S122" s="106">
        <f t="shared" si="86"/>
        <v>0</v>
      </c>
      <c r="T122" s="106">
        <f t="shared" si="87"/>
        <v>0</v>
      </c>
      <c r="U122" s="106">
        <f t="shared" si="88"/>
        <v>0</v>
      </c>
      <c r="V122" s="106">
        <f t="shared" si="89"/>
        <v>0</v>
      </c>
      <c r="W122" s="106">
        <f t="shared" si="90"/>
        <v>0</v>
      </c>
      <c r="X122" s="106">
        <f t="shared" si="91"/>
        <v>0</v>
      </c>
      <c r="Y122" s="98">
        <f t="shared" si="92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3"/>
        <v>112</v>
      </c>
      <c r="C123" s="97">
        <v>39901</v>
      </c>
      <c r="E123" s="107" t="s">
        <v>312</v>
      </c>
      <c r="G123" s="118">
        <v>6.2</v>
      </c>
      <c r="H123" s="106" t="str">
        <f t="shared" si="76"/>
        <v>P, S, T &amp; D Plant - Customer</v>
      </c>
      <c r="I123" s="98">
        <f>'Plt. Class.'!J$123</f>
        <v>20067.181860544355</v>
      </c>
      <c r="J123" s="106">
        <f t="shared" si="77"/>
        <v>16419.073315737729</v>
      </c>
      <c r="K123" s="106">
        <f t="shared" si="78"/>
        <v>3517.8708075669092</v>
      </c>
      <c r="L123" s="106">
        <f t="shared" si="79"/>
        <v>5.3448178052557793</v>
      </c>
      <c r="M123" s="106">
        <f t="shared" si="80"/>
        <v>78.718101694209679</v>
      </c>
      <c r="N123" s="106">
        <f t="shared" si="81"/>
        <v>46.174817740250944</v>
      </c>
      <c r="O123" s="106">
        <f t="shared" si="82"/>
        <v>0</v>
      </c>
      <c r="P123" s="106">
        <f t="shared" si="83"/>
        <v>0</v>
      </c>
      <c r="Q123" s="106">
        <f t="shared" si="84"/>
        <v>0</v>
      </c>
      <c r="R123" s="106">
        <f t="shared" si="85"/>
        <v>0</v>
      </c>
      <c r="S123" s="106">
        <f t="shared" si="86"/>
        <v>0</v>
      </c>
      <c r="T123" s="106">
        <f t="shared" si="87"/>
        <v>0</v>
      </c>
      <c r="U123" s="106">
        <f t="shared" si="88"/>
        <v>0</v>
      </c>
      <c r="V123" s="106">
        <f t="shared" si="89"/>
        <v>0</v>
      </c>
      <c r="W123" s="106">
        <f t="shared" si="90"/>
        <v>0</v>
      </c>
      <c r="X123" s="106">
        <f t="shared" si="91"/>
        <v>0</v>
      </c>
      <c r="Y123" s="98">
        <f t="shared" si="92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3"/>
        <v>113</v>
      </c>
      <c r="C124" s="97">
        <v>39902</v>
      </c>
      <c r="E124" s="107" t="s">
        <v>313</v>
      </c>
      <c r="G124" s="118">
        <v>6.2</v>
      </c>
      <c r="H124" s="106" t="str">
        <f t="shared" si="76"/>
        <v>P, S, T &amp; D Plant - Customer</v>
      </c>
      <c r="I124" s="98">
        <f>'Plt. Class.'!J$124</f>
        <v>0</v>
      </c>
      <c r="J124" s="106">
        <f t="shared" si="77"/>
        <v>0</v>
      </c>
      <c r="K124" s="106">
        <f t="shared" si="78"/>
        <v>0</v>
      </c>
      <c r="L124" s="106">
        <f t="shared" si="79"/>
        <v>0</v>
      </c>
      <c r="M124" s="106">
        <f t="shared" si="80"/>
        <v>0</v>
      </c>
      <c r="N124" s="106">
        <f t="shared" si="81"/>
        <v>0</v>
      </c>
      <c r="O124" s="106">
        <f t="shared" si="82"/>
        <v>0</v>
      </c>
      <c r="P124" s="106">
        <f t="shared" si="83"/>
        <v>0</v>
      </c>
      <c r="Q124" s="106">
        <f t="shared" si="84"/>
        <v>0</v>
      </c>
      <c r="R124" s="106">
        <f t="shared" si="85"/>
        <v>0</v>
      </c>
      <c r="S124" s="106">
        <f t="shared" si="86"/>
        <v>0</v>
      </c>
      <c r="T124" s="106">
        <f t="shared" si="87"/>
        <v>0</v>
      </c>
      <c r="U124" s="106">
        <f t="shared" si="88"/>
        <v>0</v>
      </c>
      <c r="V124" s="106">
        <f t="shared" si="89"/>
        <v>0</v>
      </c>
      <c r="W124" s="106">
        <f t="shared" si="90"/>
        <v>0</v>
      </c>
      <c r="X124" s="106">
        <f t="shared" si="91"/>
        <v>0</v>
      </c>
      <c r="Y124" s="98">
        <f t="shared" si="92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3"/>
        <v>114</v>
      </c>
      <c r="C125" s="97">
        <v>39903</v>
      </c>
      <c r="E125" s="107" t="s">
        <v>314</v>
      </c>
      <c r="G125" s="118">
        <v>6.2</v>
      </c>
      <c r="H125" s="106" t="str">
        <f t="shared" si="76"/>
        <v>P, S, T &amp; D Plant - Customer</v>
      </c>
      <c r="I125" s="98">
        <f>'Plt. Class.'!J$125</f>
        <v>75415.902722350278</v>
      </c>
      <c r="J125" s="106">
        <f t="shared" si="77"/>
        <v>61705.68665675231</v>
      </c>
      <c r="K125" s="106">
        <f t="shared" si="78"/>
        <v>13220.76036670079</v>
      </c>
      <c r="L125" s="106">
        <f t="shared" si="79"/>
        <v>20.086739756038728</v>
      </c>
      <c r="M125" s="106">
        <f t="shared" si="80"/>
        <v>295.8360940322666</v>
      </c>
      <c r="N125" s="106">
        <f t="shared" si="81"/>
        <v>173.53286510887062</v>
      </c>
      <c r="O125" s="106">
        <f t="shared" si="82"/>
        <v>0</v>
      </c>
      <c r="P125" s="106">
        <f t="shared" si="83"/>
        <v>0</v>
      </c>
      <c r="Q125" s="106">
        <f t="shared" si="84"/>
        <v>0</v>
      </c>
      <c r="R125" s="106">
        <f t="shared" si="85"/>
        <v>0</v>
      </c>
      <c r="S125" s="106">
        <f t="shared" si="86"/>
        <v>0</v>
      </c>
      <c r="T125" s="106">
        <f t="shared" si="87"/>
        <v>0</v>
      </c>
      <c r="U125" s="106">
        <f t="shared" si="88"/>
        <v>0</v>
      </c>
      <c r="V125" s="106">
        <f t="shared" si="89"/>
        <v>0</v>
      </c>
      <c r="W125" s="106">
        <f t="shared" si="90"/>
        <v>0</v>
      </c>
      <c r="X125" s="106">
        <f t="shared" si="91"/>
        <v>0</v>
      </c>
      <c r="Y125" s="98">
        <f t="shared" si="92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3"/>
        <v>115</v>
      </c>
      <c r="C126" s="97">
        <v>39904</v>
      </c>
      <c r="E126" s="107" t="s">
        <v>315</v>
      </c>
      <c r="G126" s="118">
        <v>6.2</v>
      </c>
      <c r="H126" s="106" t="str">
        <f t="shared" si="76"/>
        <v>P, S, T &amp; D Plant - Customer</v>
      </c>
      <c r="I126" s="98">
        <f>'Plt. Class.'!J$126</f>
        <v>0</v>
      </c>
      <c r="J126" s="106">
        <f t="shared" si="77"/>
        <v>0</v>
      </c>
      <c r="K126" s="106">
        <f t="shared" si="78"/>
        <v>0</v>
      </c>
      <c r="L126" s="106">
        <f t="shared" si="79"/>
        <v>0</v>
      </c>
      <c r="M126" s="106">
        <f t="shared" si="80"/>
        <v>0</v>
      </c>
      <c r="N126" s="106">
        <f t="shared" si="81"/>
        <v>0</v>
      </c>
      <c r="O126" s="106">
        <f t="shared" si="82"/>
        <v>0</v>
      </c>
      <c r="P126" s="106">
        <f t="shared" si="83"/>
        <v>0</v>
      </c>
      <c r="Q126" s="106">
        <f t="shared" si="84"/>
        <v>0</v>
      </c>
      <c r="R126" s="106">
        <f t="shared" si="85"/>
        <v>0</v>
      </c>
      <c r="S126" s="106">
        <f t="shared" si="86"/>
        <v>0</v>
      </c>
      <c r="T126" s="106">
        <f t="shared" si="87"/>
        <v>0</v>
      </c>
      <c r="U126" s="106">
        <f t="shared" si="88"/>
        <v>0</v>
      </c>
      <c r="V126" s="106">
        <f t="shared" si="89"/>
        <v>0</v>
      </c>
      <c r="W126" s="106">
        <f t="shared" si="90"/>
        <v>0</v>
      </c>
      <c r="X126" s="106">
        <f t="shared" si="91"/>
        <v>0</v>
      </c>
      <c r="Y126" s="98">
        <f t="shared" si="92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3"/>
        <v>116</v>
      </c>
      <c r="C127" s="97">
        <v>39905</v>
      </c>
      <c r="E127" s="107" t="s">
        <v>316</v>
      </c>
      <c r="G127" s="118">
        <v>6.2</v>
      </c>
      <c r="H127" s="106" t="str">
        <f t="shared" si="76"/>
        <v>P, S, T &amp; D Plant - Customer</v>
      </c>
      <c r="I127" s="98">
        <f>'Plt. Class.'!J$127</f>
        <v>0</v>
      </c>
      <c r="J127" s="106">
        <f t="shared" si="77"/>
        <v>0</v>
      </c>
      <c r="K127" s="106">
        <f t="shared" si="78"/>
        <v>0</v>
      </c>
      <c r="L127" s="106">
        <f t="shared" si="79"/>
        <v>0</v>
      </c>
      <c r="M127" s="106">
        <f t="shared" si="80"/>
        <v>0</v>
      </c>
      <c r="N127" s="106">
        <f t="shared" si="81"/>
        <v>0</v>
      </c>
      <c r="O127" s="106">
        <f t="shared" si="82"/>
        <v>0</v>
      </c>
      <c r="P127" s="106">
        <f t="shared" si="83"/>
        <v>0</v>
      </c>
      <c r="Q127" s="106">
        <f t="shared" si="84"/>
        <v>0</v>
      </c>
      <c r="R127" s="106">
        <f t="shared" si="85"/>
        <v>0</v>
      </c>
      <c r="S127" s="106">
        <f t="shared" si="86"/>
        <v>0</v>
      </c>
      <c r="T127" s="106">
        <f t="shared" si="87"/>
        <v>0</v>
      </c>
      <c r="U127" s="106">
        <f t="shared" si="88"/>
        <v>0</v>
      </c>
      <c r="V127" s="106">
        <f t="shared" si="89"/>
        <v>0</v>
      </c>
      <c r="W127" s="106">
        <f t="shared" si="90"/>
        <v>0</v>
      </c>
      <c r="X127" s="106">
        <f t="shared" si="91"/>
        <v>0</v>
      </c>
      <c r="Y127" s="98">
        <f t="shared" si="92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3"/>
        <v>117</v>
      </c>
      <c r="C128" s="97">
        <v>39906</v>
      </c>
      <c r="E128" s="107" t="s">
        <v>317</v>
      </c>
      <c r="G128" s="118">
        <v>6.2</v>
      </c>
      <c r="H128" s="106" t="str">
        <f t="shared" si="76"/>
        <v>P, S, T &amp; D Plant - Customer</v>
      </c>
      <c r="I128" s="98">
        <f>'Plt. Class.'!J$128</f>
        <v>21430.706471731355</v>
      </c>
      <c r="J128" s="106">
        <f t="shared" si="77"/>
        <v>17534.716295129398</v>
      </c>
      <c r="K128" s="106">
        <f t="shared" si="78"/>
        <v>3756.9030472918571</v>
      </c>
      <c r="L128" s="106">
        <f t="shared" si="79"/>
        <v>5.707987415738347</v>
      </c>
      <c r="M128" s="106">
        <f t="shared" si="80"/>
        <v>84.066838240870169</v>
      </c>
      <c r="N128" s="106">
        <f t="shared" si="81"/>
        <v>49.312303653492094</v>
      </c>
      <c r="O128" s="106">
        <f t="shared" si="82"/>
        <v>0</v>
      </c>
      <c r="P128" s="106">
        <f t="shared" si="83"/>
        <v>0</v>
      </c>
      <c r="Q128" s="106">
        <f t="shared" si="84"/>
        <v>0</v>
      </c>
      <c r="R128" s="106">
        <f t="shared" si="85"/>
        <v>0</v>
      </c>
      <c r="S128" s="106">
        <f t="shared" si="86"/>
        <v>0</v>
      </c>
      <c r="T128" s="106">
        <f t="shared" si="87"/>
        <v>0</v>
      </c>
      <c r="U128" s="106">
        <f t="shared" si="88"/>
        <v>0</v>
      </c>
      <c r="V128" s="106">
        <f t="shared" si="89"/>
        <v>0</v>
      </c>
      <c r="W128" s="106">
        <f t="shared" si="90"/>
        <v>0</v>
      </c>
      <c r="X128" s="106">
        <f t="shared" si="91"/>
        <v>0</v>
      </c>
      <c r="Y128" s="98">
        <f t="shared" si="92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3"/>
        <v>118</v>
      </c>
      <c r="C129" s="97">
        <v>39907</v>
      </c>
      <c r="E129" s="107" t="s">
        <v>318</v>
      </c>
      <c r="G129" s="118">
        <v>6.2</v>
      </c>
      <c r="H129" s="106" t="str">
        <f t="shared" si="76"/>
        <v>P, S, T &amp; D Plant - Customer</v>
      </c>
      <c r="I129" s="98">
        <f>'Plt. Class.'!J$129</f>
        <v>0</v>
      </c>
      <c r="J129" s="106">
        <f t="shared" si="77"/>
        <v>0</v>
      </c>
      <c r="K129" s="106">
        <f t="shared" si="78"/>
        <v>0</v>
      </c>
      <c r="L129" s="106">
        <f t="shared" si="79"/>
        <v>0</v>
      </c>
      <c r="M129" s="106">
        <f t="shared" si="80"/>
        <v>0</v>
      </c>
      <c r="N129" s="106">
        <f t="shared" si="81"/>
        <v>0</v>
      </c>
      <c r="O129" s="106">
        <f t="shared" si="82"/>
        <v>0</v>
      </c>
      <c r="P129" s="106">
        <f t="shared" si="83"/>
        <v>0</v>
      </c>
      <c r="Q129" s="106">
        <f t="shared" si="84"/>
        <v>0</v>
      </c>
      <c r="R129" s="106">
        <f t="shared" si="85"/>
        <v>0</v>
      </c>
      <c r="S129" s="106">
        <f t="shared" si="86"/>
        <v>0</v>
      </c>
      <c r="T129" s="106">
        <f t="shared" si="87"/>
        <v>0</v>
      </c>
      <c r="U129" s="106">
        <f t="shared" si="88"/>
        <v>0</v>
      </c>
      <c r="V129" s="106">
        <f t="shared" si="89"/>
        <v>0</v>
      </c>
      <c r="W129" s="106">
        <f t="shared" si="90"/>
        <v>0</v>
      </c>
      <c r="X129" s="106">
        <f t="shared" si="91"/>
        <v>0</v>
      </c>
      <c r="Y129" s="98">
        <f t="shared" si="92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3"/>
        <v>119</v>
      </c>
      <c r="C130" s="97">
        <v>39908</v>
      </c>
      <c r="E130" s="107" t="s">
        <v>319</v>
      </c>
      <c r="G130" s="118">
        <v>6.2</v>
      </c>
      <c r="H130" s="106" t="str">
        <f t="shared" si="76"/>
        <v>P, S, T &amp; D Plant - Customer</v>
      </c>
      <c r="I130" s="98">
        <f>'Plt. Class.'!J$130</f>
        <v>36759.008440502184</v>
      </c>
      <c r="J130" s="106">
        <f t="shared" si="77"/>
        <v>30076.413259856465</v>
      </c>
      <c r="K130" s="106">
        <f t="shared" si="78"/>
        <v>6444.0260524175274</v>
      </c>
      <c r="L130" s="106">
        <f t="shared" si="79"/>
        <v>9.7906225289480666</v>
      </c>
      <c r="M130" s="106">
        <f t="shared" si="80"/>
        <v>144.19560178936203</v>
      </c>
      <c r="N130" s="106">
        <f t="shared" si="81"/>
        <v>84.58290390988121</v>
      </c>
      <c r="O130" s="106">
        <f t="shared" si="82"/>
        <v>0</v>
      </c>
      <c r="P130" s="106">
        <f t="shared" si="83"/>
        <v>0</v>
      </c>
      <c r="Q130" s="106">
        <f t="shared" si="84"/>
        <v>0</v>
      </c>
      <c r="R130" s="106">
        <f t="shared" si="85"/>
        <v>0</v>
      </c>
      <c r="S130" s="106">
        <f t="shared" si="86"/>
        <v>0</v>
      </c>
      <c r="T130" s="106">
        <f t="shared" si="87"/>
        <v>0</v>
      </c>
      <c r="U130" s="106">
        <f t="shared" si="88"/>
        <v>0</v>
      </c>
      <c r="V130" s="106">
        <f t="shared" si="89"/>
        <v>0</v>
      </c>
      <c r="W130" s="106">
        <f t="shared" si="90"/>
        <v>0</v>
      </c>
      <c r="X130" s="106">
        <f t="shared" si="91"/>
        <v>0</v>
      </c>
      <c r="Y130" s="98">
        <f t="shared" si="92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3"/>
        <v>120</v>
      </c>
      <c r="C131" s="97">
        <v>39909</v>
      </c>
      <c r="E131" s="107" t="s">
        <v>320</v>
      </c>
      <c r="G131" s="118">
        <v>6.2</v>
      </c>
      <c r="H131" s="106" t="str">
        <f t="shared" si="76"/>
        <v>P, S, T &amp; D Plant - Customer</v>
      </c>
      <c r="I131" s="98">
        <f>'Plt. Class.'!J$131</f>
        <v>0</v>
      </c>
      <c r="J131" s="106">
        <f t="shared" si="77"/>
        <v>0</v>
      </c>
      <c r="K131" s="106">
        <f t="shared" si="78"/>
        <v>0</v>
      </c>
      <c r="L131" s="106">
        <f t="shared" si="79"/>
        <v>0</v>
      </c>
      <c r="M131" s="106">
        <f t="shared" si="80"/>
        <v>0</v>
      </c>
      <c r="N131" s="106">
        <f t="shared" si="81"/>
        <v>0</v>
      </c>
      <c r="O131" s="106">
        <f t="shared" si="82"/>
        <v>0</v>
      </c>
      <c r="P131" s="106">
        <f t="shared" si="83"/>
        <v>0</v>
      </c>
      <c r="Q131" s="106">
        <f t="shared" si="84"/>
        <v>0</v>
      </c>
      <c r="R131" s="106">
        <f t="shared" si="85"/>
        <v>0</v>
      </c>
      <c r="S131" s="106">
        <f t="shared" si="86"/>
        <v>0</v>
      </c>
      <c r="T131" s="106">
        <f t="shared" si="87"/>
        <v>0</v>
      </c>
      <c r="U131" s="106">
        <f t="shared" si="88"/>
        <v>0</v>
      </c>
      <c r="V131" s="106">
        <f t="shared" si="89"/>
        <v>0</v>
      </c>
      <c r="W131" s="106">
        <f t="shared" si="90"/>
        <v>0</v>
      </c>
      <c r="X131" s="106">
        <f t="shared" si="91"/>
        <v>0</v>
      </c>
      <c r="Y131" s="98">
        <f t="shared" si="92"/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3"/>
        <v>121</v>
      </c>
      <c r="C132" s="97">
        <v>39924</v>
      </c>
      <c r="E132" s="107" t="s">
        <v>321</v>
      </c>
      <c r="G132" s="118">
        <v>6.2</v>
      </c>
      <c r="H132" s="106" t="str">
        <f t="shared" si="76"/>
        <v>P, S, T &amp; D Plant - Customer</v>
      </c>
      <c r="I132" s="98">
        <f>'Plt. Class.'!J$132</f>
        <v>0</v>
      </c>
      <c r="J132" s="106">
        <f t="shared" si="77"/>
        <v>0</v>
      </c>
      <c r="K132" s="106">
        <f t="shared" si="78"/>
        <v>0</v>
      </c>
      <c r="L132" s="106">
        <f t="shared" si="79"/>
        <v>0</v>
      </c>
      <c r="M132" s="106">
        <f t="shared" si="80"/>
        <v>0</v>
      </c>
      <c r="N132" s="106">
        <f t="shared" si="81"/>
        <v>0</v>
      </c>
      <c r="O132" s="106">
        <f t="shared" si="82"/>
        <v>0</v>
      </c>
      <c r="P132" s="106">
        <f t="shared" si="83"/>
        <v>0</v>
      </c>
      <c r="Q132" s="106">
        <f t="shared" si="84"/>
        <v>0</v>
      </c>
      <c r="R132" s="106">
        <f t="shared" si="85"/>
        <v>0</v>
      </c>
      <c r="S132" s="106">
        <f t="shared" si="86"/>
        <v>0</v>
      </c>
      <c r="T132" s="106">
        <f t="shared" si="87"/>
        <v>0</v>
      </c>
      <c r="U132" s="106">
        <f t="shared" si="88"/>
        <v>0</v>
      </c>
      <c r="V132" s="106">
        <f t="shared" si="89"/>
        <v>0</v>
      </c>
      <c r="W132" s="106">
        <f t="shared" si="90"/>
        <v>0</v>
      </c>
      <c r="X132" s="106">
        <f t="shared" si="91"/>
        <v>0</v>
      </c>
      <c r="Y132" s="98">
        <f t="shared" si="92"/>
        <v>0</v>
      </c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3"/>
        <v>122</v>
      </c>
      <c r="G133" s="118"/>
      <c r="H133" s="106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3"/>
        <v>123</v>
      </c>
      <c r="D134" s="97" t="s">
        <v>149</v>
      </c>
      <c r="G134" s="118"/>
      <c r="H134" s="106"/>
      <c r="I134" s="98">
        <f>'Plt. Class.'!J$134</f>
        <v>15514470.140252847</v>
      </c>
      <c r="J134" s="98">
        <f>SUM(J98:J132)</f>
        <v>12694020.737833951</v>
      </c>
      <c r="K134" s="98">
        <f t="shared" ref="K134:X134" si="93">SUM(K98:K132)</f>
        <v>2719759.1560464115</v>
      </c>
      <c r="L134" s="98">
        <f t="shared" si="93"/>
        <v>4132.2202998405055</v>
      </c>
      <c r="M134" s="98">
        <f t="shared" si="93"/>
        <v>60859.050698764848</v>
      </c>
      <c r="N134" s="98">
        <f t="shared" si="93"/>
        <v>35698.975373879817</v>
      </c>
      <c r="O134" s="98">
        <f t="shared" si="93"/>
        <v>0</v>
      </c>
      <c r="P134" s="98">
        <f t="shared" si="93"/>
        <v>0</v>
      </c>
      <c r="Q134" s="98">
        <f t="shared" si="93"/>
        <v>0</v>
      </c>
      <c r="R134" s="98">
        <f t="shared" si="93"/>
        <v>0</v>
      </c>
      <c r="S134" s="98">
        <f t="shared" si="93"/>
        <v>0</v>
      </c>
      <c r="T134" s="98">
        <f t="shared" si="93"/>
        <v>0</v>
      </c>
      <c r="U134" s="98">
        <f t="shared" si="93"/>
        <v>0</v>
      </c>
      <c r="V134" s="98">
        <f t="shared" si="93"/>
        <v>0</v>
      </c>
      <c r="W134" s="98">
        <f t="shared" si="93"/>
        <v>0</v>
      </c>
      <c r="X134" s="98">
        <f t="shared" si="93"/>
        <v>0</v>
      </c>
      <c r="Y134" s="98">
        <f t="shared" si="92"/>
        <v>0</v>
      </c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3"/>
        <v>124</v>
      </c>
      <c r="G135" s="118"/>
      <c r="H135" s="106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3"/>
        <v>125</v>
      </c>
      <c r="D136" s="97" t="s">
        <v>349</v>
      </c>
      <c r="G136" s="118"/>
      <c r="H136" s="106"/>
      <c r="I136" s="98">
        <f>'Plt. Class.'!J$136</f>
        <v>474567663.19124138</v>
      </c>
      <c r="J136" s="98">
        <f t="shared" ref="J136:X136" si="94">J134+J94+J66+J52+J30+J18</f>
        <v>388293747.93955016</v>
      </c>
      <c r="K136" s="98">
        <f t="shared" si="94"/>
        <v>83193930.2766864</v>
      </c>
      <c r="L136" s="98">
        <f t="shared" si="94"/>
        <v>126399.29780126926</v>
      </c>
      <c r="M136" s="98">
        <f t="shared" si="94"/>
        <v>1861599.9910441942</v>
      </c>
      <c r="N136" s="98">
        <f t="shared" si="94"/>
        <v>1091985.6861594187</v>
      </c>
      <c r="O136" s="98">
        <f t="shared" si="94"/>
        <v>0</v>
      </c>
      <c r="P136" s="98">
        <f t="shared" si="94"/>
        <v>0</v>
      </c>
      <c r="Q136" s="98">
        <f t="shared" si="94"/>
        <v>0</v>
      </c>
      <c r="R136" s="98">
        <f t="shared" si="94"/>
        <v>0</v>
      </c>
      <c r="S136" s="98">
        <f t="shared" si="94"/>
        <v>0</v>
      </c>
      <c r="T136" s="98">
        <f t="shared" si="94"/>
        <v>0</v>
      </c>
      <c r="U136" s="98">
        <f t="shared" si="94"/>
        <v>0</v>
      </c>
      <c r="V136" s="98">
        <f t="shared" si="94"/>
        <v>0</v>
      </c>
      <c r="W136" s="98">
        <f t="shared" si="94"/>
        <v>0</v>
      </c>
      <c r="X136" s="98">
        <f t="shared" si="94"/>
        <v>0</v>
      </c>
      <c r="Y136" s="98">
        <f t="shared" si="92"/>
        <v>0</v>
      </c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3"/>
        <v>126</v>
      </c>
      <c r="G137" s="118"/>
      <c r="H137" s="106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3"/>
        <v>127</v>
      </c>
      <c r="D138" s="97" t="s">
        <v>348</v>
      </c>
      <c r="G138" s="118">
        <v>6.2</v>
      </c>
      <c r="H138" s="106" t="str">
        <f>VLOOKUP($G138,alloc,3)</f>
        <v>P, S, T &amp; D Plant - Customer</v>
      </c>
      <c r="I138" s="98">
        <f>'Plt. Class.'!J$138</f>
        <v>0</v>
      </c>
      <c r="J138" s="106">
        <f>$I138*VLOOKUP($G138,alloc,6)</f>
        <v>0</v>
      </c>
      <c r="K138" s="106">
        <f>$I138*VLOOKUP($G138,alloc,7)</f>
        <v>0</v>
      </c>
      <c r="L138" s="106">
        <f>$I138*VLOOKUP($G138,alloc,8)</f>
        <v>0</v>
      </c>
      <c r="M138" s="106">
        <f>$I138*VLOOKUP($G138,alloc,9)</f>
        <v>0</v>
      </c>
      <c r="N138" s="106">
        <f>$I138*VLOOKUP($G138,alloc,10)</f>
        <v>0</v>
      </c>
      <c r="O138" s="106">
        <f>$I138*VLOOKUP($G138,alloc,11)</f>
        <v>0</v>
      </c>
      <c r="P138" s="106">
        <f>$I138*VLOOKUP($G138,alloc,12)</f>
        <v>0</v>
      </c>
      <c r="Q138" s="106">
        <f>$I138*VLOOKUP($G138,alloc,13)</f>
        <v>0</v>
      </c>
      <c r="R138" s="106">
        <f>$I138*VLOOKUP($G138,alloc,14)</f>
        <v>0</v>
      </c>
      <c r="S138" s="106">
        <f>$I138*VLOOKUP($G138,alloc,15)</f>
        <v>0</v>
      </c>
      <c r="T138" s="106">
        <f>$I138*VLOOKUP($G138,alloc,16)</f>
        <v>0</v>
      </c>
      <c r="U138" s="106">
        <f>$I138*VLOOKUP($G138,alloc,17)</f>
        <v>0</v>
      </c>
      <c r="V138" s="106">
        <f>$I138*VLOOKUP($G138,alloc,18)</f>
        <v>0</v>
      </c>
      <c r="W138" s="106">
        <f>$I138*VLOOKUP($G138,alloc,19)</f>
        <v>0</v>
      </c>
      <c r="X138" s="106">
        <f>$I138*VLOOKUP($G138,alloc,20)</f>
        <v>0</v>
      </c>
      <c r="Y138" s="98">
        <f>SUM(J138:X138)-I138</f>
        <v>0</v>
      </c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3"/>
        <v>128</v>
      </c>
      <c r="G139" s="118"/>
      <c r="H139" s="106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3"/>
        <v>129</v>
      </c>
      <c r="D140" s="97" t="s">
        <v>347</v>
      </c>
      <c r="G140" s="118"/>
      <c r="H140" s="106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3"/>
        <v>130</v>
      </c>
      <c r="G141" s="118"/>
      <c r="H141" s="106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3"/>
        <v>131</v>
      </c>
      <c r="D142" s="97" t="s">
        <v>322</v>
      </c>
      <c r="G142" s="118"/>
      <c r="H142" s="106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3"/>
        <v>132</v>
      </c>
      <c r="G143" s="118"/>
      <c r="H143" s="106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ref="A144:A207" si="95">A143+1</f>
        <v>133</v>
      </c>
      <c r="C144" s="97">
        <v>30100</v>
      </c>
      <c r="E144" s="107" t="s">
        <v>323</v>
      </c>
      <c r="G144" s="118">
        <v>6.2</v>
      </c>
      <c r="H144" s="106" t="str">
        <f>VLOOKUP($G144,alloc,3)</f>
        <v>P, S, T &amp; D Plant - Customer</v>
      </c>
      <c r="I144" s="98">
        <f>'Plt. Class.'!J$144</f>
        <v>52350.584965060822</v>
      </c>
      <c r="J144" s="106">
        <f>$I144*VLOOKUP($G144,alloc,6)</f>
        <v>42833.522845233951</v>
      </c>
      <c r="K144" s="106">
        <f>$I144*VLOOKUP($G144,alloc,7)</f>
        <v>9177.3023181563422</v>
      </c>
      <c r="L144" s="106">
        <f>$I144*VLOOKUP($G144,alloc,8)</f>
        <v>13.943379821905019</v>
      </c>
      <c r="M144" s="106">
        <f>$I144*VLOOKUP($G144,alloc,9)</f>
        <v>205.35711988206575</v>
      </c>
      <c r="N144" s="106">
        <f>$I144*VLOOKUP($G144,alloc,10)</f>
        <v>120.45930196656084</v>
      </c>
      <c r="O144" s="106">
        <f>$I144*VLOOKUP($G144,alloc,11)</f>
        <v>0</v>
      </c>
      <c r="P144" s="106">
        <f>$I144*VLOOKUP($G144,alloc,12)</f>
        <v>0</v>
      </c>
      <c r="Q144" s="106">
        <f>$I144*VLOOKUP($G144,alloc,13)</f>
        <v>0</v>
      </c>
      <c r="R144" s="106">
        <f>$I144*VLOOKUP($G144,alloc,14)</f>
        <v>0</v>
      </c>
      <c r="S144" s="106">
        <f>$I144*VLOOKUP($G144,alloc,15)</f>
        <v>0</v>
      </c>
      <c r="T144" s="106">
        <f>$I144*VLOOKUP($G144,alloc,16)</f>
        <v>0</v>
      </c>
      <c r="U144" s="106">
        <f>$I144*VLOOKUP($G144,alloc,17)</f>
        <v>0</v>
      </c>
      <c r="V144" s="106">
        <f>$I144*VLOOKUP($G144,alloc,18)</f>
        <v>0</v>
      </c>
      <c r="W144" s="106">
        <f>$I144*VLOOKUP($G144,alloc,19)</f>
        <v>0</v>
      </c>
      <c r="X144" s="106">
        <f>$I144*VLOOKUP($G144,alloc,20)</f>
        <v>0</v>
      </c>
      <c r="Y144" s="98">
        <f>SUM(J144:X144)-I144</f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si="95"/>
        <v>134</v>
      </c>
      <c r="C145" s="97">
        <v>30200</v>
      </c>
      <c r="E145" s="107" t="s">
        <v>185</v>
      </c>
      <c r="G145" s="118">
        <v>6.2</v>
      </c>
      <c r="H145" s="106" t="str">
        <f>VLOOKUP($G145,alloc,3)</f>
        <v>P, S, T &amp; D Plant - Customer</v>
      </c>
      <c r="I145" s="98">
        <f>'Plt. Class.'!J$145</f>
        <v>0</v>
      </c>
      <c r="J145" s="106">
        <f>$I145*VLOOKUP($G145,alloc,6)</f>
        <v>0</v>
      </c>
      <c r="K145" s="106">
        <f>$I145*VLOOKUP($G145,alloc,7)</f>
        <v>0</v>
      </c>
      <c r="L145" s="106">
        <f>$I145*VLOOKUP($G145,alloc,8)</f>
        <v>0</v>
      </c>
      <c r="M145" s="106">
        <f>$I145*VLOOKUP($G145,alloc,9)</f>
        <v>0</v>
      </c>
      <c r="N145" s="106">
        <f>$I145*VLOOKUP($G145,alloc,10)</f>
        <v>0</v>
      </c>
      <c r="O145" s="106">
        <f>$I145*VLOOKUP($G145,alloc,11)</f>
        <v>0</v>
      </c>
      <c r="P145" s="106">
        <f>$I145*VLOOKUP($G145,alloc,12)</f>
        <v>0</v>
      </c>
      <c r="Q145" s="106">
        <f>$I145*VLOOKUP($G145,alloc,13)</f>
        <v>0</v>
      </c>
      <c r="R145" s="106">
        <f>$I145*VLOOKUP($G145,alloc,14)</f>
        <v>0</v>
      </c>
      <c r="S145" s="106">
        <f>$I145*VLOOKUP($G145,alloc,15)</f>
        <v>0</v>
      </c>
      <c r="T145" s="106">
        <f>$I145*VLOOKUP($G145,alloc,16)</f>
        <v>0</v>
      </c>
      <c r="U145" s="106">
        <f>$I145*VLOOKUP($G145,alloc,17)</f>
        <v>0</v>
      </c>
      <c r="V145" s="106">
        <f>$I145*VLOOKUP($G145,alloc,18)</f>
        <v>0</v>
      </c>
      <c r="W145" s="106">
        <f>$I145*VLOOKUP($G145,alloc,19)</f>
        <v>0</v>
      </c>
      <c r="X145" s="106">
        <f>$I145*VLOOKUP($G145,alloc,20)</f>
        <v>0</v>
      </c>
      <c r="Y145" s="98">
        <f>SUM(J145:X145)-I145</f>
        <v>0</v>
      </c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95"/>
        <v>135</v>
      </c>
      <c r="C146" s="97">
        <v>30300</v>
      </c>
      <c r="E146" s="107" t="s">
        <v>324</v>
      </c>
      <c r="G146" s="118">
        <v>6.2</v>
      </c>
      <c r="H146" s="106" t="str">
        <f>VLOOKUP($G146,alloc,3)</f>
        <v>P, S, T &amp; D Plant - Customer</v>
      </c>
      <c r="I146" s="98">
        <f>'Plt. Class.'!J$146</f>
        <v>313452.63783601311</v>
      </c>
      <c r="J146" s="106">
        <f>$I146*VLOOKUP($G146,alloc,6)</f>
        <v>256468.59022890599</v>
      </c>
      <c r="K146" s="106">
        <f>$I146*VLOOKUP($G146,alloc,7)</f>
        <v>54949.713012081163</v>
      </c>
      <c r="L146" s="106">
        <f>$I146*VLOOKUP($G146,alloc,8)</f>
        <v>83.486921654123464</v>
      </c>
      <c r="M146" s="106">
        <f>$I146*VLOOKUP($G146,alloc,9)</f>
        <v>1229.5895254733205</v>
      </c>
      <c r="N146" s="106">
        <f>$I146*VLOOKUP($G146,alloc,10)</f>
        <v>721.25814789850972</v>
      </c>
      <c r="O146" s="106">
        <f>$I146*VLOOKUP($G146,alloc,11)</f>
        <v>0</v>
      </c>
      <c r="P146" s="106">
        <f>$I146*VLOOKUP($G146,alloc,12)</f>
        <v>0</v>
      </c>
      <c r="Q146" s="106">
        <f>$I146*VLOOKUP($G146,alloc,13)</f>
        <v>0</v>
      </c>
      <c r="R146" s="106">
        <f>$I146*VLOOKUP($G146,alloc,14)</f>
        <v>0</v>
      </c>
      <c r="S146" s="106">
        <f>$I146*VLOOKUP($G146,alloc,15)</f>
        <v>0</v>
      </c>
      <c r="T146" s="106">
        <f>$I146*VLOOKUP($G146,alloc,16)</f>
        <v>0</v>
      </c>
      <c r="U146" s="106">
        <f>$I146*VLOOKUP($G146,alloc,17)</f>
        <v>0</v>
      </c>
      <c r="V146" s="106">
        <f>$I146*VLOOKUP($G146,alloc,18)</f>
        <v>0</v>
      </c>
      <c r="W146" s="106">
        <f>$I146*VLOOKUP($G146,alloc,19)</f>
        <v>0</v>
      </c>
      <c r="X146" s="106">
        <f>$I146*VLOOKUP($G146,alloc,20)</f>
        <v>0</v>
      </c>
      <c r="Y146" s="98">
        <f>SUM(J146:X146)-I146</f>
        <v>0</v>
      </c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95"/>
        <v>136</v>
      </c>
      <c r="G147" s="118"/>
      <c r="H147" s="106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95"/>
        <v>137</v>
      </c>
      <c r="D148" s="97" t="s">
        <v>425</v>
      </c>
      <c r="G148" s="118"/>
      <c r="H148" s="106"/>
      <c r="I148" s="98">
        <f>'Plt. Class.'!J$148</f>
        <v>365803.22280107392</v>
      </c>
      <c r="J148" s="98">
        <f>SUM(J144:J146)</f>
        <v>299302.11307413992</v>
      </c>
      <c r="K148" s="98">
        <f t="shared" ref="K148:X148" si="96">SUM(K144:K146)</f>
        <v>64127.015330237504</v>
      </c>
      <c r="L148" s="98">
        <f t="shared" si="96"/>
        <v>97.43030147602849</v>
      </c>
      <c r="M148" s="98">
        <f t="shared" si="96"/>
        <v>1434.9466453553862</v>
      </c>
      <c r="N148" s="98">
        <f t="shared" si="96"/>
        <v>841.71744986507053</v>
      </c>
      <c r="O148" s="98">
        <f t="shared" si="96"/>
        <v>0</v>
      </c>
      <c r="P148" s="98">
        <f t="shared" si="96"/>
        <v>0</v>
      </c>
      <c r="Q148" s="98">
        <f t="shared" si="96"/>
        <v>0</v>
      </c>
      <c r="R148" s="98">
        <f t="shared" si="96"/>
        <v>0</v>
      </c>
      <c r="S148" s="98">
        <f t="shared" si="96"/>
        <v>0</v>
      </c>
      <c r="T148" s="98">
        <f t="shared" si="96"/>
        <v>0</v>
      </c>
      <c r="U148" s="98">
        <f t="shared" si="96"/>
        <v>0</v>
      </c>
      <c r="V148" s="98">
        <f t="shared" si="96"/>
        <v>0</v>
      </c>
      <c r="W148" s="98">
        <f t="shared" si="96"/>
        <v>0</v>
      </c>
      <c r="X148" s="98">
        <f t="shared" si="96"/>
        <v>0</v>
      </c>
      <c r="Y148" s="98">
        <f>SUM(J148:X148)-I148</f>
        <v>0</v>
      </c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95"/>
        <v>138</v>
      </c>
      <c r="G149" s="118"/>
      <c r="H149" s="106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95"/>
        <v>139</v>
      </c>
      <c r="D150" s="97" t="s">
        <v>148</v>
      </c>
      <c r="G150" s="118"/>
      <c r="H150" s="106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95"/>
        <v>140</v>
      </c>
      <c r="G151" s="118"/>
      <c r="H151" s="106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95"/>
        <v>141</v>
      </c>
      <c r="C152" s="108">
        <v>37400</v>
      </c>
      <c r="E152" s="107" t="s">
        <v>115</v>
      </c>
      <c r="G152" s="118">
        <v>6.2</v>
      </c>
      <c r="H152" s="106" t="str">
        <f t="shared" ref="H152:H185" si="97">VLOOKUP($G152,alloc,3)</f>
        <v>P, S, T &amp; D Plant - Customer</v>
      </c>
      <c r="I152" s="98">
        <f>'Plt. Class.'!J$152</f>
        <v>0</v>
      </c>
      <c r="J152" s="106">
        <f t="shared" ref="J152:J185" si="98">$I152*VLOOKUP($G152,alloc,6)</f>
        <v>0</v>
      </c>
      <c r="K152" s="106">
        <f t="shared" ref="K152:K185" si="99">$I152*VLOOKUP($G152,alloc,7)</f>
        <v>0</v>
      </c>
      <c r="L152" s="106">
        <f t="shared" ref="L152:L185" si="100">$I152*VLOOKUP($G152,alloc,8)</f>
        <v>0</v>
      </c>
      <c r="M152" s="106">
        <f t="shared" ref="M152:M185" si="101">$I152*VLOOKUP($G152,alloc,9)</f>
        <v>0</v>
      </c>
      <c r="N152" s="106">
        <f t="shared" ref="N152:N185" si="102">$I152*VLOOKUP($G152,alloc,10)</f>
        <v>0</v>
      </c>
      <c r="O152" s="106">
        <f t="shared" ref="O152:O185" si="103">$I152*VLOOKUP($G152,alloc,11)</f>
        <v>0</v>
      </c>
      <c r="P152" s="106">
        <f t="shared" ref="P152:P185" si="104">$I152*VLOOKUP($G152,alloc,12)</f>
        <v>0</v>
      </c>
      <c r="Q152" s="106">
        <f t="shared" ref="Q152:Q185" si="105">$I152*VLOOKUP($G152,alloc,13)</f>
        <v>0</v>
      </c>
      <c r="R152" s="106">
        <f t="shared" ref="R152:R185" si="106">$I152*VLOOKUP($G152,alloc,14)</f>
        <v>0</v>
      </c>
      <c r="S152" s="106">
        <f t="shared" ref="S152:S185" si="107">$I152*VLOOKUP($G152,alloc,15)</f>
        <v>0</v>
      </c>
      <c r="T152" s="106">
        <f t="shared" ref="T152:T185" si="108">$I152*VLOOKUP($G152,alloc,16)</f>
        <v>0</v>
      </c>
      <c r="U152" s="106">
        <f t="shared" ref="U152:U185" si="109">$I152*VLOOKUP($G152,alloc,17)</f>
        <v>0</v>
      </c>
      <c r="V152" s="106">
        <f t="shared" ref="V152:V185" si="110">$I152*VLOOKUP($G152,alloc,18)</f>
        <v>0</v>
      </c>
      <c r="W152" s="106">
        <f t="shared" ref="W152:W185" si="111">$I152*VLOOKUP($G152,alloc,19)</f>
        <v>0</v>
      </c>
      <c r="X152" s="106">
        <f t="shared" ref="X152:X185" si="112">$I152*VLOOKUP($G152,alloc,20)</f>
        <v>0</v>
      </c>
      <c r="Y152" s="98">
        <f t="shared" ref="Y152:Y187" si="113">SUM(J152:X152)-I152</f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95"/>
        <v>142</v>
      </c>
      <c r="C153" s="108">
        <v>39001</v>
      </c>
      <c r="E153" s="107" t="s">
        <v>291</v>
      </c>
      <c r="G153" s="118">
        <v>6.2</v>
      </c>
      <c r="H153" s="106" t="str">
        <f t="shared" si="97"/>
        <v>P, S, T &amp; D Plant - Customer</v>
      </c>
      <c r="I153" s="98">
        <f>'Plt. Class.'!J$153</f>
        <v>50663.825014087313</v>
      </c>
      <c r="J153" s="106">
        <f t="shared" si="98"/>
        <v>41453.407017632984</v>
      </c>
      <c r="K153" s="106">
        <f t="shared" si="99"/>
        <v>8881.6054120267563</v>
      </c>
      <c r="L153" s="106">
        <f t="shared" si="100"/>
        <v>13.494117704194235</v>
      </c>
      <c r="M153" s="106">
        <f t="shared" si="101"/>
        <v>198.74041892837982</v>
      </c>
      <c r="N153" s="106">
        <f t="shared" si="102"/>
        <v>116.57804779499759</v>
      </c>
      <c r="O153" s="106">
        <f t="shared" si="103"/>
        <v>0</v>
      </c>
      <c r="P153" s="106">
        <f t="shared" si="104"/>
        <v>0</v>
      </c>
      <c r="Q153" s="106">
        <f t="shared" si="105"/>
        <v>0</v>
      </c>
      <c r="R153" s="106">
        <f t="shared" si="106"/>
        <v>0</v>
      </c>
      <c r="S153" s="106">
        <f t="shared" si="107"/>
        <v>0</v>
      </c>
      <c r="T153" s="106">
        <f t="shared" si="108"/>
        <v>0</v>
      </c>
      <c r="U153" s="106">
        <f t="shared" si="109"/>
        <v>0</v>
      </c>
      <c r="V153" s="106">
        <f t="shared" si="110"/>
        <v>0</v>
      </c>
      <c r="W153" s="106">
        <f t="shared" si="111"/>
        <v>0</v>
      </c>
      <c r="X153" s="106">
        <f t="shared" si="112"/>
        <v>0</v>
      </c>
      <c r="Y153" s="98">
        <f t="shared" si="113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95"/>
        <v>143</v>
      </c>
      <c r="C154" s="108">
        <v>36602</v>
      </c>
      <c r="E154" s="107" t="s">
        <v>139</v>
      </c>
      <c r="G154" s="118">
        <v>6.2</v>
      </c>
      <c r="H154" s="106" t="str">
        <f t="shared" si="97"/>
        <v>P, S, T &amp; D Plant - Customer</v>
      </c>
      <c r="I154" s="98">
        <f>'Plt. Class.'!J$154</f>
        <v>0</v>
      </c>
      <c r="J154" s="106">
        <f t="shared" si="98"/>
        <v>0</v>
      </c>
      <c r="K154" s="106">
        <f t="shared" si="99"/>
        <v>0</v>
      </c>
      <c r="L154" s="106">
        <f t="shared" si="100"/>
        <v>0</v>
      </c>
      <c r="M154" s="106">
        <f t="shared" si="101"/>
        <v>0</v>
      </c>
      <c r="N154" s="106">
        <f t="shared" si="102"/>
        <v>0</v>
      </c>
      <c r="O154" s="106">
        <f t="shared" si="103"/>
        <v>0</v>
      </c>
      <c r="P154" s="106">
        <f t="shared" si="104"/>
        <v>0</v>
      </c>
      <c r="Q154" s="106">
        <f t="shared" si="105"/>
        <v>0</v>
      </c>
      <c r="R154" s="106">
        <f t="shared" si="106"/>
        <v>0</v>
      </c>
      <c r="S154" s="106">
        <f t="shared" si="107"/>
        <v>0</v>
      </c>
      <c r="T154" s="106">
        <f t="shared" si="108"/>
        <v>0</v>
      </c>
      <c r="U154" s="106">
        <f t="shared" si="109"/>
        <v>0</v>
      </c>
      <c r="V154" s="106">
        <f t="shared" si="110"/>
        <v>0</v>
      </c>
      <c r="W154" s="106">
        <f t="shared" si="111"/>
        <v>0</v>
      </c>
      <c r="X154" s="106">
        <f t="shared" si="112"/>
        <v>0</v>
      </c>
      <c r="Y154" s="98">
        <f t="shared" si="113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95"/>
        <v>144</v>
      </c>
      <c r="C155" s="108">
        <v>38900</v>
      </c>
      <c r="E155" s="107" t="s">
        <v>115</v>
      </c>
      <c r="G155" s="118">
        <v>6.2</v>
      </c>
      <c r="H155" s="106" t="str">
        <f t="shared" si="97"/>
        <v>P, S, T &amp; D Plant - Customer</v>
      </c>
      <c r="I155" s="98">
        <f>'Plt. Class.'!J$155</f>
        <v>0</v>
      </c>
      <c r="J155" s="106">
        <f t="shared" si="98"/>
        <v>0</v>
      </c>
      <c r="K155" s="106">
        <f t="shared" si="99"/>
        <v>0</v>
      </c>
      <c r="L155" s="106">
        <f t="shared" si="100"/>
        <v>0</v>
      </c>
      <c r="M155" s="106">
        <f t="shared" si="101"/>
        <v>0</v>
      </c>
      <c r="N155" s="106">
        <f t="shared" si="102"/>
        <v>0</v>
      </c>
      <c r="O155" s="106">
        <f t="shared" si="103"/>
        <v>0</v>
      </c>
      <c r="P155" s="106">
        <f t="shared" si="104"/>
        <v>0</v>
      </c>
      <c r="Q155" s="106">
        <f t="shared" si="105"/>
        <v>0</v>
      </c>
      <c r="R155" s="106">
        <f t="shared" si="106"/>
        <v>0</v>
      </c>
      <c r="S155" s="106">
        <f t="shared" si="107"/>
        <v>0</v>
      </c>
      <c r="T155" s="106">
        <f t="shared" si="108"/>
        <v>0</v>
      </c>
      <c r="U155" s="106">
        <f t="shared" si="109"/>
        <v>0</v>
      </c>
      <c r="V155" s="106">
        <f t="shared" si="110"/>
        <v>0</v>
      </c>
      <c r="W155" s="106">
        <f t="shared" si="111"/>
        <v>0</v>
      </c>
      <c r="X155" s="106">
        <f t="shared" si="112"/>
        <v>0</v>
      </c>
      <c r="Y155" s="98">
        <f t="shared" si="113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95"/>
        <v>145</v>
      </c>
      <c r="C156" s="108">
        <v>39004</v>
      </c>
      <c r="E156" s="107" t="s">
        <v>293</v>
      </c>
      <c r="G156" s="118">
        <v>6.2</v>
      </c>
      <c r="H156" s="106" t="str">
        <f t="shared" si="97"/>
        <v>P, S, T &amp; D Plant - Customer</v>
      </c>
      <c r="I156" s="98">
        <f>'Plt. Class.'!J$156</f>
        <v>4346.0140312994008</v>
      </c>
      <c r="J156" s="106">
        <f t="shared" si="98"/>
        <v>3555.931446030861</v>
      </c>
      <c r="K156" s="106">
        <f t="shared" si="99"/>
        <v>761.87658019109665</v>
      </c>
      <c r="L156" s="106">
        <f t="shared" si="100"/>
        <v>1.1575443596318895</v>
      </c>
      <c r="M156" s="106">
        <f t="shared" si="101"/>
        <v>17.048232126352403</v>
      </c>
      <c r="N156" s="106">
        <f t="shared" si="102"/>
        <v>10.000228591459001</v>
      </c>
      <c r="O156" s="106">
        <f t="shared" si="103"/>
        <v>0</v>
      </c>
      <c r="P156" s="106">
        <f t="shared" si="104"/>
        <v>0</v>
      </c>
      <c r="Q156" s="106">
        <f t="shared" si="105"/>
        <v>0</v>
      </c>
      <c r="R156" s="106">
        <f t="shared" si="106"/>
        <v>0</v>
      </c>
      <c r="S156" s="106">
        <f t="shared" si="107"/>
        <v>0</v>
      </c>
      <c r="T156" s="106">
        <f t="shared" si="108"/>
        <v>0</v>
      </c>
      <c r="U156" s="106">
        <f t="shared" si="109"/>
        <v>0</v>
      </c>
      <c r="V156" s="106">
        <f t="shared" si="110"/>
        <v>0</v>
      </c>
      <c r="W156" s="106">
        <f t="shared" si="111"/>
        <v>0</v>
      </c>
      <c r="X156" s="106">
        <f t="shared" si="112"/>
        <v>0</v>
      </c>
      <c r="Y156" s="98">
        <f t="shared" si="113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95"/>
        <v>146</v>
      </c>
      <c r="C157" s="108">
        <v>39009</v>
      </c>
      <c r="E157" s="107" t="s">
        <v>294</v>
      </c>
      <c r="G157" s="118">
        <v>6.2</v>
      </c>
      <c r="H157" s="106" t="str">
        <f t="shared" si="97"/>
        <v>P, S, T &amp; D Plant - Customer</v>
      </c>
      <c r="I157" s="98">
        <f>'Plt. Class.'!J$157</f>
        <v>10970.755087067</v>
      </c>
      <c r="J157" s="106">
        <f t="shared" si="98"/>
        <v>8976.3292800830495</v>
      </c>
      <c r="K157" s="106">
        <f t="shared" si="99"/>
        <v>1923.2246623349356</v>
      </c>
      <c r="L157" s="106">
        <f t="shared" si="100"/>
        <v>2.9220190225985974</v>
      </c>
      <c r="M157" s="106">
        <f t="shared" si="101"/>
        <v>43.035291183760762</v>
      </c>
      <c r="N157" s="106">
        <f t="shared" si="102"/>
        <v>25.243834442655917</v>
      </c>
      <c r="O157" s="106">
        <f t="shared" si="103"/>
        <v>0</v>
      </c>
      <c r="P157" s="106">
        <f t="shared" si="104"/>
        <v>0</v>
      </c>
      <c r="Q157" s="106">
        <f t="shared" si="105"/>
        <v>0</v>
      </c>
      <c r="R157" s="106">
        <f t="shared" si="106"/>
        <v>0</v>
      </c>
      <c r="S157" s="106">
        <f t="shared" si="107"/>
        <v>0</v>
      </c>
      <c r="T157" s="106">
        <f t="shared" si="108"/>
        <v>0</v>
      </c>
      <c r="U157" s="106">
        <f t="shared" si="109"/>
        <v>0</v>
      </c>
      <c r="V157" s="106">
        <f t="shared" si="110"/>
        <v>0</v>
      </c>
      <c r="W157" s="106">
        <f t="shared" si="111"/>
        <v>0</v>
      </c>
      <c r="X157" s="106">
        <f t="shared" si="112"/>
        <v>0</v>
      </c>
      <c r="Y157" s="98">
        <f t="shared" si="113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95"/>
        <v>147</v>
      </c>
      <c r="C158" s="108">
        <v>39100</v>
      </c>
      <c r="E158" s="107" t="s">
        <v>295</v>
      </c>
      <c r="G158" s="118">
        <v>6.2</v>
      </c>
      <c r="H158" s="106" t="str">
        <f t="shared" si="97"/>
        <v>P, S, T &amp; D Plant - Customer</v>
      </c>
      <c r="I158" s="98">
        <f>'Plt. Class.'!J$158</f>
        <v>7607.244297051142</v>
      </c>
      <c r="J158" s="106">
        <f t="shared" si="98"/>
        <v>6224.2871326936884</v>
      </c>
      <c r="K158" s="106">
        <f t="shared" si="99"/>
        <v>1333.5854941965488</v>
      </c>
      <c r="L158" s="106">
        <f t="shared" si="100"/>
        <v>2.0261606761910551</v>
      </c>
      <c r="M158" s="106">
        <f t="shared" si="101"/>
        <v>29.841152302774031</v>
      </c>
      <c r="N158" s="106">
        <f t="shared" si="102"/>
        <v>17.504357181939213</v>
      </c>
      <c r="O158" s="106">
        <f t="shared" si="103"/>
        <v>0</v>
      </c>
      <c r="P158" s="106">
        <f t="shared" si="104"/>
        <v>0</v>
      </c>
      <c r="Q158" s="106">
        <f t="shared" si="105"/>
        <v>0</v>
      </c>
      <c r="R158" s="106">
        <f t="shared" si="106"/>
        <v>0</v>
      </c>
      <c r="S158" s="106">
        <f t="shared" si="107"/>
        <v>0</v>
      </c>
      <c r="T158" s="106">
        <f t="shared" si="108"/>
        <v>0</v>
      </c>
      <c r="U158" s="106">
        <f t="shared" si="109"/>
        <v>0</v>
      </c>
      <c r="V158" s="106">
        <f t="shared" si="110"/>
        <v>0</v>
      </c>
      <c r="W158" s="106">
        <f t="shared" si="111"/>
        <v>0</v>
      </c>
      <c r="X158" s="106">
        <f t="shared" si="112"/>
        <v>0</v>
      </c>
      <c r="Y158" s="98">
        <f t="shared" si="113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95"/>
        <v>148</v>
      </c>
      <c r="C159" s="108">
        <v>39102</v>
      </c>
      <c r="E159" s="107" t="s">
        <v>296</v>
      </c>
      <c r="G159" s="118">
        <v>6.2</v>
      </c>
      <c r="H159" s="106" t="str">
        <f t="shared" si="97"/>
        <v>P, S, T &amp; D Plant - Customer</v>
      </c>
      <c r="I159" s="98">
        <f>'Plt. Class.'!J$159</f>
        <v>0</v>
      </c>
      <c r="J159" s="106">
        <f t="shared" si="98"/>
        <v>0</v>
      </c>
      <c r="K159" s="106">
        <f t="shared" si="99"/>
        <v>0</v>
      </c>
      <c r="L159" s="106">
        <f t="shared" si="100"/>
        <v>0</v>
      </c>
      <c r="M159" s="106">
        <f t="shared" si="101"/>
        <v>0</v>
      </c>
      <c r="N159" s="106">
        <f t="shared" si="102"/>
        <v>0</v>
      </c>
      <c r="O159" s="106">
        <f t="shared" si="103"/>
        <v>0</v>
      </c>
      <c r="P159" s="106">
        <f t="shared" si="104"/>
        <v>0</v>
      </c>
      <c r="Q159" s="106">
        <f t="shared" si="105"/>
        <v>0</v>
      </c>
      <c r="R159" s="106">
        <f t="shared" si="106"/>
        <v>0</v>
      </c>
      <c r="S159" s="106">
        <f t="shared" si="107"/>
        <v>0</v>
      </c>
      <c r="T159" s="106">
        <f t="shared" si="108"/>
        <v>0</v>
      </c>
      <c r="U159" s="106">
        <f t="shared" si="109"/>
        <v>0</v>
      </c>
      <c r="V159" s="106">
        <f t="shared" si="110"/>
        <v>0</v>
      </c>
      <c r="W159" s="106">
        <f t="shared" si="111"/>
        <v>0</v>
      </c>
      <c r="X159" s="106">
        <f t="shared" si="112"/>
        <v>0</v>
      </c>
      <c r="Y159" s="98">
        <f t="shared" si="113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95"/>
        <v>149</v>
      </c>
      <c r="C160" s="108">
        <v>39103</v>
      </c>
      <c r="E160" s="107" t="s">
        <v>297</v>
      </c>
      <c r="G160" s="118">
        <v>6.2</v>
      </c>
      <c r="H160" s="106" t="str">
        <f t="shared" si="97"/>
        <v>P, S, T &amp; D Plant - Customer</v>
      </c>
      <c r="I160" s="98">
        <f>'Plt. Class.'!J$160</f>
        <v>0</v>
      </c>
      <c r="J160" s="106">
        <f t="shared" si="98"/>
        <v>0</v>
      </c>
      <c r="K160" s="106">
        <f t="shared" si="99"/>
        <v>0</v>
      </c>
      <c r="L160" s="106">
        <f t="shared" si="100"/>
        <v>0</v>
      </c>
      <c r="M160" s="106">
        <f t="shared" si="101"/>
        <v>0</v>
      </c>
      <c r="N160" s="106">
        <f t="shared" si="102"/>
        <v>0</v>
      </c>
      <c r="O160" s="106">
        <f t="shared" si="103"/>
        <v>0</v>
      </c>
      <c r="P160" s="106">
        <f t="shared" si="104"/>
        <v>0</v>
      </c>
      <c r="Q160" s="106">
        <f t="shared" si="105"/>
        <v>0</v>
      </c>
      <c r="R160" s="106">
        <f t="shared" si="106"/>
        <v>0</v>
      </c>
      <c r="S160" s="106">
        <f t="shared" si="107"/>
        <v>0</v>
      </c>
      <c r="T160" s="106">
        <f t="shared" si="108"/>
        <v>0</v>
      </c>
      <c r="U160" s="106">
        <f t="shared" si="109"/>
        <v>0</v>
      </c>
      <c r="V160" s="106">
        <f t="shared" si="110"/>
        <v>0</v>
      </c>
      <c r="W160" s="106">
        <f t="shared" si="111"/>
        <v>0</v>
      </c>
      <c r="X160" s="106">
        <f t="shared" si="112"/>
        <v>0</v>
      </c>
      <c r="Y160" s="98">
        <f t="shared" si="113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95"/>
        <v>150</v>
      </c>
      <c r="C161" s="108">
        <v>39200</v>
      </c>
      <c r="E161" s="107" t="s">
        <v>298</v>
      </c>
      <c r="G161" s="118">
        <v>6.2</v>
      </c>
      <c r="H161" s="106" t="str">
        <f t="shared" si="97"/>
        <v>P, S, T &amp; D Plant - Customer</v>
      </c>
      <c r="I161" s="98">
        <f>'Plt. Class.'!J$161</f>
        <v>7708.0303758702703</v>
      </c>
      <c r="J161" s="106">
        <f t="shared" si="98"/>
        <v>6306.7508303288132</v>
      </c>
      <c r="K161" s="106">
        <f t="shared" si="99"/>
        <v>1351.2537650554511</v>
      </c>
      <c r="L161" s="106">
        <f t="shared" si="100"/>
        <v>2.0530046661612431</v>
      </c>
      <c r="M161" s="106">
        <f t="shared" si="101"/>
        <v>30.236508703935861</v>
      </c>
      <c r="N161" s="106">
        <f t="shared" si="102"/>
        <v>17.736267115908465</v>
      </c>
      <c r="O161" s="106">
        <f t="shared" si="103"/>
        <v>0</v>
      </c>
      <c r="P161" s="106">
        <f t="shared" si="104"/>
        <v>0</v>
      </c>
      <c r="Q161" s="106">
        <f t="shared" si="105"/>
        <v>0</v>
      </c>
      <c r="R161" s="106">
        <f t="shared" si="106"/>
        <v>0</v>
      </c>
      <c r="S161" s="106">
        <f t="shared" si="107"/>
        <v>0</v>
      </c>
      <c r="T161" s="106">
        <f t="shared" si="108"/>
        <v>0</v>
      </c>
      <c r="U161" s="106">
        <f t="shared" si="109"/>
        <v>0</v>
      </c>
      <c r="V161" s="106">
        <f t="shared" si="110"/>
        <v>0</v>
      </c>
      <c r="W161" s="106">
        <f t="shared" si="111"/>
        <v>0</v>
      </c>
      <c r="X161" s="106">
        <f t="shared" si="112"/>
        <v>0</v>
      </c>
      <c r="Y161" s="98">
        <f t="shared" si="113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95"/>
        <v>151</v>
      </c>
      <c r="C162" s="108">
        <v>39201</v>
      </c>
      <c r="E162" s="107" t="s">
        <v>299</v>
      </c>
      <c r="G162" s="118">
        <v>6.2</v>
      </c>
      <c r="H162" s="106" t="str">
        <f t="shared" si="97"/>
        <v>P, S, T &amp; D Plant - Customer</v>
      </c>
      <c r="I162" s="98">
        <f>'Plt. Class.'!J$162</f>
        <v>0</v>
      </c>
      <c r="J162" s="106">
        <f t="shared" si="98"/>
        <v>0</v>
      </c>
      <c r="K162" s="106">
        <f t="shared" si="99"/>
        <v>0</v>
      </c>
      <c r="L162" s="106">
        <f t="shared" si="100"/>
        <v>0</v>
      </c>
      <c r="M162" s="106">
        <f t="shared" si="101"/>
        <v>0</v>
      </c>
      <c r="N162" s="106">
        <f t="shared" si="102"/>
        <v>0</v>
      </c>
      <c r="O162" s="106">
        <f t="shared" si="103"/>
        <v>0</v>
      </c>
      <c r="P162" s="106">
        <f t="shared" si="104"/>
        <v>0</v>
      </c>
      <c r="Q162" s="106">
        <f t="shared" si="105"/>
        <v>0</v>
      </c>
      <c r="R162" s="106">
        <f t="shared" si="106"/>
        <v>0</v>
      </c>
      <c r="S162" s="106">
        <f t="shared" si="107"/>
        <v>0</v>
      </c>
      <c r="T162" s="106">
        <f t="shared" si="108"/>
        <v>0</v>
      </c>
      <c r="U162" s="106">
        <f t="shared" si="109"/>
        <v>0</v>
      </c>
      <c r="V162" s="106">
        <f t="shared" si="110"/>
        <v>0</v>
      </c>
      <c r="W162" s="106">
        <f t="shared" si="111"/>
        <v>0</v>
      </c>
      <c r="X162" s="106">
        <f t="shared" si="112"/>
        <v>0</v>
      </c>
      <c r="Y162" s="98">
        <f t="shared" si="113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95"/>
        <v>152</v>
      </c>
      <c r="C163" s="108">
        <v>39202</v>
      </c>
      <c r="E163" s="107" t="s">
        <v>300</v>
      </c>
      <c r="G163" s="118">
        <v>6.2</v>
      </c>
      <c r="H163" s="106" t="str">
        <f t="shared" si="97"/>
        <v>P, S, T &amp; D Plant - Customer</v>
      </c>
      <c r="I163" s="98">
        <f>'Plt. Class.'!J$163</f>
        <v>0</v>
      </c>
      <c r="J163" s="106">
        <f t="shared" si="98"/>
        <v>0</v>
      </c>
      <c r="K163" s="106">
        <f t="shared" si="99"/>
        <v>0</v>
      </c>
      <c r="L163" s="106">
        <f t="shared" si="100"/>
        <v>0</v>
      </c>
      <c r="M163" s="106">
        <f t="shared" si="101"/>
        <v>0</v>
      </c>
      <c r="N163" s="106">
        <f t="shared" si="102"/>
        <v>0</v>
      </c>
      <c r="O163" s="106">
        <f t="shared" si="103"/>
        <v>0</v>
      </c>
      <c r="P163" s="106">
        <f t="shared" si="104"/>
        <v>0</v>
      </c>
      <c r="Q163" s="106">
        <f t="shared" si="105"/>
        <v>0</v>
      </c>
      <c r="R163" s="106">
        <f t="shared" si="106"/>
        <v>0</v>
      </c>
      <c r="S163" s="106">
        <f t="shared" si="107"/>
        <v>0</v>
      </c>
      <c r="T163" s="106">
        <f t="shared" si="108"/>
        <v>0</v>
      </c>
      <c r="U163" s="106">
        <f t="shared" si="109"/>
        <v>0</v>
      </c>
      <c r="V163" s="106">
        <f t="shared" si="110"/>
        <v>0</v>
      </c>
      <c r="W163" s="106">
        <f t="shared" si="111"/>
        <v>0</v>
      </c>
      <c r="X163" s="106">
        <f t="shared" si="112"/>
        <v>0</v>
      </c>
      <c r="Y163" s="98">
        <f t="shared" si="113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95"/>
        <v>153</v>
      </c>
      <c r="C164" s="108">
        <v>39300</v>
      </c>
      <c r="E164" s="107" t="s">
        <v>186</v>
      </c>
      <c r="G164" s="118">
        <v>6.2</v>
      </c>
      <c r="H164" s="106" t="str">
        <f t="shared" si="97"/>
        <v>P, S, T &amp; D Plant - Customer</v>
      </c>
      <c r="I164" s="98">
        <f>'Plt. Class.'!J$164</f>
        <v>0</v>
      </c>
      <c r="J164" s="106">
        <f t="shared" si="98"/>
        <v>0</v>
      </c>
      <c r="K164" s="106">
        <f t="shared" si="99"/>
        <v>0</v>
      </c>
      <c r="L164" s="106">
        <f t="shared" si="100"/>
        <v>0</v>
      </c>
      <c r="M164" s="106">
        <f t="shared" si="101"/>
        <v>0</v>
      </c>
      <c r="N164" s="106">
        <f t="shared" si="102"/>
        <v>0</v>
      </c>
      <c r="O164" s="106">
        <f t="shared" si="103"/>
        <v>0</v>
      </c>
      <c r="P164" s="106">
        <f t="shared" si="104"/>
        <v>0</v>
      </c>
      <c r="Q164" s="106">
        <f t="shared" si="105"/>
        <v>0</v>
      </c>
      <c r="R164" s="106">
        <f t="shared" si="106"/>
        <v>0</v>
      </c>
      <c r="S164" s="106">
        <f t="shared" si="107"/>
        <v>0</v>
      </c>
      <c r="T164" s="106">
        <f t="shared" si="108"/>
        <v>0</v>
      </c>
      <c r="U164" s="106">
        <f t="shared" si="109"/>
        <v>0</v>
      </c>
      <c r="V164" s="106">
        <f t="shared" si="110"/>
        <v>0</v>
      </c>
      <c r="W164" s="106">
        <f t="shared" si="111"/>
        <v>0</v>
      </c>
      <c r="X164" s="106">
        <f t="shared" si="112"/>
        <v>0</v>
      </c>
      <c r="Y164" s="98">
        <f t="shared" si="113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95"/>
        <v>154</v>
      </c>
      <c r="C165" s="108">
        <v>39400</v>
      </c>
      <c r="E165" s="107" t="s">
        <v>301</v>
      </c>
      <c r="G165" s="118">
        <v>6.2</v>
      </c>
      <c r="H165" s="106" t="str">
        <f t="shared" si="97"/>
        <v>P, S, T &amp; D Plant - Customer</v>
      </c>
      <c r="I165" s="98">
        <f>'Plt. Class.'!J$165</f>
        <v>42866.845688645219</v>
      </c>
      <c r="J165" s="106">
        <f t="shared" si="98"/>
        <v>35073.877690825342</v>
      </c>
      <c r="K165" s="106">
        <f t="shared" si="99"/>
        <v>7514.7584802159026</v>
      </c>
      <c r="L165" s="106">
        <f t="shared" si="100"/>
        <v>11.417421822558186</v>
      </c>
      <c r="M165" s="106">
        <f t="shared" si="101"/>
        <v>168.15498766488142</v>
      </c>
      <c r="N165" s="106">
        <f t="shared" si="102"/>
        <v>98.637108116533582</v>
      </c>
      <c r="O165" s="106">
        <f t="shared" si="103"/>
        <v>0</v>
      </c>
      <c r="P165" s="106">
        <f t="shared" si="104"/>
        <v>0</v>
      </c>
      <c r="Q165" s="106">
        <f t="shared" si="105"/>
        <v>0</v>
      </c>
      <c r="R165" s="106">
        <f t="shared" si="106"/>
        <v>0</v>
      </c>
      <c r="S165" s="106">
        <f t="shared" si="107"/>
        <v>0</v>
      </c>
      <c r="T165" s="106">
        <f t="shared" si="108"/>
        <v>0</v>
      </c>
      <c r="U165" s="106">
        <f t="shared" si="109"/>
        <v>0</v>
      </c>
      <c r="V165" s="106">
        <f t="shared" si="110"/>
        <v>0</v>
      </c>
      <c r="W165" s="106">
        <f t="shared" si="111"/>
        <v>0</v>
      </c>
      <c r="X165" s="106">
        <f t="shared" si="112"/>
        <v>0</v>
      </c>
      <c r="Y165" s="98">
        <f t="shared" si="113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95"/>
        <v>155</v>
      </c>
      <c r="C166" s="108">
        <v>39600</v>
      </c>
      <c r="E166" s="107" t="s">
        <v>302</v>
      </c>
      <c r="G166" s="118">
        <v>6.2</v>
      </c>
      <c r="H166" s="106" t="str">
        <f t="shared" si="97"/>
        <v>P, S, T &amp; D Plant - Customer</v>
      </c>
      <c r="I166" s="98">
        <f>'Plt. Class.'!J$166</f>
        <v>5795.7617147908932</v>
      </c>
      <c r="J166" s="106">
        <f t="shared" si="98"/>
        <v>4742.122594842328</v>
      </c>
      <c r="K166" s="106">
        <f t="shared" si="99"/>
        <v>1016.0241276411961</v>
      </c>
      <c r="L166" s="106">
        <f t="shared" si="100"/>
        <v>1.5436791585140806</v>
      </c>
      <c r="M166" s="106">
        <f t="shared" si="101"/>
        <v>22.735198356743282</v>
      </c>
      <c r="N166" s="106">
        <f t="shared" si="102"/>
        <v>13.336114792111331</v>
      </c>
      <c r="O166" s="106">
        <f t="shared" si="103"/>
        <v>0</v>
      </c>
      <c r="P166" s="106">
        <f t="shared" si="104"/>
        <v>0</v>
      </c>
      <c r="Q166" s="106">
        <f t="shared" si="105"/>
        <v>0</v>
      </c>
      <c r="R166" s="106">
        <f t="shared" si="106"/>
        <v>0</v>
      </c>
      <c r="S166" s="106">
        <f t="shared" si="107"/>
        <v>0</v>
      </c>
      <c r="T166" s="106">
        <f t="shared" si="108"/>
        <v>0</v>
      </c>
      <c r="U166" s="106">
        <f t="shared" si="109"/>
        <v>0</v>
      </c>
      <c r="V166" s="106">
        <f t="shared" si="110"/>
        <v>0</v>
      </c>
      <c r="W166" s="106">
        <f t="shared" si="111"/>
        <v>0</v>
      </c>
      <c r="X166" s="106">
        <f t="shared" si="112"/>
        <v>0</v>
      </c>
      <c r="Y166" s="98">
        <f t="shared" si="113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95"/>
        <v>156</v>
      </c>
      <c r="C167" s="108">
        <v>39603</v>
      </c>
      <c r="E167" s="107" t="s">
        <v>303</v>
      </c>
      <c r="G167" s="118">
        <v>6.2</v>
      </c>
      <c r="H167" s="106" t="str">
        <f t="shared" si="97"/>
        <v>P, S, T &amp; D Plant - Customer</v>
      </c>
      <c r="I167" s="98">
        <f>'Plt. Class.'!J$167</f>
        <v>0</v>
      </c>
      <c r="J167" s="106">
        <f t="shared" si="98"/>
        <v>0</v>
      </c>
      <c r="K167" s="106">
        <f t="shared" si="99"/>
        <v>0</v>
      </c>
      <c r="L167" s="106">
        <f t="shared" si="100"/>
        <v>0</v>
      </c>
      <c r="M167" s="106">
        <f t="shared" si="101"/>
        <v>0</v>
      </c>
      <c r="N167" s="106">
        <f t="shared" si="102"/>
        <v>0</v>
      </c>
      <c r="O167" s="106">
        <f t="shared" si="103"/>
        <v>0</v>
      </c>
      <c r="P167" s="106">
        <f t="shared" si="104"/>
        <v>0</v>
      </c>
      <c r="Q167" s="106">
        <f t="shared" si="105"/>
        <v>0</v>
      </c>
      <c r="R167" s="106">
        <f t="shared" si="106"/>
        <v>0</v>
      </c>
      <c r="S167" s="106">
        <f t="shared" si="107"/>
        <v>0</v>
      </c>
      <c r="T167" s="106">
        <f t="shared" si="108"/>
        <v>0</v>
      </c>
      <c r="U167" s="106">
        <f t="shared" si="109"/>
        <v>0</v>
      </c>
      <c r="V167" s="106">
        <f t="shared" si="110"/>
        <v>0</v>
      </c>
      <c r="W167" s="106">
        <f t="shared" si="111"/>
        <v>0</v>
      </c>
      <c r="X167" s="106">
        <f t="shared" si="112"/>
        <v>0</v>
      </c>
      <c r="Y167" s="98">
        <f t="shared" si="113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95"/>
        <v>157</v>
      </c>
      <c r="C168" s="108">
        <v>39604</v>
      </c>
      <c r="E168" s="107" t="s">
        <v>304</v>
      </c>
      <c r="G168" s="118">
        <v>6.2</v>
      </c>
      <c r="H168" s="106" t="str">
        <f t="shared" si="97"/>
        <v>P, S, T &amp; D Plant - Customer</v>
      </c>
      <c r="I168" s="98">
        <f>'Plt. Class.'!J$168</f>
        <v>0</v>
      </c>
      <c r="J168" s="106">
        <f t="shared" si="98"/>
        <v>0</v>
      </c>
      <c r="K168" s="106">
        <f t="shared" si="99"/>
        <v>0</v>
      </c>
      <c r="L168" s="106">
        <f t="shared" si="100"/>
        <v>0</v>
      </c>
      <c r="M168" s="106">
        <f t="shared" si="101"/>
        <v>0</v>
      </c>
      <c r="N168" s="106">
        <f t="shared" si="102"/>
        <v>0</v>
      </c>
      <c r="O168" s="106">
        <f t="shared" si="103"/>
        <v>0</v>
      </c>
      <c r="P168" s="106">
        <f t="shared" si="104"/>
        <v>0</v>
      </c>
      <c r="Q168" s="106">
        <f t="shared" si="105"/>
        <v>0</v>
      </c>
      <c r="R168" s="106">
        <f t="shared" si="106"/>
        <v>0</v>
      </c>
      <c r="S168" s="106">
        <f t="shared" si="107"/>
        <v>0</v>
      </c>
      <c r="T168" s="106">
        <f t="shared" si="108"/>
        <v>0</v>
      </c>
      <c r="U168" s="106">
        <f t="shared" si="109"/>
        <v>0</v>
      </c>
      <c r="V168" s="106">
        <f t="shared" si="110"/>
        <v>0</v>
      </c>
      <c r="W168" s="106">
        <f t="shared" si="111"/>
        <v>0</v>
      </c>
      <c r="X168" s="106">
        <f t="shared" si="112"/>
        <v>0</v>
      </c>
      <c r="Y168" s="98">
        <f t="shared" si="113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95"/>
        <v>158</v>
      </c>
      <c r="C169" s="108">
        <v>39605</v>
      </c>
      <c r="E169" s="98" t="s">
        <v>305</v>
      </c>
      <c r="G169" s="118">
        <v>6.2</v>
      </c>
      <c r="H169" s="106" t="str">
        <f t="shared" si="97"/>
        <v>P, S, T &amp; D Plant - Customer</v>
      </c>
      <c r="I169" s="98">
        <f>'Plt. Class.'!J$169</f>
        <v>0</v>
      </c>
      <c r="J169" s="106">
        <f t="shared" si="98"/>
        <v>0</v>
      </c>
      <c r="K169" s="106">
        <f t="shared" si="99"/>
        <v>0</v>
      </c>
      <c r="L169" s="106">
        <f t="shared" si="100"/>
        <v>0</v>
      </c>
      <c r="M169" s="106">
        <f t="shared" si="101"/>
        <v>0</v>
      </c>
      <c r="N169" s="106">
        <f t="shared" si="102"/>
        <v>0</v>
      </c>
      <c r="O169" s="106">
        <f t="shared" si="103"/>
        <v>0</v>
      </c>
      <c r="P169" s="106">
        <f t="shared" si="104"/>
        <v>0</v>
      </c>
      <c r="Q169" s="106">
        <f t="shared" si="105"/>
        <v>0</v>
      </c>
      <c r="R169" s="106">
        <f t="shared" si="106"/>
        <v>0</v>
      </c>
      <c r="S169" s="106">
        <f t="shared" si="107"/>
        <v>0</v>
      </c>
      <c r="T169" s="106">
        <f t="shared" si="108"/>
        <v>0</v>
      </c>
      <c r="U169" s="106">
        <f t="shared" si="109"/>
        <v>0</v>
      </c>
      <c r="V169" s="106">
        <f t="shared" si="110"/>
        <v>0</v>
      </c>
      <c r="W169" s="106">
        <f t="shared" si="111"/>
        <v>0</v>
      </c>
      <c r="X169" s="106">
        <f t="shared" si="112"/>
        <v>0</v>
      </c>
      <c r="Y169" s="98">
        <f t="shared" si="113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95"/>
        <v>159</v>
      </c>
      <c r="C170" s="108">
        <v>39700</v>
      </c>
      <c r="E170" s="107" t="s">
        <v>306</v>
      </c>
      <c r="G170" s="118">
        <v>6.2</v>
      </c>
      <c r="H170" s="106" t="str">
        <f t="shared" si="97"/>
        <v>P, S, T &amp; D Plant - Customer</v>
      </c>
      <c r="I170" s="98">
        <f>'Plt. Class.'!J$170</f>
        <v>0</v>
      </c>
      <c r="J170" s="106">
        <f t="shared" si="98"/>
        <v>0</v>
      </c>
      <c r="K170" s="106">
        <f t="shared" si="99"/>
        <v>0</v>
      </c>
      <c r="L170" s="106">
        <f t="shared" si="100"/>
        <v>0</v>
      </c>
      <c r="M170" s="106">
        <f t="shared" si="101"/>
        <v>0</v>
      </c>
      <c r="N170" s="106">
        <f t="shared" si="102"/>
        <v>0</v>
      </c>
      <c r="O170" s="106">
        <f t="shared" si="103"/>
        <v>0</v>
      </c>
      <c r="P170" s="106">
        <f t="shared" si="104"/>
        <v>0</v>
      </c>
      <c r="Q170" s="106">
        <f t="shared" si="105"/>
        <v>0</v>
      </c>
      <c r="R170" s="106">
        <f t="shared" si="106"/>
        <v>0</v>
      </c>
      <c r="S170" s="106">
        <f t="shared" si="107"/>
        <v>0</v>
      </c>
      <c r="T170" s="106">
        <f t="shared" si="108"/>
        <v>0</v>
      </c>
      <c r="U170" s="106">
        <f t="shared" si="109"/>
        <v>0</v>
      </c>
      <c r="V170" s="106">
        <f t="shared" si="110"/>
        <v>0</v>
      </c>
      <c r="W170" s="106">
        <f t="shared" si="111"/>
        <v>0</v>
      </c>
      <c r="X170" s="106">
        <f t="shared" si="112"/>
        <v>0</v>
      </c>
      <c r="Y170" s="98">
        <f t="shared" si="113"/>
        <v>0</v>
      </c>
      <c r="Z170" s="98"/>
      <c r="AA170" s="98"/>
      <c r="AB170" s="98"/>
      <c r="AC170" s="98"/>
      <c r="AD170" s="98"/>
      <c r="AE170" s="98"/>
      <c r="AF170" s="98"/>
      <c r="AG170" s="98"/>
    </row>
    <row r="171" spans="1:33">
      <c r="A171" s="97">
        <f t="shared" si="95"/>
        <v>160</v>
      </c>
      <c r="C171" s="108">
        <v>39701</v>
      </c>
      <c r="E171" s="107" t="s">
        <v>307</v>
      </c>
      <c r="G171" s="118">
        <v>6.2</v>
      </c>
      <c r="H171" s="106" t="str">
        <f t="shared" si="97"/>
        <v>P, S, T &amp; D Plant - Customer</v>
      </c>
      <c r="I171" s="98">
        <f>'Plt. Class.'!J$171</f>
        <v>0</v>
      </c>
      <c r="J171" s="106">
        <f t="shared" si="98"/>
        <v>0</v>
      </c>
      <c r="K171" s="106">
        <f t="shared" si="99"/>
        <v>0</v>
      </c>
      <c r="L171" s="106">
        <f t="shared" si="100"/>
        <v>0</v>
      </c>
      <c r="M171" s="106">
        <f t="shared" si="101"/>
        <v>0</v>
      </c>
      <c r="N171" s="106">
        <f t="shared" si="102"/>
        <v>0</v>
      </c>
      <c r="O171" s="106">
        <f t="shared" si="103"/>
        <v>0</v>
      </c>
      <c r="P171" s="106">
        <f t="shared" si="104"/>
        <v>0</v>
      </c>
      <c r="Q171" s="106">
        <f t="shared" si="105"/>
        <v>0</v>
      </c>
      <c r="R171" s="106">
        <f t="shared" si="106"/>
        <v>0</v>
      </c>
      <c r="S171" s="106">
        <f t="shared" si="107"/>
        <v>0</v>
      </c>
      <c r="T171" s="106">
        <f t="shared" si="108"/>
        <v>0</v>
      </c>
      <c r="U171" s="106">
        <f t="shared" si="109"/>
        <v>0</v>
      </c>
      <c r="V171" s="106">
        <f t="shared" si="110"/>
        <v>0</v>
      </c>
      <c r="W171" s="106">
        <f t="shared" si="111"/>
        <v>0</v>
      </c>
      <c r="X171" s="106">
        <f t="shared" si="112"/>
        <v>0</v>
      </c>
      <c r="Y171" s="98">
        <f t="shared" si="113"/>
        <v>0</v>
      </c>
      <c r="Z171" s="98"/>
      <c r="AA171" s="98"/>
      <c r="AB171" s="98"/>
      <c r="AC171" s="98"/>
      <c r="AD171" s="98"/>
      <c r="AE171" s="98"/>
      <c r="AF171" s="98"/>
      <c r="AG171" s="98"/>
    </row>
    <row r="172" spans="1:33">
      <c r="A172" s="97">
        <f t="shared" si="95"/>
        <v>161</v>
      </c>
      <c r="C172" s="108">
        <v>39702</v>
      </c>
      <c r="E172" s="107" t="s">
        <v>308</v>
      </c>
      <c r="G172" s="118">
        <v>6.2</v>
      </c>
      <c r="H172" s="106" t="str">
        <f t="shared" si="97"/>
        <v>P, S, T &amp; D Plant - Customer</v>
      </c>
      <c r="I172" s="98">
        <f>'Plt. Class.'!J$172</f>
        <v>0</v>
      </c>
      <c r="J172" s="106">
        <f t="shared" si="98"/>
        <v>0</v>
      </c>
      <c r="K172" s="106">
        <f t="shared" si="99"/>
        <v>0</v>
      </c>
      <c r="L172" s="106">
        <f t="shared" si="100"/>
        <v>0</v>
      </c>
      <c r="M172" s="106">
        <f t="shared" si="101"/>
        <v>0</v>
      </c>
      <c r="N172" s="106">
        <f t="shared" si="102"/>
        <v>0</v>
      </c>
      <c r="O172" s="106">
        <f t="shared" si="103"/>
        <v>0</v>
      </c>
      <c r="P172" s="106">
        <f t="shared" si="104"/>
        <v>0</v>
      </c>
      <c r="Q172" s="106">
        <f t="shared" si="105"/>
        <v>0</v>
      </c>
      <c r="R172" s="106">
        <f t="shared" si="106"/>
        <v>0</v>
      </c>
      <c r="S172" s="106">
        <f t="shared" si="107"/>
        <v>0</v>
      </c>
      <c r="T172" s="106">
        <f t="shared" si="108"/>
        <v>0</v>
      </c>
      <c r="U172" s="106">
        <f t="shared" si="109"/>
        <v>0</v>
      </c>
      <c r="V172" s="106">
        <f t="shared" si="110"/>
        <v>0</v>
      </c>
      <c r="W172" s="106">
        <f t="shared" si="111"/>
        <v>0</v>
      </c>
      <c r="X172" s="106">
        <f t="shared" si="112"/>
        <v>0</v>
      </c>
      <c r="Y172" s="98">
        <f t="shared" si="113"/>
        <v>0</v>
      </c>
      <c r="Z172" s="98"/>
      <c r="AA172" s="98"/>
      <c r="AB172" s="98"/>
      <c r="AC172" s="98"/>
      <c r="AD172" s="98"/>
      <c r="AE172" s="98"/>
      <c r="AF172" s="98"/>
      <c r="AG172" s="98"/>
    </row>
    <row r="173" spans="1:33">
      <c r="A173" s="97">
        <f t="shared" si="95"/>
        <v>162</v>
      </c>
      <c r="C173" s="108">
        <v>39705</v>
      </c>
      <c r="E173" s="107" t="s">
        <v>309</v>
      </c>
      <c r="G173" s="118">
        <v>6.2</v>
      </c>
      <c r="H173" s="106" t="str">
        <f t="shared" si="97"/>
        <v>P, S, T &amp; D Plant - Customer</v>
      </c>
      <c r="I173" s="98">
        <f>'Plt. Class.'!J$173</f>
        <v>0</v>
      </c>
      <c r="J173" s="106">
        <f t="shared" si="98"/>
        <v>0</v>
      </c>
      <c r="K173" s="106">
        <f t="shared" si="99"/>
        <v>0</v>
      </c>
      <c r="L173" s="106">
        <f t="shared" si="100"/>
        <v>0</v>
      </c>
      <c r="M173" s="106">
        <f t="shared" si="101"/>
        <v>0</v>
      </c>
      <c r="N173" s="106">
        <f t="shared" si="102"/>
        <v>0</v>
      </c>
      <c r="O173" s="106">
        <f t="shared" si="103"/>
        <v>0</v>
      </c>
      <c r="P173" s="106">
        <f t="shared" si="104"/>
        <v>0</v>
      </c>
      <c r="Q173" s="106">
        <f t="shared" si="105"/>
        <v>0</v>
      </c>
      <c r="R173" s="106">
        <f t="shared" si="106"/>
        <v>0</v>
      </c>
      <c r="S173" s="106">
        <f t="shared" si="107"/>
        <v>0</v>
      </c>
      <c r="T173" s="106">
        <f t="shared" si="108"/>
        <v>0</v>
      </c>
      <c r="U173" s="106">
        <f t="shared" si="109"/>
        <v>0</v>
      </c>
      <c r="V173" s="106">
        <f t="shared" si="110"/>
        <v>0</v>
      </c>
      <c r="W173" s="106">
        <f t="shared" si="111"/>
        <v>0</v>
      </c>
      <c r="X173" s="106">
        <f t="shared" si="112"/>
        <v>0</v>
      </c>
      <c r="Y173" s="98">
        <f t="shared" si="113"/>
        <v>0</v>
      </c>
      <c r="Z173" s="98"/>
      <c r="AA173" s="98"/>
      <c r="AB173" s="98"/>
      <c r="AC173" s="98"/>
      <c r="AD173" s="98"/>
      <c r="AE173" s="98"/>
      <c r="AF173" s="98"/>
      <c r="AG173" s="98"/>
    </row>
    <row r="174" spans="1:33">
      <c r="A174" s="97">
        <f t="shared" si="95"/>
        <v>163</v>
      </c>
      <c r="C174" s="108">
        <v>39800</v>
      </c>
      <c r="E174" s="107" t="s">
        <v>310</v>
      </c>
      <c r="G174" s="118">
        <v>6.2</v>
      </c>
      <c r="H174" s="106" t="str">
        <f t="shared" si="97"/>
        <v>P, S, T &amp; D Plant - Customer</v>
      </c>
      <c r="I174" s="98">
        <f>'Plt. Class.'!J$174</f>
        <v>0</v>
      </c>
      <c r="J174" s="106">
        <f t="shared" si="98"/>
        <v>0</v>
      </c>
      <c r="K174" s="106">
        <f t="shared" si="99"/>
        <v>0</v>
      </c>
      <c r="L174" s="106">
        <f t="shared" si="100"/>
        <v>0</v>
      </c>
      <c r="M174" s="106">
        <f t="shared" si="101"/>
        <v>0</v>
      </c>
      <c r="N174" s="106">
        <f t="shared" si="102"/>
        <v>0</v>
      </c>
      <c r="O174" s="106">
        <f t="shared" si="103"/>
        <v>0</v>
      </c>
      <c r="P174" s="106">
        <f t="shared" si="104"/>
        <v>0</v>
      </c>
      <c r="Q174" s="106">
        <f t="shared" si="105"/>
        <v>0</v>
      </c>
      <c r="R174" s="106">
        <f t="shared" si="106"/>
        <v>0</v>
      </c>
      <c r="S174" s="106">
        <f t="shared" si="107"/>
        <v>0</v>
      </c>
      <c r="T174" s="106">
        <f t="shared" si="108"/>
        <v>0</v>
      </c>
      <c r="U174" s="106">
        <f t="shared" si="109"/>
        <v>0</v>
      </c>
      <c r="V174" s="106">
        <f t="shared" si="110"/>
        <v>0</v>
      </c>
      <c r="W174" s="106">
        <f t="shared" si="111"/>
        <v>0</v>
      </c>
      <c r="X174" s="106">
        <f t="shared" si="112"/>
        <v>0</v>
      </c>
      <c r="Y174" s="98">
        <f t="shared" si="113"/>
        <v>0</v>
      </c>
      <c r="Z174" s="98"/>
      <c r="AA174" s="98"/>
      <c r="AB174" s="98"/>
      <c r="AC174" s="98"/>
      <c r="AD174" s="98"/>
      <c r="AE174" s="98"/>
      <c r="AF174" s="98"/>
      <c r="AG174" s="98"/>
    </row>
    <row r="175" spans="1:33">
      <c r="A175" s="97">
        <f t="shared" si="95"/>
        <v>164</v>
      </c>
      <c r="C175" s="108">
        <v>39900</v>
      </c>
      <c r="E175" s="107" t="s">
        <v>311</v>
      </c>
      <c r="G175" s="118">
        <v>6.2</v>
      </c>
      <c r="H175" s="106" t="str">
        <f t="shared" si="97"/>
        <v>P, S, T &amp; D Plant - Customer</v>
      </c>
      <c r="I175" s="98">
        <f>'Plt. Class.'!J$175</f>
        <v>0</v>
      </c>
      <c r="J175" s="106">
        <f t="shared" si="98"/>
        <v>0</v>
      </c>
      <c r="K175" s="106">
        <f t="shared" si="99"/>
        <v>0</v>
      </c>
      <c r="L175" s="106">
        <f t="shared" si="100"/>
        <v>0</v>
      </c>
      <c r="M175" s="106">
        <f t="shared" si="101"/>
        <v>0</v>
      </c>
      <c r="N175" s="106">
        <f t="shared" si="102"/>
        <v>0</v>
      </c>
      <c r="O175" s="106">
        <f t="shared" si="103"/>
        <v>0</v>
      </c>
      <c r="P175" s="106">
        <f t="shared" si="104"/>
        <v>0</v>
      </c>
      <c r="Q175" s="106">
        <f t="shared" si="105"/>
        <v>0</v>
      </c>
      <c r="R175" s="106">
        <f t="shared" si="106"/>
        <v>0</v>
      </c>
      <c r="S175" s="106">
        <f t="shared" si="107"/>
        <v>0</v>
      </c>
      <c r="T175" s="106">
        <f t="shared" si="108"/>
        <v>0</v>
      </c>
      <c r="U175" s="106">
        <f t="shared" si="109"/>
        <v>0</v>
      </c>
      <c r="V175" s="106">
        <f t="shared" si="110"/>
        <v>0</v>
      </c>
      <c r="W175" s="106">
        <f t="shared" si="111"/>
        <v>0</v>
      </c>
      <c r="X175" s="106">
        <f t="shared" si="112"/>
        <v>0</v>
      </c>
      <c r="Y175" s="98">
        <f t="shared" si="113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95"/>
        <v>165</v>
      </c>
      <c r="C176" s="108">
        <v>39901</v>
      </c>
      <c r="E176" s="107" t="s">
        <v>312</v>
      </c>
      <c r="G176" s="118">
        <v>6.2</v>
      </c>
      <c r="H176" s="106" t="str">
        <f t="shared" si="97"/>
        <v>P, S, T &amp; D Plant - Customer</v>
      </c>
      <c r="I176" s="98">
        <f>'Plt. Class.'!J$176</f>
        <v>0</v>
      </c>
      <c r="J176" s="106">
        <f t="shared" si="98"/>
        <v>0</v>
      </c>
      <c r="K176" s="106">
        <f t="shared" si="99"/>
        <v>0</v>
      </c>
      <c r="L176" s="106">
        <f t="shared" si="100"/>
        <v>0</v>
      </c>
      <c r="M176" s="106">
        <f t="shared" si="101"/>
        <v>0</v>
      </c>
      <c r="N176" s="106">
        <f t="shared" si="102"/>
        <v>0</v>
      </c>
      <c r="O176" s="106">
        <f t="shared" si="103"/>
        <v>0</v>
      </c>
      <c r="P176" s="106">
        <f t="shared" si="104"/>
        <v>0</v>
      </c>
      <c r="Q176" s="106">
        <f t="shared" si="105"/>
        <v>0</v>
      </c>
      <c r="R176" s="106">
        <f t="shared" si="106"/>
        <v>0</v>
      </c>
      <c r="S176" s="106">
        <f t="shared" si="107"/>
        <v>0</v>
      </c>
      <c r="T176" s="106">
        <f t="shared" si="108"/>
        <v>0</v>
      </c>
      <c r="U176" s="106">
        <f t="shared" si="109"/>
        <v>0</v>
      </c>
      <c r="V176" s="106">
        <f t="shared" si="110"/>
        <v>0</v>
      </c>
      <c r="W176" s="106">
        <f t="shared" si="111"/>
        <v>0</v>
      </c>
      <c r="X176" s="106">
        <f t="shared" si="112"/>
        <v>0</v>
      </c>
      <c r="Y176" s="98">
        <f t="shared" si="113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95"/>
        <v>166</v>
      </c>
      <c r="C177" s="108">
        <v>39902</v>
      </c>
      <c r="E177" s="107" t="s">
        <v>313</v>
      </c>
      <c r="G177" s="118">
        <v>6.2</v>
      </c>
      <c r="H177" s="106" t="str">
        <f t="shared" si="97"/>
        <v>P, S, T &amp; D Plant - Customer</v>
      </c>
      <c r="I177" s="98">
        <f>'Plt. Class.'!J$177</f>
        <v>0</v>
      </c>
      <c r="J177" s="106">
        <f t="shared" si="98"/>
        <v>0</v>
      </c>
      <c r="K177" s="106">
        <f t="shared" si="99"/>
        <v>0</v>
      </c>
      <c r="L177" s="106">
        <f t="shared" si="100"/>
        <v>0</v>
      </c>
      <c r="M177" s="106">
        <f t="shared" si="101"/>
        <v>0</v>
      </c>
      <c r="N177" s="106">
        <f t="shared" si="102"/>
        <v>0</v>
      </c>
      <c r="O177" s="106">
        <f t="shared" si="103"/>
        <v>0</v>
      </c>
      <c r="P177" s="106">
        <f t="shared" si="104"/>
        <v>0</v>
      </c>
      <c r="Q177" s="106">
        <f t="shared" si="105"/>
        <v>0</v>
      </c>
      <c r="R177" s="106">
        <f t="shared" si="106"/>
        <v>0</v>
      </c>
      <c r="S177" s="106">
        <f t="shared" si="107"/>
        <v>0</v>
      </c>
      <c r="T177" s="106">
        <f t="shared" si="108"/>
        <v>0</v>
      </c>
      <c r="U177" s="106">
        <f t="shared" si="109"/>
        <v>0</v>
      </c>
      <c r="V177" s="106">
        <f t="shared" si="110"/>
        <v>0</v>
      </c>
      <c r="W177" s="106">
        <f t="shared" si="111"/>
        <v>0</v>
      </c>
      <c r="X177" s="106">
        <f t="shared" si="112"/>
        <v>0</v>
      </c>
      <c r="Y177" s="98">
        <f t="shared" si="113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95"/>
        <v>167</v>
      </c>
      <c r="C178" s="108">
        <v>39903</v>
      </c>
      <c r="E178" s="107" t="s">
        <v>314</v>
      </c>
      <c r="G178" s="118">
        <v>6.2</v>
      </c>
      <c r="H178" s="106" t="str">
        <f t="shared" si="97"/>
        <v>P, S, T &amp; D Plant - Customer</v>
      </c>
      <c r="I178" s="98">
        <f>'Plt. Class.'!J$178</f>
        <v>7985.3785451736649</v>
      </c>
      <c r="J178" s="106">
        <f t="shared" si="98"/>
        <v>6533.6785552791544</v>
      </c>
      <c r="K178" s="106">
        <f t="shared" si="99"/>
        <v>1399.874195921376</v>
      </c>
      <c r="L178" s="106">
        <f t="shared" si="100"/>
        <v>2.1268752995092415</v>
      </c>
      <c r="M178" s="106">
        <f t="shared" si="101"/>
        <v>31.324470209823929</v>
      </c>
      <c r="N178" s="106">
        <f t="shared" si="102"/>
        <v>18.374448463801485</v>
      </c>
      <c r="O178" s="106">
        <f t="shared" si="103"/>
        <v>0</v>
      </c>
      <c r="P178" s="106">
        <f t="shared" si="104"/>
        <v>0</v>
      </c>
      <c r="Q178" s="106">
        <f t="shared" si="105"/>
        <v>0</v>
      </c>
      <c r="R178" s="106">
        <f t="shared" si="106"/>
        <v>0</v>
      </c>
      <c r="S178" s="106">
        <f t="shared" si="107"/>
        <v>0</v>
      </c>
      <c r="T178" s="106">
        <f t="shared" si="108"/>
        <v>0</v>
      </c>
      <c r="U178" s="106">
        <f t="shared" si="109"/>
        <v>0</v>
      </c>
      <c r="V178" s="106">
        <f t="shared" si="110"/>
        <v>0</v>
      </c>
      <c r="W178" s="106">
        <f t="shared" si="111"/>
        <v>0</v>
      </c>
      <c r="X178" s="106">
        <f t="shared" si="112"/>
        <v>0</v>
      </c>
      <c r="Y178" s="98">
        <f t="shared" si="113"/>
        <v>0</v>
      </c>
      <c r="Z178" s="98"/>
      <c r="AA178" s="98"/>
      <c r="AB178" s="98"/>
      <c r="AC178" s="98"/>
      <c r="AD178" s="98"/>
      <c r="AE178" s="98"/>
      <c r="AF178" s="98"/>
      <c r="AG178" s="98"/>
    </row>
    <row r="179" spans="1:33">
      <c r="A179" s="97">
        <f t="shared" si="95"/>
        <v>168</v>
      </c>
      <c r="C179" s="108">
        <v>39904</v>
      </c>
      <c r="E179" s="107" t="s">
        <v>315</v>
      </c>
      <c r="G179" s="118">
        <v>6.2</v>
      </c>
      <c r="H179" s="106" t="str">
        <f t="shared" si="97"/>
        <v>P, S, T &amp; D Plant - Customer</v>
      </c>
      <c r="I179" s="98">
        <f>'Plt. Class.'!J$179</f>
        <v>0</v>
      </c>
      <c r="J179" s="106">
        <f t="shared" si="98"/>
        <v>0</v>
      </c>
      <c r="K179" s="106">
        <f t="shared" si="99"/>
        <v>0</v>
      </c>
      <c r="L179" s="106">
        <f t="shared" si="100"/>
        <v>0</v>
      </c>
      <c r="M179" s="106">
        <f t="shared" si="101"/>
        <v>0</v>
      </c>
      <c r="N179" s="106">
        <f t="shared" si="102"/>
        <v>0</v>
      </c>
      <c r="O179" s="106">
        <f t="shared" si="103"/>
        <v>0</v>
      </c>
      <c r="P179" s="106">
        <f t="shared" si="104"/>
        <v>0</v>
      </c>
      <c r="Q179" s="106">
        <f t="shared" si="105"/>
        <v>0</v>
      </c>
      <c r="R179" s="106">
        <f t="shared" si="106"/>
        <v>0</v>
      </c>
      <c r="S179" s="106">
        <f t="shared" si="107"/>
        <v>0</v>
      </c>
      <c r="T179" s="106">
        <f t="shared" si="108"/>
        <v>0</v>
      </c>
      <c r="U179" s="106">
        <f t="shared" si="109"/>
        <v>0</v>
      </c>
      <c r="V179" s="106">
        <f t="shared" si="110"/>
        <v>0</v>
      </c>
      <c r="W179" s="106">
        <f t="shared" si="111"/>
        <v>0</v>
      </c>
      <c r="X179" s="106">
        <f t="shared" si="112"/>
        <v>0</v>
      </c>
      <c r="Y179" s="98">
        <f t="shared" si="113"/>
        <v>0</v>
      </c>
      <c r="Z179" s="98"/>
      <c r="AA179" s="98"/>
      <c r="AB179" s="98"/>
      <c r="AC179" s="98"/>
      <c r="AD179" s="98"/>
      <c r="AE179" s="98"/>
      <c r="AF179" s="98"/>
      <c r="AG179" s="98"/>
    </row>
    <row r="180" spans="1:33">
      <c r="A180" s="97">
        <f t="shared" si="95"/>
        <v>169</v>
      </c>
      <c r="C180" s="108">
        <v>39905</v>
      </c>
      <c r="E180" s="107" t="s">
        <v>316</v>
      </c>
      <c r="G180" s="118">
        <v>6.2</v>
      </c>
      <c r="H180" s="106" t="str">
        <f t="shared" si="97"/>
        <v>P, S, T &amp; D Plant - Customer</v>
      </c>
      <c r="I180" s="98">
        <f>'Plt. Class.'!J$180</f>
        <v>0</v>
      </c>
      <c r="J180" s="106">
        <f t="shared" si="98"/>
        <v>0</v>
      </c>
      <c r="K180" s="106">
        <f t="shared" si="99"/>
        <v>0</v>
      </c>
      <c r="L180" s="106">
        <f t="shared" si="100"/>
        <v>0</v>
      </c>
      <c r="M180" s="106">
        <f t="shared" si="101"/>
        <v>0</v>
      </c>
      <c r="N180" s="106">
        <f t="shared" si="102"/>
        <v>0</v>
      </c>
      <c r="O180" s="106">
        <f t="shared" si="103"/>
        <v>0</v>
      </c>
      <c r="P180" s="106">
        <f t="shared" si="104"/>
        <v>0</v>
      </c>
      <c r="Q180" s="106">
        <f t="shared" si="105"/>
        <v>0</v>
      </c>
      <c r="R180" s="106">
        <f t="shared" si="106"/>
        <v>0</v>
      </c>
      <c r="S180" s="106">
        <f t="shared" si="107"/>
        <v>0</v>
      </c>
      <c r="T180" s="106">
        <f t="shared" si="108"/>
        <v>0</v>
      </c>
      <c r="U180" s="106">
        <f t="shared" si="109"/>
        <v>0</v>
      </c>
      <c r="V180" s="106">
        <f t="shared" si="110"/>
        <v>0</v>
      </c>
      <c r="W180" s="106">
        <f t="shared" si="111"/>
        <v>0</v>
      </c>
      <c r="X180" s="106">
        <f t="shared" si="112"/>
        <v>0</v>
      </c>
      <c r="Y180" s="98">
        <f t="shared" si="113"/>
        <v>0</v>
      </c>
      <c r="Z180" s="98"/>
      <c r="AA180" s="98"/>
      <c r="AB180" s="98"/>
      <c r="AC180" s="98"/>
      <c r="AD180" s="98"/>
      <c r="AE180" s="98"/>
      <c r="AF180" s="98"/>
      <c r="AG180" s="98"/>
    </row>
    <row r="181" spans="1:33">
      <c r="A181" s="97">
        <f t="shared" si="95"/>
        <v>170</v>
      </c>
      <c r="C181" s="108">
        <v>39906</v>
      </c>
      <c r="E181" s="107" t="s">
        <v>317</v>
      </c>
      <c r="G181" s="118">
        <v>6.2</v>
      </c>
      <c r="H181" s="106" t="str">
        <f t="shared" si="97"/>
        <v>P, S, T &amp; D Plant - Customer</v>
      </c>
      <c r="I181" s="98">
        <f>'Plt. Class.'!J$181</f>
        <v>0</v>
      </c>
      <c r="J181" s="106">
        <f t="shared" si="98"/>
        <v>0</v>
      </c>
      <c r="K181" s="106">
        <f t="shared" si="99"/>
        <v>0</v>
      </c>
      <c r="L181" s="106">
        <f t="shared" si="100"/>
        <v>0</v>
      </c>
      <c r="M181" s="106">
        <f t="shared" si="101"/>
        <v>0</v>
      </c>
      <c r="N181" s="106">
        <f t="shared" si="102"/>
        <v>0</v>
      </c>
      <c r="O181" s="106">
        <f t="shared" si="103"/>
        <v>0</v>
      </c>
      <c r="P181" s="106">
        <f t="shared" si="104"/>
        <v>0</v>
      </c>
      <c r="Q181" s="106">
        <f t="shared" si="105"/>
        <v>0</v>
      </c>
      <c r="R181" s="106">
        <f t="shared" si="106"/>
        <v>0</v>
      </c>
      <c r="S181" s="106">
        <f t="shared" si="107"/>
        <v>0</v>
      </c>
      <c r="T181" s="106">
        <f t="shared" si="108"/>
        <v>0</v>
      </c>
      <c r="U181" s="106">
        <f t="shared" si="109"/>
        <v>0</v>
      </c>
      <c r="V181" s="106">
        <f t="shared" si="110"/>
        <v>0</v>
      </c>
      <c r="W181" s="106">
        <f t="shared" si="111"/>
        <v>0</v>
      </c>
      <c r="X181" s="106">
        <f t="shared" si="112"/>
        <v>0</v>
      </c>
      <c r="Y181" s="98">
        <f t="shared" si="113"/>
        <v>0</v>
      </c>
      <c r="Z181" s="98"/>
      <c r="AA181" s="98"/>
      <c r="AB181" s="98"/>
      <c r="AC181" s="98"/>
      <c r="AD181" s="98"/>
      <c r="AE181" s="98"/>
      <c r="AF181" s="98"/>
      <c r="AG181" s="98"/>
    </row>
    <row r="182" spans="1:33">
      <c r="A182" s="97">
        <f t="shared" si="95"/>
        <v>171</v>
      </c>
      <c r="C182" s="108">
        <v>39907</v>
      </c>
      <c r="E182" s="107" t="s">
        <v>318</v>
      </c>
      <c r="G182" s="118">
        <v>6.2</v>
      </c>
      <c r="H182" s="106" t="str">
        <f t="shared" si="97"/>
        <v>P, S, T &amp; D Plant - Customer</v>
      </c>
      <c r="I182" s="98">
        <f>'Plt. Class.'!J$182</f>
        <v>22200.758320817298</v>
      </c>
      <c r="J182" s="106">
        <f t="shared" si="98"/>
        <v>18164.776751795758</v>
      </c>
      <c r="K182" s="106">
        <f t="shared" si="99"/>
        <v>3891.8967369408565</v>
      </c>
      <c r="L182" s="106">
        <f t="shared" si="100"/>
        <v>5.9130878061452856</v>
      </c>
      <c r="M182" s="106">
        <f t="shared" si="101"/>
        <v>87.087542402890321</v>
      </c>
      <c r="N182" s="106">
        <f t="shared" si="102"/>
        <v>51.084201871646883</v>
      </c>
      <c r="O182" s="106">
        <f t="shared" si="103"/>
        <v>0</v>
      </c>
      <c r="P182" s="106">
        <f t="shared" si="104"/>
        <v>0</v>
      </c>
      <c r="Q182" s="106">
        <f t="shared" si="105"/>
        <v>0</v>
      </c>
      <c r="R182" s="106">
        <f t="shared" si="106"/>
        <v>0</v>
      </c>
      <c r="S182" s="106">
        <f t="shared" si="107"/>
        <v>0</v>
      </c>
      <c r="T182" s="106">
        <f t="shared" si="108"/>
        <v>0</v>
      </c>
      <c r="U182" s="106">
        <f t="shared" si="109"/>
        <v>0</v>
      </c>
      <c r="V182" s="106">
        <f t="shared" si="110"/>
        <v>0</v>
      </c>
      <c r="W182" s="106">
        <f t="shared" si="111"/>
        <v>0</v>
      </c>
      <c r="X182" s="106">
        <f t="shared" si="112"/>
        <v>0</v>
      </c>
      <c r="Y182" s="98">
        <f t="shared" si="113"/>
        <v>0</v>
      </c>
      <c r="Z182" s="98"/>
      <c r="AA182" s="98"/>
      <c r="AB182" s="98"/>
      <c r="AC182" s="98"/>
      <c r="AD182" s="98"/>
      <c r="AE182" s="98"/>
      <c r="AF182" s="98"/>
      <c r="AG182" s="98"/>
    </row>
    <row r="183" spans="1:33">
      <c r="A183" s="97">
        <f t="shared" si="95"/>
        <v>172</v>
      </c>
      <c r="C183" s="108">
        <v>39908</v>
      </c>
      <c r="E183" s="107" t="s">
        <v>319</v>
      </c>
      <c r="G183" s="118">
        <v>6.2</v>
      </c>
      <c r="H183" s="106" t="str">
        <f t="shared" si="97"/>
        <v>P, S, T &amp; D Plant - Customer</v>
      </c>
      <c r="I183" s="98">
        <f>'Plt. Class.'!J$183</f>
        <v>67200.553172287066</v>
      </c>
      <c r="J183" s="106">
        <f t="shared" si="98"/>
        <v>54983.844620620897</v>
      </c>
      <c r="K183" s="106">
        <f t="shared" si="99"/>
        <v>11780.57117835497</v>
      </c>
      <c r="L183" s="106">
        <f t="shared" si="100"/>
        <v>17.898612551295951</v>
      </c>
      <c r="M183" s="106">
        <f t="shared" si="101"/>
        <v>263.60951005901438</v>
      </c>
      <c r="N183" s="106">
        <f t="shared" si="102"/>
        <v>154.62925070088664</v>
      </c>
      <c r="O183" s="106">
        <f t="shared" si="103"/>
        <v>0</v>
      </c>
      <c r="P183" s="106">
        <f t="shared" si="104"/>
        <v>0</v>
      </c>
      <c r="Q183" s="106">
        <f t="shared" si="105"/>
        <v>0</v>
      </c>
      <c r="R183" s="106">
        <f t="shared" si="106"/>
        <v>0</v>
      </c>
      <c r="S183" s="106">
        <f t="shared" si="107"/>
        <v>0</v>
      </c>
      <c r="T183" s="106">
        <f t="shared" si="108"/>
        <v>0</v>
      </c>
      <c r="U183" s="106">
        <f t="shared" si="109"/>
        <v>0</v>
      </c>
      <c r="V183" s="106">
        <f t="shared" si="110"/>
        <v>0</v>
      </c>
      <c r="W183" s="106">
        <f t="shared" si="111"/>
        <v>0</v>
      </c>
      <c r="X183" s="106">
        <f t="shared" si="112"/>
        <v>0</v>
      </c>
      <c r="Y183" s="98">
        <f t="shared" si="113"/>
        <v>0</v>
      </c>
      <c r="Z183" s="98"/>
      <c r="AA183" s="98"/>
      <c r="AB183" s="98"/>
      <c r="AC183" s="98"/>
      <c r="AD183" s="98"/>
      <c r="AE183" s="98"/>
      <c r="AF183" s="98"/>
      <c r="AG183" s="98"/>
    </row>
    <row r="184" spans="1:33">
      <c r="A184" s="97">
        <f t="shared" si="95"/>
        <v>173</v>
      </c>
      <c r="C184" s="108">
        <v>39909</v>
      </c>
      <c r="E184" s="107" t="s">
        <v>320</v>
      </c>
      <c r="G184" s="118">
        <v>6.2</v>
      </c>
      <c r="H184" s="106" t="str">
        <f t="shared" si="97"/>
        <v>P, S, T &amp; D Plant - Customer</v>
      </c>
      <c r="I184" s="98">
        <f>'Plt. Class.'!J$184</f>
        <v>0</v>
      </c>
      <c r="J184" s="106">
        <f t="shared" si="98"/>
        <v>0</v>
      </c>
      <c r="K184" s="106">
        <f t="shared" si="99"/>
        <v>0</v>
      </c>
      <c r="L184" s="106">
        <f t="shared" si="100"/>
        <v>0</v>
      </c>
      <c r="M184" s="106">
        <f t="shared" si="101"/>
        <v>0</v>
      </c>
      <c r="N184" s="106">
        <f t="shared" si="102"/>
        <v>0</v>
      </c>
      <c r="O184" s="106">
        <f t="shared" si="103"/>
        <v>0</v>
      </c>
      <c r="P184" s="106">
        <f t="shared" si="104"/>
        <v>0</v>
      </c>
      <c r="Q184" s="106">
        <f t="shared" si="105"/>
        <v>0</v>
      </c>
      <c r="R184" s="106">
        <f t="shared" si="106"/>
        <v>0</v>
      </c>
      <c r="S184" s="106">
        <f t="shared" si="107"/>
        <v>0</v>
      </c>
      <c r="T184" s="106">
        <f t="shared" si="108"/>
        <v>0</v>
      </c>
      <c r="U184" s="106">
        <f t="shared" si="109"/>
        <v>0</v>
      </c>
      <c r="V184" s="106">
        <f t="shared" si="110"/>
        <v>0</v>
      </c>
      <c r="W184" s="106">
        <f t="shared" si="111"/>
        <v>0</v>
      </c>
      <c r="X184" s="106">
        <f t="shared" si="112"/>
        <v>0</v>
      </c>
      <c r="Y184" s="98">
        <f t="shared" si="113"/>
        <v>0</v>
      </c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95"/>
        <v>174</v>
      </c>
      <c r="C185" s="108">
        <v>39924</v>
      </c>
      <c r="E185" s="107" t="s">
        <v>321</v>
      </c>
      <c r="G185" s="118">
        <v>6.2</v>
      </c>
      <c r="H185" s="106" t="str">
        <f t="shared" si="97"/>
        <v>P, S, T &amp; D Plant - Customer</v>
      </c>
      <c r="I185" s="98">
        <f>'Plt. Class.'!J$185</f>
        <v>0</v>
      </c>
      <c r="J185" s="106">
        <f t="shared" si="98"/>
        <v>0</v>
      </c>
      <c r="K185" s="106">
        <f t="shared" si="99"/>
        <v>0</v>
      </c>
      <c r="L185" s="106">
        <f t="shared" si="100"/>
        <v>0</v>
      </c>
      <c r="M185" s="106">
        <f t="shared" si="101"/>
        <v>0</v>
      </c>
      <c r="N185" s="106">
        <f t="shared" si="102"/>
        <v>0</v>
      </c>
      <c r="O185" s="106">
        <f t="shared" si="103"/>
        <v>0</v>
      </c>
      <c r="P185" s="106">
        <f t="shared" si="104"/>
        <v>0</v>
      </c>
      <c r="Q185" s="106">
        <f t="shared" si="105"/>
        <v>0</v>
      </c>
      <c r="R185" s="106">
        <f t="shared" si="106"/>
        <v>0</v>
      </c>
      <c r="S185" s="106">
        <f t="shared" si="107"/>
        <v>0</v>
      </c>
      <c r="T185" s="106">
        <f t="shared" si="108"/>
        <v>0</v>
      </c>
      <c r="U185" s="106">
        <f t="shared" si="109"/>
        <v>0</v>
      </c>
      <c r="V185" s="106">
        <f t="shared" si="110"/>
        <v>0</v>
      </c>
      <c r="W185" s="106">
        <f t="shared" si="111"/>
        <v>0</v>
      </c>
      <c r="X185" s="106">
        <f t="shared" si="112"/>
        <v>0</v>
      </c>
      <c r="Y185" s="98">
        <f t="shared" si="113"/>
        <v>0</v>
      </c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95"/>
        <v>175</v>
      </c>
      <c r="G186" s="118"/>
      <c r="H186" s="106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95"/>
        <v>176</v>
      </c>
      <c r="D187" s="97" t="s">
        <v>149</v>
      </c>
      <c r="G187" s="118"/>
      <c r="H187" s="106"/>
      <c r="I187" s="98">
        <f>'Plt. Class.'!J$187</f>
        <v>227345.16624708925</v>
      </c>
      <c r="J187" s="98">
        <f>SUM(J152:J185)</f>
        <v>186015.00592013288</v>
      </c>
      <c r="K187" s="98">
        <f t="shared" ref="K187:X187" si="114">SUM(K152:K185)</f>
        <v>39854.67063287909</v>
      </c>
      <c r="L187" s="98">
        <f t="shared" si="114"/>
        <v>60.552523066799765</v>
      </c>
      <c r="M187" s="98">
        <f t="shared" si="114"/>
        <v>891.81331193855624</v>
      </c>
      <c r="N187" s="98">
        <f t="shared" si="114"/>
        <v>523.12385907194016</v>
      </c>
      <c r="O187" s="98">
        <f t="shared" si="114"/>
        <v>0</v>
      </c>
      <c r="P187" s="98">
        <f t="shared" si="114"/>
        <v>0</v>
      </c>
      <c r="Q187" s="98">
        <f t="shared" si="114"/>
        <v>0</v>
      </c>
      <c r="R187" s="98">
        <f t="shared" si="114"/>
        <v>0</v>
      </c>
      <c r="S187" s="98">
        <f t="shared" si="114"/>
        <v>0</v>
      </c>
      <c r="T187" s="98">
        <f t="shared" si="114"/>
        <v>0</v>
      </c>
      <c r="U187" s="98">
        <f t="shared" si="114"/>
        <v>0</v>
      </c>
      <c r="V187" s="98">
        <f t="shared" si="114"/>
        <v>0</v>
      </c>
      <c r="W187" s="98">
        <f t="shared" si="114"/>
        <v>0</v>
      </c>
      <c r="X187" s="98">
        <f t="shared" si="114"/>
        <v>0</v>
      </c>
      <c r="Y187" s="98">
        <f t="shared" si="113"/>
        <v>0</v>
      </c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95"/>
        <v>177</v>
      </c>
      <c r="G188" s="118"/>
      <c r="H188" s="106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95"/>
        <v>178</v>
      </c>
      <c r="D189" s="97" t="s">
        <v>348</v>
      </c>
      <c r="G189" s="118">
        <v>6.2</v>
      </c>
      <c r="H189" s="106" t="str">
        <f>VLOOKUP($G189,alloc,3)</f>
        <v>P, S, T &amp; D Plant - Customer</v>
      </c>
      <c r="I189" s="98">
        <f>'Plt. Class.'!J$189</f>
        <v>0</v>
      </c>
      <c r="J189" s="106">
        <f>$I189*VLOOKUP($G189,alloc,6)</f>
        <v>0</v>
      </c>
      <c r="K189" s="106">
        <f>$I189*VLOOKUP($G189,alloc,7)</f>
        <v>0</v>
      </c>
      <c r="L189" s="106">
        <f>$I189*VLOOKUP($G189,alloc,8)</f>
        <v>0</v>
      </c>
      <c r="M189" s="106">
        <f>$I189*VLOOKUP($G189,alloc,9)</f>
        <v>0</v>
      </c>
      <c r="N189" s="106">
        <f>$I189*VLOOKUP($G189,alloc,10)</f>
        <v>0</v>
      </c>
      <c r="O189" s="106">
        <f>$I189*VLOOKUP($G189,alloc,11)</f>
        <v>0</v>
      </c>
      <c r="P189" s="106">
        <f>$I189*VLOOKUP($G189,alloc,12)</f>
        <v>0</v>
      </c>
      <c r="Q189" s="106">
        <f>$I189*VLOOKUP($G189,alloc,13)</f>
        <v>0</v>
      </c>
      <c r="R189" s="106">
        <f>$I189*VLOOKUP($G189,alloc,14)</f>
        <v>0</v>
      </c>
      <c r="S189" s="106">
        <f>$I189*VLOOKUP($G189,alloc,15)</f>
        <v>0</v>
      </c>
      <c r="T189" s="106">
        <f>$I189*VLOOKUP($G189,alloc,16)</f>
        <v>0</v>
      </c>
      <c r="U189" s="106">
        <f>$I189*VLOOKUP($G189,alloc,17)</f>
        <v>0</v>
      </c>
      <c r="V189" s="106">
        <f>$I189*VLOOKUP($G189,alloc,18)</f>
        <v>0</v>
      </c>
      <c r="W189" s="106">
        <f>$I189*VLOOKUP($G189,alloc,19)</f>
        <v>0</v>
      </c>
      <c r="X189" s="106">
        <f>$I189*VLOOKUP($G189,alloc,20)</f>
        <v>0</v>
      </c>
      <c r="Y189" s="98">
        <f>SUM(J189:X189)-I189</f>
        <v>0</v>
      </c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95"/>
        <v>179</v>
      </c>
      <c r="G190" s="118"/>
      <c r="H190" s="106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95"/>
        <v>180</v>
      </c>
      <c r="D191" s="97" t="s">
        <v>350</v>
      </c>
      <c r="G191" s="118"/>
      <c r="H191" s="106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95"/>
        <v>181</v>
      </c>
      <c r="G192" s="118"/>
      <c r="H192" s="106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95"/>
        <v>182</v>
      </c>
      <c r="D193" s="97" t="s">
        <v>148</v>
      </c>
      <c r="G193" s="118"/>
      <c r="H193" s="106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95"/>
        <v>183</v>
      </c>
      <c r="G194" s="118"/>
      <c r="H194" s="106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95"/>
        <v>184</v>
      </c>
      <c r="C195" s="108">
        <v>37400</v>
      </c>
      <c r="E195" s="107" t="s">
        <v>115</v>
      </c>
      <c r="G195" s="118">
        <v>6.2</v>
      </c>
      <c r="H195" s="106" t="str">
        <f t="shared" ref="H195:H228" si="115">VLOOKUP($G195,alloc,3)</f>
        <v>P, S, T &amp; D Plant - Customer</v>
      </c>
      <c r="I195" s="98">
        <f>'Plt. Class.'!J$195</f>
        <v>0</v>
      </c>
      <c r="J195" s="106">
        <f t="shared" ref="J195:J228" si="116">$I195*VLOOKUP($G195,alloc,6)</f>
        <v>0</v>
      </c>
      <c r="K195" s="106">
        <f t="shared" ref="K195:K228" si="117">$I195*VLOOKUP($G195,alloc,7)</f>
        <v>0</v>
      </c>
      <c r="L195" s="106">
        <f t="shared" ref="L195:L228" si="118">$I195*VLOOKUP($G195,alloc,8)</f>
        <v>0</v>
      </c>
      <c r="M195" s="106">
        <f t="shared" ref="M195:M228" si="119">$I195*VLOOKUP($G195,alloc,9)</f>
        <v>0</v>
      </c>
      <c r="N195" s="106">
        <f t="shared" ref="N195:N228" si="120">$I195*VLOOKUP($G195,alloc,10)</f>
        <v>0</v>
      </c>
      <c r="O195" s="106">
        <f t="shared" ref="O195:O228" si="121">$I195*VLOOKUP($G195,alloc,11)</f>
        <v>0</v>
      </c>
      <c r="P195" s="106">
        <f t="shared" ref="P195:P228" si="122">$I195*VLOOKUP($G195,alloc,12)</f>
        <v>0</v>
      </c>
      <c r="Q195" s="106">
        <f t="shared" ref="Q195:Q228" si="123">$I195*VLOOKUP($G195,alloc,13)</f>
        <v>0</v>
      </c>
      <c r="R195" s="106">
        <f t="shared" ref="R195:R228" si="124">$I195*VLOOKUP($G195,alloc,14)</f>
        <v>0</v>
      </c>
      <c r="S195" s="106">
        <f t="shared" ref="S195:S228" si="125">$I195*VLOOKUP($G195,alloc,15)</f>
        <v>0</v>
      </c>
      <c r="T195" s="106">
        <f t="shared" ref="T195:T228" si="126">$I195*VLOOKUP($G195,alloc,16)</f>
        <v>0</v>
      </c>
      <c r="U195" s="106">
        <f t="shared" ref="U195:U228" si="127">$I195*VLOOKUP($G195,alloc,17)</f>
        <v>0</v>
      </c>
      <c r="V195" s="106">
        <f t="shared" ref="V195:V228" si="128">$I195*VLOOKUP($G195,alloc,18)</f>
        <v>0</v>
      </c>
      <c r="W195" s="106">
        <f t="shared" ref="W195:W228" si="129">$I195*VLOOKUP($G195,alloc,19)</f>
        <v>0</v>
      </c>
      <c r="X195" s="106">
        <f t="shared" ref="X195:X228" si="130">$I195*VLOOKUP($G195,alloc,20)</f>
        <v>0</v>
      </c>
      <c r="Y195" s="98">
        <f t="shared" ref="Y195:Y230" si="131">SUM(J195:X195)-I195</f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95"/>
        <v>185</v>
      </c>
      <c r="C196" s="108">
        <v>39001</v>
      </c>
      <c r="E196" s="107" t="s">
        <v>291</v>
      </c>
      <c r="G196" s="118">
        <v>6.2</v>
      </c>
      <c r="H196" s="106" t="str">
        <f t="shared" si="115"/>
        <v>P, S, T &amp; D Plant - Customer</v>
      </c>
      <c r="I196" s="98">
        <f>'Plt. Class.'!J$196</f>
        <v>0</v>
      </c>
      <c r="J196" s="106">
        <f t="shared" si="116"/>
        <v>0</v>
      </c>
      <c r="K196" s="106">
        <f t="shared" si="117"/>
        <v>0</v>
      </c>
      <c r="L196" s="106">
        <f t="shared" si="118"/>
        <v>0</v>
      </c>
      <c r="M196" s="106">
        <f t="shared" si="119"/>
        <v>0</v>
      </c>
      <c r="N196" s="106">
        <f t="shared" si="120"/>
        <v>0</v>
      </c>
      <c r="O196" s="106">
        <f t="shared" si="121"/>
        <v>0</v>
      </c>
      <c r="P196" s="106">
        <f t="shared" si="122"/>
        <v>0</v>
      </c>
      <c r="Q196" s="106">
        <f t="shared" si="123"/>
        <v>0</v>
      </c>
      <c r="R196" s="106">
        <f t="shared" si="124"/>
        <v>0</v>
      </c>
      <c r="S196" s="106">
        <f t="shared" si="125"/>
        <v>0</v>
      </c>
      <c r="T196" s="106">
        <f t="shared" si="126"/>
        <v>0</v>
      </c>
      <c r="U196" s="106">
        <f t="shared" si="127"/>
        <v>0</v>
      </c>
      <c r="V196" s="106">
        <f t="shared" si="128"/>
        <v>0</v>
      </c>
      <c r="W196" s="106">
        <f t="shared" si="129"/>
        <v>0</v>
      </c>
      <c r="X196" s="106">
        <f t="shared" si="130"/>
        <v>0</v>
      </c>
      <c r="Y196" s="98">
        <f t="shared" si="131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95"/>
        <v>186</v>
      </c>
      <c r="C197" s="108">
        <v>36602</v>
      </c>
      <c r="E197" s="107" t="s">
        <v>139</v>
      </c>
      <c r="G197" s="118">
        <v>6.2</v>
      </c>
      <c r="H197" s="106" t="str">
        <f t="shared" si="115"/>
        <v>P, S, T &amp; D Plant - Customer</v>
      </c>
      <c r="I197" s="98">
        <f>'Plt. Class.'!J$197</f>
        <v>378212.51487988536</v>
      </c>
      <c r="J197" s="106">
        <f t="shared" si="116"/>
        <v>309455.46085632232</v>
      </c>
      <c r="K197" s="106">
        <f t="shared" si="117"/>
        <v>66302.422253341851</v>
      </c>
      <c r="L197" s="106">
        <f t="shared" si="118"/>
        <v>100.73546937226699</v>
      </c>
      <c r="M197" s="106">
        <f t="shared" si="119"/>
        <v>1483.6249262720337</v>
      </c>
      <c r="N197" s="106">
        <f t="shared" si="120"/>
        <v>870.27137457690424</v>
      </c>
      <c r="O197" s="106">
        <f t="shared" si="121"/>
        <v>0</v>
      </c>
      <c r="P197" s="106">
        <f t="shared" si="122"/>
        <v>0</v>
      </c>
      <c r="Q197" s="106">
        <f t="shared" si="123"/>
        <v>0</v>
      </c>
      <c r="R197" s="106">
        <f t="shared" si="124"/>
        <v>0</v>
      </c>
      <c r="S197" s="106">
        <f t="shared" si="125"/>
        <v>0</v>
      </c>
      <c r="T197" s="106">
        <f t="shared" si="126"/>
        <v>0</v>
      </c>
      <c r="U197" s="106">
        <f t="shared" si="127"/>
        <v>0</v>
      </c>
      <c r="V197" s="106">
        <f t="shared" si="128"/>
        <v>0</v>
      </c>
      <c r="W197" s="106">
        <f t="shared" si="129"/>
        <v>0</v>
      </c>
      <c r="X197" s="106">
        <f t="shared" si="130"/>
        <v>0</v>
      </c>
      <c r="Y197" s="98">
        <f t="shared" si="131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95"/>
        <v>187</v>
      </c>
      <c r="C198" s="108">
        <v>37503</v>
      </c>
      <c r="E198" s="107" t="s">
        <v>278</v>
      </c>
      <c r="G198" s="118">
        <v>6.2</v>
      </c>
      <c r="H198" s="106" t="str">
        <f t="shared" si="115"/>
        <v>P, S, T &amp; D Plant - Customer</v>
      </c>
      <c r="I198" s="98">
        <f>'Plt. Class.'!J$198</f>
        <v>0</v>
      </c>
      <c r="J198" s="106">
        <f t="shared" si="116"/>
        <v>0</v>
      </c>
      <c r="K198" s="106">
        <f t="shared" si="117"/>
        <v>0</v>
      </c>
      <c r="L198" s="106">
        <f t="shared" si="118"/>
        <v>0</v>
      </c>
      <c r="M198" s="106">
        <f t="shared" si="119"/>
        <v>0</v>
      </c>
      <c r="N198" s="106">
        <f t="shared" si="120"/>
        <v>0</v>
      </c>
      <c r="O198" s="106">
        <f t="shared" si="121"/>
        <v>0</v>
      </c>
      <c r="P198" s="106">
        <f t="shared" si="122"/>
        <v>0</v>
      </c>
      <c r="Q198" s="106">
        <f t="shared" si="123"/>
        <v>0</v>
      </c>
      <c r="R198" s="106">
        <f t="shared" si="124"/>
        <v>0</v>
      </c>
      <c r="S198" s="106">
        <f t="shared" si="125"/>
        <v>0</v>
      </c>
      <c r="T198" s="106">
        <f t="shared" si="126"/>
        <v>0</v>
      </c>
      <c r="U198" s="106">
        <f t="shared" si="127"/>
        <v>0</v>
      </c>
      <c r="V198" s="106">
        <f t="shared" si="128"/>
        <v>0</v>
      </c>
      <c r="W198" s="106">
        <f t="shared" si="129"/>
        <v>0</v>
      </c>
      <c r="X198" s="106">
        <f t="shared" si="130"/>
        <v>0</v>
      </c>
      <c r="Y198" s="98">
        <f t="shared" si="131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95"/>
        <v>188</v>
      </c>
      <c r="C199" s="108">
        <v>39004</v>
      </c>
      <c r="E199" s="107" t="s">
        <v>293</v>
      </c>
      <c r="G199" s="118">
        <v>6.2</v>
      </c>
      <c r="H199" s="106" t="str">
        <f t="shared" si="115"/>
        <v>P, S, T &amp; D Plant - Customer</v>
      </c>
      <c r="I199" s="98">
        <f>'Plt. Class.'!J$199</f>
        <v>0</v>
      </c>
      <c r="J199" s="106">
        <f t="shared" si="116"/>
        <v>0</v>
      </c>
      <c r="K199" s="106">
        <f t="shared" si="117"/>
        <v>0</v>
      </c>
      <c r="L199" s="106">
        <f t="shared" si="118"/>
        <v>0</v>
      </c>
      <c r="M199" s="106">
        <f t="shared" si="119"/>
        <v>0</v>
      </c>
      <c r="N199" s="106">
        <f t="shared" si="120"/>
        <v>0</v>
      </c>
      <c r="O199" s="106">
        <f t="shared" si="121"/>
        <v>0</v>
      </c>
      <c r="P199" s="106">
        <f t="shared" si="122"/>
        <v>0</v>
      </c>
      <c r="Q199" s="106">
        <f t="shared" si="123"/>
        <v>0</v>
      </c>
      <c r="R199" s="106">
        <f t="shared" si="124"/>
        <v>0</v>
      </c>
      <c r="S199" s="106">
        <f t="shared" si="125"/>
        <v>0</v>
      </c>
      <c r="T199" s="106">
        <f t="shared" si="126"/>
        <v>0</v>
      </c>
      <c r="U199" s="106">
        <f t="shared" si="127"/>
        <v>0</v>
      </c>
      <c r="V199" s="106">
        <f t="shared" si="128"/>
        <v>0</v>
      </c>
      <c r="W199" s="106">
        <f t="shared" si="129"/>
        <v>0</v>
      </c>
      <c r="X199" s="106">
        <f t="shared" si="130"/>
        <v>0</v>
      </c>
      <c r="Y199" s="98">
        <f t="shared" si="131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95"/>
        <v>189</v>
      </c>
      <c r="C200" s="108">
        <v>39009</v>
      </c>
      <c r="E200" s="107" t="s">
        <v>294</v>
      </c>
      <c r="G200" s="118">
        <v>6.2</v>
      </c>
      <c r="H200" s="106" t="str">
        <f t="shared" si="115"/>
        <v>P, S, T &amp; D Plant - Customer</v>
      </c>
      <c r="I200" s="98">
        <f>'Plt. Class.'!J$200</f>
        <v>276120.33331131312</v>
      </c>
      <c r="J200" s="106">
        <f t="shared" si="116"/>
        <v>225923.10310987566</v>
      </c>
      <c r="K200" s="106">
        <f t="shared" si="117"/>
        <v>48405.185475563514</v>
      </c>
      <c r="L200" s="106">
        <f t="shared" si="118"/>
        <v>73.543603886760863</v>
      </c>
      <c r="M200" s="106">
        <f t="shared" si="119"/>
        <v>1083.1450389242352</v>
      </c>
      <c r="N200" s="106">
        <f t="shared" si="120"/>
        <v>635.35608306294409</v>
      </c>
      <c r="O200" s="106">
        <f t="shared" si="121"/>
        <v>0</v>
      </c>
      <c r="P200" s="106">
        <f t="shared" si="122"/>
        <v>0</v>
      </c>
      <c r="Q200" s="106">
        <f t="shared" si="123"/>
        <v>0</v>
      </c>
      <c r="R200" s="106">
        <f t="shared" si="124"/>
        <v>0</v>
      </c>
      <c r="S200" s="106">
        <f t="shared" si="125"/>
        <v>0</v>
      </c>
      <c r="T200" s="106">
        <f t="shared" si="126"/>
        <v>0</v>
      </c>
      <c r="U200" s="106">
        <f t="shared" si="127"/>
        <v>0</v>
      </c>
      <c r="V200" s="106">
        <f t="shared" si="128"/>
        <v>0</v>
      </c>
      <c r="W200" s="106">
        <f t="shared" si="129"/>
        <v>0</v>
      </c>
      <c r="X200" s="106">
        <f t="shared" si="130"/>
        <v>0</v>
      </c>
      <c r="Y200" s="98">
        <f t="shared" si="131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95"/>
        <v>190</v>
      </c>
      <c r="C201" s="108">
        <v>39100</v>
      </c>
      <c r="E201" s="107" t="s">
        <v>295</v>
      </c>
      <c r="G201" s="118">
        <v>6.2</v>
      </c>
      <c r="H201" s="106" t="str">
        <f t="shared" si="115"/>
        <v>P, S, T &amp; D Plant - Customer</v>
      </c>
      <c r="I201" s="98">
        <f>'Plt. Class.'!J$201</f>
        <v>207427.05515622516</v>
      </c>
      <c r="J201" s="106">
        <f t="shared" si="116"/>
        <v>169717.90308902139</v>
      </c>
      <c r="K201" s="106">
        <f t="shared" si="117"/>
        <v>36362.932628242066</v>
      </c>
      <c r="L201" s="106">
        <f t="shared" si="118"/>
        <v>55.247409695857044</v>
      </c>
      <c r="M201" s="106">
        <f t="shared" si="119"/>
        <v>813.67997436762369</v>
      </c>
      <c r="N201" s="106">
        <f t="shared" si="120"/>
        <v>477.2920548982288</v>
      </c>
      <c r="O201" s="106">
        <f t="shared" si="121"/>
        <v>0</v>
      </c>
      <c r="P201" s="106">
        <f t="shared" si="122"/>
        <v>0</v>
      </c>
      <c r="Q201" s="106">
        <f t="shared" si="123"/>
        <v>0</v>
      </c>
      <c r="R201" s="106">
        <f t="shared" si="124"/>
        <v>0</v>
      </c>
      <c r="S201" s="106">
        <f t="shared" si="125"/>
        <v>0</v>
      </c>
      <c r="T201" s="106">
        <f t="shared" si="126"/>
        <v>0</v>
      </c>
      <c r="U201" s="106">
        <f t="shared" si="127"/>
        <v>0</v>
      </c>
      <c r="V201" s="106">
        <f t="shared" si="128"/>
        <v>0</v>
      </c>
      <c r="W201" s="106">
        <f t="shared" si="129"/>
        <v>0</v>
      </c>
      <c r="X201" s="106">
        <f t="shared" si="130"/>
        <v>0</v>
      </c>
      <c r="Y201" s="98">
        <f t="shared" si="131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95"/>
        <v>191</v>
      </c>
      <c r="C202" s="108">
        <v>39102</v>
      </c>
      <c r="E202" s="107" t="s">
        <v>296</v>
      </c>
      <c r="G202" s="118">
        <v>6.2</v>
      </c>
      <c r="H202" s="106" t="str">
        <f t="shared" si="115"/>
        <v>P, S, T &amp; D Plant - Customer</v>
      </c>
      <c r="I202" s="98">
        <f>'Plt. Class.'!J$202</f>
        <v>0</v>
      </c>
      <c r="J202" s="106">
        <f t="shared" si="116"/>
        <v>0</v>
      </c>
      <c r="K202" s="106">
        <f t="shared" si="117"/>
        <v>0</v>
      </c>
      <c r="L202" s="106">
        <f t="shared" si="118"/>
        <v>0</v>
      </c>
      <c r="M202" s="106">
        <f t="shared" si="119"/>
        <v>0</v>
      </c>
      <c r="N202" s="106">
        <f t="shared" si="120"/>
        <v>0</v>
      </c>
      <c r="O202" s="106">
        <f t="shared" si="121"/>
        <v>0</v>
      </c>
      <c r="P202" s="106">
        <f t="shared" si="122"/>
        <v>0</v>
      </c>
      <c r="Q202" s="106">
        <f t="shared" si="123"/>
        <v>0</v>
      </c>
      <c r="R202" s="106">
        <f t="shared" si="124"/>
        <v>0</v>
      </c>
      <c r="S202" s="106">
        <f t="shared" si="125"/>
        <v>0</v>
      </c>
      <c r="T202" s="106">
        <f t="shared" si="126"/>
        <v>0</v>
      </c>
      <c r="U202" s="106">
        <f t="shared" si="127"/>
        <v>0</v>
      </c>
      <c r="V202" s="106">
        <f t="shared" si="128"/>
        <v>0</v>
      </c>
      <c r="W202" s="106">
        <f t="shared" si="129"/>
        <v>0</v>
      </c>
      <c r="X202" s="106">
        <f t="shared" si="130"/>
        <v>0</v>
      </c>
      <c r="Y202" s="98">
        <f t="shared" si="131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95"/>
        <v>192</v>
      </c>
      <c r="C203" s="108">
        <v>39103</v>
      </c>
      <c r="E203" s="107" t="s">
        <v>297</v>
      </c>
      <c r="G203" s="118">
        <v>6.2</v>
      </c>
      <c r="H203" s="106" t="str">
        <f t="shared" si="115"/>
        <v>P, S, T &amp; D Plant - Customer</v>
      </c>
      <c r="I203" s="98">
        <f>'Plt. Class.'!J$203</f>
        <v>0</v>
      </c>
      <c r="J203" s="106">
        <f t="shared" si="116"/>
        <v>0</v>
      </c>
      <c r="K203" s="106">
        <f t="shared" si="117"/>
        <v>0</v>
      </c>
      <c r="L203" s="106">
        <f t="shared" si="118"/>
        <v>0</v>
      </c>
      <c r="M203" s="106">
        <f t="shared" si="119"/>
        <v>0</v>
      </c>
      <c r="N203" s="106">
        <f t="shared" si="120"/>
        <v>0</v>
      </c>
      <c r="O203" s="106">
        <f t="shared" si="121"/>
        <v>0</v>
      </c>
      <c r="P203" s="106">
        <f t="shared" si="122"/>
        <v>0</v>
      </c>
      <c r="Q203" s="106">
        <f t="shared" si="123"/>
        <v>0</v>
      </c>
      <c r="R203" s="106">
        <f t="shared" si="124"/>
        <v>0</v>
      </c>
      <c r="S203" s="106">
        <f t="shared" si="125"/>
        <v>0</v>
      </c>
      <c r="T203" s="106">
        <f t="shared" si="126"/>
        <v>0</v>
      </c>
      <c r="U203" s="106">
        <f t="shared" si="127"/>
        <v>0</v>
      </c>
      <c r="V203" s="106">
        <f t="shared" si="128"/>
        <v>0</v>
      </c>
      <c r="W203" s="106">
        <f t="shared" si="129"/>
        <v>0</v>
      </c>
      <c r="X203" s="106">
        <f t="shared" si="130"/>
        <v>0</v>
      </c>
      <c r="Y203" s="98">
        <f t="shared" si="131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95"/>
        <v>193</v>
      </c>
      <c r="C204" s="108">
        <v>39200</v>
      </c>
      <c r="E204" s="107" t="s">
        <v>298</v>
      </c>
      <c r="G204" s="118">
        <v>6.2</v>
      </c>
      <c r="H204" s="106" t="str">
        <f t="shared" si="115"/>
        <v>P, S, T &amp; D Plant - Customer</v>
      </c>
      <c r="I204" s="98">
        <f>'Plt. Class.'!J$204</f>
        <v>9080.0668211583179</v>
      </c>
      <c r="J204" s="106">
        <f t="shared" si="116"/>
        <v>7429.3582369692958</v>
      </c>
      <c r="K204" s="106">
        <f t="shared" si="117"/>
        <v>1591.778169096795</v>
      </c>
      <c r="L204" s="106">
        <f t="shared" si="118"/>
        <v>2.418441371384608</v>
      </c>
      <c r="M204" s="106">
        <f t="shared" si="119"/>
        <v>35.618634862901004</v>
      </c>
      <c r="N204" s="106">
        <f t="shared" si="120"/>
        <v>20.893338857941249</v>
      </c>
      <c r="O204" s="106">
        <f t="shared" si="121"/>
        <v>0</v>
      </c>
      <c r="P204" s="106">
        <f t="shared" si="122"/>
        <v>0</v>
      </c>
      <c r="Q204" s="106">
        <f t="shared" si="123"/>
        <v>0</v>
      </c>
      <c r="R204" s="106">
        <f t="shared" si="124"/>
        <v>0</v>
      </c>
      <c r="S204" s="106">
        <f t="shared" si="125"/>
        <v>0</v>
      </c>
      <c r="T204" s="106">
        <f t="shared" si="126"/>
        <v>0</v>
      </c>
      <c r="U204" s="106">
        <f t="shared" si="127"/>
        <v>0</v>
      </c>
      <c r="V204" s="106">
        <f t="shared" si="128"/>
        <v>0</v>
      </c>
      <c r="W204" s="106">
        <f t="shared" si="129"/>
        <v>0</v>
      </c>
      <c r="X204" s="106">
        <f t="shared" si="130"/>
        <v>0</v>
      </c>
      <c r="Y204" s="98">
        <f t="shared" si="131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95"/>
        <v>194</v>
      </c>
      <c r="C205" s="108">
        <v>39201</v>
      </c>
      <c r="E205" s="107" t="s">
        <v>299</v>
      </c>
      <c r="G205" s="118">
        <v>6.2</v>
      </c>
      <c r="H205" s="106" t="str">
        <f t="shared" si="115"/>
        <v>P, S, T &amp; D Plant - Customer</v>
      </c>
      <c r="I205" s="98">
        <f>'Plt. Class.'!J$205</f>
        <v>0</v>
      </c>
      <c r="J205" s="106">
        <f t="shared" si="116"/>
        <v>0</v>
      </c>
      <c r="K205" s="106">
        <f t="shared" si="117"/>
        <v>0</v>
      </c>
      <c r="L205" s="106">
        <f t="shared" si="118"/>
        <v>0</v>
      </c>
      <c r="M205" s="106">
        <f t="shared" si="119"/>
        <v>0</v>
      </c>
      <c r="N205" s="106">
        <f t="shared" si="120"/>
        <v>0</v>
      </c>
      <c r="O205" s="106">
        <f t="shared" si="121"/>
        <v>0</v>
      </c>
      <c r="P205" s="106">
        <f t="shared" si="122"/>
        <v>0</v>
      </c>
      <c r="Q205" s="106">
        <f t="shared" si="123"/>
        <v>0</v>
      </c>
      <c r="R205" s="106">
        <f t="shared" si="124"/>
        <v>0</v>
      </c>
      <c r="S205" s="106">
        <f t="shared" si="125"/>
        <v>0</v>
      </c>
      <c r="T205" s="106">
        <f t="shared" si="126"/>
        <v>0</v>
      </c>
      <c r="U205" s="106">
        <f t="shared" si="127"/>
        <v>0</v>
      </c>
      <c r="V205" s="106">
        <f t="shared" si="128"/>
        <v>0</v>
      </c>
      <c r="W205" s="106">
        <f t="shared" si="129"/>
        <v>0</v>
      </c>
      <c r="X205" s="106">
        <f t="shared" si="130"/>
        <v>0</v>
      </c>
      <c r="Y205" s="98">
        <f t="shared" si="131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95"/>
        <v>195</v>
      </c>
      <c r="C206" s="108">
        <v>39202</v>
      </c>
      <c r="E206" s="107" t="s">
        <v>300</v>
      </c>
      <c r="G206" s="118">
        <v>6.2</v>
      </c>
      <c r="H206" s="106" t="str">
        <f t="shared" si="115"/>
        <v>P, S, T &amp; D Plant - Customer</v>
      </c>
      <c r="I206" s="98">
        <f>'Plt. Class.'!J$206</f>
        <v>0</v>
      </c>
      <c r="J206" s="106">
        <f t="shared" si="116"/>
        <v>0</v>
      </c>
      <c r="K206" s="106">
        <f t="shared" si="117"/>
        <v>0</v>
      </c>
      <c r="L206" s="106">
        <f t="shared" si="118"/>
        <v>0</v>
      </c>
      <c r="M206" s="106">
        <f t="shared" si="119"/>
        <v>0</v>
      </c>
      <c r="N206" s="106">
        <f t="shared" si="120"/>
        <v>0</v>
      </c>
      <c r="O206" s="106">
        <f t="shared" si="121"/>
        <v>0</v>
      </c>
      <c r="P206" s="106">
        <f t="shared" si="122"/>
        <v>0</v>
      </c>
      <c r="Q206" s="106">
        <f t="shared" si="123"/>
        <v>0</v>
      </c>
      <c r="R206" s="106">
        <f t="shared" si="124"/>
        <v>0</v>
      </c>
      <c r="S206" s="106">
        <f t="shared" si="125"/>
        <v>0</v>
      </c>
      <c r="T206" s="106">
        <f t="shared" si="126"/>
        <v>0</v>
      </c>
      <c r="U206" s="106">
        <f t="shared" si="127"/>
        <v>0</v>
      </c>
      <c r="V206" s="106">
        <f t="shared" si="128"/>
        <v>0</v>
      </c>
      <c r="W206" s="106">
        <f t="shared" si="129"/>
        <v>0</v>
      </c>
      <c r="X206" s="106">
        <f t="shared" si="130"/>
        <v>0</v>
      </c>
      <c r="Y206" s="98">
        <f t="shared" si="131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95"/>
        <v>196</v>
      </c>
      <c r="C207" s="108">
        <v>39300</v>
      </c>
      <c r="E207" s="107" t="s">
        <v>186</v>
      </c>
      <c r="G207" s="118">
        <v>6.2</v>
      </c>
      <c r="H207" s="106" t="str">
        <f t="shared" si="115"/>
        <v>P, S, T &amp; D Plant - Customer</v>
      </c>
      <c r="I207" s="98">
        <f>'Plt. Class.'!J$207</f>
        <v>0</v>
      </c>
      <c r="J207" s="106">
        <f t="shared" si="116"/>
        <v>0</v>
      </c>
      <c r="K207" s="106">
        <f t="shared" si="117"/>
        <v>0</v>
      </c>
      <c r="L207" s="106">
        <f t="shared" si="118"/>
        <v>0</v>
      </c>
      <c r="M207" s="106">
        <f t="shared" si="119"/>
        <v>0</v>
      </c>
      <c r="N207" s="106">
        <f t="shared" si="120"/>
        <v>0</v>
      </c>
      <c r="O207" s="106">
        <f t="shared" si="121"/>
        <v>0</v>
      </c>
      <c r="P207" s="106">
        <f t="shared" si="122"/>
        <v>0</v>
      </c>
      <c r="Q207" s="106">
        <f t="shared" si="123"/>
        <v>0</v>
      </c>
      <c r="R207" s="106">
        <f t="shared" si="124"/>
        <v>0</v>
      </c>
      <c r="S207" s="106">
        <f t="shared" si="125"/>
        <v>0</v>
      </c>
      <c r="T207" s="106">
        <f t="shared" si="126"/>
        <v>0</v>
      </c>
      <c r="U207" s="106">
        <f t="shared" si="127"/>
        <v>0</v>
      </c>
      <c r="V207" s="106">
        <f t="shared" si="128"/>
        <v>0</v>
      </c>
      <c r="W207" s="106">
        <f t="shared" si="129"/>
        <v>0</v>
      </c>
      <c r="X207" s="106">
        <f t="shared" si="130"/>
        <v>0</v>
      </c>
      <c r="Y207" s="98">
        <f t="shared" si="131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ref="A208:A271" si="132">A207+1</f>
        <v>197</v>
      </c>
      <c r="C208" s="108">
        <v>39400</v>
      </c>
      <c r="E208" s="107" t="s">
        <v>301</v>
      </c>
      <c r="G208" s="118">
        <v>6.2</v>
      </c>
      <c r="H208" s="106" t="str">
        <f t="shared" si="115"/>
        <v>P, S, T &amp; D Plant - Customer</v>
      </c>
      <c r="I208" s="98">
        <f>'Plt. Class.'!J$208</f>
        <v>2118.958128755763</v>
      </c>
      <c r="J208" s="106">
        <f t="shared" si="116"/>
        <v>1733.7426406358152</v>
      </c>
      <c r="K208" s="106">
        <f t="shared" si="117"/>
        <v>371.46326750856957</v>
      </c>
      <c r="L208" s="106">
        <f t="shared" si="118"/>
        <v>0.56437646371427508</v>
      </c>
      <c r="M208" s="106">
        <f t="shared" si="119"/>
        <v>8.3120969662973732</v>
      </c>
      <c r="N208" s="106">
        <f t="shared" si="120"/>
        <v>4.8757471813666227</v>
      </c>
      <c r="O208" s="106">
        <f t="shared" si="121"/>
        <v>0</v>
      </c>
      <c r="P208" s="106">
        <f t="shared" si="122"/>
        <v>0</v>
      </c>
      <c r="Q208" s="106">
        <f t="shared" si="123"/>
        <v>0</v>
      </c>
      <c r="R208" s="106">
        <f t="shared" si="124"/>
        <v>0</v>
      </c>
      <c r="S208" s="106">
        <f t="shared" si="125"/>
        <v>0</v>
      </c>
      <c r="T208" s="106">
        <f t="shared" si="126"/>
        <v>0</v>
      </c>
      <c r="U208" s="106">
        <f t="shared" si="127"/>
        <v>0</v>
      </c>
      <c r="V208" s="106">
        <f t="shared" si="128"/>
        <v>0</v>
      </c>
      <c r="W208" s="106">
        <f t="shared" si="129"/>
        <v>0</v>
      </c>
      <c r="X208" s="106">
        <f t="shared" si="130"/>
        <v>0</v>
      </c>
      <c r="Y208" s="98">
        <f t="shared" si="131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si="132"/>
        <v>198</v>
      </c>
      <c r="C209" s="108">
        <v>39600</v>
      </c>
      <c r="E209" s="107" t="s">
        <v>302</v>
      </c>
      <c r="G209" s="118">
        <v>6.2</v>
      </c>
      <c r="H209" s="106" t="str">
        <f t="shared" si="115"/>
        <v>P, S, T &amp; D Plant - Customer</v>
      </c>
      <c r="I209" s="98">
        <f>'Plt. Class.'!J$209</f>
        <v>0</v>
      </c>
      <c r="J209" s="106">
        <f t="shared" si="116"/>
        <v>0</v>
      </c>
      <c r="K209" s="106">
        <f t="shared" si="117"/>
        <v>0</v>
      </c>
      <c r="L209" s="106">
        <f t="shared" si="118"/>
        <v>0</v>
      </c>
      <c r="M209" s="106">
        <f t="shared" si="119"/>
        <v>0</v>
      </c>
      <c r="N209" s="106">
        <f t="shared" si="120"/>
        <v>0</v>
      </c>
      <c r="O209" s="106">
        <f t="shared" si="121"/>
        <v>0</v>
      </c>
      <c r="P209" s="106">
        <f t="shared" si="122"/>
        <v>0</v>
      </c>
      <c r="Q209" s="106">
        <f t="shared" si="123"/>
        <v>0</v>
      </c>
      <c r="R209" s="106">
        <f t="shared" si="124"/>
        <v>0</v>
      </c>
      <c r="S209" s="106">
        <f t="shared" si="125"/>
        <v>0</v>
      </c>
      <c r="T209" s="106">
        <f t="shared" si="126"/>
        <v>0</v>
      </c>
      <c r="U209" s="106">
        <f t="shared" si="127"/>
        <v>0</v>
      </c>
      <c r="V209" s="106">
        <f t="shared" si="128"/>
        <v>0</v>
      </c>
      <c r="W209" s="106">
        <f t="shared" si="129"/>
        <v>0</v>
      </c>
      <c r="X209" s="106">
        <f t="shared" si="130"/>
        <v>0</v>
      </c>
      <c r="Y209" s="98">
        <f t="shared" si="131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2"/>
        <v>199</v>
      </c>
      <c r="C210" s="108">
        <v>39603</v>
      </c>
      <c r="E210" s="107" t="s">
        <v>303</v>
      </c>
      <c r="G210" s="118">
        <v>6.2</v>
      </c>
      <c r="H210" s="106" t="str">
        <f t="shared" si="115"/>
        <v>P, S, T &amp; D Plant - Customer</v>
      </c>
      <c r="I210" s="98">
        <f>'Plt. Class.'!J$210</f>
        <v>0</v>
      </c>
      <c r="J210" s="106">
        <f t="shared" si="116"/>
        <v>0</v>
      </c>
      <c r="K210" s="106">
        <f t="shared" si="117"/>
        <v>0</v>
      </c>
      <c r="L210" s="106">
        <f t="shared" si="118"/>
        <v>0</v>
      </c>
      <c r="M210" s="106">
        <f t="shared" si="119"/>
        <v>0</v>
      </c>
      <c r="N210" s="106">
        <f t="shared" si="120"/>
        <v>0</v>
      </c>
      <c r="O210" s="106">
        <f t="shared" si="121"/>
        <v>0</v>
      </c>
      <c r="P210" s="106">
        <f t="shared" si="122"/>
        <v>0</v>
      </c>
      <c r="Q210" s="106">
        <f t="shared" si="123"/>
        <v>0</v>
      </c>
      <c r="R210" s="106">
        <f t="shared" si="124"/>
        <v>0</v>
      </c>
      <c r="S210" s="106">
        <f t="shared" si="125"/>
        <v>0</v>
      </c>
      <c r="T210" s="106">
        <f t="shared" si="126"/>
        <v>0</v>
      </c>
      <c r="U210" s="106">
        <f t="shared" si="127"/>
        <v>0</v>
      </c>
      <c r="V210" s="106">
        <f t="shared" si="128"/>
        <v>0</v>
      </c>
      <c r="W210" s="106">
        <f t="shared" si="129"/>
        <v>0</v>
      </c>
      <c r="X210" s="106">
        <f t="shared" si="130"/>
        <v>0</v>
      </c>
      <c r="Y210" s="98">
        <f t="shared" si="131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2"/>
        <v>200</v>
      </c>
      <c r="C211" s="108">
        <v>39604</v>
      </c>
      <c r="E211" s="107" t="s">
        <v>304</v>
      </c>
      <c r="G211" s="118">
        <v>6.2</v>
      </c>
      <c r="H211" s="106" t="str">
        <f t="shared" si="115"/>
        <v>P, S, T &amp; D Plant - Customer</v>
      </c>
      <c r="I211" s="98">
        <f>'Plt. Class.'!J$211</f>
        <v>0</v>
      </c>
      <c r="J211" s="106">
        <f t="shared" si="116"/>
        <v>0</v>
      </c>
      <c r="K211" s="106">
        <f t="shared" si="117"/>
        <v>0</v>
      </c>
      <c r="L211" s="106">
        <f t="shared" si="118"/>
        <v>0</v>
      </c>
      <c r="M211" s="106">
        <f t="shared" si="119"/>
        <v>0</v>
      </c>
      <c r="N211" s="106">
        <f t="shared" si="120"/>
        <v>0</v>
      </c>
      <c r="O211" s="106">
        <f t="shared" si="121"/>
        <v>0</v>
      </c>
      <c r="P211" s="106">
        <f t="shared" si="122"/>
        <v>0</v>
      </c>
      <c r="Q211" s="106">
        <f t="shared" si="123"/>
        <v>0</v>
      </c>
      <c r="R211" s="106">
        <f t="shared" si="124"/>
        <v>0</v>
      </c>
      <c r="S211" s="106">
        <f t="shared" si="125"/>
        <v>0</v>
      </c>
      <c r="T211" s="106">
        <f t="shared" si="126"/>
        <v>0</v>
      </c>
      <c r="U211" s="106">
        <f t="shared" si="127"/>
        <v>0</v>
      </c>
      <c r="V211" s="106">
        <f t="shared" si="128"/>
        <v>0</v>
      </c>
      <c r="W211" s="106">
        <f t="shared" si="129"/>
        <v>0</v>
      </c>
      <c r="X211" s="106">
        <f t="shared" si="130"/>
        <v>0</v>
      </c>
      <c r="Y211" s="98">
        <f t="shared" si="131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2"/>
        <v>201</v>
      </c>
      <c r="C212" s="108">
        <v>39605</v>
      </c>
      <c r="E212" s="98" t="s">
        <v>305</v>
      </c>
      <c r="G212" s="118">
        <v>6.2</v>
      </c>
      <c r="H212" s="106" t="str">
        <f t="shared" si="115"/>
        <v>P, S, T &amp; D Plant - Customer</v>
      </c>
      <c r="I212" s="98">
        <f>'Plt. Class.'!J$212</f>
        <v>0</v>
      </c>
      <c r="J212" s="106">
        <f t="shared" si="116"/>
        <v>0</v>
      </c>
      <c r="K212" s="106">
        <f t="shared" si="117"/>
        <v>0</v>
      </c>
      <c r="L212" s="106">
        <f t="shared" si="118"/>
        <v>0</v>
      </c>
      <c r="M212" s="106">
        <f t="shared" si="119"/>
        <v>0</v>
      </c>
      <c r="N212" s="106">
        <f t="shared" si="120"/>
        <v>0</v>
      </c>
      <c r="O212" s="106">
        <f t="shared" si="121"/>
        <v>0</v>
      </c>
      <c r="P212" s="106">
        <f t="shared" si="122"/>
        <v>0</v>
      </c>
      <c r="Q212" s="106">
        <f t="shared" si="123"/>
        <v>0</v>
      </c>
      <c r="R212" s="106">
        <f t="shared" si="124"/>
        <v>0</v>
      </c>
      <c r="S212" s="106">
        <f t="shared" si="125"/>
        <v>0</v>
      </c>
      <c r="T212" s="106">
        <f t="shared" si="126"/>
        <v>0</v>
      </c>
      <c r="U212" s="106">
        <f t="shared" si="127"/>
        <v>0</v>
      </c>
      <c r="V212" s="106">
        <f t="shared" si="128"/>
        <v>0</v>
      </c>
      <c r="W212" s="106">
        <f t="shared" si="129"/>
        <v>0</v>
      </c>
      <c r="X212" s="106">
        <f t="shared" si="130"/>
        <v>0</v>
      </c>
      <c r="Y212" s="98">
        <f t="shared" si="131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2"/>
        <v>202</v>
      </c>
      <c r="C213" s="108">
        <v>39700</v>
      </c>
      <c r="E213" s="107" t="s">
        <v>306</v>
      </c>
      <c r="G213" s="118">
        <v>6.2</v>
      </c>
      <c r="H213" s="106" t="str">
        <f t="shared" si="115"/>
        <v>P, S, T &amp; D Plant - Customer</v>
      </c>
      <c r="I213" s="98">
        <f>'Plt. Class.'!J$213</f>
        <v>11449.237987328512</v>
      </c>
      <c r="J213" s="106">
        <f t="shared" si="116"/>
        <v>9367.8264955025879</v>
      </c>
      <c r="K213" s="106">
        <f t="shared" si="117"/>
        <v>2007.1049519763762</v>
      </c>
      <c r="L213" s="106">
        <f t="shared" si="118"/>
        <v>3.0494611289491886</v>
      </c>
      <c r="M213" s="106">
        <f t="shared" si="119"/>
        <v>44.912249585965839</v>
      </c>
      <c r="N213" s="106">
        <f t="shared" si="120"/>
        <v>26.344829134633191</v>
      </c>
      <c r="O213" s="106">
        <f t="shared" si="121"/>
        <v>0</v>
      </c>
      <c r="P213" s="106">
        <f t="shared" si="122"/>
        <v>0</v>
      </c>
      <c r="Q213" s="106">
        <f t="shared" si="123"/>
        <v>0</v>
      </c>
      <c r="R213" s="106">
        <f t="shared" si="124"/>
        <v>0</v>
      </c>
      <c r="S213" s="106">
        <f t="shared" si="125"/>
        <v>0</v>
      </c>
      <c r="T213" s="106">
        <f t="shared" si="126"/>
        <v>0</v>
      </c>
      <c r="U213" s="106">
        <f t="shared" si="127"/>
        <v>0</v>
      </c>
      <c r="V213" s="106">
        <f t="shared" si="128"/>
        <v>0</v>
      </c>
      <c r="W213" s="106">
        <f t="shared" si="129"/>
        <v>0</v>
      </c>
      <c r="X213" s="106">
        <f t="shared" si="130"/>
        <v>0</v>
      </c>
      <c r="Y213" s="98">
        <f t="shared" si="131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2"/>
        <v>203</v>
      </c>
      <c r="C214" s="108">
        <v>39701</v>
      </c>
      <c r="E214" s="107" t="s">
        <v>307</v>
      </c>
      <c r="G214" s="118">
        <v>6.2</v>
      </c>
      <c r="H214" s="106" t="str">
        <f t="shared" si="115"/>
        <v>P, S, T &amp; D Plant - Customer</v>
      </c>
      <c r="I214" s="98">
        <f>'Plt. Class.'!J$214</f>
        <v>0</v>
      </c>
      <c r="J214" s="106">
        <f t="shared" si="116"/>
        <v>0</v>
      </c>
      <c r="K214" s="106">
        <f t="shared" si="117"/>
        <v>0</v>
      </c>
      <c r="L214" s="106">
        <f t="shared" si="118"/>
        <v>0</v>
      </c>
      <c r="M214" s="106">
        <f t="shared" si="119"/>
        <v>0</v>
      </c>
      <c r="N214" s="106">
        <f t="shared" si="120"/>
        <v>0</v>
      </c>
      <c r="O214" s="106">
        <f t="shared" si="121"/>
        <v>0</v>
      </c>
      <c r="P214" s="106">
        <f t="shared" si="122"/>
        <v>0</v>
      </c>
      <c r="Q214" s="106">
        <f t="shared" si="123"/>
        <v>0</v>
      </c>
      <c r="R214" s="106">
        <f t="shared" si="124"/>
        <v>0</v>
      </c>
      <c r="S214" s="106">
        <f t="shared" si="125"/>
        <v>0</v>
      </c>
      <c r="T214" s="106">
        <f t="shared" si="126"/>
        <v>0</v>
      </c>
      <c r="U214" s="106">
        <f t="shared" si="127"/>
        <v>0</v>
      </c>
      <c r="V214" s="106">
        <f t="shared" si="128"/>
        <v>0</v>
      </c>
      <c r="W214" s="106">
        <f t="shared" si="129"/>
        <v>0</v>
      </c>
      <c r="X214" s="106">
        <f t="shared" si="130"/>
        <v>0</v>
      </c>
      <c r="Y214" s="98">
        <f t="shared" si="131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2"/>
        <v>204</v>
      </c>
      <c r="C215" s="108">
        <v>39702</v>
      </c>
      <c r="E215" s="107" t="s">
        <v>308</v>
      </c>
      <c r="G215" s="118">
        <v>6.2</v>
      </c>
      <c r="H215" s="106" t="str">
        <f t="shared" si="115"/>
        <v>P, S, T &amp; D Plant - Customer</v>
      </c>
      <c r="I215" s="98">
        <f>'Plt. Class.'!J$215</f>
        <v>0</v>
      </c>
      <c r="J215" s="106">
        <f t="shared" si="116"/>
        <v>0</v>
      </c>
      <c r="K215" s="106">
        <f t="shared" si="117"/>
        <v>0</v>
      </c>
      <c r="L215" s="106">
        <f t="shared" si="118"/>
        <v>0</v>
      </c>
      <c r="M215" s="106">
        <f t="shared" si="119"/>
        <v>0</v>
      </c>
      <c r="N215" s="106">
        <f t="shared" si="120"/>
        <v>0</v>
      </c>
      <c r="O215" s="106">
        <f t="shared" si="121"/>
        <v>0</v>
      </c>
      <c r="P215" s="106">
        <f t="shared" si="122"/>
        <v>0</v>
      </c>
      <c r="Q215" s="106">
        <f t="shared" si="123"/>
        <v>0</v>
      </c>
      <c r="R215" s="106">
        <f t="shared" si="124"/>
        <v>0</v>
      </c>
      <c r="S215" s="106">
        <f t="shared" si="125"/>
        <v>0</v>
      </c>
      <c r="T215" s="106">
        <f t="shared" si="126"/>
        <v>0</v>
      </c>
      <c r="U215" s="106">
        <f t="shared" si="127"/>
        <v>0</v>
      </c>
      <c r="V215" s="106">
        <f t="shared" si="128"/>
        <v>0</v>
      </c>
      <c r="W215" s="106">
        <f t="shared" si="129"/>
        <v>0</v>
      </c>
      <c r="X215" s="106">
        <f t="shared" si="130"/>
        <v>0</v>
      </c>
      <c r="Y215" s="98">
        <f t="shared" si="131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2"/>
        <v>205</v>
      </c>
      <c r="C216" s="108">
        <v>39705</v>
      </c>
      <c r="E216" s="107" t="s">
        <v>309</v>
      </c>
      <c r="G216" s="118">
        <v>6.2</v>
      </c>
      <c r="H216" s="106" t="str">
        <f t="shared" si="115"/>
        <v>P, S, T &amp; D Plant - Customer</v>
      </c>
      <c r="I216" s="98">
        <f>'Plt. Class.'!J$216</f>
        <v>0</v>
      </c>
      <c r="J216" s="106">
        <f t="shared" si="116"/>
        <v>0</v>
      </c>
      <c r="K216" s="106">
        <f t="shared" si="117"/>
        <v>0</v>
      </c>
      <c r="L216" s="106">
        <f t="shared" si="118"/>
        <v>0</v>
      </c>
      <c r="M216" s="106">
        <f t="shared" si="119"/>
        <v>0</v>
      </c>
      <c r="N216" s="106">
        <f t="shared" si="120"/>
        <v>0</v>
      </c>
      <c r="O216" s="106">
        <f t="shared" si="121"/>
        <v>0</v>
      </c>
      <c r="P216" s="106">
        <f t="shared" si="122"/>
        <v>0</v>
      </c>
      <c r="Q216" s="106">
        <f t="shared" si="123"/>
        <v>0</v>
      </c>
      <c r="R216" s="106">
        <f t="shared" si="124"/>
        <v>0</v>
      </c>
      <c r="S216" s="106">
        <f t="shared" si="125"/>
        <v>0</v>
      </c>
      <c r="T216" s="106">
        <f t="shared" si="126"/>
        <v>0</v>
      </c>
      <c r="U216" s="106">
        <f t="shared" si="127"/>
        <v>0</v>
      </c>
      <c r="V216" s="106">
        <f t="shared" si="128"/>
        <v>0</v>
      </c>
      <c r="W216" s="106">
        <f t="shared" si="129"/>
        <v>0</v>
      </c>
      <c r="X216" s="106">
        <f t="shared" si="130"/>
        <v>0</v>
      </c>
      <c r="Y216" s="98">
        <f t="shared" si="131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2"/>
        <v>206</v>
      </c>
      <c r="C217" s="108">
        <v>39800</v>
      </c>
      <c r="E217" s="107" t="s">
        <v>310</v>
      </c>
      <c r="G217" s="118">
        <v>6.2</v>
      </c>
      <c r="H217" s="106" t="str">
        <f t="shared" si="115"/>
        <v>P, S, T &amp; D Plant - Customer</v>
      </c>
      <c r="I217" s="98">
        <f>'Plt. Class.'!J$217</f>
        <v>4055.2431717164563</v>
      </c>
      <c r="J217" s="106">
        <f t="shared" si="116"/>
        <v>3318.0212055820339</v>
      </c>
      <c r="K217" s="106">
        <f t="shared" si="117"/>
        <v>710.90308895916792</v>
      </c>
      <c r="L217" s="106">
        <f t="shared" si="118"/>
        <v>1.0800986436191133</v>
      </c>
      <c r="M217" s="106">
        <f t="shared" si="119"/>
        <v>15.907617053771299</v>
      </c>
      <c r="N217" s="106">
        <f t="shared" si="120"/>
        <v>9.3311614778640912</v>
      </c>
      <c r="O217" s="106">
        <f t="shared" si="121"/>
        <v>0</v>
      </c>
      <c r="P217" s="106">
        <f t="shared" si="122"/>
        <v>0</v>
      </c>
      <c r="Q217" s="106">
        <f t="shared" si="123"/>
        <v>0</v>
      </c>
      <c r="R217" s="106">
        <f t="shared" si="124"/>
        <v>0</v>
      </c>
      <c r="S217" s="106">
        <f t="shared" si="125"/>
        <v>0</v>
      </c>
      <c r="T217" s="106">
        <f t="shared" si="126"/>
        <v>0</v>
      </c>
      <c r="U217" s="106">
        <f t="shared" si="127"/>
        <v>0</v>
      </c>
      <c r="V217" s="106">
        <f t="shared" si="128"/>
        <v>0</v>
      </c>
      <c r="W217" s="106">
        <f t="shared" si="129"/>
        <v>0</v>
      </c>
      <c r="X217" s="106">
        <f t="shared" si="130"/>
        <v>0</v>
      </c>
      <c r="Y217" s="98">
        <f t="shared" si="131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2"/>
        <v>207</v>
      </c>
      <c r="C218" s="108">
        <v>39900</v>
      </c>
      <c r="E218" s="107" t="s">
        <v>311</v>
      </c>
      <c r="G218" s="118">
        <v>6.2</v>
      </c>
      <c r="H218" s="106" t="str">
        <f t="shared" si="115"/>
        <v>P, S, T &amp; D Plant - Customer</v>
      </c>
      <c r="I218" s="98">
        <f>'Plt. Class.'!J$218</f>
        <v>0</v>
      </c>
      <c r="J218" s="106">
        <f t="shared" si="116"/>
        <v>0</v>
      </c>
      <c r="K218" s="106">
        <f t="shared" si="117"/>
        <v>0</v>
      </c>
      <c r="L218" s="106">
        <f t="shared" si="118"/>
        <v>0</v>
      </c>
      <c r="M218" s="106">
        <f t="shared" si="119"/>
        <v>0</v>
      </c>
      <c r="N218" s="106">
        <f t="shared" si="120"/>
        <v>0</v>
      </c>
      <c r="O218" s="106">
        <f t="shared" si="121"/>
        <v>0</v>
      </c>
      <c r="P218" s="106">
        <f t="shared" si="122"/>
        <v>0</v>
      </c>
      <c r="Q218" s="106">
        <f t="shared" si="123"/>
        <v>0</v>
      </c>
      <c r="R218" s="106">
        <f t="shared" si="124"/>
        <v>0</v>
      </c>
      <c r="S218" s="106">
        <f t="shared" si="125"/>
        <v>0</v>
      </c>
      <c r="T218" s="106">
        <f t="shared" si="126"/>
        <v>0</v>
      </c>
      <c r="U218" s="106">
        <f t="shared" si="127"/>
        <v>0</v>
      </c>
      <c r="V218" s="106">
        <f t="shared" si="128"/>
        <v>0</v>
      </c>
      <c r="W218" s="106">
        <f t="shared" si="129"/>
        <v>0</v>
      </c>
      <c r="X218" s="106">
        <f t="shared" si="130"/>
        <v>0</v>
      </c>
      <c r="Y218" s="98">
        <f t="shared" si="131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2"/>
        <v>208</v>
      </c>
      <c r="C219" s="108">
        <v>39901</v>
      </c>
      <c r="E219" s="107" t="s">
        <v>312</v>
      </c>
      <c r="G219" s="118">
        <v>6.2</v>
      </c>
      <c r="H219" s="106" t="str">
        <f t="shared" si="115"/>
        <v>P, S, T &amp; D Plant - Customer</v>
      </c>
      <c r="I219" s="98">
        <f>'Plt. Class.'!J$219</f>
        <v>1344465.4613332225</v>
      </c>
      <c r="J219" s="106">
        <f t="shared" si="116"/>
        <v>1100048.6831442167</v>
      </c>
      <c r="K219" s="106">
        <f t="shared" si="117"/>
        <v>235691.08164138702</v>
      </c>
      <c r="L219" s="106">
        <f t="shared" si="118"/>
        <v>358.09327818043221</v>
      </c>
      <c r="M219" s="106">
        <f t="shared" si="119"/>
        <v>5273.9726806218432</v>
      </c>
      <c r="N219" s="106">
        <f t="shared" si="120"/>
        <v>3093.6305888165166</v>
      </c>
      <c r="O219" s="106">
        <f t="shared" si="121"/>
        <v>0</v>
      </c>
      <c r="P219" s="106">
        <f t="shared" si="122"/>
        <v>0</v>
      </c>
      <c r="Q219" s="106">
        <f t="shared" si="123"/>
        <v>0</v>
      </c>
      <c r="R219" s="106">
        <f t="shared" si="124"/>
        <v>0</v>
      </c>
      <c r="S219" s="106">
        <f t="shared" si="125"/>
        <v>0</v>
      </c>
      <c r="T219" s="106">
        <f t="shared" si="126"/>
        <v>0</v>
      </c>
      <c r="U219" s="106">
        <f t="shared" si="127"/>
        <v>0</v>
      </c>
      <c r="V219" s="106">
        <f t="shared" si="128"/>
        <v>0</v>
      </c>
      <c r="W219" s="106">
        <f t="shared" si="129"/>
        <v>0</v>
      </c>
      <c r="X219" s="106">
        <f t="shared" si="130"/>
        <v>0</v>
      </c>
      <c r="Y219" s="98">
        <f t="shared" si="131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2"/>
        <v>209</v>
      </c>
      <c r="C220" s="108">
        <v>39902</v>
      </c>
      <c r="E220" s="107" t="s">
        <v>313</v>
      </c>
      <c r="G220" s="118">
        <v>6.2</v>
      </c>
      <c r="H220" s="106" t="str">
        <f t="shared" si="115"/>
        <v>P, S, T &amp; D Plant - Customer</v>
      </c>
      <c r="I220" s="98">
        <f>'Plt. Class.'!J$220</f>
        <v>570712.6109290648</v>
      </c>
      <c r="J220" s="106">
        <f t="shared" si="116"/>
        <v>466960.04781242483</v>
      </c>
      <c r="K220" s="106">
        <f t="shared" si="117"/>
        <v>100048.58915666329</v>
      </c>
      <c r="L220" s="106">
        <f t="shared" si="118"/>
        <v>152.00714010447172</v>
      </c>
      <c r="M220" s="106">
        <f t="shared" si="119"/>
        <v>2238.7504960830297</v>
      </c>
      <c r="N220" s="106">
        <f t="shared" si="120"/>
        <v>1313.2163237891473</v>
      </c>
      <c r="O220" s="106">
        <f t="shared" si="121"/>
        <v>0</v>
      </c>
      <c r="P220" s="106">
        <f t="shared" si="122"/>
        <v>0</v>
      </c>
      <c r="Q220" s="106">
        <f t="shared" si="123"/>
        <v>0</v>
      </c>
      <c r="R220" s="106">
        <f t="shared" si="124"/>
        <v>0</v>
      </c>
      <c r="S220" s="106">
        <f t="shared" si="125"/>
        <v>0</v>
      </c>
      <c r="T220" s="106">
        <f t="shared" si="126"/>
        <v>0</v>
      </c>
      <c r="U220" s="106">
        <f t="shared" si="127"/>
        <v>0</v>
      </c>
      <c r="V220" s="106">
        <f t="shared" si="128"/>
        <v>0</v>
      </c>
      <c r="W220" s="106">
        <f t="shared" si="129"/>
        <v>0</v>
      </c>
      <c r="X220" s="106">
        <f t="shared" si="130"/>
        <v>0</v>
      </c>
      <c r="Y220" s="98">
        <f t="shared" si="131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2"/>
        <v>210</v>
      </c>
      <c r="C221" s="108">
        <v>39903</v>
      </c>
      <c r="E221" s="107" t="s">
        <v>314</v>
      </c>
      <c r="G221" s="118">
        <v>6.2</v>
      </c>
      <c r="H221" s="106" t="str">
        <f t="shared" si="115"/>
        <v>P, S, T &amp; D Plant - Customer</v>
      </c>
      <c r="I221" s="98">
        <f>'Plt. Class.'!J$221</f>
        <v>130327.97745852398</v>
      </c>
      <c r="J221" s="106">
        <f t="shared" si="116"/>
        <v>106635.03385050163</v>
      </c>
      <c r="K221" s="106">
        <f t="shared" si="117"/>
        <v>22847.103818400476</v>
      </c>
      <c r="L221" s="106">
        <f t="shared" si="118"/>
        <v>34.712362666772428</v>
      </c>
      <c r="M221" s="106">
        <f t="shared" si="119"/>
        <v>511.24124226691299</v>
      </c>
      <c r="N221" s="106">
        <f t="shared" si="120"/>
        <v>299.88618468819885</v>
      </c>
      <c r="O221" s="106">
        <f t="shared" si="121"/>
        <v>0</v>
      </c>
      <c r="P221" s="106">
        <f t="shared" si="122"/>
        <v>0</v>
      </c>
      <c r="Q221" s="106">
        <f t="shared" si="123"/>
        <v>0</v>
      </c>
      <c r="R221" s="106">
        <f t="shared" si="124"/>
        <v>0</v>
      </c>
      <c r="S221" s="106">
        <f t="shared" si="125"/>
        <v>0</v>
      </c>
      <c r="T221" s="106">
        <f t="shared" si="126"/>
        <v>0</v>
      </c>
      <c r="U221" s="106">
        <f t="shared" si="127"/>
        <v>0</v>
      </c>
      <c r="V221" s="106">
        <f t="shared" si="128"/>
        <v>0</v>
      </c>
      <c r="W221" s="106">
        <f t="shared" si="129"/>
        <v>0</v>
      </c>
      <c r="X221" s="106">
        <f t="shared" si="130"/>
        <v>0</v>
      </c>
      <c r="Y221" s="98">
        <f t="shared" si="131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2"/>
        <v>211</v>
      </c>
      <c r="C222" s="108">
        <v>39904</v>
      </c>
      <c r="E222" s="107" t="s">
        <v>315</v>
      </c>
      <c r="G222" s="118">
        <v>6.2</v>
      </c>
      <c r="H222" s="106" t="str">
        <f t="shared" si="115"/>
        <v>P, S, T &amp; D Plant - Customer</v>
      </c>
      <c r="I222" s="98">
        <f>'Plt. Class.'!J$222</f>
        <v>0</v>
      </c>
      <c r="J222" s="106">
        <f t="shared" si="116"/>
        <v>0</v>
      </c>
      <c r="K222" s="106">
        <f t="shared" si="117"/>
        <v>0</v>
      </c>
      <c r="L222" s="106">
        <f t="shared" si="118"/>
        <v>0</v>
      </c>
      <c r="M222" s="106">
        <f t="shared" si="119"/>
        <v>0</v>
      </c>
      <c r="N222" s="106">
        <f t="shared" si="120"/>
        <v>0</v>
      </c>
      <c r="O222" s="106">
        <f t="shared" si="121"/>
        <v>0</v>
      </c>
      <c r="P222" s="106">
        <f t="shared" si="122"/>
        <v>0</v>
      </c>
      <c r="Q222" s="106">
        <f t="shared" si="123"/>
        <v>0</v>
      </c>
      <c r="R222" s="106">
        <f t="shared" si="124"/>
        <v>0</v>
      </c>
      <c r="S222" s="106">
        <f t="shared" si="125"/>
        <v>0</v>
      </c>
      <c r="T222" s="106">
        <f t="shared" si="126"/>
        <v>0</v>
      </c>
      <c r="U222" s="106">
        <f t="shared" si="127"/>
        <v>0</v>
      </c>
      <c r="V222" s="106">
        <f t="shared" si="128"/>
        <v>0</v>
      </c>
      <c r="W222" s="106">
        <f t="shared" si="129"/>
        <v>0</v>
      </c>
      <c r="X222" s="106">
        <f t="shared" si="130"/>
        <v>0</v>
      </c>
      <c r="Y222" s="98">
        <f t="shared" si="131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2"/>
        <v>212</v>
      </c>
      <c r="C223" s="108">
        <v>39905</v>
      </c>
      <c r="E223" s="107" t="s">
        <v>316</v>
      </c>
      <c r="G223" s="118">
        <v>6.2</v>
      </c>
      <c r="H223" s="106" t="str">
        <f t="shared" si="115"/>
        <v>P, S, T &amp; D Plant - Customer</v>
      </c>
      <c r="I223" s="98">
        <f>'Plt. Class.'!J$223</f>
        <v>0</v>
      </c>
      <c r="J223" s="106">
        <f t="shared" si="116"/>
        <v>0</v>
      </c>
      <c r="K223" s="106">
        <f t="shared" si="117"/>
        <v>0</v>
      </c>
      <c r="L223" s="106">
        <f t="shared" si="118"/>
        <v>0</v>
      </c>
      <c r="M223" s="106">
        <f t="shared" si="119"/>
        <v>0</v>
      </c>
      <c r="N223" s="106">
        <f t="shared" si="120"/>
        <v>0</v>
      </c>
      <c r="O223" s="106">
        <f t="shared" si="121"/>
        <v>0</v>
      </c>
      <c r="P223" s="106">
        <f t="shared" si="122"/>
        <v>0</v>
      </c>
      <c r="Q223" s="106">
        <f t="shared" si="123"/>
        <v>0</v>
      </c>
      <c r="R223" s="106">
        <f t="shared" si="124"/>
        <v>0</v>
      </c>
      <c r="S223" s="106">
        <f t="shared" si="125"/>
        <v>0</v>
      </c>
      <c r="T223" s="106">
        <f t="shared" si="126"/>
        <v>0</v>
      </c>
      <c r="U223" s="106">
        <f t="shared" si="127"/>
        <v>0</v>
      </c>
      <c r="V223" s="106">
        <f t="shared" si="128"/>
        <v>0</v>
      </c>
      <c r="W223" s="106">
        <f t="shared" si="129"/>
        <v>0</v>
      </c>
      <c r="X223" s="106">
        <f t="shared" si="130"/>
        <v>0</v>
      </c>
      <c r="Y223" s="98">
        <f t="shared" si="131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2"/>
        <v>213</v>
      </c>
      <c r="C224" s="108">
        <v>39906</v>
      </c>
      <c r="E224" s="107" t="s">
        <v>317</v>
      </c>
      <c r="G224" s="118">
        <v>6.2</v>
      </c>
      <c r="H224" s="106" t="str">
        <f t="shared" si="115"/>
        <v>P, S, T &amp; D Plant - Customer</v>
      </c>
      <c r="I224" s="98">
        <f>'Plt. Class.'!J$224</f>
        <v>155026.16857096771</v>
      </c>
      <c r="J224" s="106">
        <f t="shared" si="116"/>
        <v>126843.22319464877</v>
      </c>
      <c r="K224" s="106">
        <f t="shared" si="117"/>
        <v>27176.812200871744</v>
      </c>
      <c r="L224" s="106">
        <f t="shared" si="118"/>
        <v>41.290632228127684</v>
      </c>
      <c r="M224" s="106">
        <f t="shared" si="119"/>
        <v>608.12553489770858</v>
      </c>
      <c r="N224" s="106">
        <f t="shared" si="120"/>
        <v>356.71700832135042</v>
      </c>
      <c r="O224" s="106">
        <f t="shared" si="121"/>
        <v>0</v>
      </c>
      <c r="P224" s="106">
        <f t="shared" si="122"/>
        <v>0</v>
      </c>
      <c r="Q224" s="106">
        <f t="shared" si="123"/>
        <v>0</v>
      </c>
      <c r="R224" s="106">
        <f t="shared" si="124"/>
        <v>0</v>
      </c>
      <c r="S224" s="106">
        <f t="shared" si="125"/>
        <v>0</v>
      </c>
      <c r="T224" s="106">
        <f t="shared" si="126"/>
        <v>0</v>
      </c>
      <c r="U224" s="106">
        <f t="shared" si="127"/>
        <v>0</v>
      </c>
      <c r="V224" s="106">
        <f t="shared" si="128"/>
        <v>0</v>
      </c>
      <c r="W224" s="106">
        <f t="shared" si="129"/>
        <v>0</v>
      </c>
      <c r="X224" s="106">
        <f t="shared" si="130"/>
        <v>0</v>
      </c>
      <c r="Y224" s="98">
        <f t="shared" si="131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2"/>
        <v>214</v>
      </c>
      <c r="C225" s="108">
        <v>39907</v>
      </c>
      <c r="E225" s="107" t="s">
        <v>318</v>
      </c>
      <c r="G225" s="118">
        <v>6.2</v>
      </c>
      <c r="H225" s="106" t="str">
        <f t="shared" si="115"/>
        <v>P, S, T &amp; D Plant - Customer</v>
      </c>
      <c r="I225" s="98">
        <f>'Plt. Class.'!J$225</f>
        <v>32930.078844112388</v>
      </c>
      <c r="J225" s="106">
        <f t="shared" si="116"/>
        <v>26943.56300709971</v>
      </c>
      <c r="K225" s="106">
        <f t="shared" si="117"/>
        <v>5772.7967913795137</v>
      </c>
      <c r="L225" s="106">
        <f t="shared" si="118"/>
        <v>8.7708016480652997</v>
      </c>
      <c r="M225" s="106">
        <f t="shared" si="119"/>
        <v>129.17575139665698</v>
      </c>
      <c r="N225" s="106">
        <f t="shared" si="120"/>
        <v>75.772492588440414</v>
      </c>
      <c r="O225" s="106">
        <f t="shared" si="121"/>
        <v>0</v>
      </c>
      <c r="P225" s="106">
        <f t="shared" si="122"/>
        <v>0</v>
      </c>
      <c r="Q225" s="106">
        <f t="shared" si="123"/>
        <v>0</v>
      </c>
      <c r="R225" s="106">
        <f t="shared" si="124"/>
        <v>0</v>
      </c>
      <c r="S225" s="106">
        <f t="shared" si="125"/>
        <v>0</v>
      </c>
      <c r="T225" s="106">
        <f t="shared" si="126"/>
        <v>0</v>
      </c>
      <c r="U225" s="106">
        <f t="shared" si="127"/>
        <v>0</v>
      </c>
      <c r="V225" s="106">
        <f t="shared" si="128"/>
        <v>0</v>
      </c>
      <c r="W225" s="106">
        <f t="shared" si="129"/>
        <v>0</v>
      </c>
      <c r="X225" s="106">
        <f t="shared" si="130"/>
        <v>0</v>
      </c>
      <c r="Y225" s="98">
        <f t="shared" si="131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2"/>
        <v>215</v>
      </c>
      <c r="C226" s="108">
        <v>39908</v>
      </c>
      <c r="E226" s="107" t="s">
        <v>319</v>
      </c>
      <c r="G226" s="118">
        <v>6.2</v>
      </c>
      <c r="H226" s="106" t="str">
        <f t="shared" si="115"/>
        <v>P, S, T &amp; D Plant - Customer</v>
      </c>
      <c r="I226" s="98">
        <f>'Plt. Class.'!J$226</f>
        <v>2839501.9034871305</v>
      </c>
      <c r="J226" s="106">
        <f t="shared" si="116"/>
        <v>2323295.3315282976</v>
      </c>
      <c r="K226" s="106">
        <f t="shared" si="117"/>
        <v>497777.96024005732</v>
      </c>
      <c r="L226" s="106">
        <f t="shared" si="118"/>
        <v>756.29056622323355</v>
      </c>
      <c r="M226" s="106">
        <f t="shared" si="119"/>
        <v>11138.594405180647</v>
      </c>
      <c r="N226" s="106">
        <f t="shared" si="120"/>
        <v>6533.7267473718512</v>
      </c>
      <c r="O226" s="106">
        <f t="shared" si="121"/>
        <v>0</v>
      </c>
      <c r="P226" s="106">
        <f t="shared" si="122"/>
        <v>0</v>
      </c>
      <c r="Q226" s="106">
        <f t="shared" si="123"/>
        <v>0</v>
      </c>
      <c r="R226" s="106">
        <f t="shared" si="124"/>
        <v>0</v>
      </c>
      <c r="S226" s="106">
        <f t="shared" si="125"/>
        <v>0</v>
      </c>
      <c r="T226" s="106">
        <f t="shared" si="126"/>
        <v>0</v>
      </c>
      <c r="U226" s="106">
        <f t="shared" si="127"/>
        <v>0</v>
      </c>
      <c r="V226" s="106">
        <f t="shared" si="128"/>
        <v>0</v>
      </c>
      <c r="W226" s="106">
        <f t="shared" si="129"/>
        <v>0</v>
      </c>
      <c r="X226" s="106">
        <f t="shared" si="130"/>
        <v>0</v>
      </c>
      <c r="Y226" s="98">
        <f t="shared" si="131"/>
        <v>0</v>
      </c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2"/>
        <v>216</v>
      </c>
      <c r="C227" s="108">
        <v>39909</v>
      </c>
      <c r="E227" s="107" t="s">
        <v>320</v>
      </c>
      <c r="G227" s="118">
        <v>6.2</v>
      </c>
      <c r="H227" s="106" t="str">
        <f t="shared" si="115"/>
        <v>P, S, T &amp; D Plant - Customer</v>
      </c>
      <c r="I227" s="98">
        <f>'Plt. Class.'!J$227</f>
        <v>1078318.7837391475</v>
      </c>
      <c r="J227" s="106">
        <f t="shared" si="116"/>
        <v>882286.07738694816</v>
      </c>
      <c r="K227" s="106">
        <f t="shared" si="117"/>
        <v>189034.32464652514</v>
      </c>
      <c r="L227" s="106">
        <f t="shared" si="118"/>
        <v>287.20611967954773</v>
      </c>
      <c r="M227" s="106">
        <f t="shared" si="119"/>
        <v>4229.9515829898455</v>
      </c>
      <c r="N227" s="106">
        <f t="shared" si="120"/>
        <v>2481.2240030047519</v>
      </c>
      <c r="O227" s="106">
        <f t="shared" si="121"/>
        <v>0</v>
      </c>
      <c r="P227" s="106">
        <f t="shared" si="122"/>
        <v>0</v>
      </c>
      <c r="Q227" s="106">
        <f t="shared" si="123"/>
        <v>0</v>
      </c>
      <c r="R227" s="106">
        <f t="shared" si="124"/>
        <v>0</v>
      </c>
      <c r="S227" s="106">
        <f t="shared" si="125"/>
        <v>0</v>
      </c>
      <c r="T227" s="106">
        <f t="shared" si="126"/>
        <v>0</v>
      </c>
      <c r="U227" s="106">
        <f t="shared" si="127"/>
        <v>0</v>
      </c>
      <c r="V227" s="106">
        <f t="shared" si="128"/>
        <v>0</v>
      </c>
      <c r="W227" s="106">
        <f t="shared" si="129"/>
        <v>0</v>
      </c>
      <c r="X227" s="106">
        <f t="shared" si="130"/>
        <v>0</v>
      </c>
      <c r="Y227" s="98">
        <f t="shared" si="131"/>
        <v>0</v>
      </c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2"/>
        <v>217</v>
      </c>
      <c r="C228" s="108">
        <v>39931</v>
      </c>
      <c r="E228" s="107" t="s">
        <v>479</v>
      </c>
      <c r="G228" s="118">
        <v>6.2</v>
      </c>
      <c r="H228" s="106" t="str">
        <f t="shared" si="115"/>
        <v>P, S, T &amp; D Plant - Customer</v>
      </c>
      <c r="I228" s="98">
        <f>'Plt. Class.'!J$228</f>
        <v>586732.40839901066</v>
      </c>
      <c r="J228" s="106">
        <f t="shared" si="116"/>
        <v>480067.53001845774</v>
      </c>
      <c r="K228" s="106">
        <f t="shared" si="117"/>
        <v>102856.93455634604</v>
      </c>
      <c r="L228" s="106">
        <f t="shared" si="118"/>
        <v>156.27395242266314</v>
      </c>
      <c r="M228" s="106">
        <f t="shared" si="119"/>
        <v>2301.5918085863705</v>
      </c>
      <c r="N228" s="106">
        <f t="shared" si="120"/>
        <v>1350.0780631978525</v>
      </c>
      <c r="O228" s="106">
        <f t="shared" si="121"/>
        <v>0</v>
      </c>
      <c r="P228" s="106">
        <f t="shared" si="122"/>
        <v>0</v>
      </c>
      <c r="Q228" s="106">
        <f t="shared" si="123"/>
        <v>0</v>
      </c>
      <c r="R228" s="106">
        <f t="shared" si="124"/>
        <v>0</v>
      </c>
      <c r="S228" s="106">
        <f t="shared" si="125"/>
        <v>0</v>
      </c>
      <c r="T228" s="106">
        <f t="shared" si="126"/>
        <v>0</v>
      </c>
      <c r="U228" s="106">
        <f t="shared" si="127"/>
        <v>0</v>
      </c>
      <c r="V228" s="106">
        <f t="shared" si="128"/>
        <v>0</v>
      </c>
      <c r="W228" s="106">
        <f t="shared" si="129"/>
        <v>0</v>
      </c>
      <c r="X228" s="106">
        <f t="shared" si="130"/>
        <v>0</v>
      </c>
      <c r="Y228" s="98">
        <f t="shared" si="131"/>
        <v>0</v>
      </c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2"/>
        <v>218</v>
      </c>
      <c r="G229" s="118"/>
      <c r="H229" s="106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2"/>
        <v>219</v>
      </c>
      <c r="D230" s="97" t="s">
        <v>149</v>
      </c>
      <c r="G230" s="118"/>
      <c r="H230" s="106"/>
      <c r="I230" s="98">
        <f>'Plt. Class.'!J$230</f>
        <v>7626478.8022175636</v>
      </c>
      <c r="J230" s="98">
        <f>SUM(J195:J228)</f>
        <v>6240024.9055765048</v>
      </c>
      <c r="K230" s="98">
        <f t="shared" ref="K230:X230" si="133">SUM(K195:K228)</f>
        <v>1336957.3928863187</v>
      </c>
      <c r="L230" s="98">
        <f t="shared" si="133"/>
        <v>2031.283713715866</v>
      </c>
      <c r="M230" s="98">
        <f t="shared" si="133"/>
        <v>29916.604040055845</v>
      </c>
      <c r="N230" s="98">
        <f t="shared" si="133"/>
        <v>17548.616000967992</v>
      </c>
      <c r="O230" s="98">
        <f t="shared" si="133"/>
        <v>0</v>
      </c>
      <c r="P230" s="98">
        <f t="shared" si="133"/>
        <v>0</v>
      </c>
      <c r="Q230" s="98">
        <f t="shared" si="133"/>
        <v>0</v>
      </c>
      <c r="R230" s="98">
        <f t="shared" si="133"/>
        <v>0</v>
      </c>
      <c r="S230" s="98">
        <f t="shared" si="133"/>
        <v>0</v>
      </c>
      <c r="T230" s="98">
        <f t="shared" si="133"/>
        <v>0</v>
      </c>
      <c r="U230" s="98">
        <f t="shared" si="133"/>
        <v>0</v>
      </c>
      <c r="V230" s="98">
        <f t="shared" si="133"/>
        <v>0</v>
      </c>
      <c r="W230" s="98">
        <f t="shared" si="133"/>
        <v>0</v>
      </c>
      <c r="X230" s="98">
        <f t="shared" si="133"/>
        <v>0</v>
      </c>
      <c r="Y230" s="98">
        <f t="shared" si="131"/>
        <v>0</v>
      </c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2"/>
        <v>220</v>
      </c>
      <c r="G231" s="118"/>
      <c r="H231" s="106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2"/>
        <v>221</v>
      </c>
      <c r="D232" s="97" t="s">
        <v>348</v>
      </c>
      <c r="G232" s="118">
        <v>6.2</v>
      </c>
      <c r="H232" s="106" t="str">
        <f>VLOOKUP($G232,alloc,3)</f>
        <v>P, S, T &amp; D Plant - Customer</v>
      </c>
      <c r="I232" s="98">
        <f>'Plt. Class.'!J$232</f>
        <v>0</v>
      </c>
      <c r="J232" s="106">
        <f>$I232*VLOOKUP($G232,alloc,6)</f>
        <v>0</v>
      </c>
      <c r="K232" s="106">
        <f>$I232*VLOOKUP($G232,alloc,7)</f>
        <v>0</v>
      </c>
      <c r="L232" s="106">
        <f>$I232*VLOOKUP($G232,alloc,8)</f>
        <v>0</v>
      </c>
      <c r="M232" s="106">
        <f>$I232*VLOOKUP($G232,alloc,9)</f>
        <v>0</v>
      </c>
      <c r="N232" s="106">
        <f>$I232*VLOOKUP($G232,alloc,10)</f>
        <v>0</v>
      </c>
      <c r="O232" s="106">
        <f>$I232*VLOOKUP($G232,alloc,11)</f>
        <v>0</v>
      </c>
      <c r="P232" s="106">
        <f>$I232*VLOOKUP($G232,alloc,12)</f>
        <v>0</v>
      </c>
      <c r="Q232" s="106">
        <f>$I232*VLOOKUP($G232,alloc,13)</f>
        <v>0</v>
      </c>
      <c r="R232" s="106">
        <f>$I232*VLOOKUP($G232,alloc,14)</f>
        <v>0</v>
      </c>
      <c r="S232" s="106">
        <f>$I232*VLOOKUP($G232,alloc,15)</f>
        <v>0</v>
      </c>
      <c r="T232" s="106">
        <f>$I232*VLOOKUP($G232,alloc,16)</f>
        <v>0</v>
      </c>
      <c r="U232" s="106">
        <f>$I232*VLOOKUP($G232,alloc,17)</f>
        <v>0</v>
      </c>
      <c r="V232" s="106">
        <f>$I232*VLOOKUP($G232,alloc,18)</f>
        <v>0</v>
      </c>
      <c r="W232" s="106">
        <f>$I232*VLOOKUP($G232,alloc,19)</f>
        <v>0</v>
      </c>
      <c r="X232" s="106">
        <f>$I232*VLOOKUP($G232,alloc,20)</f>
        <v>0</v>
      </c>
      <c r="Y232" s="98">
        <f>SUM(J232:X232)-I232</f>
        <v>0</v>
      </c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2"/>
        <v>222</v>
      </c>
      <c r="G233" s="118"/>
      <c r="H233" s="106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2"/>
        <v>223</v>
      </c>
      <c r="D234" s="97" t="s">
        <v>352</v>
      </c>
      <c r="G234" s="118"/>
      <c r="H234" s="106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2"/>
        <v>224</v>
      </c>
      <c r="G235" s="118"/>
      <c r="H235" s="106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2"/>
        <v>225</v>
      </c>
      <c r="D236" s="97" t="s">
        <v>148</v>
      </c>
      <c r="G236" s="118"/>
      <c r="H236" s="106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2"/>
        <v>226</v>
      </c>
      <c r="G237" s="118"/>
      <c r="H237" s="106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2"/>
        <v>227</v>
      </c>
      <c r="C238" s="108">
        <v>37400</v>
      </c>
      <c r="E238" s="107" t="s">
        <v>115</v>
      </c>
      <c r="G238" s="118">
        <v>6.2</v>
      </c>
      <c r="H238" s="106" t="str">
        <f t="shared" ref="H238:H271" si="134">VLOOKUP($G238,alloc,3)</f>
        <v>P, S, T &amp; D Plant - Customer</v>
      </c>
      <c r="I238" s="98">
        <f>'Plt. Class.'!J$238</f>
        <v>115699.53123038463</v>
      </c>
      <c r="J238" s="106">
        <f t="shared" ref="J238:J271" si="135">$I238*VLOOKUP($G238,alloc,6)</f>
        <v>94665.962518796863</v>
      </c>
      <c r="K238" s="106">
        <f t="shared" ref="K238:K271" si="136">$I238*VLOOKUP($G238,alloc,7)</f>
        <v>20282.668796898273</v>
      </c>
      <c r="L238" s="106">
        <f t="shared" ref="L238:L271" si="137">$I238*VLOOKUP($G238,alloc,8)</f>
        <v>30.816131476626381</v>
      </c>
      <c r="M238" s="106">
        <f t="shared" ref="M238:M271" si="138">$I238*VLOOKUP($G238,alloc,9)</f>
        <v>453.85782262097598</v>
      </c>
      <c r="N238" s="106">
        <f t="shared" ref="N238:N271" si="139">$I238*VLOOKUP($G238,alloc,10)</f>
        <v>266.22596059188555</v>
      </c>
      <c r="O238" s="106">
        <f t="shared" ref="O238:O271" si="140">$I238*VLOOKUP($G238,alloc,11)</f>
        <v>0</v>
      </c>
      <c r="P238" s="106">
        <f t="shared" ref="P238:P271" si="141">$I238*VLOOKUP($G238,alloc,12)</f>
        <v>0</v>
      </c>
      <c r="Q238" s="106">
        <f t="shared" ref="Q238:Q271" si="142">$I238*VLOOKUP($G238,alloc,13)</f>
        <v>0</v>
      </c>
      <c r="R238" s="106">
        <f t="shared" ref="R238:R271" si="143">$I238*VLOOKUP($G238,alloc,14)</f>
        <v>0</v>
      </c>
      <c r="S238" s="106">
        <f t="shared" ref="S238:S271" si="144">$I238*VLOOKUP($G238,alloc,15)</f>
        <v>0</v>
      </c>
      <c r="T238" s="106">
        <f t="shared" ref="T238:T271" si="145">$I238*VLOOKUP($G238,alloc,16)</f>
        <v>0</v>
      </c>
      <c r="U238" s="106">
        <f t="shared" ref="U238:U271" si="146">$I238*VLOOKUP($G238,alloc,17)</f>
        <v>0</v>
      </c>
      <c r="V238" s="106">
        <f t="shared" ref="V238:V271" si="147">$I238*VLOOKUP($G238,alloc,18)</f>
        <v>0</v>
      </c>
      <c r="W238" s="106">
        <f t="shared" ref="W238:W271" si="148">$I238*VLOOKUP($G238,alloc,19)</f>
        <v>0</v>
      </c>
      <c r="X238" s="106">
        <f t="shared" ref="X238:X271" si="149">$I238*VLOOKUP($G238,alloc,20)</f>
        <v>0</v>
      </c>
      <c r="Y238" s="98">
        <f t="shared" ref="Y238:Y271" si="150">SUM(J238:X238)-I238</f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2"/>
        <v>228</v>
      </c>
      <c r="C239" s="108">
        <v>39001</v>
      </c>
      <c r="E239" s="107" t="s">
        <v>291</v>
      </c>
      <c r="G239" s="118">
        <v>6.2</v>
      </c>
      <c r="H239" s="106" t="str">
        <f t="shared" si="134"/>
        <v>P, S, T &amp; D Plant - Customer</v>
      </c>
      <c r="I239" s="98">
        <f>'Plt. Class.'!J$239</f>
        <v>0</v>
      </c>
      <c r="J239" s="106">
        <f t="shared" si="135"/>
        <v>0</v>
      </c>
      <c r="K239" s="106">
        <f t="shared" si="136"/>
        <v>0</v>
      </c>
      <c r="L239" s="106">
        <f t="shared" si="137"/>
        <v>0</v>
      </c>
      <c r="M239" s="106">
        <f t="shared" si="138"/>
        <v>0</v>
      </c>
      <c r="N239" s="106">
        <f t="shared" si="139"/>
        <v>0</v>
      </c>
      <c r="O239" s="106">
        <f t="shared" si="140"/>
        <v>0</v>
      </c>
      <c r="P239" s="106">
        <f t="shared" si="141"/>
        <v>0</v>
      </c>
      <c r="Q239" s="106">
        <f t="shared" si="142"/>
        <v>0</v>
      </c>
      <c r="R239" s="106">
        <f t="shared" si="143"/>
        <v>0</v>
      </c>
      <c r="S239" s="106">
        <f t="shared" si="144"/>
        <v>0</v>
      </c>
      <c r="T239" s="106">
        <f t="shared" si="145"/>
        <v>0</v>
      </c>
      <c r="U239" s="106">
        <f t="shared" si="146"/>
        <v>0</v>
      </c>
      <c r="V239" s="106">
        <f t="shared" si="147"/>
        <v>0</v>
      </c>
      <c r="W239" s="106">
        <f t="shared" si="148"/>
        <v>0</v>
      </c>
      <c r="X239" s="106">
        <f t="shared" si="149"/>
        <v>0</v>
      </c>
      <c r="Y239" s="98">
        <f t="shared" si="150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2"/>
        <v>229</v>
      </c>
      <c r="C240" s="108">
        <v>36602</v>
      </c>
      <c r="E240" s="107" t="s">
        <v>139</v>
      </c>
      <c r="G240" s="118">
        <v>6.2</v>
      </c>
      <c r="H240" s="106" t="str">
        <f t="shared" si="134"/>
        <v>P, S, T &amp; D Plant - Customer</v>
      </c>
      <c r="I240" s="98">
        <f>'Plt. Class.'!J$240</f>
        <v>588321.92646077508</v>
      </c>
      <c r="J240" s="106">
        <f t="shared" si="135"/>
        <v>481368.08202292793</v>
      </c>
      <c r="K240" s="106">
        <f t="shared" si="136"/>
        <v>103135.58450462681</v>
      </c>
      <c r="L240" s="106">
        <f t="shared" si="137"/>
        <v>156.69731453186884</v>
      </c>
      <c r="M240" s="106">
        <f t="shared" si="138"/>
        <v>2307.8270560316919</v>
      </c>
      <c r="N240" s="106">
        <f t="shared" si="139"/>
        <v>1353.7355626567635</v>
      </c>
      <c r="O240" s="106">
        <f t="shared" si="140"/>
        <v>0</v>
      </c>
      <c r="P240" s="106">
        <f t="shared" si="141"/>
        <v>0</v>
      </c>
      <c r="Q240" s="106">
        <f t="shared" si="142"/>
        <v>0</v>
      </c>
      <c r="R240" s="106">
        <f t="shared" si="143"/>
        <v>0</v>
      </c>
      <c r="S240" s="106">
        <f t="shared" si="144"/>
        <v>0</v>
      </c>
      <c r="T240" s="106">
        <f t="shared" si="145"/>
        <v>0</v>
      </c>
      <c r="U240" s="106">
        <f t="shared" si="146"/>
        <v>0</v>
      </c>
      <c r="V240" s="106">
        <f t="shared" si="147"/>
        <v>0</v>
      </c>
      <c r="W240" s="106">
        <f t="shared" si="148"/>
        <v>0</v>
      </c>
      <c r="X240" s="106">
        <f t="shared" si="149"/>
        <v>0</v>
      </c>
      <c r="Y240" s="98">
        <f t="shared" si="150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2"/>
        <v>230</v>
      </c>
      <c r="C241" s="108">
        <v>37503</v>
      </c>
      <c r="E241" s="107" t="s">
        <v>278</v>
      </c>
      <c r="G241" s="118">
        <v>6.2</v>
      </c>
      <c r="H241" s="106" t="str">
        <f t="shared" si="134"/>
        <v>P, S, T &amp; D Plant - Customer</v>
      </c>
      <c r="I241" s="98">
        <f>'Plt. Class.'!J$241</f>
        <v>0</v>
      </c>
      <c r="J241" s="106">
        <f t="shared" si="135"/>
        <v>0</v>
      </c>
      <c r="K241" s="106">
        <f t="shared" si="136"/>
        <v>0</v>
      </c>
      <c r="L241" s="106">
        <f t="shared" si="137"/>
        <v>0</v>
      </c>
      <c r="M241" s="106">
        <f t="shared" si="138"/>
        <v>0</v>
      </c>
      <c r="N241" s="106">
        <f t="shared" si="139"/>
        <v>0</v>
      </c>
      <c r="O241" s="106">
        <f t="shared" si="140"/>
        <v>0</v>
      </c>
      <c r="P241" s="106">
        <f t="shared" si="141"/>
        <v>0</v>
      </c>
      <c r="Q241" s="106">
        <f t="shared" si="142"/>
        <v>0</v>
      </c>
      <c r="R241" s="106">
        <f t="shared" si="143"/>
        <v>0</v>
      </c>
      <c r="S241" s="106">
        <f t="shared" si="144"/>
        <v>0</v>
      </c>
      <c r="T241" s="106">
        <f t="shared" si="145"/>
        <v>0</v>
      </c>
      <c r="U241" s="106">
        <f t="shared" si="146"/>
        <v>0</v>
      </c>
      <c r="V241" s="106">
        <f t="shared" si="147"/>
        <v>0</v>
      </c>
      <c r="W241" s="106">
        <f t="shared" si="148"/>
        <v>0</v>
      </c>
      <c r="X241" s="106">
        <f t="shared" si="149"/>
        <v>0</v>
      </c>
      <c r="Y241" s="98">
        <f t="shared" si="150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2"/>
        <v>231</v>
      </c>
      <c r="C242" s="108">
        <v>39004</v>
      </c>
      <c r="E242" s="107" t="s">
        <v>293</v>
      </c>
      <c r="G242" s="118">
        <v>6.2</v>
      </c>
      <c r="H242" s="106" t="str">
        <f t="shared" si="134"/>
        <v>P, S, T &amp; D Plant - Customer</v>
      </c>
      <c r="I242" s="98">
        <f>'Plt. Class.'!J$242</f>
        <v>0</v>
      </c>
      <c r="J242" s="106">
        <f t="shared" si="135"/>
        <v>0</v>
      </c>
      <c r="K242" s="106">
        <f t="shared" si="136"/>
        <v>0</v>
      </c>
      <c r="L242" s="106">
        <f t="shared" si="137"/>
        <v>0</v>
      </c>
      <c r="M242" s="106">
        <f t="shared" si="138"/>
        <v>0</v>
      </c>
      <c r="N242" s="106">
        <f t="shared" si="139"/>
        <v>0</v>
      </c>
      <c r="O242" s="106">
        <f t="shared" si="140"/>
        <v>0</v>
      </c>
      <c r="P242" s="106">
        <f t="shared" si="141"/>
        <v>0</v>
      </c>
      <c r="Q242" s="106">
        <f t="shared" si="142"/>
        <v>0</v>
      </c>
      <c r="R242" s="106">
        <f t="shared" si="143"/>
        <v>0</v>
      </c>
      <c r="S242" s="106">
        <f t="shared" si="144"/>
        <v>0</v>
      </c>
      <c r="T242" s="106">
        <f t="shared" si="145"/>
        <v>0</v>
      </c>
      <c r="U242" s="106">
        <f t="shared" si="146"/>
        <v>0</v>
      </c>
      <c r="V242" s="106">
        <f t="shared" si="147"/>
        <v>0</v>
      </c>
      <c r="W242" s="106">
        <f t="shared" si="148"/>
        <v>0</v>
      </c>
      <c r="X242" s="106">
        <f t="shared" si="149"/>
        <v>0</v>
      </c>
      <c r="Y242" s="98">
        <f t="shared" si="150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2"/>
        <v>232</v>
      </c>
      <c r="C243" s="108">
        <v>39009</v>
      </c>
      <c r="E243" s="107" t="s">
        <v>294</v>
      </c>
      <c r="G243" s="118">
        <v>6.2</v>
      </c>
      <c r="H243" s="106" t="str">
        <f t="shared" si="134"/>
        <v>P, S, T &amp; D Plant - Customer</v>
      </c>
      <c r="I243" s="98">
        <f>'Plt. Class.'!J$243</f>
        <v>87828.547977815382</v>
      </c>
      <c r="J243" s="106">
        <f t="shared" si="135"/>
        <v>71861.778025637585</v>
      </c>
      <c r="K243" s="106">
        <f t="shared" si="136"/>
        <v>15396.755117350849</v>
      </c>
      <c r="L243" s="106">
        <f t="shared" si="137"/>
        <v>23.392800758165606</v>
      </c>
      <c r="M243" s="106">
        <f t="shared" si="138"/>
        <v>344.52752854978615</v>
      </c>
      <c r="N243" s="106">
        <f t="shared" si="139"/>
        <v>202.09450551899766</v>
      </c>
      <c r="O243" s="106">
        <f t="shared" si="140"/>
        <v>0</v>
      </c>
      <c r="P243" s="106">
        <f t="shared" si="141"/>
        <v>0</v>
      </c>
      <c r="Q243" s="106">
        <f t="shared" si="142"/>
        <v>0</v>
      </c>
      <c r="R243" s="106">
        <f t="shared" si="143"/>
        <v>0</v>
      </c>
      <c r="S243" s="106">
        <f t="shared" si="144"/>
        <v>0</v>
      </c>
      <c r="T243" s="106">
        <f t="shared" si="145"/>
        <v>0</v>
      </c>
      <c r="U243" s="106">
        <f t="shared" si="146"/>
        <v>0</v>
      </c>
      <c r="V243" s="106">
        <f t="shared" si="147"/>
        <v>0</v>
      </c>
      <c r="W243" s="106">
        <f t="shared" si="148"/>
        <v>0</v>
      </c>
      <c r="X243" s="106">
        <f t="shared" si="149"/>
        <v>0</v>
      </c>
      <c r="Y243" s="98">
        <f t="shared" si="150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2"/>
        <v>233</v>
      </c>
      <c r="C244" s="108">
        <v>39100</v>
      </c>
      <c r="E244" s="107" t="s">
        <v>295</v>
      </c>
      <c r="G244" s="118">
        <v>6.2</v>
      </c>
      <c r="H244" s="106" t="str">
        <f t="shared" si="134"/>
        <v>P, S, T &amp; D Plant - Customer</v>
      </c>
      <c r="I244" s="98">
        <f>'Plt. Class.'!J$244</f>
        <v>89651.678417496878</v>
      </c>
      <c r="J244" s="106">
        <f t="shared" si="135"/>
        <v>73353.472901445697</v>
      </c>
      <c r="K244" s="106">
        <f t="shared" si="136"/>
        <v>15716.358407773621</v>
      </c>
      <c r="L244" s="106">
        <f t="shared" si="137"/>
        <v>23.878384638504702</v>
      </c>
      <c r="M244" s="106">
        <f t="shared" si="138"/>
        <v>351.67917387547237</v>
      </c>
      <c r="N244" s="106">
        <f t="shared" si="139"/>
        <v>206.28954976357667</v>
      </c>
      <c r="O244" s="106">
        <f t="shared" si="140"/>
        <v>0</v>
      </c>
      <c r="P244" s="106">
        <f t="shared" si="141"/>
        <v>0</v>
      </c>
      <c r="Q244" s="106">
        <f t="shared" si="142"/>
        <v>0</v>
      </c>
      <c r="R244" s="106">
        <f t="shared" si="143"/>
        <v>0</v>
      </c>
      <c r="S244" s="106">
        <f t="shared" si="144"/>
        <v>0</v>
      </c>
      <c r="T244" s="106">
        <f t="shared" si="145"/>
        <v>0</v>
      </c>
      <c r="U244" s="106">
        <f t="shared" si="146"/>
        <v>0</v>
      </c>
      <c r="V244" s="106">
        <f t="shared" si="147"/>
        <v>0</v>
      </c>
      <c r="W244" s="106">
        <f t="shared" si="148"/>
        <v>0</v>
      </c>
      <c r="X244" s="106">
        <f t="shared" si="149"/>
        <v>0</v>
      </c>
      <c r="Y244" s="98">
        <f t="shared" si="150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2"/>
        <v>234</v>
      </c>
      <c r="C245" s="108">
        <v>39102</v>
      </c>
      <c r="E245" s="107" t="s">
        <v>296</v>
      </c>
      <c r="G245" s="118">
        <v>6.2</v>
      </c>
      <c r="H245" s="106" t="str">
        <f t="shared" si="134"/>
        <v>P, S, T &amp; D Plant - Customer</v>
      </c>
      <c r="I245" s="98">
        <f>'Plt. Class.'!J$245</f>
        <v>0</v>
      </c>
      <c r="J245" s="106">
        <f t="shared" si="135"/>
        <v>0</v>
      </c>
      <c r="K245" s="106">
        <f t="shared" si="136"/>
        <v>0</v>
      </c>
      <c r="L245" s="106">
        <f t="shared" si="137"/>
        <v>0</v>
      </c>
      <c r="M245" s="106">
        <f t="shared" si="138"/>
        <v>0</v>
      </c>
      <c r="N245" s="106">
        <f t="shared" si="139"/>
        <v>0</v>
      </c>
      <c r="O245" s="106">
        <f t="shared" si="140"/>
        <v>0</v>
      </c>
      <c r="P245" s="106">
        <f t="shared" si="141"/>
        <v>0</v>
      </c>
      <c r="Q245" s="106">
        <f t="shared" si="142"/>
        <v>0</v>
      </c>
      <c r="R245" s="106">
        <f t="shared" si="143"/>
        <v>0</v>
      </c>
      <c r="S245" s="106">
        <f t="shared" si="144"/>
        <v>0</v>
      </c>
      <c r="T245" s="106">
        <f t="shared" si="145"/>
        <v>0</v>
      </c>
      <c r="U245" s="106">
        <f t="shared" si="146"/>
        <v>0</v>
      </c>
      <c r="V245" s="106">
        <f t="shared" si="147"/>
        <v>0</v>
      </c>
      <c r="W245" s="106">
        <f t="shared" si="148"/>
        <v>0</v>
      </c>
      <c r="X245" s="106">
        <f t="shared" si="149"/>
        <v>0</v>
      </c>
      <c r="Y245" s="98">
        <f t="shared" si="150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2"/>
        <v>235</v>
      </c>
      <c r="C246" s="108">
        <v>39103</v>
      </c>
      <c r="E246" s="107" t="s">
        <v>297</v>
      </c>
      <c r="G246" s="118">
        <v>6.2</v>
      </c>
      <c r="H246" s="106" t="str">
        <f t="shared" si="134"/>
        <v>P, S, T &amp; D Plant - Customer</v>
      </c>
      <c r="I246" s="98">
        <f>'Plt. Class.'!J$246</f>
        <v>0</v>
      </c>
      <c r="J246" s="106">
        <f t="shared" si="135"/>
        <v>0</v>
      </c>
      <c r="K246" s="106">
        <f t="shared" si="136"/>
        <v>0</v>
      </c>
      <c r="L246" s="106">
        <f t="shared" si="137"/>
        <v>0</v>
      </c>
      <c r="M246" s="106">
        <f t="shared" si="138"/>
        <v>0</v>
      </c>
      <c r="N246" s="106">
        <f t="shared" si="139"/>
        <v>0</v>
      </c>
      <c r="O246" s="106">
        <f t="shared" si="140"/>
        <v>0</v>
      </c>
      <c r="P246" s="106">
        <f t="shared" si="141"/>
        <v>0</v>
      </c>
      <c r="Q246" s="106">
        <f t="shared" si="142"/>
        <v>0</v>
      </c>
      <c r="R246" s="106">
        <f t="shared" si="143"/>
        <v>0</v>
      </c>
      <c r="S246" s="106">
        <f t="shared" si="144"/>
        <v>0</v>
      </c>
      <c r="T246" s="106">
        <f t="shared" si="145"/>
        <v>0</v>
      </c>
      <c r="U246" s="106">
        <f t="shared" si="146"/>
        <v>0</v>
      </c>
      <c r="V246" s="106">
        <f t="shared" si="147"/>
        <v>0</v>
      </c>
      <c r="W246" s="106">
        <f t="shared" si="148"/>
        <v>0</v>
      </c>
      <c r="X246" s="106">
        <f t="shared" si="149"/>
        <v>0</v>
      </c>
      <c r="Y246" s="98">
        <f t="shared" si="150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2"/>
        <v>236</v>
      </c>
      <c r="C247" s="108">
        <v>39200</v>
      </c>
      <c r="E247" s="107" t="s">
        <v>298</v>
      </c>
      <c r="G247" s="118">
        <v>6.2</v>
      </c>
      <c r="H247" s="106" t="str">
        <f t="shared" si="134"/>
        <v>P, S, T &amp; D Plant - Customer</v>
      </c>
      <c r="I247" s="98">
        <f>'Plt. Class.'!J$247</f>
        <v>1337.3930426267611</v>
      </c>
      <c r="J247" s="106">
        <f t="shared" si="135"/>
        <v>1094.2619931113077</v>
      </c>
      <c r="K247" s="106">
        <f t="shared" si="136"/>
        <v>234.45125357388599</v>
      </c>
      <c r="L247" s="106">
        <f t="shared" si="137"/>
        <v>0.35620956627254136</v>
      </c>
      <c r="M247" s="106">
        <f t="shared" si="138"/>
        <v>5.2462295037857443</v>
      </c>
      <c r="N247" s="106">
        <f t="shared" si="139"/>
        <v>3.077356871509171</v>
      </c>
      <c r="O247" s="106">
        <f t="shared" si="140"/>
        <v>0</v>
      </c>
      <c r="P247" s="106">
        <f t="shared" si="141"/>
        <v>0</v>
      </c>
      <c r="Q247" s="106">
        <f t="shared" si="142"/>
        <v>0</v>
      </c>
      <c r="R247" s="106">
        <f t="shared" si="143"/>
        <v>0</v>
      </c>
      <c r="S247" s="106">
        <f t="shared" si="144"/>
        <v>0</v>
      </c>
      <c r="T247" s="106">
        <f t="shared" si="145"/>
        <v>0</v>
      </c>
      <c r="U247" s="106">
        <f t="shared" si="146"/>
        <v>0</v>
      </c>
      <c r="V247" s="106">
        <f t="shared" si="147"/>
        <v>0</v>
      </c>
      <c r="W247" s="106">
        <f t="shared" si="148"/>
        <v>0</v>
      </c>
      <c r="X247" s="106">
        <f t="shared" si="149"/>
        <v>0</v>
      </c>
      <c r="Y247" s="98">
        <f t="shared" si="150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2"/>
        <v>237</v>
      </c>
      <c r="C248" s="108">
        <v>39201</v>
      </c>
      <c r="E248" s="107" t="s">
        <v>299</v>
      </c>
      <c r="G248" s="118">
        <v>6.2</v>
      </c>
      <c r="H248" s="106" t="str">
        <f t="shared" si="134"/>
        <v>P, S, T &amp; D Plant - Customer</v>
      </c>
      <c r="I248" s="98">
        <f>'Plt. Class.'!J$248</f>
        <v>0</v>
      </c>
      <c r="J248" s="106">
        <f t="shared" si="135"/>
        <v>0</v>
      </c>
      <c r="K248" s="106">
        <f t="shared" si="136"/>
        <v>0</v>
      </c>
      <c r="L248" s="106">
        <f t="shared" si="137"/>
        <v>0</v>
      </c>
      <c r="M248" s="106">
        <f t="shared" si="138"/>
        <v>0</v>
      </c>
      <c r="N248" s="106">
        <f t="shared" si="139"/>
        <v>0</v>
      </c>
      <c r="O248" s="106">
        <f t="shared" si="140"/>
        <v>0</v>
      </c>
      <c r="P248" s="106">
        <f t="shared" si="141"/>
        <v>0</v>
      </c>
      <c r="Q248" s="106">
        <f t="shared" si="142"/>
        <v>0</v>
      </c>
      <c r="R248" s="106">
        <f t="shared" si="143"/>
        <v>0</v>
      </c>
      <c r="S248" s="106">
        <f t="shared" si="144"/>
        <v>0</v>
      </c>
      <c r="T248" s="106">
        <f t="shared" si="145"/>
        <v>0</v>
      </c>
      <c r="U248" s="106">
        <f t="shared" si="146"/>
        <v>0</v>
      </c>
      <c r="V248" s="106">
        <f t="shared" si="147"/>
        <v>0</v>
      </c>
      <c r="W248" s="106">
        <f t="shared" si="148"/>
        <v>0</v>
      </c>
      <c r="X248" s="106">
        <f t="shared" si="149"/>
        <v>0</v>
      </c>
      <c r="Y248" s="98">
        <f t="shared" si="150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2"/>
        <v>238</v>
      </c>
      <c r="C249" s="108">
        <v>39202</v>
      </c>
      <c r="E249" s="107" t="s">
        <v>300</v>
      </c>
      <c r="G249" s="118">
        <v>6.2</v>
      </c>
      <c r="H249" s="106" t="str">
        <f t="shared" si="134"/>
        <v>P, S, T &amp; D Plant - Customer</v>
      </c>
      <c r="I249" s="98">
        <f>'Plt. Class.'!J$249</f>
        <v>0</v>
      </c>
      <c r="J249" s="106">
        <f t="shared" si="135"/>
        <v>0</v>
      </c>
      <c r="K249" s="106">
        <f t="shared" si="136"/>
        <v>0</v>
      </c>
      <c r="L249" s="106">
        <f t="shared" si="137"/>
        <v>0</v>
      </c>
      <c r="M249" s="106">
        <f t="shared" si="138"/>
        <v>0</v>
      </c>
      <c r="N249" s="106">
        <f t="shared" si="139"/>
        <v>0</v>
      </c>
      <c r="O249" s="106">
        <f t="shared" si="140"/>
        <v>0</v>
      </c>
      <c r="P249" s="106">
        <f t="shared" si="141"/>
        <v>0</v>
      </c>
      <c r="Q249" s="106">
        <f t="shared" si="142"/>
        <v>0</v>
      </c>
      <c r="R249" s="106">
        <f t="shared" si="143"/>
        <v>0</v>
      </c>
      <c r="S249" s="106">
        <f t="shared" si="144"/>
        <v>0</v>
      </c>
      <c r="T249" s="106">
        <f t="shared" si="145"/>
        <v>0</v>
      </c>
      <c r="U249" s="106">
        <f t="shared" si="146"/>
        <v>0</v>
      </c>
      <c r="V249" s="106">
        <f t="shared" si="147"/>
        <v>0</v>
      </c>
      <c r="W249" s="106">
        <f t="shared" si="148"/>
        <v>0</v>
      </c>
      <c r="X249" s="106">
        <f t="shared" si="149"/>
        <v>0</v>
      </c>
      <c r="Y249" s="98">
        <f t="shared" si="150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2"/>
        <v>239</v>
      </c>
      <c r="C250" s="108">
        <v>39300</v>
      </c>
      <c r="E250" s="107" t="s">
        <v>186</v>
      </c>
      <c r="G250" s="118">
        <v>6.2</v>
      </c>
      <c r="H250" s="106" t="str">
        <f t="shared" si="134"/>
        <v>P, S, T &amp; D Plant - Customer</v>
      </c>
      <c r="I250" s="98">
        <f>'Plt. Class.'!J$250</f>
        <v>0</v>
      </c>
      <c r="J250" s="106">
        <f t="shared" si="135"/>
        <v>0</v>
      </c>
      <c r="K250" s="106">
        <f t="shared" si="136"/>
        <v>0</v>
      </c>
      <c r="L250" s="106">
        <f t="shared" si="137"/>
        <v>0</v>
      </c>
      <c r="M250" s="106">
        <f t="shared" si="138"/>
        <v>0</v>
      </c>
      <c r="N250" s="106">
        <f t="shared" si="139"/>
        <v>0</v>
      </c>
      <c r="O250" s="106">
        <f t="shared" si="140"/>
        <v>0</v>
      </c>
      <c r="P250" s="106">
        <f t="shared" si="141"/>
        <v>0</v>
      </c>
      <c r="Q250" s="106">
        <f t="shared" si="142"/>
        <v>0</v>
      </c>
      <c r="R250" s="106">
        <f t="shared" si="143"/>
        <v>0</v>
      </c>
      <c r="S250" s="106">
        <f t="shared" si="144"/>
        <v>0</v>
      </c>
      <c r="T250" s="106">
        <f t="shared" si="145"/>
        <v>0</v>
      </c>
      <c r="U250" s="106">
        <f t="shared" si="146"/>
        <v>0</v>
      </c>
      <c r="V250" s="106">
        <f t="shared" si="147"/>
        <v>0</v>
      </c>
      <c r="W250" s="106">
        <f t="shared" si="148"/>
        <v>0</v>
      </c>
      <c r="X250" s="106">
        <f t="shared" si="149"/>
        <v>0</v>
      </c>
      <c r="Y250" s="98">
        <f t="shared" si="150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2"/>
        <v>240</v>
      </c>
      <c r="C251" s="108">
        <v>39400</v>
      </c>
      <c r="E251" s="107" t="s">
        <v>301</v>
      </c>
      <c r="G251" s="118">
        <v>6.2</v>
      </c>
      <c r="H251" s="106" t="str">
        <f t="shared" si="134"/>
        <v>P, S, T &amp; D Plant - Customer</v>
      </c>
      <c r="I251" s="98">
        <f>'Plt. Class.'!J$251</f>
        <v>8271.6927626833312</v>
      </c>
      <c r="J251" s="106">
        <f t="shared" si="135"/>
        <v>6767.9423478385033</v>
      </c>
      <c r="K251" s="106">
        <f t="shared" si="136"/>
        <v>1450.066416960095</v>
      </c>
      <c r="L251" s="106">
        <f t="shared" si="137"/>
        <v>2.203134005802843</v>
      </c>
      <c r="M251" s="106">
        <f t="shared" si="138"/>
        <v>32.447603086530343</v>
      </c>
      <c r="N251" s="106">
        <f t="shared" si="139"/>
        <v>19.033260792399815</v>
      </c>
      <c r="O251" s="106">
        <f t="shared" si="140"/>
        <v>0</v>
      </c>
      <c r="P251" s="106">
        <f t="shared" si="141"/>
        <v>0</v>
      </c>
      <c r="Q251" s="106">
        <f t="shared" si="142"/>
        <v>0</v>
      </c>
      <c r="R251" s="106">
        <f t="shared" si="143"/>
        <v>0</v>
      </c>
      <c r="S251" s="106">
        <f t="shared" si="144"/>
        <v>0</v>
      </c>
      <c r="T251" s="106">
        <f t="shared" si="145"/>
        <v>0</v>
      </c>
      <c r="U251" s="106">
        <f t="shared" si="146"/>
        <v>0</v>
      </c>
      <c r="V251" s="106">
        <f t="shared" si="147"/>
        <v>0</v>
      </c>
      <c r="W251" s="106">
        <f t="shared" si="148"/>
        <v>0</v>
      </c>
      <c r="X251" s="106">
        <f t="shared" si="149"/>
        <v>0</v>
      </c>
      <c r="Y251" s="98">
        <f t="shared" si="150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2"/>
        <v>241</v>
      </c>
      <c r="C252" s="108">
        <v>39600</v>
      </c>
      <c r="E252" s="107" t="s">
        <v>302</v>
      </c>
      <c r="G252" s="118">
        <v>6.2</v>
      </c>
      <c r="H252" s="106" t="str">
        <f t="shared" si="134"/>
        <v>P, S, T &amp; D Plant - Customer</v>
      </c>
      <c r="I252" s="98">
        <f>'Plt. Class.'!J$252</f>
        <v>328.23028133977277</v>
      </c>
      <c r="J252" s="106">
        <f t="shared" si="135"/>
        <v>268.5597355530598</v>
      </c>
      <c r="K252" s="106">
        <f t="shared" si="136"/>
        <v>57.540303013596045</v>
      </c>
      <c r="L252" s="106">
        <f t="shared" si="137"/>
        <v>8.7422890972960077E-2</v>
      </c>
      <c r="M252" s="106">
        <f t="shared" si="138"/>
        <v>1.2875582054909627</v>
      </c>
      <c r="N252" s="106">
        <f t="shared" si="139"/>
        <v>0.75526167665299504</v>
      </c>
      <c r="O252" s="106">
        <f t="shared" si="140"/>
        <v>0</v>
      </c>
      <c r="P252" s="106">
        <f t="shared" si="141"/>
        <v>0</v>
      </c>
      <c r="Q252" s="106">
        <f t="shared" si="142"/>
        <v>0</v>
      </c>
      <c r="R252" s="106">
        <f t="shared" si="143"/>
        <v>0</v>
      </c>
      <c r="S252" s="106">
        <f t="shared" si="144"/>
        <v>0</v>
      </c>
      <c r="T252" s="106">
        <f t="shared" si="145"/>
        <v>0</v>
      </c>
      <c r="U252" s="106">
        <f t="shared" si="146"/>
        <v>0</v>
      </c>
      <c r="V252" s="106">
        <f t="shared" si="147"/>
        <v>0</v>
      </c>
      <c r="W252" s="106">
        <f t="shared" si="148"/>
        <v>0</v>
      </c>
      <c r="X252" s="106">
        <f t="shared" si="149"/>
        <v>0</v>
      </c>
      <c r="Y252" s="98">
        <f t="shared" si="150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2"/>
        <v>242</v>
      </c>
      <c r="C253" s="108">
        <v>39603</v>
      </c>
      <c r="E253" s="107" t="s">
        <v>303</v>
      </c>
      <c r="G253" s="118">
        <v>6.2</v>
      </c>
      <c r="H253" s="106" t="str">
        <f t="shared" si="134"/>
        <v>P, S, T &amp; D Plant - Customer</v>
      </c>
      <c r="I253" s="98">
        <f>'Plt. Class.'!J$253</f>
        <v>0</v>
      </c>
      <c r="J253" s="106">
        <f t="shared" si="135"/>
        <v>0</v>
      </c>
      <c r="K253" s="106">
        <f t="shared" si="136"/>
        <v>0</v>
      </c>
      <c r="L253" s="106">
        <f t="shared" si="137"/>
        <v>0</v>
      </c>
      <c r="M253" s="106">
        <f t="shared" si="138"/>
        <v>0</v>
      </c>
      <c r="N253" s="106">
        <f t="shared" si="139"/>
        <v>0</v>
      </c>
      <c r="O253" s="106">
        <f t="shared" si="140"/>
        <v>0</v>
      </c>
      <c r="P253" s="106">
        <f t="shared" si="141"/>
        <v>0</v>
      </c>
      <c r="Q253" s="106">
        <f t="shared" si="142"/>
        <v>0</v>
      </c>
      <c r="R253" s="106">
        <f t="shared" si="143"/>
        <v>0</v>
      </c>
      <c r="S253" s="106">
        <f t="shared" si="144"/>
        <v>0</v>
      </c>
      <c r="T253" s="106">
        <f t="shared" si="145"/>
        <v>0</v>
      </c>
      <c r="U253" s="106">
        <f t="shared" si="146"/>
        <v>0</v>
      </c>
      <c r="V253" s="106">
        <f t="shared" si="147"/>
        <v>0</v>
      </c>
      <c r="W253" s="106">
        <f t="shared" si="148"/>
        <v>0</v>
      </c>
      <c r="X253" s="106">
        <f t="shared" si="149"/>
        <v>0</v>
      </c>
      <c r="Y253" s="98">
        <f t="shared" si="150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2"/>
        <v>243</v>
      </c>
      <c r="C254" s="108">
        <v>39604</v>
      </c>
      <c r="E254" s="107" t="s">
        <v>304</v>
      </c>
      <c r="G254" s="118">
        <v>6.2</v>
      </c>
      <c r="H254" s="106" t="str">
        <f t="shared" si="134"/>
        <v>P, S, T &amp; D Plant - Customer</v>
      </c>
      <c r="I254" s="98">
        <f>'Plt. Class.'!J$254</f>
        <v>0</v>
      </c>
      <c r="J254" s="106">
        <f t="shared" si="135"/>
        <v>0</v>
      </c>
      <c r="K254" s="106">
        <f t="shared" si="136"/>
        <v>0</v>
      </c>
      <c r="L254" s="106">
        <f t="shared" si="137"/>
        <v>0</v>
      </c>
      <c r="M254" s="106">
        <f t="shared" si="138"/>
        <v>0</v>
      </c>
      <c r="N254" s="106">
        <f t="shared" si="139"/>
        <v>0</v>
      </c>
      <c r="O254" s="106">
        <f t="shared" si="140"/>
        <v>0</v>
      </c>
      <c r="P254" s="106">
        <f t="shared" si="141"/>
        <v>0</v>
      </c>
      <c r="Q254" s="106">
        <f t="shared" si="142"/>
        <v>0</v>
      </c>
      <c r="R254" s="106">
        <f t="shared" si="143"/>
        <v>0</v>
      </c>
      <c r="S254" s="106">
        <f t="shared" si="144"/>
        <v>0</v>
      </c>
      <c r="T254" s="106">
        <f t="shared" si="145"/>
        <v>0</v>
      </c>
      <c r="U254" s="106">
        <f t="shared" si="146"/>
        <v>0</v>
      </c>
      <c r="V254" s="106">
        <f t="shared" si="147"/>
        <v>0</v>
      </c>
      <c r="W254" s="106">
        <f t="shared" si="148"/>
        <v>0</v>
      </c>
      <c r="X254" s="106">
        <f t="shared" si="149"/>
        <v>0</v>
      </c>
      <c r="Y254" s="98">
        <f t="shared" si="150"/>
        <v>0</v>
      </c>
      <c r="Z254" s="98"/>
      <c r="AA254" s="98"/>
      <c r="AB254" s="98"/>
      <c r="AC254" s="98"/>
      <c r="AD254" s="98"/>
      <c r="AE254" s="98"/>
      <c r="AF254" s="98"/>
      <c r="AG254" s="98"/>
    </row>
    <row r="255" spans="1:33">
      <c r="A255" s="97">
        <f t="shared" si="132"/>
        <v>244</v>
      </c>
      <c r="C255" s="108">
        <v>39605</v>
      </c>
      <c r="E255" s="98" t="s">
        <v>305</v>
      </c>
      <c r="G255" s="118">
        <v>6.2</v>
      </c>
      <c r="H255" s="106" t="str">
        <f t="shared" si="134"/>
        <v>P, S, T &amp; D Plant - Customer</v>
      </c>
      <c r="I255" s="98">
        <f>'Plt. Class.'!J$255</f>
        <v>0</v>
      </c>
      <c r="J255" s="106">
        <f t="shared" si="135"/>
        <v>0</v>
      </c>
      <c r="K255" s="106">
        <f t="shared" si="136"/>
        <v>0</v>
      </c>
      <c r="L255" s="106">
        <f t="shared" si="137"/>
        <v>0</v>
      </c>
      <c r="M255" s="106">
        <f t="shared" si="138"/>
        <v>0</v>
      </c>
      <c r="N255" s="106">
        <f t="shared" si="139"/>
        <v>0</v>
      </c>
      <c r="O255" s="106">
        <f t="shared" si="140"/>
        <v>0</v>
      </c>
      <c r="P255" s="106">
        <f t="shared" si="141"/>
        <v>0</v>
      </c>
      <c r="Q255" s="106">
        <f t="shared" si="142"/>
        <v>0</v>
      </c>
      <c r="R255" s="106">
        <f t="shared" si="143"/>
        <v>0</v>
      </c>
      <c r="S255" s="106">
        <f t="shared" si="144"/>
        <v>0</v>
      </c>
      <c r="T255" s="106">
        <f t="shared" si="145"/>
        <v>0</v>
      </c>
      <c r="U255" s="106">
        <f t="shared" si="146"/>
        <v>0</v>
      </c>
      <c r="V255" s="106">
        <f t="shared" si="147"/>
        <v>0</v>
      </c>
      <c r="W255" s="106">
        <f t="shared" si="148"/>
        <v>0</v>
      </c>
      <c r="X255" s="106">
        <f t="shared" si="149"/>
        <v>0</v>
      </c>
      <c r="Y255" s="98">
        <f t="shared" si="150"/>
        <v>0</v>
      </c>
      <c r="Z255" s="98"/>
      <c r="AA255" s="98"/>
      <c r="AB255" s="98"/>
      <c r="AC255" s="98"/>
      <c r="AD255" s="98"/>
      <c r="AE255" s="98"/>
      <c r="AF255" s="98"/>
      <c r="AG255" s="98"/>
    </row>
    <row r="256" spans="1:33">
      <c r="A256" s="97">
        <f t="shared" si="132"/>
        <v>245</v>
      </c>
      <c r="C256" s="108">
        <v>39700</v>
      </c>
      <c r="E256" s="107" t="s">
        <v>306</v>
      </c>
      <c r="G256" s="118">
        <v>6.2</v>
      </c>
      <c r="H256" s="106" t="str">
        <f t="shared" si="134"/>
        <v>P, S, T &amp; D Plant - Customer</v>
      </c>
      <c r="I256" s="98">
        <f>'Plt. Class.'!J$256</f>
        <v>64125.17380607521</v>
      </c>
      <c r="J256" s="106">
        <f t="shared" si="135"/>
        <v>52467.55311349994</v>
      </c>
      <c r="K256" s="106">
        <f t="shared" si="136"/>
        <v>11241.442796015348</v>
      </c>
      <c r="L256" s="106">
        <f t="shared" si="137"/>
        <v>17.079496917188699</v>
      </c>
      <c r="M256" s="106">
        <f t="shared" si="138"/>
        <v>251.54563246124732</v>
      </c>
      <c r="N256" s="106">
        <f t="shared" si="139"/>
        <v>147.55276718148582</v>
      </c>
      <c r="O256" s="106">
        <f t="shared" si="140"/>
        <v>0</v>
      </c>
      <c r="P256" s="106">
        <f t="shared" si="141"/>
        <v>0</v>
      </c>
      <c r="Q256" s="106">
        <f t="shared" si="142"/>
        <v>0</v>
      </c>
      <c r="R256" s="106">
        <f t="shared" si="143"/>
        <v>0</v>
      </c>
      <c r="S256" s="106">
        <f t="shared" si="144"/>
        <v>0</v>
      </c>
      <c r="T256" s="106">
        <f t="shared" si="145"/>
        <v>0</v>
      </c>
      <c r="U256" s="106">
        <f t="shared" si="146"/>
        <v>0</v>
      </c>
      <c r="V256" s="106">
        <f t="shared" si="147"/>
        <v>0</v>
      </c>
      <c r="W256" s="106">
        <f t="shared" si="148"/>
        <v>0</v>
      </c>
      <c r="X256" s="106">
        <f t="shared" si="149"/>
        <v>0</v>
      </c>
      <c r="Y256" s="98">
        <f t="shared" si="150"/>
        <v>0</v>
      </c>
      <c r="Z256" s="98"/>
      <c r="AA256" s="98"/>
      <c r="AB256" s="98"/>
      <c r="AC256" s="98"/>
      <c r="AD256" s="98"/>
      <c r="AE256" s="98"/>
      <c r="AF256" s="98"/>
      <c r="AG256" s="98"/>
    </row>
    <row r="257" spans="1:33">
      <c r="A257" s="97">
        <f t="shared" si="132"/>
        <v>246</v>
      </c>
      <c r="C257" s="108">
        <v>39701</v>
      </c>
      <c r="E257" s="107" t="s">
        <v>307</v>
      </c>
      <c r="G257" s="118">
        <v>6.2</v>
      </c>
      <c r="H257" s="106" t="str">
        <f t="shared" si="134"/>
        <v>P, S, T &amp; D Plant - Customer</v>
      </c>
      <c r="I257" s="98">
        <f>'Plt. Class.'!J$257</f>
        <v>0</v>
      </c>
      <c r="J257" s="106">
        <f t="shared" si="135"/>
        <v>0</v>
      </c>
      <c r="K257" s="106">
        <f t="shared" si="136"/>
        <v>0</v>
      </c>
      <c r="L257" s="106">
        <f t="shared" si="137"/>
        <v>0</v>
      </c>
      <c r="M257" s="106">
        <f t="shared" si="138"/>
        <v>0</v>
      </c>
      <c r="N257" s="106">
        <f t="shared" si="139"/>
        <v>0</v>
      </c>
      <c r="O257" s="106">
        <f t="shared" si="140"/>
        <v>0</v>
      </c>
      <c r="P257" s="106">
        <f t="shared" si="141"/>
        <v>0</v>
      </c>
      <c r="Q257" s="106">
        <f t="shared" si="142"/>
        <v>0</v>
      </c>
      <c r="R257" s="106">
        <f t="shared" si="143"/>
        <v>0</v>
      </c>
      <c r="S257" s="106">
        <f t="shared" si="144"/>
        <v>0</v>
      </c>
      <c r="T257" s="106">
        <f t="shared" si="145"/>
        <v>0</v>
      </c>
      <c r="U257" s="106">
        <f t="shared" si="146"/>
        <v>0</v>
      </c>
      <c r="V257" s="106">
        <f t="shared" si="147"/>
        <v>0</v>
      </c>
      <c r="W257" s="106">
        <f t="shared" si="148"/>
        <v>0</v>
      </c>
      <c r="X257" s="106">
        <f t="shared" si="149"/>
        <v>0</v>
      </c>
      <c r="Y257" s="98">
        <f t="shared" si="150"/>
        <v>0</v>
      </c>
      <c r="Z257" s="98"/>
      <c r="AA257" s="98"/>
      <c r="AB257" s="98"/>
      <c r="AC257" s="98"/>
      <c r="AD257" s="98"/>
      <c r="AE257" s="98"/>
      <c r="AF257" s="98"/>
      <c r="AG257" s="98"/>
    </row>
    <row r="258" spans="1:33">
      <c r="A258" s="97">
        <f t="shared" si="132"/>
        <v>247</v>
      </c>
      <c r="C258" s="108">
        <v>39702</v>
      </c>
      <c r="E258" s="107" t="s">
        <v>308</v>
      </c>
      <c r="G258" s="118">
        <v>6.2</v>
      </c>
      <c r="H258" s="106" t="str">
        <f t="shared" si="134"/>
        <v>P, S, T &amp; D Plant - Customer</v>
      </c>
      <c r="I258" s="98">
        <f>'Plt. Class.'!J$258</f>
        <v>0</v>
      </c>
      <c r="J258" s="106">
        <f t="shared" si="135"/>
        <v>0</v>
      </c>
      <c r="K258" s="106">
        <f t="shared" si="136"/>
        <v>0</v>
      </c>
      <c r="L258" s="106">
        <f t="shared" si="137"/>
        <v>0</v>
      </c>
      <c r="M258" s="106">
        <f t="shared" si="138"/>
        <v>0</v>
      </c>
      <c r="N258" s="106">
        <f t="shared" si="139"/>
        <v>0</v>
      </c>
      <c r="O258" s="106">
        <f t="shared" si="140"/>
        <v>0</v>
      </c>
      <c r="P258" s="106">
        <f t="shared" si="141"/>
        <v>0</v>
      </c>
      <c r="Q258" s="106">
        <f t="shared" si="142"/>
        <v>0</v>
      </c>
      <c r="R258" s="106">
        <f t="shared" si="143"/>
        <v>0</v>
      </c>
      <c r="S258" s="106">
        <f t="shared" si="144"/>
        <v>0</v>
      </c>
      <c r="T258" s="106">
        <f t="shared" si="145"/>
        <v>0</v>
      </c>
      <c r="U258" s="106">
        <f t="shared" si="146"/>
        <v>0</v>
      </c>
      <c r="V258" s="106">
        <f t="shared" si="147"/>
        <v>0</v>
      </c>
      <c r="W258" s="106">
        <f t="shared" si="148"/>
        <v>0</v>
      </c>
      <c r="X258" s="106">
        <f t="shared" si="149"/>
        <v>0</v>
      </c>
      <c r="Y258" s="98">
        <f t="shared" si="150"/>
        <v>0</v>
      </c>
      <c r="Z258" s="98"/>
      <c r="AA258" s="98"/>
      <c r="AB258" s="98"/>
      <c r="AC258" s="98"/>
      <c r="AD258" s="98"/>
      <c r="AE258" s="98"/>
      <c r="AF258" s="98"/>
      <c r="AG258" s="98"/>
    </row>
    <row r="259" spans="1:33">
      <c r="A259" s="97">
        <f t="shared" si="132"/>
        <v>248</v>
      </c>
      <c r="C259" s="108">
        <v>39705</v>
      </c>
      <c r="E259" s="107" t="s">
        <v>309</v>
      </c>
      <c r="G259" s="118">
        <v>6.2</v>
      </c>
      <c r="H259" s="106" t="str">
        <f t="shared" si="134"/>
        <v>P, S, T &amp; D Plant - Customer</v>
      </c>
      <c r="I259" s="98">
        <f>'Plt. Class.'!J$259</f>
        <v>0</v>
      </c>
      <c r="J259" s="106">
        <f t="shared" si="135"/>
        <v>0</v>
      </c>
      <c r="K259" s="106">
        <f t="shared" si="136"/>
        <v>0</v>
      </c>
      <c r="L259" s="106">
        <f t="shared" si="137"/>
        <v>0</v>
      </c>
      <c r="M259" s="106">
        <f t="shared" si="138"/>
        <v>0</v>
      </c>
      <c r="N259" s="106">
        <f t="shared" si="139"/>
        <v>0</v>
      </c>
      <c r="O259" s="106">
        <f t="shared" si="140"/>
        <v>0</v>
      </c>
      <c r="P259" s="106">
        <f t="shared" si="141"/>
        <v>0</v>
      </c>
      <c r="Q259" s="106">
        <f t="shared" si="142"/>
        <v>0</v>
      </c>
      <c r="R259" s="106">
        <f t="shared" si="143"/>
        <v>0</v>
      </c>
      <c r="S259" s="106">
        <f t="shared" si="144"/>
        <v>0</v>
      </c>
      <c r="T259" s="106">
        <f t="shared" si="145"/>
        <v>0</v>
      </c>
      <c r="U259" s="106">
        <f t="shared" si="146"/>
        <v>0</v>
      </c>
      <c r="V259" s="106">
        <f t="shared" si="147"/>
        <v>0</v>
      </c>
      <c r="W259" s="106">
        <f t="shared" si="148"/>
        <v>0</v>
      </c>
      <c r="X259" s="106">
        <f t="shared" si="149"/>
        <v>0</v>
      </c>
      <c r="Y259" s="98">
        <f t="shared" si="150"/>
        <v>0</v>
      </c>
      <c r="Z259" s="98"/>
      <c r="AA259" s="98"/>
      <c r="AB259" s="98"/>
      <c r="AC259" s="98"/>
      <c r="AD259" s="98"/>
      <c r="AE259" s="98"/>
      <c r="AF259" s="98"/>
      <c r="AG259" s="98"/>
    </row>
    <row r="260" spans="1:33">
      <c r="A260" s="97">
        <f t="shared" si="132"/>
        <v>249</v>
      </c>
      <c r="C260" s="108">
        <v>39800</v>
      </c>
      <c r="E260" s="107" t="s">
        <v>310</v>
      </c>
      <c r="G260" s="118">
        <v>6.2</v>
      </c>
      <c r="H260" s="106" t="str">
        <f t="shared" si="134"/>
        <v>P, S, T &amp; D Plant - Customer</v>
      </c>
      <c r="I260" s="98">
        <f>'Plt. Class.'!J$260</f>
        <v>9797.6385091403463</v>
      </c>
      <c r="J260" s="106">
        <f t="shared" si="135"/>
        <v>8016.4791509148581</v>
      </c>
      <c r="K260" s="106">
        <f t="shared" si="136"/>
        <v>1717.5718411246426</v>
      </c>
      <c r="L260" s="106">
        <f t="shared" si="137"/>
        <v>2.6095638698563368</v>
      </c>
      <c r="M260" s="106">
        <f t="shared" si="138"/>
        <v>38.433473613055369</v>
      </c>
      <c r="N260" s="106">
        <f t="shared" si="139"/>
        <v>22.544479617934119</v>
      </c>
      <c r="O260" s="106">
        <f t="shared" si="140"/>
        <v>0</v>
      </c>
      <c r="P260" s="106">
        <f t="shared" si="141"/>
        <v>0</v>
      </c>
      <c r="Q260" s="106">
        <f t="shared" si="142"/>
        <v>0</v>
      </c>
      <c r="R260" s="106">
        <f t="shared" si="143"/>
        <v>0</v>
      </c>
      <c r="S260" s="106">
        <f t="shared" si="144"/>
        <v>0</v>
      </c>
      <c r="T260" s="106">
        <f t="shared" si="145"/>
        <v>0</v>
      </c>
      <c r="U260" s="106">
        <f t="shared" si="146"/>
        <v>0</v>
      </c>
      <c r="V260" s="106">
        <f t="shared" si="147"/>
        <v>0</v>
      </c>
      <c r="W260" s="106">
        <f t="shared" si="148"/>
        <v>0</v>
      </c>
      <c r="X260" s="106">
        <f t="shared" si="149"/>
        <v>0</v>
      </c>
      <c r="Y260" s="98">
        <f t="shared" si="150"/>
        <v>0</v>
      </c>
      <c r="Z260" s="98"/>
      <c r="AA260" s="98"/>
      <c r="AB260" s="98"/>
      <c r="AC260" s="98"/>
      <c r="AD260" s="98"/>
      <c r="AE260" s="98"/>
      <c r="AF260" s="98"/>
      <c r="AG260" s="98"/>
    </row>
    <row r="261" spans="1:33">
      <c r="A261" s="97">
        <f t="shared" si="132"/>
        <v>250</v>
      </c>
      <c r="C261" s="108">
        <v>39900</v>
      </c>
      <c r="E261" s="107" t="s">
        <v>311</v>
      </c>
      <c r="G261" s="118">
        <v>6.2</v>
      </c>
      <c r="H261" s="106" t="str">
        <f t="shared" si="134"/>
        <v>P, S, T &amp; D Plant - Customer</v>
      </c>
      <c r="I261" s="98">
        <f>'Plt. Class.'!J$261</f>
        <v>4182.1825206847743</v>
      </c>
      <c r="J261" s="106">
        <f t="shared" si="135"/>
        <v>3421.8836458512774</v>
      </c>
      <c r="K261" s="106">
        <f t="shared" si="136"/>
        <v>733.1561503591447</v>
      </c>
      <c r="L261" s="106">
        <f t="shared" si="137"/>
        <v>1.1139084579352647</v>
      </c>
      <c r="M261" s="106">
        <f t="shared" si="138"/>
        <v>16.405565627244474</v>
      </c>
      <c r="N261" s="106">
        <f t="shared" si="139"/>
        <v>9.6232503891726964</v>
      </c>
      <c r="O261" s="106">
        <f t="shared" si="140"/>
        <v>0</v>
      </c>
      <c r="P261" s="106">
        <f t="shared" si="141"/>
        <v>0</v>
      </c>
      <c r="Q261" s="106">
        <f t="shared" si="142"/>
        <v>0</v>
      </c>
      <c r="R261" s="106">
        <f t="shared" si="143"/>
        <v>0</v>
      </c>
      <c r="S261" s="106">
        <f t="shared" si="144"/>
        <v>0</v>
      </c>
      <c r="T261" s="106">
        <f t="shared" si="145"/>
        <v>0</v>
      </c>
      <c r="U261" s="106">
        <f t="shared" si="146"/>
        <v>0</v>
      </c>
      <c r="V261" s="106">
        <f t="shared" si="147"/>
        <v>0</v>
      </c>
      <c r="W261" s="106">
        <f t="shared" si="148"/>
        <v>0</v>
      </c>
      <c r="X261" s="106">
        <f t="shared" si="149"/>
        <v>0</v>
      </c>
      <c r="Y261" s="98">
        <f t="shared" si="150"/>
        <v>0</v>
      </c>
      <c r="Z261" s="98"/>
      <c r="AA261" s="98"/>
      <c r="AB261" s="98"/>
      <c r="AC261" s="98"/>
      <c r="AD261" s="98"/>
      <c r="AE261" s="98"/>
      <c r="AF261" s="98"/>
      <c r="AG261" s="98"/>
    </row>
    <row r="262" spans="1:33">
      <c r="A262" s="97">
        <f t="shared" si="132"/>
        <v>251</v>
      </c>
      <c r="C262" s="108">
        <v>39901</v>
      </c>
      <c r="E262" s="107" t="s">
        <v>312</v>
      </c>
      <c r="G262" s="118">
        <v>6.2</v>
      </c>
      <c r="H262" s="106" t="str">
        <f t="shared" si="134"/>
        <v>P, S, T &amp; D Plant - Customer</v>
      </c>
      <c r="I262" s="98">
        <f>'Plt. Class.'!J$262</f>
        <v>316703.25083118869</v>
      </c>
      <c r="J262" s="106">
        <f t="shared" si="135"/>
        <v>259128.25880916719</v>
      </c>
      <c r="K262" s="106">
        <f t="shared" si="136"/>
        <v>55519.560668911821</v>
      </c>
      <c r="L262" s="106">
        <f t="shared" si="137"/>
        <v>84.352710100919296</v>
      </c>
      <c r="M262" s="106">
        <f t="shared" si="138"/>
        <v>1242.3407969822442</v>
      </c>
      <c r="N262" s="106">
        <f t="shared" si="139"/>
        <v>728.73784602649857</v>
      </c>
      <c r="O262" s="106">
        <f t="shared" si="140"/>
        <v>0</v>
      </c>
      <c r="P262" s="106">
        <f t="shared" si="141"/>
        <v>0</v>
      </c>
      <c r="Q262" s="106">
        <f t="shared" si="142"/>
        <v>0</v>
      </c>
      <c r="R262" s="106">
        <f t="shared" si="143"/>
        <v>0</v>
      </c>
      <c r="S262" s="106">
        <f t="shared" si="144"/>
        <v>0</v>
      </c>
      <c r="T262" s="106">
        <f t="shared" si="145"/>
        <v>0</v>
      </c>
      <c r="U262" s="106">
        <f t="shared" si="146"/>
        <v>0</v>
      </c>
      <c r="V262" s="106">
        <f t="shared" si="147"/>
        <v>0</v>
      </c>
      <c r="W262" s="106">
        <f t="shared" si="148"/>
        <v>0</v>
      </c>
      <c r="X262" s="106">
        <f t="shared" si="149"/>
        <v>0</v>
      </c>
      <c r="Y262" s="98">
        <f t="shared" si="150"/>
        <v>0</v>
      </c>
      <c r="Z262" s="98"/>
      <c r="AA262" s="98"/>
      <c r="AB262" s="98"/>
      <c r="AC262" s="98"/>
      <c r="AD262" s="98"/>
      <c r="AE262" s="98"/>
      <c r="AF262" s="98"/>
      <c r="AG262" s="98"/>
    </row>
    <row r="263" spans="1:33">
      <c r="A263" s="97">
        <f t="shared" si="132"/>
        <v>252</v>
      </c>
      <c r="C263" s="108">
        <v>39902</v>
      </c>
      <c r="E263" s="107" t="s">
        <v>313</v>
      </c>
      <c r="G263" s="118">
        <v>6.2</v>
      </c>
      <c r="H263" s="106" t="str">
        <f t="shared" si="134"/>
        <v>P, S, T &amp; D Plant - Customer</v>
      </c>
      <c r="I263" s="98">
        <f>'Plt. Class.'!J$263</f>
        <v>68774.455864834876</v>
      </c>
      <c r="J263" s="106">
        <f t="shared" si="135"/>
        <v>56271.620048200472</v>
      </c>
      <c r="K263" s="106">
        <f t="shared" si="136"/>
        <v>12056.483679399835</v>
      </c>
      <c r="L263" s="106">
        <f t="shared" si="137"/>
        <v>18.31781556611536</v>
      </c>
      <c r="M263" s="106">
        <f t="shared" si="138"/>
        <v>269.783502653977</v>
      </c>
      <c r="N263" s="106">
        <f t="shared" si="139"/>
        <v>158.25081901448112</v>
      </c>
      <c r="O263" s="106">
        <f t="shared" si="140"/>
        <v>0</v>
      </c>
      <c r="P263" s="106">
        <f t="shared" si="141"/>
        <v>0</v>
      </c>
      <c r="Q263" s="106">
        <f t="shared" si="142"/>
        <v>0</v>
      </c>
      <c r="R263" s="106">
        <f t="shared" si="143"/>
        <v>0</v>
      </c>
      <c r="S263" s="106">
        <f t="shared" si="144"/>
        <v>0</v>
      </c>
      <c r="T263" s="106">
        <f t="shared" si="145"/>
        <v>0</v>
      </c>
      <c r="U263" s="106">
        <f t="shared" si="146"/>
        <v>0</v>
      </c>
      <c r="V263" s="106">
        <f t="shared" si="147"/>
        <v>0</v>
      </c>
      <c r="W263" s="106">
        <f t="shared" si="148"/>
        <v>0</v>
      </c>
      <c r="X263" s="106">
        <f t="shared" si="149"/>
        <v>0</v>
      </c>
      <c r="Y263" s="98">
        <f t="shared" si="150"/>
        <v>0</v>
      </c>
      <c r="Z263" s="98"/>
      <c r="AA263" s="98"/>
      <c r="AB263" s="98"/>
      <c r="AC263" s="98"/>
      <c r="AD263" s="98"/>
      <c r="AE263" s="98"/>
      <c r="AF263" s="98"/>
      <c r="AG263" s="98"/>
    </row>
    <row r="264" spans="1:33">
      <c r="A264" s="97">
        <f t="shared" si="132"/>
        <v>253</v>
      </c>
      <c r="C264" s="108">
        <v>39903</v>
      </c>
      <c r="E264" s="107" t="s">
        <v>314</v>
      </c>
      <c r="G264" s="118">
        <v>6.2</v>
      </c>
      <c r="H264" s="106" t="str">
        <f t="shared" si="134"/>
        <v>P, S, T &amp; D Plant - Customer</v>
      </c>
      <c r="I264" s="98">
        <f>'Plt. Class.'!J$264</f>
        <v>10527.411557222567</v>
      </c>
      <c r="J264" s="106">
        <f t="shared" si="135"/>
        <v>8613.5832816084912</v>
      </c>
      <c r="K264" s="106">
        <f t="shared" si="136"/>
        <v>1845.5044686275223</v>
      </c>
      <c r="L264" s="106">
        <f t="shared" si="137"/>
        <v>2.8039361543301582</v>
      </c>
      <c r="M264" s="106">
        <f t="shared" si="138"/>
        <v>41.296174983474465</v>
      </c>
      <c r="N264" s="106">
        <f t="shared" si="139"/>
        <v>24.223695848749195</v>
      </c>
      <c r="O264" s="106">
        <f t="shared" si="140"/>
        <v>0</v>
      </c>
      <c r="P264" s="106">
        <f t="shared" si="141"/>
        <v>0</v>
      </c>
      <c r="Q264" s="106">
        <f t="shared" si="142"/>
        <v>0</v>
      </c>
      <c r="R264" s="106">
        <f t="shared" si="143"/>
        <v>0</v>
      </c>
      <c r="S264" s="106">
        <f t="shared" si="144"/>
        <v>0</v>
      </c>
      <c r="T264" s="106">
        <f t="shared" si="145"/>
        <v>0</v>
      </c>
      <c r="U264" s="106">
        <f t="shared" si="146"/>
        <v>0</v>
      </c>
      <c r="V264" s="106">
        <f t="shared" si="147"/>
        <v>0</v>
      </c>
      <c r="W264" s="106">
        <f t="shared" si="148"/>
        <v>0</v>
      </c>
      <c r="X264" s="106">
        <f t="shared" si="149"/>
        <v>0</v>
      </c>
      <c r="Y264" s="98">
        <f t="shared" si="150"/>
        <v>0</v>
      </c>
      <c r="Z264" s="98"/>
      <c r="AA264" s="98"/>
      <c r="AB264" s="98"/>
      <c r="AC264" s="98"/>
      <c r="AD264" s="98"/>
      <c r="AE264" s="98"/>
      <c r="AF264" s="98"/>
      <c r="AG264" s="98"/>
    </row>
    <row r="265" spans="1:33">
      <c r="A265" s="97">
        <f t="shared" si="132"/>
        <v>254</v>
      </c>
      <c r="C265" s="108">
        <v>39904</v>
      </c>
      <c r="E265" s="107" t="s">
        <v>315</v>
      </c>
      <c r="G265" s="118">
        <v>6.2</v>
      </c>
      <c r="H265" s="106" t="str">
        <f t="shared" si="134"/>
        <v>P, S, T &amp; D Plant - Customer</v>
      </c>
      <c r="I265" s="98">
        <f>'Plt. Class.'!J$265</f>
        <v>0</v>
      </c>
      <c r="J265" s="106">
        <f t="shared" si="135"/>
        <v>0</v>
      </c>
      <c r="K265" s="106">
        <f t="shared" si="136"/>
        <v>0</v>
      </c>
      <c r="L265" s="106">
        <f t="shared" si="137"/>
        <v>0</v>
      </c>
      <c r="M265" s="106">
        <f t="shared" si="138"/>
        <v>0</v>
      </c>
      <c r="N265" s="106">
        <f t="shared" si="139"/>
        <v>0</v>
      </c>
      <c r="O265" s="106">
        <f t="shared" si="140"/>
        <v>0</v>
      </c>
      <c r="P265" s="106">
        <f t="shared" si="141"/>
        <v>0</v>
      </c>
      <c r="Q265" s="106">
        <f t="shared" si="142"/>
        <v>0</v>
      </c>
      <c r="R265" s="106">
        <f t="shared" si="143"/>
        <v>0</v>
      </c>
      <c r="S265" s="106">
        <f t="shared" si="144"/>
        <v>0</v>
      </c>
      <c r="T265" s="106">
        <f t="shared" si="145"/>
        <v>0</v>
      </c>
      <c r="U265" s="106">
        <f t="shared" si="146"/>
        <v>0</v>
      </c>
      <c r="V265" s="106">
        <f t="shared" si="147"/>
        <v>0</v>
      </c>
      <c r="W265" s="106">
        <f t="shared" si="148"/>
        <v>0</v>
      </c>
      <c r="X265" s="106">
        <f t="shared" si="149"/>
        <v>0</v>
      </c>
      <c r="Y265" s="98">
        <f t="shared" si="150"/>
        <v>0</v>
      </c>
      <c r="Z265" s="98"/>
      <c r="AA265" s="98"/>
      <c r="AB265" s="98"/>
      <c r="AC265" s="98"/>
      <c r="AD265" s="98"/>
      <c r="AE265" s="98"/>
      <c r="AF265" s="98"/>
      <c r="AG265" s="98"/>
    </row>
    <row r="266" spans="1:33">
      <c r="A266" s="97">
        <f t="shared" si="132"/>
        <v>255</v>
      </c>
      <c r="C266" s="108">
        <v>39905</v>
      </c>
      <c r="E266" s="107" t="s">
        <v>316</v>
      </c>
      <c r="G266" s="118">
        <v>6.2</v>
      </c>
      <c r="H266" s="106" t="str">
        <f t="shared" si="134"/>
        <v>P, S, T &amp; D Plant - Customer</v>
      </c>
      <c r="I266" s="98">
        <f>'Plt. Class.'!J$266</f>
        <v>0</v>
      </c>
      <c r="J266" s="106">
        <f t="shared" si="135"/>
        <v>0</v>
      </c>
      <c r="K266" s="106">
        <f t="shared" si="136"/>
        <v>0</v>
      </c>
      <c r="L266" s="106">
        <f t="shared" si="137"/>
        <v>0</v>
      </c>
      <c r="M266" s="106">
        <f t="shared" si="138"/>
        <v>0</v>
      </c>
      <c r="N266" s="106">
        <f t="shared" si="139"/>
        <v>0</v>
      </c>
      <c r="O266" s="106">
        <f t="shared" si="140"/>
        <v>0</v>
      </c>
      <c r="P266" s="106">
        <f t="shared" si="141"/>
        <v>0</v>
      </c>
      <c r="Q266" s="106">
        <f t="shared" si="142"/>
        <v>0</v>
      </c>
      <c r="R266" s="106">
        <f t="shared" si="143"/>
        <v>0</v>
      </c>
      <c r="S266" s="106">
        <f t="shared" si="144"/>
        <v>0</v>
      </c>
      <c r="T266" s="106">
        <f t="shared" si="145"/>
        <v>0</v>
      </c>
      <c r="U266" s="106">
        <f t="shared" si="146"/>
        <v>0</v>
      </c>
      <c r="V266" s="106">
        <f t="shared" si="147"/>
        <v>0</v>
      </c>
      <c r="W266" s="106">
        <f t="shared" si="148"/>
        <v>0</v>
      </c>
      <c r="X266" s="106">
        <f t="shared" si="149"/>
        <v>0</v>
      </c>
      <c r="Y266" s="98">
        <f t="shared" si="150"/>
        <v>0</v>
      </c>
      <c r="Z266" s="98"/>
      <c r="AA266" s="98"/>
      <c r="AB266" s="98"/>
      <c r="AC266" s="98"/>
      <c r="AD266" s="98"/>
      <c r="AE266" s="98"/>
      <c r="AF266" s="98"/>
      <c r="AG266" s="98"/>
    </row>
    <row r="267" spans="1:33">
      <c r="A267" s="97">
        <f t="shared" si="132"/>
        <v>256</v>
      </c>
      <c r="C267" s="108">
        <v>39906</v>
      </c>
      <c r="E267" s="107" t="s">
        <v>317</v>
      </c>
      <c r="G267" s="118">
        <v>6.2</v>
      </c>
      <c r="H267" s="106" t="str">
        <f t="shared" si="134"/>
        <v>P, S, T &amp; D Plant - Customer</v>
      </c>
      <c r="I267" s="98">
        <f>'Plt. Class.'!J$267</f>
        <v>43126.447538192282</v>
      </c>
      <c r="J267" s="106">
        <f t="shared" si="135"/>
        <v>35286.285283990932</v>
      </c>
      <c r="K267" s="106">
        <f t="shared" si="136"/>
        <v>7560.2678982527023</v>
      </c>
      <c r="L267" s="106">
        <f t="shared" si="137"/>
        <v>11.486565790923001</v>
      </c>
      <c r="M267" s="106">
        <f t="shared" si="138"/>
        <v>169.17333518047505</v>
      </c>
      <c r="N267" s="106">
        <f t="shared" si="139"/>
        <v>99.234454977252298</v>
      </c>
      <c r="O267" s="106">
        <f t="shared" si="140"/>
        <v>0</v>
      </c>
      <c r="P267" s="106">
        <f t="shared" si="141"/>
        <v>0</v>
      </c>
      <c r="Q267" s="106">
        <f t="shared" si="142"/>
        <v>0</v>
      </c>
      <c r="R267" s="106">
        <f t="shared" si="143"/>
        <v>0</v>
      </c>
      <c r="S267" s="106">
        <f t="shared" si="144"/>
        <v>0</v>
      </c>
      <c r="T267" s="106">
        <f t="shared" si="145"/>
        <v>0</v>
      </c>
      <c r="U267" s="106">
        <f t="shared" si="146"/>
        <v>0</v>
      </c>
      <c r="V267" s="106">
        <f t="shared" si="147"/>
        <v>0</v>
      </c>
      <c r="W267" s="106">
        <f t="shared" si="148"/>
        <v>0</v>
      </c>
      <c r="X267" s="106">
        <f t="shared" si="149"/>
        <v>0</v>
      </c>
      <c r="Y267" s="98">
        <f t="shared" si="150"/>
        <v>0</v>
      </c>
      <c r="Z267" s="98"/>
      <c r="AA267" s="98"/>
      <c r="AB267" s="98"/>
      <c r="AC267" s="98"/>
      <c r="AD267" s="98"/>
      <c r="AE267" s="98"/>
      <c r="AF267" s="98"/>
      <c r="AG267" s="98"/>
    </row>
    <row r="268" spans="1:33">
      <c r="A268" s="97">
        <f t="shared" si="132"/>
        <v>257</v>
      </c>
      <c r="C268" s="108">
        <v>39907</v>
      </c>
      <c r="E268" s="107" t="s">
        <v>318</v>
      </c>
      <c r="G268" s="118">
        <v>6.2</v>
      </c>
      <c r="H268" s="106" t="str">
        <f t="shared" si="134"/>
        <v>P, S, T &amp; D Plant - Customer</v>
      </c>
      <c r="I268" s="98">
        <f>'Plt. Class.'!J$268</f>
        <v>45.82098933149588</v>
      </c>
      <c r="J268" s="106">
        <f t="shared" si="135"/>
        <v>37.490973494025972</v>
      </c>
      <c r="K268" s="106">
        <f t="shared" si="136"/>
        <v>8.0326336733927182</v>
      </c>
      <c r="L268" s="106">
        <f t="shared" si="137"/>
        <v>1.2204246781404852E-2</v>
      </c>
      <c r="M268" s="106">
        <f t="shared" si="138"/>
        <v>0.17974329046261733</v>
      </c>
      <c r="N268" s="106">
        <f t="shared" si="139"/>
        <v>0.10543462683316766</v>
      </c>
      <c r="O268" s="106">
        <f t="shared" si="140"/>
        <v>0</v>
      </c>
      <c r="P268" s="106">
        <f t="shared" si="141"/>
        <v>0</v>
      </c>
      <c r="Q268" s="106">
        <f t="shared" si="142"/>
        <v>0</v>
      </c>
      <c r="R268" s="106">
        <f t="shared" si="143"/>
        <v>0</v>
      </c>
      <c r="S268" s="106">
        <f t="shared" si="144"/>
        <v>0</v>
      </c>
      <c r="T268" s="106">
        <f t="shared" si="145"/>
        <v>0</v>
      </c>
      <c r="U268" s="106">
        <f t="shared" si="146"/>
        <v>0</v>
      </c>
      <c r="V268" s="106">
        <f t="shared" si="147"/>
        <v>0</v>
      </c>
      <c r="W268" s="106">
        <f t="shared" si="148"/>
        <v>0</v>
      </c>
      <c r="X268" s="106">
        <f t="shared" si="149"/>
        <v>0</v>
      </c>
      <c r="Y268" s="98">
        <f t="shared" si="150"/>
        <v>0</v>
      </c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2"/>
        <v>258</v>
      </c>
      <c r="C269" s="108">
        <v>39908</v>
      </c>
      <c r="E269" s="107" t="s">
        <v>319</v>
      </c>
      <c r="G269" s="118">
        <v>6.2</v>
      </c>
      <c r="H269" s="106" t="str">
        <f t="shared" si="134"/>
        <v>P, S, T &amp; D Plant - Customer</v>
      </c>
      <c r="I269" s="98">
        <f>'Plt. Class.'!J$269</f>
        <v>3095059.3137503373</v>
      </c>
      <c r="J269" s="106">
        <f t="shared" si="135"/>
        <v>2532393.7432859428</v>
      </c>
      <c r="K269" s="106">
        <f t="shared" si="136"/>
        <v>542578.36915995472</v>
      </c>
      <c r="L269" s="106">
        <f t="shared" si="137"/>
        <v>824.35731351899915</v>
      </c>
      <c r="M269" s="106">
        <f t="shared" si="138"/>
        <v>12141.076684436886</v>
      </c>
      <c r="N269" s="106">
        <f t="shared" si="139"/>
        <v>7121.7673064837227</v>
      </c>
      <c r="O269" s="106">
        <f t="shared" si="140"/>
        <v>0</v>
      </c>
      <c r="P269" s="106">
        <f t="shared" si="141"/>
        <v>0</v>
      </c>
      <c r="Q269" s="106">
        <f t="shared" si="142"/>
        <v>0</v>
      </c>
      <c r="R269" s="106">
        <f t="shared" si="143"/>
        <v>0</v>
      </c>
      <c r="S269" s="106">
        <f t="shared" si="144"/>
        <v>0</v>
      </c>
      <c r="T269" s="106">
        <f t="shared" si="145"/>
        <v>0</v>
      </c>
      <c r="U269" s="106">
        <f t="shared" si="146"/>
        <v>0</v>
      </c>
      <c r="V269" s="106">
        <f t="shared" si="147"/>
        <v>0</v>
      </c>
      <c r="W269" s="106">
        <f t="shared" si="148"/>
        <v>0</v>
      </c>
      <c r="X269" s="106">
        <f t="shared" si="149"/>
        <v>0</v>
      </c>
      <c r="Y269" s="98">
        <f t="shared" si="150"/>
        <v>0</v>
      </c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 t="shared" si="132"/>
        <v>259</v>
      </c>
      <c r="C270" s="108">
        <v>39909</v>
      </c>
      <c r="E270" s="107" t="s">
        <v>320</v>
      </c>
      <c r="G270" s="118">
        <v>6.2</v>
      </c>
      <c r="H270" s="106" t="str">
        <f t="shared" si="134"/>
        <v>P, S, T &amp; D Plant - Customer</v>
      </c>
      <c r="I270" s="98">
        <f>'Plt. Class.'!J$270</f>
        <v>0</v>
      </c>
      <c r="J270" s="106">
        <f t="shared" si="135"/>
        <v>0</v>
      </c>
      <c r="K270" s="106">
        <f t="shared" si="136"/>
        <v>0</v>
      </c>
      <c r="L270" s="106">
        <f t="shared" si="137"/>
        <v>0</v>
      </c>
      <c r="M270" s="106">
        <f t="shared" si="138"/>
        <v>0</v>
      </c>
      <c r="N270" s="106">
        <f t="shared" si="139"/>
        <v>0</v>
      </c>
      <c r="O270" s="106">
        <f t="shared" si="140"/>
        <v>0</v>
      </c>
      <c r="P270" s="106">
        <f t="shared" si="141"/>
        <v>0</v>
      </c>
      <c r="Q270" s="106">
        <f t="shared" si="142"/>
        <v>0</v>
      </c>
      <c r="R270" s="106">
        <f t="shared" si="143"/>
        <v>0</v>
      </c>
      <c r="S270" s="106">
        <f t="shared" si="144"/>
        <v>0</v>
      </c>
      <c r="T270" s="106">
        <f t="shared" si="145"/>
        <v>0</v>
      </c>
      <c r="U270" s="106">
        <f t="shared" si="146"/>
        <v>0</v>
      </c>
      <c r="V270" s="106">
        <f t="shared" si="147"/>
        <v>0</v>
      </c>
      <c r="W270" s="106">
        <f t="shared" si="148"/>
        <v>0</v>
      </c>
      <c r="X270" s="106">
        <f t="shared" si="149"/>
        <v>0</v>
      </c>
      <c r="Y270" s="98">
        <f t="shared" si="150"/>
        <v>0</v>
      </c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 t="shared" si="132"/>
        <v>260</v>
      </c>
      <c r="C271" s="108">
        <v>39924</v>
      </c>
      <c r="E271" s="107" t="s">
        <v>321</v>
      </c>
      <c r="G271" s="118">
        <v>6.2</v>
      </c>
      <c r="H271" s="106" t="str">
        <f t="shared" si="134"/>
        <v>P, S, T &amp; D Plant - Customer</v>
      </c>
      <c r="I271" s="98">
        <f>'Plt. Class.'!J$271</f>
        <v>0</v>
      </c>
      <c r="J271" s="106">
        <f t="shared" si="135"/>
        <v>0</v>
      </c>
      <c r="K271" s="106">
        <f t="shared" si="136"/>
        <v>0</v>
      </c>
      <c r="L271" s="106">
        <f t="shared" si="137"/>
        <v>0</v>
      </c>
      <c r="M271" s="106">
        <f t="shared" si="138"/>
        <v>0</v>
      </c>
      <c r="N271" s="106">
        <f t="shared" si="139"/>
        <v>0</v>
      </c>
      <c r="O271" s="106">
        <f t="shared" si="140"/>
        <v>0</v>
      </c>
      <c r="P271" s="106">
        <f t="shared" si="141"/>
        <v>0</v>
      </c>
      <c r="Q271" s="106">
        <f t="shared" si="142"/>
        <v>0</v>
      </c>
      <c r="R271" s="106">
        <f t="shared" si="143"/>
        <v>0</v>
      </c>
      <c r="S271" s="106">
        <f t="shared" si="144"/>
        <v>0</v>
      </c>
      <c r="T271" s="106">
        <f t="shared" si="145"/>
        <v>0</v>
      </c>
      <c r="U271" s="106">
        <f t="shared" si="146"/>
        <v>0</v>
      </c>
      <c r="V271" s="106">
        <f t="shared" si="147"/>
        <v>0</v>
      </c>
      <c r="W271" s="106">
        <f t="shared" si="148"/>
        <v>0</v>
      </c>
      <c r="X271" s="106">
        <f t="shared" si="149"/>
        <v>0</v>
      </c>
      <c r="Y271" s="98">
        <f t="shared" si="150"/>
        <v>0</v>
      </c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 t="shared" ref="A272:A279" si="151">A271+1</f>
        <v>261</v>
      </c>
      <c r="G272" s="118"/>
      <c r="H272" s="106"/>
      <c r="I272" s="98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98"/>
      <c r="Z272" s="98"/>
      <c r="AA272" s="98"/>
      <c r="AB272" s="98"/>
      <c r="AC272" s="98"/>
      <c r="AD272" s="98"/>
      <c r="AE272" s="98"/>
      <c r="AF272" s="98"/>
      <c r="AG272" s="98"/>
    </row>
    <row r="273" spans="1:33">
      <c r="A273" s="97">
        <f t="shared" si="151"/>
        <v>262</v>
      </c>
      <c r="D273" s="97" t="s">
        <v>149</v>
      </c>
      <c r="G273" s="118"/>
      <c r="H273" s="106"/>
      <c r="I273" s="98">
        <f>'Plt. Class.'!J$273</f>
        <v>4503780.6955401292</v>
      </c>
      <c r="J273" s="98">
        <f>SUM(J238:J271)</f>
        <v>3685016.9571379814</v>
      </c>
      <c r="K273" s="98">
        <f t="shared" ref="K273:X273" si="152">SUM(K238:K271)</f>
        <v>789533.81409651623</v>
      </c>
      <c r="L273" s="98">
        <f t="shared" si="152"/>
        <v>1199.5649124912625</v>
      </c>
      <c r="M273" s="98">
        <f t="shared" si="152"/>
        <v>17667.107881102798</v>
      </c>
      <c r="N273" s="98">
        <f t="shared" si="152"/>
        <v>10363.251512037916</v>
      </c>
      <c r="O273" s="98">
        <f t="shared" si="152"/>
        <v>0</v>
      </c>
      <c r="P273" s="98">
        <f t="shared" si="152"/>
        <v>0</v>
      </c>
      <c r="Q273" s="98">
        <f t="shared" si="152"/>
        <v>0</v>
      </c>
      <c r="R273" s="98">
        <f t="shared" si="152"/>
        <v>0</v>
      </c>
      <c r="S273" s="98">
        <f t="shared" si="152"/>
        <v>0</v>
      </c>
      <c r="T273" s="98">
        <f t="shared" si="152"/>
        <v>0</v>
      </c>
      <c r="U273" s="98">
        <f t="shared" si="152"/>
        <v>0</v>
      </c>
      <c r="V273" s="98">
        <f t="shared" si="152"/>
        <v>0</v>
      </c>
      <c r="W273" s="98">
        <f t="shared" si="152"/>
        <v>0</v>
      </c>
      <c r="X273" s="98">
        <f t="shared" si="152"/>
        <v>0</v>
      </c>
      <c r="Y273" s="98">
        <f>SUM(J273:X273)-I273</f>
        <v>0</v>
      </c>
      <c r="Z273" s="98"/>
      <c r="AA273" s="98"/>
      <c r="AB273" s="98"/>
      <c r="AC273" s="98"/>
      <c r="AD273" s="98"/>
      <c r="AE273" s="98"/>
      <c r="AF273" s="98"/>
      <c r="AG273" s="98"/>
    </row>
    <row r="274" spans="1:33">
      <c r="A274" s="97">
        <f t="shared" si="151"/>
        <v>263</v>
      </c>
      <c r="G274" s="118"/>
      <c r="H274" s="106"/>
      <c r="I274" s="98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98"/>
      <c r="Z274" s="98"/>
      <c r="AA274" s="98"/>
      <c r="AB274" s="98"/>
      <c r="AC274" s="98"/>
      <c r="AD274" s="98"/>
      <c r="AE274" s="98"/>
      <c r="AF274" s="98"/>
      <c r="AG274" s="98"/>
    </row>
    <row r="275" spans="1:33">
      <c r="A275" s="97">
        <f t="shared" si="151"/>
        <v>264</v>
      </c>
      <c r="D275" s="97" t="s">
        <v>348</v>
      </c>
      <c r="G275" s="118">
        <v>6.2</v>
      </c>
      <c r="H275" s="106" t="str">
        <f>VLOOKUP($G275,alloc,3)</f>
        <v>P, S, T &amp; D Plant - Customer</v>
      </c>
      <c r="I275" s="98">
        <f>'Plt. Class.'!J$275</f>
        <v>0</v>
      </c>
      <c r="J275" s="106">
        <f>$I275*VLOOKUP($G275,alloc,6)</f>
        <v>0</v>
      </c>
      <c r="K275" s="106">
        <f>$I275*VLOOKUP($G275,alloc,7)</f>
        <v>0</v>
      </c>
      <c r="L275" s="106">
        <f>$I275*VLOOKUP($G275,alloc,8)</f>
        <v>0</v>
      </c>
      <c r="M275" s="106">
        <f>$I275*VLOOKUP($G275,alloc,9)</f>
        <v>0</v>
      </c>
      <c r="N275" s="106">
        <f>$I275*VLOOKUP($G275,alloc,10)</f>
        <v>0</v>
      </c>
      <c r="O275" s="106">
        <f>$I275*VLOOKUP($G275,alloc,11)</f>
        <v>0</v>
      </c>
      <c r="P275" s="106">
        <f>$I275*VLOOKUP($G275,alloc,12)</f>
        <v>0</v>
      </c>
      <c r="Q275" s="106">
        <f>$I275*VLOOKUP($G275,alloc,13)</f>
        <v>0</v>
      </c>
      <c r="R275" s="106">
        <f>$I275*VLOOKUP($G275,alloc,14)</f>
        <v>0</v>
      </c>
      <c r="S275" s="106">
        <f>$I275*VLOOKUP($G275,alloc,15)</f>
        <v>0</v>
      </c>
      <c r="T275" s="106">
        <f>$I275*VLOOKUP($G275,alloc,16)</f>
        <v>0</v>
      </c>
      <c r="U275" s="106">
        <f>$I275*VLOOKUP($G275,alloc,17)</f>
        <v>0</v>
      </c>
      <c r="V275" s="106">
        <f>$I275*VLOOKUP($G275,alloc,18)</f>
        <v>0</v>
      </c>
      <c r="W275" s="106">
        <f>$I275*VLOOKUP($G275,alloc,19)</f>
        <v>0</v>
      </c>
      <c r="X275" s="106">
        <f>$I275*VLOOKUP($G275,alloc,20)</f>
        <v>0</v>
      </c>
      <c r="Y275" s="98">
        <f>SUM(J275:X275)-I275</f>
        <v>0</v>
      </c>
      <c r="Z275" s="98"/>
      <c r="AA275" s="98"/>
      <c r="AB275" s="98"/>
      <c r="AC275" s="98"/>
      <c r="AD275" s="98"/>
      <c r="AE275" s="98"/>
      <c r="AF275" s="98"/>
      <c r="AG275" s="98"/>
    </row>
    <row r="276" spans="1:33">
      <c r="A276" s="97">
        <f t="shared" si="151"/>
        <v>265</v>
      </c>
      <c r="G276" s="11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</row>
    <row r="277" spans="1:33">
      <c r="A277" s="97">
        <f t="shared" si="151"/>
        <v>266</v>
      </c>
      <c r="D277" s="97" t="s">
        <v>122</v>
      </c>
      <c r="G277" s="118"/>
      <c r="I277" s="98">
        <f>'Plt. Class.'!J$277</f>
        <v>487291071.07804722</v>
      </c>
      <c r="J277" s="98">
        <f t="shared" ref="J277:X277" si="153">J136+J148+J187+J230+J273</f>
        <v>398704106.92125893</v>
      </c>
      <c r="K277" s="98">
        <f t="shared" si="153"/>
        <v>85424403.16963236</v>
      </c>
      <c r="L277" s="98">
        <f t="shared" si="153"/>
        <v>129788.12925201921</v>
      </c>
      <c r="M277" s="98">
        <f t="shared" si="153"/>
        <v>1911510.4629226467</v>
      </c>
      <c r="N277" s="98">
        <f t="shared" si="153"/>
        <v>1121262.3949813615</v>
      </c>
      <c r="O277" s="98">
        <f t="shared" si="153"/>
        <v>0</v>
      </c>
      <c r="P277" s="98">
        <f t="shared" si="153"/>
        <v>0</v>
      </c>
      <c r="Q277" s="98">
        <f t="shared" si="153"/>
        <v>0</v>
      </c>
      <c r="R277" s="98">
        <f t="shared" si="153"/>
        <v>0</v>
      </c>
      <c r="S277" s="98">
        <f t="shared" si="153"/>
        <v>0</v>
      </c>
      <c r="T277" s="98">
        <f t="shared" si="153"/>
        <v>0</v>
      </c>
      <c r="U277" s="98">
        <f t="shared" si="153"/>
        <v>0</v>
      </c>
      <c r="V277" s="98">
        <f t="shared" si="153"/>
        <v>0</v>
      </c>
      <c r="W277" s="98">
        <f t="shared" si="153"/>
        <v>0</v>
      </c>
      <c r="X277" s="98">
        <f t="shared" si="153"/>
        <v>0</v>
      </c>
      <c r="Y277" s="98">
        <f>SUM(J277:X277)-I277</f>
        <v>0</v>
      </c>
      <c r="Z277" s="98"/>
      <c r="AA277" s="98"/>
      <c r="AB277" s="98"/>
      <c r="AC277" s="98"/>
      <c r="AD277" s="98"/>
      <c r="AE277" s="98"/>
      <c r="AF277" s="98"/>
      <c r="AG277" s="98"/>
    </row>
    <row r="278" spans="1:33">
      <c r="A278" s="97">
        <f t="shared" si="151"/>
        <v>267</v>
      </c>
      <c r="G278" s="118"/>
      <c r="I278" s="98"/>
      <c r="Y278" s="98"/>
      <c r="Z278" s="98"/>
      <c r="AA278" s="98"/>
      <c r="AB278" s="98"/>
      <c r="AC278" s="98"/>
      <c r="AD278" s="98"/>
      <c r="AE278" s="98"/>
      <c r="AF278" s="98"/>
      <c r="AG278" s="98"/>
    </row>
    <row r="279" spans="1:33">
      <c r="A279" s="97">
        <f t="shared" si="151"/>
        <v>268</v>
      </c>
      <c r="D279" s="97" t="s">
        <v>374</v>
      </c>
      <c r="G279" s="118"/>
      <c r="I279" s="98">
        <f>'Plt. Class.'!J$279</f>
        <v>0</v>
      </c>
      <c r="J279" s="98">
        <f t="shared" ref="J279:X279" si="154">J138+J150+J189+J232+J275</f>
        <v>0</v>
      </c>
      <c r="K279" s="98">
        <f t="shared" si="154"/>
        <v>0</v>
      </c>
      <c r="L279" s="98">
        <f t="shared" si="154"/>
        <v>0</v>
      </c>
      <c r="M279" s="98">
        <f t="shared" si="154"/>
        <v>0</v>
      </c>
      <c r="N279" s="98">
        <f t="shared" si="154"/>
        <v>0</v>
      </c>
      <c r="O279" s="98">
        <f t="shared" si="154"/>
        <v>0</v>
      </c>
      <c r="P279" s="98">
        <f t="shared" si="154"/>
        <v>0</v>
      </c>
      <c r="Q279" s="98">
        <f t="shared" si="154"/>
        <v>0</v>
      </c>
      <c r="R279" s="98">
        <f t="shared" si="154"/>
        <v>0</v>
      </c>
      <c r="S279" s="98">
        <f t="shared" si="154"/>
        <v>0</v>
      </c>
      <c r="T279" s="98">
        <f t="shared" si="154"/>
        <v>0</v>
      </c>
      <c r="U279" s="98">
        <f t="shared" si="154"/>
        <v>0</v>
      </c>
      <c r="V279" s="98">
        <f t="shared" si="154"/>
        <v>0</v>
      </c>
      <c r="W279" s="98">
        <f t="shared" si="154"/>
        <v>0</v>
      </c>
      <c r="X279" s="98">
        <f t="shared" si="154"/>
        <v>0</v>
      </c>
      <c r="Y279" s="98">
        <f>SUM(J279:X279)-I279</f>
        <v>0</v>
      </c>
      <c r="Z279" s="98"/>
      <c r="AA279" s="98"/>
      <c r="AB279" s="98"/>
      <c r="AC279" s="98"/>
      <c r="AD279" s="98"/>
      <c r="AE279" s="98"/>
      <c r="AF279" s="98"/>
      <c r="AG279" s="98"/>
    </row>
    <row r="280" spans="1:33">
      <c r="G280" s="11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</row>
    <row r="281" spans="1:33">
      <c r="F281" s="103" t="s">
        <v>19</v>
      </c>
      <c r="G281" s="11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</row>
    <row r="282" spans="1:33">
      <c r="N282" s="105"/>
      <c r="O282" s="105"/>
      <c r="Q282" s="103"/>
      <c r="R282" s="103"/>
      <c r="S282" s="103"/>
      <c r="T282" s="103"/>
      <c r="U282" s="103"/>
      <c r="V282" s="103"/>
    </row>
    <row r="283" spans="1:33">
      <c r="G283" s="104" t="s">
        <v>38</v>
      </c>
      <c r="H283" s="115" t="s">
        <v>38</v>
      </c>
      <c r="I283" s="103" t="s">
        <v>1</v>
      </c>
      <c r="J283" s="116" t="s">
        <v>56</v>
      </c>
      <c r="K283" s="116" t="s">
        <v>543</v>
      </c>
      <c r="L283" s="116" t="s">
        <v>543</v>
      </c>
      <c r="M283" s="117" t="s">
        <v>544</v>
      </c>
      <c r="N283" s="117" t="s">
        <v>544</v>
      </c>
      <c r="O283" s="103"/>
      <c r="P283" s="103"/>
      <c r="Q283" s="103"/>
      <c r="R283" s="103"/>
      <c r="S283" s="103"/>
      <c r="T283" s="105"/>
      <c r="U283" s="105"/>
      <c r="V283" s="105"/>
      <c r="W283" s="103"/>
      <c r="X283" s="103"/>
      <c r="Y283" s="103"/>
    </row>
    <row r="284" spans="1:33">
      <c r="A284" s="105" t="s">
        <v>290</v>
      </c>
      <c r="C284" s="105" t="s">
        <v>288</v>
      </c>
      <c r="G284" s="104" t="s">
        <v>39</v>
      </c>
      <c r="H284" s="115" t="s">
        <v>21</v>
      </c>
      <c r="I284" s="103" t="s">
        <v>2</v>
      </c>
      <c r="J284" s="116" t="s">
        <v>464</v>
      </c>
      <c r="K284" s="117" t="s">
        <v>545</v>
      </c>
      <c r="L284" s="117" t="s">
        <v>546</v>
      </c>
      <c r="M284" s="117" t="s">
        <v>545</v>
      </c>
      <c r="N284" s="117" t="s">
        <v>546</v>
      </c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33">
      <c r="A285" s="105" t="s">
        <v>289</v>
      </c>
      <c r="C285" s="105" t="s">
        <v>289</v>
      </c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1:33">
      <c r="A286" s="97">
        <f>+A279+1</f>
        <v>269</v>
      </c>
      <c r="D286" s="97" t="s">
        <v>322</v>
      </c>
      <c r="G286" s="118"/>
      <c r="H286" s="106"/>
      <c r="I286" s="98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98"/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ref="A287:A351" si="155">A286+1</f>
        <v>270</v>
      </c>
      <c r="G287" s="11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5"/>
        <v>271</v>
      </c>
      <c r="C288" s="97">
        <v>30100</v>
      </c>
      <c r="E288" s="107" t="s">
        <v>323</v>
      </c>
      <c r="G288" s="118">
        <v>6.4</v>
      </c>
      <c r="H288" s="106" t="str">
        <f>VLOOKUP($G288,alloc,3)</f>
        <v>P, S, T &amp; D Plant - Demand</v>
      </c>
      <c r="I288" s="98">
        <f>'Plt. Class.'!K$14</f>
        <v>3580.3646865080432</v>
      </c>
      <c r="J288" s="106">
        <f>$I288*VLOOKUP($G288,alloc,6)</f>
        <v>1667.7127994424518</v>
      </c>
      <c r="K288" s="106">
        <f>$I288*VLOOKUP($G288,alloc,7)</f>
        <v>899.90635466111041</v>
      </c>
      <c r="L288" s="106">
        <f>$I288*VLOOKUP($G288,alloc,8)</f>
        <v>20.422311581873515</v>
      </c>
      <c r="M288" s="106">
        <f>$I288*VLOOKUP($G288,alloc,9)</f>
        <v>519.31208144901348</v>
      </c>
      <c r="N288" s="106">
        <f>$I288*VLOOKUP($G288,alloc,10)</f>
        <v>473.01113937359401</v>
      </c>
      <c r="O288" s="106">
        <f>$I288*VLOOKUP($G288,alloc,11)</f>
        <v>0</v>
      </c>
      <c r="P288" s="106">
        <f>$I288*VLOOKUP($G288,alloc,12)</f>
        <v>0</v>
      </c>
      <c r="Q288" s="106">
        <f>$I288*VLOOKUP($G288,alloc,13)</f>
        <v>0</v>
      </c>
      <c r="R288" s="106">
        <f>$I288*VLOOKUP($G288,alloc,14)</f>
        <v>0</v>
      </c>
      <c r="S288" s="106">
        <f>$I288*VLOOKUP($G288,alloc,15)</f>
        <v>0</v>
      </c>
      <c r="T288" s="106">
        <f>$I288*VLOOKUP($G288,alloc,16)</f>
        <v>0</v>
      </c>
      <c r="U288" s="106">
        <f>$I288*VLOOKUP($G288,alloc,17)</f>
        <v>0</v>
      </c>
      <c r="V288" s="106">
        <f>$I288*VLOOKUP($G288,alloc,18)</f>
        <v>0</v>
      </c>
      <c r="W288" s="106">
        <f>$I288*VLOOKUP($G288,alloc,19)</f>
        <v>0</v>
      </c>
      <c r="X288" s="106">
        <f>$I288*VLOOKUP($G288,alloc,20)</f>
        <v>0</v>
      </c>
      <c r="Y288" s="98">
        <f>SUM(J288:X288)-I288</f>
        <v>0</v>
      </c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5"/>
        <v>272</v>
      </c>
      <c r="C289" s="97">
        <v>30200</v>
      </c>
      <c r="E289" s="107" t="s">
        <v>185</v>
      </c>
      <c r="G289" s="118">
        <v>6.4</v>
      </c>
      <c r="H289" s="106" t="str">
        <f>VLOOKUP($G289,alloc,3)</f>
        <v>P, S, T &amp; D Plant - Demand</v>
      </c>
      <c r="I289" s="98">
        <f>'Plt. Class.'!K$15</f>
        <v>51516.298129948613</v>
      </c>
      <c r="J289" s="106">
        <f>$I289*VLOOKUP($G289,alloc,6)</f>
        <v>23995.988479877869</v>
      </c>
      <c r="K289" s="106">
        <f>$I289*VLOOKUP($G289,alloc,7)</f>
        <v>12948.358090575444</v>
      </c>
      <c r="L289" s="106">
        <f>$I289*VLOOKUP($G289,alloc,8)</f>
        <v>293.84768985100283</v>
      </c>
      <c r="M289" s="106">
        <f>$I289*VLOOKUP($G289,alloc,9)</f>
        <v>7472.1539152772657</v>
      </c>
      <c r="N289" s="106">
        <f>$I289*VLOOKUP($G289,alloc,10)</f>
        <v>6805.9499543670308</v>
      </c>
      <c r="O289" s="106">
        <f>$I289*VLOOKUP($G289,alloc,11)</f>
        <v>0</v>
      </c>
      <c r="P289" s="106">
        <f>$I289*VLOOKUP($G289,alloc,12)</f>
        <v>0</v>
      </c>
      <c r="Q289" s="106">
        <f>$I289*VLOOKUP($G289,alloc,13)</f>
        <v>0</v>
      </c>
      <c r="R289" s="106">
        <f>$I289*VLOOKUP($G289,alloc,14)</f>
        <v>0</v>
      </c>
      <c r="S289" s="106">
        <f>$I289*VLOOKUP($G289,alloc,15)</f>
        <v>0</v>
      </c>
      <c r="T289" s="106">
        <f>$I289*VLOOKUP($G289,alloc,16)</f>
        <v>0</v>
      </c>
      <c r="U289" s="106">
        <f>$I289*VLOOKUP($G289,alloc,17)</f>
        <v>0</v>
      </c>
      <c r="V289" s="106">
        <f>$I289*VLOOKUP($G289,alloc,18)</f>
        <v>0</v>
      </c>
      <c r="W289" s="106">
        <f>$I289*VLOOKUP($G289,alloc,19)</f>
        <v>0</v>
      </c>
      <c r="X289" s="106">
        <f>$I289*VLOOKUP($G289,alloc,20)</f>
        <v>0</v>
      </c>
      <c r="Y289" s="98">
        <f>SUM(J289:X289)-I289</f>
        <v>0</v>
      </c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5"/>
        <v>273</v>
      </c>
      <c r="C290" s="97">
        <v>30300</v>
      </c>
      <c r="E290" s="107" t="s">
        <v>324</v>
      </c>
      <c r="G290" s="118">
        <v>99</v>
      </c>
      <c r="H290" s="106" t="str">
        <f>VLOOKUP($G290,alloc,3)</f>
        <v>-</v>
      </c>
      <c r="I290" s="98">
        <f>'Plt. Class.'!K$16</f>
        <v>0</v>
      </c>
      <c r="J290" s="106">
        <f>$I290*VLOOKUP($G290,alloc,6)</f>
        <v>0</v>
      </c>
      <c r="K290" s="106">
        <f>$I290*VLOOKUP($G290,alloc,7)</f>
        <v>0</v>
      </c>
      <c r="L290" s="106">
        <f>$I290*VLOOKUP($G290,alloc,8)</f>
        <v>0</v>
      </c>
      <c r="M290" s="106">
        <f>$I290*VLOOKUP($G290,alloc,9)</f>
        <v>0</v>
      </c>
      <c r="N290" s="106">
        <f>$I290*VLOOKUP($G290,alloc,10)</f>
        <v>0</v>
      </c>
      <c r="O290" s="106">
        <f>$I290*VLOOKUP($G290,alloc,11)</f>
        <v>0</v>
      </c>
      <c r="P290" s="106">
        <f>$I290*VLOOKUP($G290,alloc,12)</f>
        <v>0</v>
      </c>
      <c r="Q290" s="106">
        <f>$I290*VLOOKUP($G290,alloc,13)</f>
        <v>0</v>
      </c>
      <c r="R290" s="106">
        <f>$I290*VLOOKUP($G290,alloc,14)</f>
        <v>0</v>
      </c>
      <c r="S290" s="106">
        <f>$I290*VLOOKUP($G290,alloc,15)</f>
        <v>0</v>
      </c>
      <c r="T290" s="106">
        <f>$I290*VLOOKUP($G290,alloc,16)</f>
        <v>0</v>
      </c>
      <c r="U290" s="106">
        <f>$I290*VLOOKUP($G290,alloc,17)</f>
        <v>0</v>
      </c>
      <c r="V290" s="106">
        <f>$I290*VLOOKUP($G290,alloc,18)</f>
        <v>0</v>
      </c>
      <c r="W290" s="106">
        <f>$I290*VLOOKUP($G290,alloc,19)</f>
        <v>0</v>
      </c>
      <c r="X290" s="106">
        <f>$I290*VLOOKUP($G290,alloc,20)</f>
        <v>0</v>
      </c>
      <c r="Y290" s="98">
        <f>SUM(J290:X290)-I290</f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5"/>
        <v>274</v>
      </c>
      <c r="G291" s="11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5"/>
        <v>275</v>
      </c>
      <c r="D292" s="97" t="s">
        <v>325</v>
      </c>
      <c r="G292" s="118"/>
      <c r="H292" s="106"/>
      <c r="I292" s="98">
        <f>'Plt. Class.'!K$18</f>
        <v>55096.662816456657</v>
      </c>
      <c r="J292" s="98">
        <f t="shared" ref="J292:X292" si="156">SUM(J288:J290)</f>
        <v>25663.701279320321</v>
      </c>
      <c r="K292" s="98">
        <f t="shared" si="156"/>
        <v>13848.264445236555</v>
      </c>
      <c r="L292" s="98">
        <f t="shared" si="156"/>
        <v>314.27000143287637</v>
      </c>
      <c r="M292" s="98">
        <f t="shared" si="156"/>
        <v>7991.4659967262796</v>
      </c>
      <c r="N292" s="98">
        <f t="shared" si="156"/>
        <v>7278.9610937406251</v>
      </c>
      <c r="O292" s="98">
        <f t="shared" si="156"/>
        <v>0</v>
      </c>
      <c r="P292" s="98">
        <f t="shared" si="156"/>
        <v>0</v>
      </c>
      <c r="Q292" s="98">
        <f t="shared" si="156"/>
        <v>0</v>
      </c>
      <c r="R292" s="98">
        <f t="shared" si="156"/>
        <v>0</v>
      </c>
      <c r="S292" s="98">
        <f t="shared" si="156"/>
        <v>0</v>
      </c>
      <c r="T292" s="98">
        <f t="shared" si="156"/>
        <v>0</v>
      </c>
      <c r="U292" s="98">
        <f t="shared" si="156"/>
        <v>0</v>
      </c>
      <c r="V292" s="98">
        <f t="shared" si="156"/>
        <v>0</v>
      </c>
      <c r="W292" s="98">
        <f t="shared" si="156"/>
        <v>0</v>
      </c>
      <c r="X292" s="98">
        <f t="shared" si="156"/>
        <v>0</v>
      </c>
      <c r="Y292" s="98">
        <f>SUM(J292:X292)-I292</f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5"/>
        <v>276</v>
      </c>
      <c r="G293" s="118"/>
      <c r="H293" s="106"/>
      <c r="I293" s="98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98"/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5"/>
        <v>277</v>
      </c>
      <c r="D294" s="97" t="s">
        <v>334</v>
      </c>
      <c r="G294" s="118"/>
      <c r="H294" s="106"/>
      <c r="I294" s="98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98"/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5"/>
        <v>278</v>
      </c>
      <c r="G295" s="118"/>
      <c r="H295" s="106"/>
      <c r="I295" s="98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98"/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5"/>
        <v>279</v>
      </c>
      <c r="C296" s="97">
        <v>32520</v>
      </c>
      <c r="E296" s="107" t="s">
        <v>326</v>
      </c>
      <c r="G296" s="118">
        <v>3</v>
      </c>
      <c r="H296" s="106" t="str">
        <f t="shared" ref="H296:H302" si="157">VLOOKUP($G296,alloc,3)</f>
        <v>Peak Day</v>
      </c>
      <c r="I296" s="98">
        <f>'Plt. Class.'!K$22</f>
        <v>0</v>
      </c>
      <c r="J296" s="106">
        <f t="shared" ref="J296:J302" si="158">$I296*VLOOKUP($G296,alloc,6)</f>
        <v>0</v>
      </c>
      <c r="K296" s="106">
        <f t="shared" ref="K296:K302" si="159">$I296*VLOOKUP($G296,alloc,7)</f>
        <v>0</v>
      </c>
      <c r="L296" s="106">
        <f t="shared" ref="L296:L302" si="160">$I296*VLOOKUP($G296,alloc,8)</f>
        <v>0</v>
      </c>
      <c r="M296" s="106">
        <f t="shared" ref="M296:M302" si="161">$I296*VLOOKUP($G296,alloc,9)</f>
        <v>0</v>
      </c>
      <c r="N296" s="106">
        <f t="shared" ref="N296:N302" si="162">$I296*VLOOKUP($G296,alloc,10)</f>
        <v>0</v>
      </c>
      <c r="O296" s="106">
        <f t="shared" ref="O296:O302" si="163">$I296*VLOOKUP($G296,alloc,11)</f>
        <v>0</v>
      </c>
      <c r="P296" s="106">
        <f t="shared" ref="P296:P302" si="164">$I296*VLOOKUP($G296,alloc,12)</f>
        <v>0</v>
      </c>
      <c r="Q296" s="106">
        <f t="shared" ref="Q296:Q302" si="165">$I296*VLOOKUP($G296,alloc,13)</f>
        <v>0</v>
      </c>
      <c r="R296" s="106">
        <f t="shared" ref="R296:R302" si="166">$I296*VLOOKUP($G296,alloc,14)</f>
        <v>0</v>
      </c>
      <c r="S296" s="106">
        <f t="shared" ref="S296:S302" si="167">$I296*VLOOKUP($G296,alloc,15)</f>
        <v>0</v>
      </c>
      <c r="T296" s="106">
        <f t="shared" ref="T296:T302" si="168">$I296*VLOOKUP($G296,alloc,16)</f>
        <v>0</v>
      </c>
      <c r="U296" s="106">
        <f t="shared" ref="U296:U302" si="169">$I296*VLOOKUP($G296,alloc,17)</f>
        <v>0</v>
      </c>
      <c r="V296" s="106">
        <f t="shared" ref="V296:V302" si="170">$I296*VLOOKUP($G296,alloc,18)</f>
        <v>0</v>
      </c>
      <c r="W296" s="106">
        <f t="shared" ref="W296:W302" si="171">$I296*VLOOKUP($G296,alloc,19)</f>
        <v>0</v>
      </c>
      <c r="X296" s="106">
        <f t="shared" ref="X296:X302" si="172">$I296*VLOOKUP($G296,alloc,20)</f>
        <v>0</v>
      </c>
      <c r="Y296" s="98">
        <f t="shared" ref="Y296:Y302" si="173">SUM(J296:X296)-I296</f>
        <v>0</v>
      </c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5"/>
        <v>280</v>
      </c>
      <c r="C297" s="97">
        <v>32540</v>
      </c>
      <c r="E297" s="107" t="s">
        <v>327</v>
      </c>
      <c r="G297" s="118">
        <v>3</v>
      </c>
      <c r="H297" s="106" t="str">
        <f t="shared" si="157"/>
        <v>Peak Day</v>
      </c>
      <c r="I297" s="98">
        <f>'Plt. Class.'!K$23</f>
        <v>0</v>
      </c>
      <c r="J297" s="106">
        <f t="shared" si="158"/>
        <v>0</v>
      </c>
      <c r="K297" s="106">
        <f t="shared" si="159"/>
        <v>0</v>
      </c>
      <c r="L297" s="106">
        <f t="shared" si="160"/>
        <v>0</v>
      </c>
      <c r="M297" s="106">
        <f t="shared" si="161"/>
        <v>0</v>
      </c>
      <c r="N297" s="106">
        <f t="shared" si="162"/>
        <v>0</v>
      </c>
      <c r="O297" s="106">
        <f t="shared" si="163"/>
        <v>0</v>
      </c>
      <c r="P297" s="106">
        <f t="shared" si="164"/>
        <v>0</v>
      </c>
      <c r="Q297" s="106">
        <f t="shared" si="165"/>
        <v>0</v>
      </c>
      <c r="R297" s="106">
        <f t="shared" si="166"/>
        <v>0</v>
      </c>
      <c r="S297" s="106">
        <f t="shared" si="167"/>
        <v>0</v>
      </c>
      <c r="T297" s="106">
        <f t="shared" si="168"/>
        <v>0</v>
      </c>
      <c r="U297" s="106">
        <f t="shared" si="169"/>
        <v>0</v>
      </c>
      <c r="V297" s="106">
        <f t="shared" si="170"/>
        <v>0</v>
      </c>
      <c r="W297" s="106">
        <f t="shared" si="171"/>
        <v>0</v>
      </c>
      <c r="X297" s="106">
        <f t="shared" si="172"/>
        <v>0</v>
      </c>
      <c r="Y297" s="98">
        <f t="shared" si="173"/>
        <v>0</v>
      </c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5"/>
        <v>281</v>
      </c>
      <c r="C298" s="97">
        <v>33100</v>
      </c>
      <c r="E298" s="107" t="s">
        <v>328</v>
      </c>
      <c r="G298" s="118">
        <v>3</v>
      </c>
      <c r="H298" s="106" t="str">
        <f t="shared" si="157"/>
        <v>Peak Day</v>
      </c>
      <c r="I298" s="98">
        <f>'Plt. Class.'!K$24</f>
        <v>0</v>
      </c>
      <c r="J298" s="106">
        <f t="shared" si="158"/>
        <v>0</v>
      </c>
      <c r="K298" s="106">
        <f t="shared" si="159"/>
        <v>0</v>
      </c>
      <c r="L298" s="106">
        <f t="shared" si="160"/>
        <v>0</v>
      </c>
      <c r="M298" s="106">
        <f t="shared" si="161"/>
        <v>0</v>
      </c>
      <c r="N298" s="106">
        <f t="shared" si="162"/>
        <v>0</v>
      </c>
      <c r="O298" s="106">
        <f t="shared" si="163"/>
        <v>0</v>
      </c>
      <c r="P298" s="106">
        <f t="shared" si="164"/>
        <v>0</v>
      </c>
      <c r="Q298" s="106">
        <f t="shared" si="165"/>
        <v>0</v>
      </c>
      <c r="R298" s="106">
        <f t="shared" si="166"/>
        <v>0</v>
      </c>
      <c r="S298" s="106">
        <f t="shared" si="167"/>
        <v>0</v>
      </c>
      <c r="T298" s="106">
        <f t="shared" si="168"/>
        <v>0</v>
      </c>
      <c r="U298" s="106">
        <f t="shared" si="169"/>
        <v>0</v>
      </c>
      <c r="V298" s="106">
        <f t="shared" si="170"/>
        <v>0</v>
      </c>
      <c r="W298" s="106">
        <f t="shared" si="171"/>
        <v>0</v>
      </c>
      <c r="X298" s="106">
        <f t="shared" si="172"/>
        <v>0</v>
      </c>
      <c r="Y298" s="98">
        <f t="shared" si="173"/>
        <v>0</v>
      </c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5"/>
        <v>282</v>
      </c>
      <c r="C299" s="97">
        <v>33201</v>
      </c>
      <c r="E299" s="107" t="s">
        <v>329</v>
      </c>
      <c r="G299" s="118">
        <v>3</v>
      </c>
      <c r="H299" s="106" t="str">
        <f t="shared" si="157"/>
        <v>Peak Day</v>
      </c>
      <c r="I299" s="98">
        <f>'Plt. Class.'!K$25</f>
        <v>0</v>
      </c>
      <c r="J299" s="106">
        <f t="shared" si="158"/>
        <v>0</v>
      </c>
      <c r="K299" s="106">
        <f t="shared" si="159"/>
        <v>0</v>
      </c>
      <c r="L299" s="106">
        <f t="shared" si="160"/>
        <v>0</v>
      </c>
      <c r="M299" s="106">
        <f t="shared" si="161"/>
        <v>0</v>
      </c>
      <c r="N299" s="106">
        <f t="shared" si="162"/>
        <v>0</v>
      </c>
      <c r="O299" s="106">
        <f t="shared" si="163"/>
        <v>0</v>
      </c>
      <c r="P299" s="106">
        <f t="shared" si="164"/>
        <v>0</v>
      </c>
      <c r="Q299" s="106">
        <f t="shared" si="165"/>
        <v>0</v>
      </c>
      <c r="R299" s="106">
        <f t="shared" si="166"/>
        <v>0</v>
      </c>
      <c r="S299" s="106">
        <f t="shared" si="167"/>
        <v>0</v>
      </c>
      <c r="T299" s="106">
        <f t="shared" si="168"/>
        <v>0</v>
      </c>
      <c r="U299" s="106">
        <f t="shared" si="169"/>
        <v>0</v>
      </c>
      <c r="V299" s="106">
        <f t="shared" si="170"/>
        <v>0</v>
      </c>
      <c r="W299" s="106">
        <f t="shared" si="171"/>
        <v>0</v>
      </c>
      <c r="X299" s="106">
        <f t="shared" si="172"/>
        <v>0</v>
      </c>
      <c r="Y299" s="98">
        <f t="shared" si="173"/>
        <v>0</v>
      </c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5"/>
        <v>283</v>
      </c>
      <c r="C300" s="97">
        <v>33202</v>
      </c>
      <c r="E300" s="107" t="s">
        <v>330</v>
      </c>
      <c r="G300" s="118">
        <v>3</v>
      </c>
      <c r="H300" s="106" t="str">
        <f t="shared" si="157"/>
        <v>Peak Day</v>
      </c>
      <c r="I300" s="98">
        <f>'Plt. Class.'!K$26</f>
        <v>0</v>
      </c>
      <c r="J300" s="106">
        <f t="shared" si="158"/>
        <v>0</v>
      </c>
      <c r="K300" s="106">
        <f t="shared" si="159"/>
        <v>0</v>
      </c>
      <c r="L300" s="106">
        <f t="shared" si="160"/>
        <v>0</v>
      </c>
      <c r="M300" s="106">
        <f t="shared" si="161"/>
        <v>0</v>
      </c>
      <c r="N300" s="106">
        <f t="shared" si="162"/>
        <v>0</v>
      </c>
      <c r="O300" s="106">
        <f t="shared" si="163"/>
        <v>0</v>
      </c>
      <c r="P300" s="106">
        <f t="shared" si="164"/>
        <v>0</v>
      </c>
      <c r="Q300" s="106">
        <f t="shared" si="165"/>
        <v>0</v>
      </c>
      <c r="R300" s="106">
        <f t="shared" si="166"/>
        <v>0</v>
      </c>
      <c r="S300" s="106">
        <f t="shared" si="167"/>
        <v>0</v>
      </c>
      <c r="T300" s="106">
        <f t="shared" si="168"/>
        <v>0</v>
      </c>
      <c r="U300" s="106">
        <f t="shared" si="169"/>
        <v>0</v>
      </c>
      <c r="V300" s="106">
        <f t="shared" si="170"/>
        <v>0</v>
      </c>
      <c r="W300" s="106">
        <f t="shared" si="171"/>
        <v>0</v>
      </c>
      <c r="X300" s="106">
        <f t="shared" si="172"/>
        <v>0</v>
      </c>
      <c r="Y300" s="98">
        <f t="shared" si="173"/>
        <v>0</v>
      </c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5"/>
        <v>284</v>
      </c>
      <c r="C301" s="97">
        <v>33400</v>
      </c>
      <c r="E301" s="107" t="s">
        <v>331</v>
      </c>
      <c r="G301" s="118">
        <v>3</v>
      </c>
      <c r="H301" s="106" t="str">
        <f t="shared" si="157"/>
        <v>Peak Day</v>
      </c>
      <c r="I301" s="98">
        <f>'Plt. Class.'!K$27</f>
        <v>0</v>
      </c>
      <c r="J301" s="106">
        <f t="shared" si="158"/>
        <v>0</v>
      </c>
      <c r="K301" s="106">
        <f t="shared" si="159"/>
        <v>0</v>
      </c>
      <c r="L301" s="106">
        <f t="shared" si="160"/>
        <v>0</v>
      </c>
      <c r="M301" s="106">
        <f t="shared" si="161"/>
        <v>0</v>
      </c>
      <c r="N301" s="106">
        <f t="shared" si="162"/>
        <v>0</v>
      </c>
      <c r="O301" s="106">
        <f t="shared" si="163"/>
        <v>0</v>
      </c>
      <c r="P301" s="106">
        <f t="shared" si="164"/>
        <v>0</v>
      </c>
      <c r="Q301" s="106">
        <f t="shared" si="165"/>
        <v>0</v>
      </c>
      <c r="R301" s="106">
        <f t="shared" si="166"/>
        <v>0</v>
      </c>
      <c r="S301" s="106">
        <f t="shared" si="167"/>
        <v>0</v>
      </c>
      <c r="T301" s="106">
        <f t="shared" si="168"/>
        <v>0</v>
      </c>
      <c r="U301" s="106">
        <f t="shared" si="169"/>
        <v>0</v>
      </c>
      <c r="V301" s="106">
        <f t="shared" si="170"/>
        <v>0</v>
      </c>
      <c r="W301" s="106">
        <f t="shared" si="171"/>
        <v>0</v>
      </c>
      <c r="X301" s="106">
        <f t="shared" si="172"/>
        <v>0</v>
      </c>
      <c r="Y301" s="98">
        <f t="shared" si="173"/>
        <v>0</v>
      </c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5"/>
        <v>285</v>
      </c>
      <c r="C302" s="97">
        <v>33600</v>
      </c>
      <c r="E302" s="107" t="s">
        <v>332</v>
      </c>
      <c r="G302" s="118">
        <v>3</v>
      </c>
      <c r="H302" s="106" t="str">
        <f t="shared" si="157"/>
        <v>Peak Day</v>
      </c>
      <c r="I302" s="98">
        <f>'Plt. Class.'!K$28</f>
        <v>0</v>
      </c>
      <c r="J302" s="106">
        <f t="shared" si="158"/>
        <v>0</v>
      </c>
      <c r="K302" s="106">
        <f t="shared" si="159"/>
        <v>0</v>
      </c>
      <c r="L302" s="106">
        <f t="shared" si="160"/>
        <v>0</v>
      </c>
      <c r="M302" s="106">
        <f t="shared" si="161"/>
        <v>0</v>
      </c>
      <c r="N302" s="106">
        <f t="shared" si="162"/>
        <v>0</v>
      </c>
      <c r="O302" s="106">
        <f t="shared" si="163"/>
        <v>0</v>
      </c>
      <c r="P302" s="106">
        <f t="shared" si="164"/>
        <v>0</v>
      </c>
      <c r="Q302" s="106">
        <f t="shared" si="165"/>
        <v>0</v>
      </c>
      <c r="R302" s="106">
        <f t="shared" si="166"/>
        <v>0</v>
      </c>
      <c r="S302" s="106">
        <f t="shared" si="167"/>
        <v>0</v>
      </c>
      <c r="T302" s="106">
        <f t="shared" si="168"/>
        <v>0</v>
      </c>
      <c r="U302" s="106">
        <f t="shared" si="169"/>
        <v>0</v>
      </c>
      <c r="V302" s="106">
        <f t="shared" si="170"/>
        <v>0</v>
      </c>
      <c r="W302" s="106">
        <f t="shared" si="171"/>
        <v>0</v>
      </c>
      <c r="X302" s="106">
        <f t="shared" si="172"/>
        <v>0</v>
      </c>
      <c r="Y302" s="98">
        <f t="shared" si="173"/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5"/>
        <v>286</v>
      </c>
      <c r="G303" s="118"/>
      <c r="H303" s="106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5"/>
        <v>287</v>
      </c>
      <c r="D304" s="97" t="s">
        <v>333</v>
      </c>
      <c r="G304" s="118"/>
      <c r="H304" s="106"/>
      <c r="I304" s="98">
        <f>'Plt. Class.'!K$30</f>
        <v>0</v>
      </c>
      <c r="J304" s="98">
        <f>SUM(J294:J302)</f>
        <v>0</v>
      </c>
      <c r="K304" s="98">
        <f t="shared" ref="K304:X304" si="174">SUM(K294:K302)</f>
        <v>0</v>
      </c>
      <c r="L304" s="98">
        <f t="shared" si="174"/>
        <v>0</v>
      </c>
      <c r="M304" s="98">
        <f t="shared" si="174"/>
        <v>0</v>
      </c>
      <c r="N304" s="98">
        <f t="shared" si="174"/>
        <v>0</v>
      </c>
      <c r="O304" s="98">
        <f t="shared" si="174"/>
        <v>0</v>
      </c>
      <c r="P304" s="98">
        <f t="shared" si="174"/>
        <v>0</v>
      </c>
      <c r="Q304" s="98">
        <f t="shared" si="174"/>
        <v>0</v>
      </c>
      <c r="R304" s="98">
        <f t="shared" si="174"/>
        <v>0</v>
      </c>
      <c r="S304" s="98">
        <f t="shared" si="174"/>
        <v>0</v>
      </c>
      <c r="T304" s="98">
        <f t="shared" si="174"/>
        <v>0</v>
      </c>
      <c r="U304" s="98">
        <f t="shared" si="174"/>
        <v>0</v>
      </c>
      <c r="V304" s="98">
        <f t="shared" si="174"/>
        <v>0</v>
      </c>
      <c r="W304" s="98">
        <f t="shared" si="174"/>
        <v>0</v>
      </c>
      <c r="X304" s="98">
        <f t="shared" si="174"/>
        <v>0</v>
      </c>
      <c r="Y304" s="98">
        <f>SUM(J304:X304)-I304</f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5"/>
        <v>288</v>
      </c>
      <c r="G305" s="118"/>
      <c r="H305" s="106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5"/>
        <v>289</v>
      </c>
      <c r="D306" s="97" t="s">
        <v>346</v>
      </c>
      <c r="G306" s="118"/>
      <c r="H306" s="106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5"/>
        <v>290</v>
      </c>
      <c r="G307" s="118"/>
      <c r="H307" s="106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5"/>
        <v>291</v>
      </c>
      <c r="C308" s="97">
        <v>35010</v>
      </c>
      <c r="E308" s="107" t="s">
        <v>274</v>
      </c>
      <c r="G308" s="118">
        <v>3</v>
      </c>
      <c r="H308" s="106" t="str">
        <f t="shared" ref="H308:H324" si="175">VLOOKUP($G308,alloc,3)</f>
        <v>Peak Day</v>
      </c>
      <c r="I308" s="98">
        <f>'Plt. Class.'!K$34</f>
        <v>130563.34499999999</v>
      </c>
      <c r="J308" s="106">
        <f t="shared" ref="J308:J324" si="176">$I308*VLOOKUP($G308,alloc,6)</f>
        <v>60815.637696082362</v>
      </c>
      <c r="K308" s="106">
        <f t="shared" ref="K308:K324" si="177">$I308*VLOOKUP($G308,alloc,7)</f>
        <v>32816.429090050158</v>
      </c>
      <c r="L308" s="106">
        <f t="shared" ref="L308:L324" si="178">$I308*VLOOKUP($G308,alloc,8)</f>
        <v>744.7300893145084</v>
      </c>
      <c r="M308" s="106">
        <f t="shared" ref="M308:M324" si="179">$I308*VLOOKUP($G308,alloc,9)</f>
        <v>18937.490560221268</v>
      </c>
      <c r="N308" s="106">
        <f t="shared" ref="N308:N324" si="180">$I308*VLOOKUP($G308,alloc,10)</f>
        <v>17249.057564331695</v>
      </c>
      <c r="O308" s="106">
        <f t="shared" ref="O308:O324" si="181">$I308*VLOOKUP($G308,alloc,11)</f>
        <v>0</v>
      </c>
      <c r="P308" s="106">
        <f t="shared" ref="P308:P324" si="182">$I308*VLOOKUP($G308,alloc,12)</f>
        <v>0</v>
      </c>
      <c r="Q308" s="106">
        <f t="shared" ref="Q308:Q324" si="183">$I308*VLOOKUP($G308,alloc,13)</f>
        <v>0</v>
      </c>
      <c r="R308" s="106">
        <f t="shared" ref="R308:R324" si="184">$I308*VLOOKUP($G308,alloc,14)</f>
        <v>0</v>
      </c>
      <c r="S308" s="106">
        <f t="shared" ref="S308:S324" si="185">$I308*VLOOKUP($G308,alloc,15)</f>
        <v>0</v>
      </c>
      <c r="T308" s="106">
        <f t="shared" ref="T308:T324" si="186">$I308*VLOOKUP($G308,alloc,16)</f>
        <v>0</v>
      </c>
      <c r="U308" s="106">
        <f t="shared" ref="U308:U324" si="187">$I308*VLOOKUP($G308,alloc,17)</f>
        <v>0</v>
      </c>
      <c r="V308" s="106">
        <f t="shared" ref="V308:V324" si="188">$I308*VLOOKUP($G308,alloc,18)</f>
        <v>0</v>
      </c>
      <c r="W308" s="106">
        <f t="shared" ref="W308:W324" si="189">$I308*VLOOKUP($G308,alloc,19)</f>
        <v>0</v>
      </c>
      <c r="X308" s="106">
        <f t="shared" ref="X308:X324" si="190">$I308*VLOOKUP($G308,alloc,20)</f>
        <v>0</v>
      </c>
      <c r="Y308" s="98">
        <f t="shared" ref="Y308:Y324" si="191">SUM(J308:X308)-I308</f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5"/>
        <v>292</v>
      </c>
      <c r="C309" s="97">
        <v>35020</v>
      </c>
      <c r="E309" s="107" t="s">
        <v>137</v>
      </c>
      <c r="G309" s="118">
        <v>3</v>
      </c>
      <c r="H309" s="106" t="str">
        <f t="shared" si="175"/>
        <v>Peak Day</v>
      </c>
      <c r="I309" s="98">
        <f>'Plt. Class.'!K$35</f>
        <v>2340.7900000000004</v>
      </c>
      <c r="J309" s="106">
        <f t="shared" si="176"/>
        <v>1090.3262057403069</v>
      </c>
      <c r="K309" s="106">
        <f t="shared" si="177"/>
        <v>588.34559615256899</v>
      </c>
      <c r="L309" s="106">
        <f t="shared" si="178"/>
        <v>13.351808241176027</v>
      </c>
      <c r="M309" s="106">
        <f t="shared" si="179"/>
        <v>339.51863387431104</v>
      </c>
      <c r="N309" s="106">
        <f t="shared" si="180"/>
        <v>309.24775599163758</v>
      </c>
      <c r="O309" s="106">
        <f t="shared" si="181"/>
        <v>0</v>
      </c>
      <c r="P309" s="106">
        <f t="shared" si="182"/>
        <v>0</v>
      </c>
      <c r="Q309" s="106">
        <f t="shared" si="183"/>
        <v>0</v>
      </c>
      <c r="R309" s="106">
        <f t="shared" si="184"/>
        <v>0</v>
      </c>
      <c r="S309" s="106">
        <f t="shared" si="185"/>
        <v>0</v>
      </c>
      <c r="T309" s="106">
        <f t="shared" si="186"/>
        <v>0</v>
      </c>
      <c r="U309" s="106">
        <f t="shared" si="187"/>
        <v>0</v>
      </c>
      <c r="V309" s="106">
        <f t="shared" si="188"/>
        <v>0</v>
      </c>
      <c r="W309" s="106">
        <f t="shared" si="189"/>
        <v>0</v>
      </c>
      <c r="X309" s="106">
        <f t="shared" si="190"/>
        <v>0</v>
      </c>
      <c r="Y309" s="98">
        <f t="shared" si="191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5"/>
        <v>293</v>
      </c>
      <c r="C310" s="97">
        <v>35100</v>
      </c>
      <c r="E310" s="107" t="s">
        <v>80</v>
      </c>
      <c r="G310" s="118">
        <v>3</v>
      </c>
      <c r="H310" s="106" t="str">
        <f t="shared" si="175"/>
        <v>Peak Day</v>
      </c>
      <c r="I310" s="98">
        <f>'Plt. Class.'!K$36</f>
        <v>8958.0949999999993</v>
      </c>
      <c r="J310" s="106">
        <f t="shared" si="176"/>
        <v>4172.6279298917079</v>
      </c>
      <c r="K310" s="106">
        <f t="shared" si="177"/>
        <v>2251.5713682843598</v>
      </c>
      <c r="L310" s="106">
        <f t="shared" si="178"/>
        <v>51.096752227341078</v>
      </c>
      <c r="M310" s="106">
        <f t="shared" si="179"/>
        <v>1299.3220991700646</v>
      </c>
      <c r="N310" s="106">
        <f t="shared" si="180"/>
        <v>1183.4768504265262</v>
      </c>
      <c r="O310" s="106">
        <f t="shared" si="181"/>
        <v>0</v>
      </c>
      <c r="P310" s="106">
        <f t="shared" si="182"/>
        <v>0</v>
      </c>
      <c r="Q310" s="106">
        <f t="shared" si="183"/>
        <v>0</v>
      </c>
      <c r="R310" s="106">
        <f t="shared" si="184"/>
        <v>0</v>
      </c>
      <c r="S310" s="106">
        <f t="shared" si="185"/>
        <v>0</v>
      </c>
      <c r="T310" s="106">
        <f t="shared" si="186"/>
        <v>0</v>
      </c>
      <c r="U310" s="106">
        <f t="shared" si="187"/>
        <v>0</v>
      </c>
      <c r="V310" s="106">
        <f t="shared" si="188"/>
        <v>0</v>
      </c>
      <c r="W310" s="106">
        <f t="shared" si="189"/>
        <v>0</v>
      </c>
      <c r="X310" s="106">
        <f t="shared" si="190"/>
        <v>0</v>
      </c>
      <c r="Y310" s="98">
        <f t="shared" si="191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5"/>
        <v>294</v>
      </c>
      <c r="C311" s="97">
        <v>35102</v>
      </c>
      <c r="E311" s="107" t="s">
        <v>335</v>
      </c>
      <c r="G311" s="118">
        <v>3</v>
      </c>
      <c r="H311" s="106" t="str">
        <f t="shared" si="175"/>
        <v>Peak Day</v>
      </c>
      <c r="I311" s="98">
        <f>'Plt. Class.'!K$37</f>
        <v>76630.650000000009</v>
      </c>
      <c r="J311" s="106">
        <f t="shared" si="176"/>
        <v>35694.105775363634</v>
      </c>
      <c r="K311" s="106">
        <f t="shared" si="177"/>
        <v>19260.722003173654</v>
      </c>
      <c r="L311" s="106">
        <f t="shared" si="178"/>
        <v>437.09933150631861</v>
      </c>
      <c r="M311" s="106">
        <f t="shared" si="179"/>
        <v>11114.85165303187</v>
      </c>
      <c r="N311" s="106">
        <f t="shared" si="180"/>
        <v>10123.871236924535</v>
      </c>
      <c r="O311" s="106">
        <f t="shared" si="181"/>
        <v>0</v>
      </c>
      <c r="P311" s="106">
        <f t="shared" si="182"/>
        <v>0</v>
      </c>
      <c r="Q311" s="106">
        <f t="shared" si="183"/>
        <v>0</v>
      </c>
      <c r="R311" s="106">
        <f t="shared" si="184"/>
        <v>0</v>
      </c>
      <c r="S311" s="106">
        <f t="shared" si="185"/>
        <v>0</v>
      </c>
      <c r="T311" s="106">
        <f t="shared" si="186"/>
        <v>0</v>
      </c>
      <c r="U311" s="106">
        <f t="shared" si="187"/>
        <v>0</v>
      </c>
      <c r="V311" s="106">
        <f t="shared" si="188"/>
        <v>0</v>
      </c>
      <c r="W311" s="106">
        <f t="shared" si="189"/>
        <v>0</v>
      </c>
      <c r="X311" s="106">
        <f t="shared" si="190"/>
        <v>0</v>
      </c>
      <c r="Y311" s="98">
        <f t="shared" si="191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5"/>
        <v>295</v>
      </c>
      <c r="C312" s="97">
        <v>35103</v>
      </c>
      <c r="E312" s="107" t="s">
        <v>336</v>
      </c>
      <c r="G312" s="118">
        <v>3</v>
      </c>
      <c r="H312" s="106" t="str">
        <f t="shared" si="175"/>
        <v>Peak Day</v>
      </c>
      <c r="I312" s="98">
        <f>'Plt. Class.'!K$38</f>
        <v>11569.19</v>
      </c>
      <c r="J312" s="106">
        <f t="shared" si="176"/>
        <v>5388.86061380504</v>
      </c>
      <c r="K312" s="106">
        <f t="shared" si="177"/>
        <v>2907.8567438994264</v>
      </c>
      <c r="L312" s="106">
        <f t="shared" si="178"/>
        <v>65.990373500284633</v>
      </c>
      <c r="M312" s="106">
        <f t="shared" si="179"/>
        <v>1678.0469772309091</v>
      </c>
      <c r="N312" s="106">
        <f t="shared" si="180"/>
        <v>1528.4352915643408</v>
      </c>
      <c r="O312" s="106">
        <f t="shared" si="181"/>
        <v>0</v>
      </c>
      <c r="P312" s="106">
        <f t="shared" si="182"/>
        <v>0</v>
      </c>
      <c r="Q312" s="106">
        <f t="shared" si="183"/>
        <v>0</v>
      </c>
      <c r="R312" s="106">
        <f t="shared" si="184"/>
        <v>0</v>
      </c>
      <c r="S312" s="106">
        <f t="shared" si="185"/>
        <v>0</v>
      </c>
      <c r="T312" s="106">
        <f t="shared" si="186"/>
        <v>0</v>
      </c>
      <c r="U312" s="106">
        <f t="shared" si="187"/>
        <v>0</v>
      </c>
      <c r="V312" s="106">
        <f t="shared" si="188"/>
        <v>0</v>
      </c>
      <c r="W312" s="106">
        <f t="shared" si="189"/>
        <v>0</v>
      </c>
      <c r="X312" s="106">
        <f t="shared" si="190"/>
        <v>0</v>
      </c>
      <c r="Y312" s="98">
        <f t="shared" si="191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5"/>
        <v>296</v>
      </c>
      <c r="C313" s="97">
        <v>35104</v>
      </c>
      <c r="E313" s="107" t="s">
        <v>337</v>
      </c>
      <c r="G313" s="118">
        <v>3</v>
      </c>
      <c r="H313" s="106" t="str">
        <f t="shared" si="175"/>
        <v>Peak Day</v>
      </c>
      <c r="I313" s="98">
        <f>'Plt. Class.'!K$39</f>
        <v>68721.264999999999</v>
      </c>
      <c r="J313" s="106">
        <f t="shared" si="176"/>
        <v>32009.960791495236</v>
      </c>
      <c r="K313" s="106">
        <f t="shared" si="177"/>
        <v>17272.738530489136</v>
      </c>
      <c r="L313" s="106">
        <f t="shared" si="178"/>
        <v>391.98439517045159</v>
      </c>
      <c r="M313" s="106">
        <f t="shared" si="179"/>
        <v>9967.6391350418016</v>
      </c>
      <c r="N313" s="106">
        <f t="shared" si="180"/>
        <v>9078.9421478033746</v>
      </c>
      <c r="O313" s="106">
        <f t="shared" si="181"/>
        <v>0</v>
      </c>
      <c r="P313" s="106">
        <f t="shared" si="182"/>
        <v>0</v>
      </c>
      <c r="Q313" s="106">
        <f t="shared" si="183"/>
        <v>0</v>
      </c>
      <c r="R313" s="106">
        <f t="shared" si="184"/>
        <v>0</v>
      </c>
      <c r="S313" s="106">
        <f t="shared" si="185"/>
        <v>0</v>
      </c>
      <c r="T313" s="106">
        <f t="shared" si="186"/>
        <v>0</v>
      </c>
      <c r="U313" s="106">
        <f t="shared" si="187"/>
        <v>0</v>
      </c>
      <c r="V313" s="106">
        <f t="shared" si="188"/>
        <v>0</v>
      </c>
      <c r="W313" s="106">
        <f t="shared" si="189"/>
        <v>0</v>
      </c>
      <c r="X313" s="106">
        <f t="shared" si="190"/>
        <v>0</v>
      </c>
      <c r="Y313" s="98">
        <f t="shared" si="191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5"/>
        <v>297</v>
      </c>
      <c r="C314" s="97">
        <v>35200</v>
      </c>
      <c r="E314" s="107" t="s">
        <v>338</v>
      </c>
      <c r="G314" s="118">
        <v>3</v>
      </c>
      <c r="H314" s="106" t="str">
        <f t="shared" si="175"/>
        <v>Peak Day</v>
      </c>
      <c r="I314" s="98">
        <f>'Plt. Class.'!K$40</f>
        <v>4541562.7849999983</v>
      </c>
      <c r="J314" s="106">
        <f t="shared" si="176"/>
        <v>2115433.2167774248</v>
      </c>
      <c r="K314" s="106">
        <f t="shared" si="177"/>
        <v>1141498.5813358503</v>
      </c>
      <c r="L314" s="106">
        <f t="shared" si="178"/>
        <v>25904.961752477288</v>
      </c>
      <c r="M314" s="106">
        <f t="shared" si="179"/>
        <v>658728.54566945788</v>
      </c>
      <c r="N314" s="106">
        <f t="shared" si="180"/>
        <v>599997.47946478811</v>
      </c>
      <c r="O314" s="106">
        <f t="shared" si="181"/>
        <v>0</v>
      </c>
      <c r="P314" s="106">
        <f t="shared" si="182"/>
        <v>0</v>
      </c>
      <c r="Q314" s="106">
        <f t="shared" si="183"/>
        <v>0</v>
      </c>
      <c r="R314" s="106">
        <f t="shared" si="184"/>
        <v>0</v>
      </c>
      <c r="S314" s="106">
        <f t="shared" si="185"/>
        <v>0</v>
      </c>
      <c r="T314" s="106">
        <f t="shared" si="186"/>
        <v>0</v>
      </c>
      <c r="U314" s="106">
        <f t="shared" si="187"/>
        <v>0</v>
      </c>
      <c r="V314" s="106">
        <f t="shared" si="188"/>
        <v>0</v>
      </c>
      <c r="W314" s="106">
        <f t="shared" si="189"/>
        <v>0</v>
      </c>
      <c r="X314" s="106">
        <f t="shared" si="190"/>
        <v>0</v>
      </c>
      <c r="Y314" s="98">
        <f t="shared" si="191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5"/>
        <v>298</v>
      </c>
      <c r="C315" s="97">
        <v>35201</v>
      </c>
      <c r="E315" s="107" t="s">
        <v>339</v>
      </c>
      <c r="G315" s="118">
        <v>3</v>
      </c>
      <c r="H315" s="106" t="str">
        <f t="shared" si="175"/>
        <v>Peak Day</v>
      </c>
      <c r="I315" s="98">
        <f>'Plt. Class.'!K$41</f>
        <v>849999.26999999967</v>
      </c>
      <c r="J315" s="106">
        <f t="shared" si="176"/>
        <v>395924.65746227989</v>
      </c>
      <c r="K315" s="106">
        <f t="shared" si="177"/>
        <v>213642.96978259398</v>
      </c>
      <c r="L315" s="106">
        <f t="shared" si="178"/>
        <v>4848.3748043094856</v>
      </c>
      <c r="M315" s="106">
        <f t="shared" si="179"/>
        <v>123287.68960246818</v>
      </c>
      <c r="N315" s="106">
        <f t="shared" si="180"/>
        <v>112295.57834834818</v>
      </c>
      <c r="O315" s="106">
        <f t="shared" si="181"/>
        <v>0</v>
      </c>
      <c r="P315" s="106">
        <f t="shared" si="182"/>
        <v>0</v>
      </c>
      <c r="Q315" s="106">
        <f t="shared" si="183"/>
        <v>0</v>
      </c>
      <c r="R315" s="106">
        <f t="shared" si="184"/>
        <v>0</v>
      </c>
      <c r="S315" s="106">
        <f t="shared" si="185"/>
        <v>0</v>
      </c>
      <c r="T315" s="106">
        <f t="shared" si="186"/>
        <v>0</v>
      </c>
      <c r="U315" s="106">
        <f t="shared" si="187"/>
        <v>0</v>
      </c>
      <c r="V315" s="106">
        <f t="shared" si="188"/>
        <v>0</v>
      </c>
      <c r="W315" s="106">
        <f t="shared" si="189"/>
        <v>0</v>
      </c>
      <c r="X315" s="106">
        <f t="shared" si="190"/>
        <v>0</v>
      </c>
      <c r="Y315" s="98">
        <f t="shared" si="191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5"/>
        <v>299</v>
      </c>
      <c r="C316" s="97">
        <v>35202</v>
      </c>
      <c r="E316" s="107" t="s">
        <v>340</v>
      </c>
      <c r="G316" s="118">
        <v>3</v>
      </c>
      <c r="H316" s="106" t="str">
        <f t="shared" si="175"/>
        <v>Peak Day</v>
      </c>
      <c r="I316" s="98">
        <f>'Plt. Class.'!K$42</f>
        <v>224654.52999999994</v>
      </c>
      <c r="J316" s="106">
        <f t="shared" si="176"/>
        <v>104642.75791389738</v>
      </c>
      <c r="K316" s="106">
        <f t="shared" si="177"/>
        <v>56465.767275674087</v>
      </c>
      <c r="L316" s="106">
        <f t="shared" si="178"/>
        <v>1281.4238804299084</v>
      </c>
      <c r="M316" s="106">
        <f t="shared" si="179"/>
        <v>32584.896175767746</v>
      </c>
      <c r="N316" s="106">
        <f t="shared" si="180"/>
        <v>29679.684754230835</v>
      </c>
      <c r="O316" s="106">
        <f t="shared" si="181"/>
        <v>0</v>
      </c>
      <c r="P316" s="106">
        <f t="shared" si="182"/>
        <v>0</v>
      </c>
      <c r="Q316" s="106">
        <f t="shared" si="183"/>
        <v>0</v>
      </c>
      <c r="R316" s="106">
        <f t="shared" si="184"/>
        <v>0</v>
      </c>
      <c r="S316" s="106">
        <f t="shared" si="185"/>
        <v>0</v>
      </c>
      <c r="T316" s="106">
        <f t="shared" si="186"/>
        <v>0</v>
      </c>
      <c r="U316" s="106">
        <f t="shared" si="187"/>
        <v>0</v>
      </c>
      <c r="V316" s="106">
        <f t="shared" si="188"/>
        <v>0</v>
      </c>
      <c r="W316" s="106">
        <f t="shared" si="189"/>
        <v>0</v>
      </c>
      <c r="X316" s="106">
        <f t="shared" si="190"/>
        <v>0</v>
      </c>
      <c r="Y316" s="98">
        <f t="shared" si="191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5"/>
        <v>300</v>
      </c>
      <c r="C317" s="97">
        <v>35203</v>
      </c>
      <c r="E317" s="107" t="s">
        <v>341</v>
      </c>
      <c r="G317" s="118">
        <v>3</v>
      </c>
      <c r="H317" s="106" t="str">
        <f t="shared" si="175"/>
        <v>Peak Day</v>
      </c>
      <c r="I317" s="98">
        <f>'Plt. Class.'!K$43</f>
        <v>847416.48000000033</v>
      </c>
      <c r="J317" s="106">
        <f t="shared" si="176"/>
        <v>394721.60908078332</v>
      </c>
      <c r="K317" s="106">
        <f t="shared" si="177"/>
        <v>212993.79872398279</v>
      </c>
      <c r="L317" s="106">
        <f t="shared" si="178"/>
        <v>4833.6426340561866</v>
      </c>
      <c r="M317" s="106">
        <f t="shared" si="179"/>
        <v>122913.07020799707</v>
      </c>
      <c r="N317" s="106">
        <f t="shared" si="180"/>
        <v>111954.35935318097</v>
      </c>
      <c r="O317" s="106">
        <f t="shared" si="181"/>
        <v>0</v>
      </c>
      <c r="P317" s="106">
        <f t="shared" si="182"/>
        <v>0</v>
      </c>
      <c r="Q317" s="106">
        <f t="shared" si="183"/>
        <v>0</v>
      </c>
      <c r="R317" s="106">
        <f t="shared" si="184"/>
        <v>0</v>
      </c>
      <c r="S317" s="106">
        <f t="shared" si="185"/>
        <v>0</v>
      </c>
      <c r="T317" s="106">
        <f t="shared" si="186"/>
        <v>0</v>
      </c>
      <c r="U317" s="106">
        <f t="shared" si="187"/>
        <v>0</v>
      </c>
      <c r="V317" s="106">
        <f t="shared" si="188"/>
        <v>0</v>
      </c>
      <c r="W317" s="106">
        <f t="shared" si="189"/>
        <v>0</v>
      </c>
      <c r="X317" s="106">
        <f t="shared" si="190"/>
        <v>0</v>
      </c>
      <c r="Y317" s="98">
        <f t="shared" si="191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5"/>
        <v>301</v>
      </c>
      <c r="C318" s="97">
        <v>35210</v>
      </c>
      <c r="E318" s="107" t="s">
        <v>342</v>
      </c>
      <c r="G318" s="118">
        <v>3</v>
      </c>
      <c r="H318" s="106" t="str">
        <f t="shared" si="175"/>
        <v>Peak Day</v>
      </c>
      <c r="I318" s="98">
        <f>'Plt. Class.'!K$44</f>
        <v>89265.045000000013</v>
      </c>
      <c r="J318" s="106">
        <f t="shared" si="176"/>
        <v>41579.132609113913</v>
      </c>
      <c r="K318" s="106">
        <f t="shared" si="177"/>
        <v>22436.312576570686</v>
      </c>
      <c r="L318" s="106">
        <f t="shared" si="178"/>
        <v>509.16560796993696</v>
      </c>
      <c r="M318" s="106">
        <f t="shared" si="179"/>
        <v>12947.400719897512</v>
      </c>
      <c r="N318" s="106">
        <f t="shared" si="180"/>
        <v>11793.033486447972</v>
      </c>
      <c r="O318" s="106">
        <f t="shared" si="181"/>
        <v>0</v>
      </c>
      <c r="P318" s="106">
        <f t="shared" si="182"/>
        <v>0</v>
      </c>
      <c r="Q318" s="106">
        <f t="shared" si="183"/>
        <v>0</v>
      </c>
      <c r="R318" s="106">
        <f t="shared" si="184"/>
        <v>0</v>
      </c>
      <c r="S318" s="106">
        <f t="shared" si="185"/>
        <v>0</v>
      </c>
      <c r="T318" s="106">
        <f t="shared" si="186"/>
        <v>0</v>
      </c>
      <c r="U318" s="106">
        <f t="shared" si="187"/>
        <v>0</v>
      </c>
      <c r="V318" s="106">
        <f t="shared" si="188"/>
        <v>0</v>
      </c>
      <c r="W318" s="106">
        <f t="shared" si="189"/>
        <v>0</v>
      </c>
      <c r="X318" s="106">
        <f t="shared" si="190"/>
        <v>0</v>
      </c>
      <c r="Y318" s="98">
        <f t="shared" si="191"/>
        <v>0</v>
      </c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5"/>
        <v>302</v>
      </c>
      <c r="C319" s="97">
        <v>35211</v>
      </c>
      <c r="E319" s="107" t="s">
        <v>343</v>
      </c>
      <c r="G319" s="118">
        <v>3</v>
      </c>
      <c r="H319" s="106" t="str">
        <f t="shared" si="175"/>
        <v>Peak Day</v>
      </c>
      <c r="I319" s="98">
        <f>'Plt. Class.'!K$45</f>
        <v>27307.135000000006</v>
      </c>
      <c r="J319" s="106">
        <f t="shared" si="176"/>
        <v>12719.502772221487</v>
      </c>
      <c r="K319" s="106">
        <f t="shared" si="177"/>
        <v>6863.5087388418797</v>
      </c>
      <c r="L319" s="106">
        <f t="shared" si="178"/>
        <v>155.75922237189425</v>
      </c>
      <c r="M319" s="106">
        <f t="shared" si="179"/>
        <v>3960.7487943050783</v>
      </c>
      <c r="N319" s="106">
        <f t="shared" si="180"/>
        <v>3607.6154722596675</v>
      </c>
      <c r="O319" s="106">
        <f t="shared" si="181"/>
        <v>0</v>
      </c>
      <c r="P319" s="106">
        <f t="shared" si="182"/>
        <v>0</v>
      </c>
      <c r="Q319" s="106">
        <f t="shared" si="183"/>
        <v>0</v>
      </c>
      <c r="R319" s="106">
        <f t="shared" si="184"/>
        <v>0</v>
      </c>
      <c r="S319" s="106">
        <f t="shared" si="185"/>
        <v>0</v>
      </c>
      <c r="T319" s="106">
        <f t="shared" si="186"/>
        <v>0</v>
      </c>
      <c r="U319" s="106">
        <f t="shared" si="187"/>
        <v>0</v>
      </c>
      <c r="V319" s="106">
        <f t="shared" si="188"/>
        <v>0</v>
      </c>
      <c r="W319" s="106">
        <f t="shared" si="189"/>
        <v>0</v>
      </c>
      <c r="X319" s="106">
        <f t="shared" si="190"/>
        <v>0</v>
      </c>
      <c r="Y319" s="98">
        <f t="shared" si="191"/>
        <v>0</v>
      </c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5"/>
        <v>303</v>
      </c>
      <c r="C320" s="97">
        <v>35301</v>
      </c>
      <c r="E320" s="98" t="s">
        <v>329</v>
      </c>
      <c r="G320" s="118">
        <v>3</v>
      </c>
      <c r="H320" s="106" t="str">
        <f t="shared" si="175"/>
        <v>Peak Day</v>
      </c>
      <c r="I320" s="98">
        <f>'Plt. Class.'!K$46</f>
        <v>87675.185000000027</v>
      </c>
      <c r="J320" s="106">
        <f t="shared" si="176"/>
        <v>40838.585177922614</v>
      </c>
      <c r="K320" s="106">
        <f t="shared" si="177"/>
        <v>22036.709395807306</v>
      </c>
      <c r="L320" s="106">
        <f t="shared" si="178"/>
        <v>500.0970858682893</v>
      </c>
      <c r="M320" s="106">
        <f t="shared" si="179"/>
        <v>12716.800326333199</v>
      </c>
      <c r="N320" s="106">
        <f t="shared" si="180"/>
        <v>11582.993014068621</v>
      </c>
      <c r="O320" s="106">
        <f t="shared" si="181"/>
        <v>0</v>
      </c>
      <c r="P320" s="106">
        <f t="shared" si="182"/>
        <v>0</v>
      </c>
      <c r="Q320" s="106">
        <f t="shared" si="183"/>
        <v>0</v>
      </c>
      <c r="R320" s="106">
        <f t="shared" si="184"/>
        <v>0</v>
      </c>
      <c r="S320" s="106">
        <f t="shared" si="185"/>
        <v>0</v>
      </c>
      <c r="T320" s="106">
        <f t="shared" si="186"/>
        <v>0</v>
      </c>
      <c r="U320" s="106">
        <f t="shared" si="187"/>
        <v>0</v>
      </c>
      <c r="V320" s="106">
        <f t="shared" si="188"/>
        <v>0</v>
      </c>
      <c r="W320" s="106">
        <f t="shared" si="189"/>
        <v>0</v>
      </c>
      <c r="X320" s="106">
        <f t="shared" si="190"/>
        <v>0</v>
      </c>
      <c r="Y320" s="98">
        <f t="shared" si="191"/>
        <v>0</v>
      </c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5"/>
        <v>304</v>
      </c>
      <c r="C321" s="97">
        <v>35302</v>
      </c>
      <c r="E321" s="107" t="s">
        <v>330</v>
      </c>
      <c r="G321" s="118">
        <v>3</v>
      </c>
      <c r="H321" s="106" t="str">
        <f t="shared" si="175"/>
        <v>Peak Day</v>
      </c>
      <c r="I321" s="98">
        <f>'Plt. Class.'!K$47</f>
        <v>104659.44999999997</v>
      </c>
      <c r="J321" s="106">
        <f t="shared" si="176"/>
        <v>48749.755857367512</v>
      </c>
      <c r="K321" s="106">
        <f t="shared" si="177"/>
        <v>26305.617549310256</v>
      </c>
      <c r="L321" s="106">
        <f t="shared" si="178"/>
        <v>596.97491318185291</v>
      </c>
      <c r="M321" s="106">
        <f t="shared" si="179"/>
        <v>15180.273961370624</v>
      </c>
      <c r="N321" s="106">
        <f t="shared" si="180"/>
        <v>13826.827718769722</v>
      </c>
      <c r="O321" s="106">
        <f t="shared" si="181"/>
        <v>0</v>
      </c>
      <c r="P321" s="106">
        <f t="shared" si="182"/>
        <v>0</v>
      </c>
      <c r="Q321" s="106">
        <f t="shared" si="183"/>
        <v>0</v>
      </c>
      <c r="R321" s="106">
        <f t="shared" si="184"/>
        <v>0</v>
      </c>
      <c r="S321" s="106">
        <f t="shared" si="185"/>
        <v>0</v>
      </c>
      <c r="T321" s="106">
        <f t="shared" si="186"/>
        <v>0</v>
      </c>
      <c r="U321" s="106">
        <f t="shared" si="187"/>
        <v>0</v>
      </c>
      <c r="V321" s="106">
        <f t="shared" si="188"/>
        <v>0</v>
      </c>
      <c r="W321" s="106">
        <f t="shared" si="189"/>
        <v>0</v>
      </c>
      <c r="X321" s="106">
        <f t="shared" si="190"/>
        <v>0</v>
      </c>
      <c r="Y321" s="98">
        <f t="shared" si="191"/>
        <v>0</v>
      </c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5"/>
        <v>305</v>
      </c>
      <c r="C322" s="97">
        <v>35400</v>
      </c>
      <c r="E322" s="107" t="s">
        <v>116</v>
      </c>
      <c r="G322" s="118">
        <v>3</v>
      </c>
      <c r="H322" s="106" t="str">
        <f t="shared" si="175"/>
        <v>Peak Day</v>
      </c>
      <c r="I322" s="98">
        <f>'Plt. Class.'!K$48</f>
        <v>461723.02500000008</v>
      </c>
      <c r="J322" s="106">
        <f t="shared" si="176"/>
        <v>215067.86766484258</v>
      </c>
      <c r="K322" s="106">
        <f t="shared" si="177"/>
        <v>116051.72117148165</v>
      </c>
      <c r="L322" s="106">
        <f t="shared" si="178"/>
        <v>2633.6567100575976</v>
      </c>
      <c r="M322" s="106">
        <f t="shared" si="179"/>
        <v>66970.369266920286</v>
      </c>
      <c r="N322" s="106">
        <f t="shared" si="180"/>
        <v>60999.410186697991</v>
      </c>
      <c r="O322" s="106">
        <f t="shared" si="181"/>
        <v>0</v>
      </c>
      <c r="P322" s="106">
        <f t="shared" si="182"/>
        <v>0</v>
      </c>
      <c r="Q322" s="106">
        <f t="shared" si="183"/>
        <v>0</v>
      </c>
      <c r="R322" s="106">
        <f t="shared" si="184"/>
        <v>0</v>
      </c>
      <c r="S322" s="106">
        <f t="shared" si="185"/>
        <v>0</v>
      </c>
      <c r="T322" s="106">
        <f t="shared" si="186"/>
        <v>0</v>
      </c>
      <c r="U322" s="106">
        <f t="shared" si="187"/>
        <v>0</v>
      </c>
      <c r="V322" s="106">
        <f t="shared" si="188"/>
        <v>0</v>
      </c>
      <c r="W322" s="106">
        <f t="shared" si="189"/>
        <v>0</v>
      </c>
      <c r="X322" s="106">
        <f t="shared" si="190"/>
        <v>0</v>
      </c>
      <c r="Y322" s="98">
        <f t="shared" si="191"/>
        <v>0</v>
      </c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5"/>
        <v>306</v>
      </c>
      <c r="C323" s="97">
        <v>35500</v>
      </c>
      <c r="E323" s="107" t="s">
        <v>344</v>
      </c>
      <c r="G323" s="118">
        <v>3</v>
      </c>
      <c r="H323" s="106" t="str">
        <f t="shared" si="175"/>
        <v>Peak Day</v>
      </c>
      <c r="I323" s="98">
        <f>'Plt. Class.'!K$49</f>
        <v>136542.18999999997</v>
      </c>
      <c r="J323" s="106">
        <f t="shared" si="176"/>
        <v>63600.54850976466</v>
      </c>
      <c r="K323" s="106">
        <f t="shared" si="177"/>
        <v>34319.18120614293</v>
      </c>
      <c r="L323" s="106">
        <f t="shared" si="178"/>
        <v>778.83327325826838</v>
      </c>
      <c r="M323" s="106">
        <f t="shared" si="179"/>
        <v>19804.688936216658</v>
      </c>
      <c r="N323" s="106">
        <f t="shared" si="180"/>
        <v>18038.938074617461</v>
      </c>
      <c r="O323" s="106">
        <f t="shared" si="181"/>
        <v>0</v>
      </c>
      <c r="P323" s="106">
        <f t="shared" si="182"/>
        <v>0</v>
      </c>
      <c r="Q323" s="106">
        <f t="shared" si="183"/>
        <v>0</v>
      </c>
      <c r="R323" s="106">
        <f t="shared" si="184"/>
        <v>0</v>
      </c>
      <c r="S323" s="106">
        <f t="shared" si="185"/>
        <v>0</v>
      </c>
      <c r="T323" s="106">
        <f t="shared" si="186"/>
        <v>0</v>
      </c>
      <c r="U323" s="106">
        <f t="shared" si="187"/>
        <v>0</v>
      </c>
      <c r="V323" s="106">
        <f t="shared" si="188"/>
        <v>0</v>
      </c>
      <c r="W323" s="106">
        <f t="shared" si="189"/>
        <v>0</v>
      </c>
      <c r="X323" s="106">
        <f t="shared" si="190"/>
        <v>0</v>
      </c>
      <c r="Y323" s="98">
        <f t="shared" si="191"/>
        <v>0</v>
      </c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5"/>
        <v>307</v>
      </c>
      <c r="C324" s="97">
        <v>35600</v>
      </c>
      <c r="E324" s="107" t="s">
        <v>332</v>
      </c>
      <c r="G324" s="118">
        <v>3</v>
      </c>
      <c r="H324" s="106" t="str">
        <f t="shared" si="175"/>
        <v>Peak Day</v>
      </c>
      <c r="I324" s="98">
        <f>'Plt. Class.'!K$50</f>
        <v>414514.90500000014</v>
      </c>
      <c r="J324" s="106">
        <f t="shared" si="176"/>
        <v>193078.60320295877</v>
      </c>
      <c r="K324" s="106">
        <f t="shared" si="177"/>
        <v>104186.2016226789</v>
      </c>
      <c r="L324" s="106">
        <f t="shared" si="178"/>
        <v>2364.3827616613617</v>
      </c>
      <c r="M324" s="106">
        <f t="shared" si="179"/>
        <v>60123.092744816851</v>
      </c>
      <c r="N324" s="106">
        <f t="shared" si="180"/>
        <v>54762.624667884287</v>
      </c>
      <c r="O324" s="106">
        <f t="shared" si="181"/>
        <v>0</v>
      </c>
      <c r="P324" s="106">
        <f t="shared" si="182"/>
        <v>0</v>
      </c>
      <c r="Q324" s="106">
        <f t="shared" si="183"/>
        <v>0</v>
      </c>
      <c r="R324" s="106">
        <f t="shared" si="184"/>
        <v>0</v>
      </c>
      <c r="S324" s="106">
        <f t="shared" si="185"/>
        <v>0</v>
      </c>
      <c r="T324" s="106">
        <f t="shared" si="186"/>
        <v>0</v>
      </c>
      <c r="U324" s="106">
        <f t="shared" si="187"/>
        <v>0</v>
      </c>
      <c r="V324" s="106">
        <f t="shared" si="188"/>
        <v>0</v>
      </c>
      <c r="W324" s="106">
        <f t="shared" si="189"/>
        <v>0</v>
      </c>
      <c r="X324" s="106">
        <f t="shared" si="190"/>
        <v>0</v>
      </c>
      <c r="Y324" s="98">
        <f t="shared" si="191"/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5"/>
        <v>308</v>
      </c>
      <c r="G325" s="118"/>
      <c r="H325" s="106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5"/>
        <v>309</v>
      </c>
      <c r="D326" s="97" t="s">
        <v>345</v>
      </c>
      <c r="G326" s="118"/>
      <c r="H326" s="106"/>
      <c r="I326" s="98">
        <f>'Plt. Class.'!K$52</f>
        <v>8084103.334999999</v>
      </c>
      <c r="J326" s="98">
        <f>SUM(J308:J324)</f>
        <v>3765527.756040954</v>
      </c>
      <c r="K326" s="98">
        <f t="shared" ref="K326:X326" si="192">SUM(K308:K324)</f>
        <v>2031898.0327109839</v>
      </c>
      <c r="L326" s="98">
        <f t="shared" si="192"/>
        <v>46111.525395602162</v>
      </c>
      <c r="M326" s="98">
        <f t="shared" si="192"/>
        <v>1172554.4454641212</v>
      </c>
      <c r="N326" s="98">
        <f t="shared" si="192"/>
        <v>1068011.5753883356</v>
      </c>
      <c r="O326" s="98">
        <f t="shared" si="192"/>
        <v>0</v>
      </c>
      <c r="P326" s="98">
        <f t="shared" si="192"/>
        <v>0</v>
      </c>
      <c r="Q326" s="98">
        <f t="shared" si="192"/>
        <v>0</v>
      </c>
      <c r="R326" s="98">
        <f t="shared" si="192"/>
        <v>0</v>
      </c>
      <c r="S326" s="98">
        <f t="shared" si="192"/>
        <v>0</v>
      </c>
      <c r="T326" s="98">
        <f t="shared" si="192"/>
        <v>0</v>
      </c>
      <c r="U326" s="98">
        <f t="shared" si="192"/>
        <v>0</v>
      </c>
      <c r="V326" s="98">
        <f t="shared" si="192"/>
        <v>0</v>
      </c>
      <c r="W326" s="98">
        <f t="shared" si="192"/>
        <v>0</v>
      </c>
      <c r="X326" s="98">
        <f t="shared" si="192"/>
        <v>0</v>
      </c>
      <c r="Y326" s="98">
        <f>SUM(J326:X326)-I326</f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5"/>
        <v>310</v>
      </c>
      <c r="G327" s="118"/>
      <c r="H327" s="106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5"/>
        <v>311</v>
      </c>
      <c r="D328" s="97" t="s">
        <v>64</v>
      </c>
      <c r="G328" s="118"/>
      <c r="H328" s="106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5"/>
        <v>312</v>
      </c>
      <c r="G329" s="118"/>
      <c r="H329" s="106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5"/>
        <v>313</v>
      </c>
      <c r="C330" s="97">
        <v>36510</v>
      </c>
      <c r="E330" s="97" t="s">
        <v>115</v>
      </c>
      <c r="G330" s="118">
        <v>3</v>
      </c>
      <c r="H330" s="106" t="str">
        <f t="shared" ref="H330:H338" si="193">VLOOKUP($G330,alloc,3)</f>
        <v>Peak Day</v>
      </c>
      <c r="I330" s="98">
        <f>'Plt. Class.'!K$56</f>
        <v>26970.37</v>
      </c>
      <c r="J330" s="106">
        <f t="shared" ref="J330:J338" si="194">$I330*VLOOKUP($G330,alloc,6)</f>
        <v>12562.639617185734</v>
      </c>
      <c r="K330" s="106">
        <f t="shared" ref="K330:K338" si="195">$I330*VLOOKUP($G330,alloc,7)</f>
        <v>6778.8645782429685</v>
      </c>
      <c r="L330" s="106">
        <f t="shared" ref="L330:L338" si="196">$I330*VLOOKUP($G330,alloc,8)</f>
        <v>153.83832314456512</v>
      </c>
      <c r="M330" s="106">
        <f t="shared" ref="M330:M338" si="197">$I330*VLOOKUP($G330,alloc,9)</f>
        <v>3911.9028949562753</v>
      </c>
      <c r="N330" s="106">
        <f t="shared" ref="N330:N338" si="198">$I330*VLOOKUP($G330,alloc,10)</f>
        <v>3563.124586470457</v>
      </c>
      <c r="O330" s="106">
        <f t="shared" ref="O330:O338" si="199">$I330*VLOOKUP($G330,alloc,11)</f>
        <v>0</v>
      </c>
      <c r="P330" s="106">
        <f t="shared" ref="P330:P338" si="200">$I330*VLOOKUP($G330,alloc,12)</f>
        <v>0</v>
      </c>
      <c r="Q330" s="106">
        <f t="shared" ref="Q330:Q338" si="201">$I330*VLOOKUP($G330,alloc,13)</f>
        <v>0</v>
      </c>
      <c r="R330" s="106">
        <f t="shared" ref="R330:R338" si="202">$I330*VLOOKUP($G330,alloc,14)</f>
        <v>0</v>
      </c>
      <c r="S330" s="106">
        <f t="shared" ref="S330:S338" si="203">$I330*VLOOKUP($G330,alloc,15)</f>
        <v>0</v>
      </c>
      <c r="T330" s="106">
        <f t="shared" ref="T330:T338" si="204">$I330*VLOOKUP($G330,alloc,16)</f>
        <v>0</v>
      </c>
      <c r="U330" s="106">
        <f t="shared" ref="U330:U338" si="205">$I330*VLOOKUP($G330,alloc,17)</f>
        <v>0</v>
      </c>
      <c r="V330" s="106">
        <f t="shared" ref="V330:V338" si="206">$I330*VLOOKUP($G330,alloc,18)</f>
        <v>0</v>
      </c>
      <c r="W330" s="106">
        <f t="shared" ref="W330:W338" si="207">$I330*VLOOKUP($G330,alloc,19)</f>
        <v>0</v>
      </c>
      <c r="X330" s="106">
        <f t="shared" ref="X330:X338" si="208">$I330*VLOOKUP($G330,alloc,20)</f>
        <v>0</v>
      </c>
      <c r="Y330" s="98">
        <f t="shared" ref="Y330:Y338" si="209">SUM(J330:X330)-I330</f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5"/>
        <v>314</v>
      </c>
      <c r="C331" s="97">
        <v>36520</v>
      </c>
      <c r="E331" s="97" t="s">
        <v>137</v>
      </c>
      <c r="G331" s="118">
        <v>3</v>
      </c>
      <c r="H331" s="106" t="str">
        <f t="shared" si="193"/>
        <v>Peak Day</v>
      </c>
      <c r="I331" s="98">
        <f>'Plt. Class.'!K$57</f>
        <v>867772</v>
      </c>
      <c r="J331" s="106">
        <f t="shared" si="194"/>
        <v>404203.09049836913</v>
      </c>
      <c r="K331" s="106">
        <f t="shared" si="195"/>
        <v>218110.05458178947</v>
      </c>
      <c r="L331" s="106">
        <f t="shared" si="196"/>
        <v>4949.7500164738403</v>
      </c>
      <c r="M331" s="106">
        <f t="shared" si="197"/>
        <v>125865.52572181979</v>
      </c>
      <c r="N331" s="106">
        <f t="shared" si="198"/>
        <v>114643.5791815478</v>
      </c>
      <c r="O331" s="106">
        <f t="shared" si="199"/>
        <v>0</v>
      </c>
      <c r="P331" s="106">
        <f t="shared" si="200"/>
        <v>0</v>
      </c>
      <c r="Q331" s="106">
        <f t="shared" si="201"/>
        <v>0</v>
      </c>
      <c r="R331" s="106">
        <f t="shared" si="202"/>
        <v>0</v>
      </c>
      <c r="S331" s="106">
        <f t="shared" si="203"/>
        <v>0</v>
      </c>
      <c r="T331" s="106">
        <f t="shared" si="204"/>
        <v>0</v>
      </c>
      <c r="U331" s="106">
        <f t="shared" si="205"/>
        <v>0</v>
      </c>
      <c r="V331" s="106">
        <f t="shared" si="206"/>
        <v>0</v>
      </c>
      <c r="W331" s="106">
        <f t="shared" si="207"/>
        <v>0</v>
      </c>
      <c r="X331" s="106">
        <f t="shared" si="208"/>
        <v>0</v>
      </c>
      <c r="Y331" s="98">
        <f t="shared" si="209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5"/>
        <v>315</v>
      </c>
      <c r="C332" s="97">
        <v>36602</v>
      </c>
      <c r="E332" s="107" t="s">
        <v>139</v>
      </c>
      <c r="G332" s="118">
        <v>3</v>
      </c>
      <c r="H332" s="106" t="str">
        <f t="shared" si="193"/>
        <v>Peak Day</v>
      </c>
      <c r="I332" s="98">
        <f>'Plt. Class.'!K$58</f>
        <v>49001.719999999987</v>
      </c>
      <c r="J332" s="106">
        <f t="shared" si="194"/>
        <v>22824.712786003394</v>
      </c>
      <c r="K332" s="106">
        <f t="shared" si="195"/>
        <v>12316.331736679176</v>
      </c>
      <c r="L332" s="106">
        <f t="shared" si="196"/>
        <v>279.50459841668828</v>
      </c>
      <c r="M332" s="106">
        <f t="shared" si="197"/>
        <v>7107.4282750231741</v>
      </c>
      <c r="N332" s="106">
        <f t="shared" si="198"/>
        <v>6473.7426038775548</v>
      </c>
      <c r="O332" s="106">
        <f t="shared" si="199"/>
        <v>0</v>
      </c>
      <c r="P332" s="106">
        <f t="shared" si="200"/>
        <v>0</v>
      </c>
      <c r="Q332" s="106">
        <f t="shared" si="201"/>
        <v>0</v>
      </c>
      <c r="R332" s="106">
        <f t="shared" si="202"/>
        <v>0</v>
      </c>
      <c r="S332" s="106">
        <f t="shared" si="203"/>
        <v>0</v>
      </c>
      <c r="T332" s="106">
        <f t="shared" si="204"/>
        <v>0</v>
      </c>
      <c r="U332" s="106">
        <f t="shared" si="205"/>
        <v>0</v>
      </c>
      <c r="V332" s="106">
        <f t="shared" si="206"/>
        <v>0</v>
      </c>
      <c r="W332" s="106">
        <f t="shared" si="207"/>
        <v>0</v>
      </c>
      <c r="X332" s="106">
        <f t="shared" si="208"/>
        <v>0</v>
      </c>
      <c r="Y332" s="98">
        <f t="shared" si="209"/>
        <v>0</v>
      </c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5"/>
        <v>316</v>
      </c>
      <c r="C333" s="97">
        <v>36603</v>
      </c>
      <c r="E333" s="107" t="s">
        <v>270</v>
      </c>
      <c r="G333" s="118">
        <v>3</v>
      </c>
      <c r="H333" s="106" t="str">
        <f t="shared" si="193"/>
        <v>Peak Day</v>
      </c>
      <c r="I333" s="98">
        <f>'Plt. Class.'!K$59</f>
        <v>60826.290000000008</v>
      </c>
      <c r="J333" s="106">
        <f t="shared" si="194"/>
        <v>28332.527900819623</v>
      </c>
      <c r="K333" s="106">
        <f t="shared" si="195"/>
        <v>15288.37693761467</v>
      </c>
      <c r="L333" s="106">
        <f t="shared" si="196"/>
        <v>346.95165311803402</v>
      </c>
      <c r="M333" s="106">
        <f t="shared" si="197"/>
        <v>8822.5167077963706</v>
      </c>
      <c r="N333" s="106">
        <f t="shared" si="198"/>
        <v>8035.9168006513119</v>
      </c>
      <c r="O333" s="106">
        <f t="shared" si="199"/>
        <v>0</v>
      </c>
      <c r="P333" s="106">
        <f t="shared" si="200"/>
        <v>0</v>
      </c>
      <c r="Q333" s="106">
        <f t="shared" si="201"/>
        <v>0</v>
      </c>
      <c r="R333" s="106">
        <f t="shared" si="202"/>
        <v>0</v>
      </c>
      <c r="S333" s="106">
        <f t="shared" si="203"/>
        <v>0</v>
      </c>
      <c r="T333" s="106">
        <f t="shared" si="204"/>
        <v>0</v>
      </c>
      <c r="U333" s="106">
        <f t="shared" si="205"/>
        <v>0</v>
      </c>
      <c r="V333" s="106">
        <f t="shared" si="206"/>
        <v>0</v>
      </c>
      <c r="W333" s="106">
        <f t="shared" si="207"/>
        <v>0</v>
      </c>
      <c r="X333" s="106">
        <f t="shared" si="208"/>
        <v>0</v>
      </c>
      <c r="Y333" s="98">
        <f t="shared" si="209"/>
        <v>0</v>
      </c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5"/>
        <v>317</v>
      </c>
      <c r="C334" s="97">
        <v>36700</v>
      </c>
      <c r="E334" s="107" t="s">
        <v>271</v>
      </c>
      <c r="G334" s="118">
        <v>3</v>
      </c>
      <c r="H334" s="106" t="str">
        <f t="shared" si="193"/>
        <v>Peak Day</v>
      </c>
      <c r="I334" s="98">
        <f>'Plt. Class.'!K$60</f>
        <v>47232.930000000008</v>
      </c>
      <c r="J334" s="106">
        <f t="shared" si="194"/>
        <v>22000.820813869468</v>
      </c>
      <c r="K334" s="106">
        <f t="shared" si="195"/>
        <v>11871.755415429219</v>
      </c>
      <c r="L334" s="106">
        <f t="shared" si="196"/>
        <v>269.41546402235588</v>
      </c>
      <c r="M334" s="106">
        <f t="shared" si="197"/>
        <v>6850.8750752869591</v>
      </c>
      <c r="N334" s="106">
        <f t="shared" si="198"/>
        <v>6240.0632313920078</v>
      </c>
      <c r="O334" s="106">
        <f t="shared" si="199"/>
        <v>0</v>
      </c>
      <c r="P334" s="106">
        <f t="shared" si="200"/>
        <v>0</v>
      </c>
      <c r="Q334" s="106">
        <f t="shared" si="201"/>
        <v>0</v>
      </c>
      <c r="R334" s="106">
        <f t="shared" si="202"/>
        <v>0</v>
      </c>
      <c r="S334" s="106">
        <f t="shared" si="203"/>
        <v>0</v>
      </c>
      <c r="T334" s="106">
        <f t="shared" si="204"/>
        <v>0</v>
      </c>
      <c r="U334" s="106">
        <f t="shared" si="205"/>
        <v>0</v>
      </c>
      <c r="V334" s="106">
        <f t="shared" si="206"/>
        <v>0</v>
      </c>
      <c r="W334" s="106">
        <f t="shared" si="207"/>
        <v>0</v>
      </c>
      <c r="X334" s="106">
        <f t="shared" si="208"/>
        <v>0</v>
      </c>
      <c r="Y334" s="98">
        <f t="shared" si="209"/>
        <v>0</v>
      </c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5"/>
        <v>318</v>
      </c>
      <c r="C335" s="97">
        <v>36701</v>
      </c>
      <c r="E335" s="107" t="s">
        <v>272</v>
      </c>
      <c r="G335" s="118">
        <v>3</v>
      </c>
      <c r="H335" s="106" t="str">
        <f t="shared" si="193"/>
        <v>Peak Day</v>
      </c>
      <c r="I335" s="98">
        <f>'Plt. Class.'!K$61</f>
        <v>27828360.870000001</v>
      </c>
      <c r="J335" s="106">
        <f t="shared" si="194"/>
        <v>12962286.714895023</v>
      </c>
      <c r="K335" s="106">
        <f t="shared" si="195"/>
        <v>6994516.1958180666</v>
      </c>
      <c r="L335" s="106">
        <f t="shared" si="196"/>
        <v>158732.28183753623</v>
      </c>
      <c r="M335" s="106">
        <f t="shared" si="197"/>
        <v>4036349.7219074466</v>
      </c>
      <c r="N335" s="106">
        <f t="shared" si="198"/>
        <v>3676475.9555419302</v>
      </c>
      <c r="O335" s="106">
        <f t="shared" si="199"/>
        <v>0</v>
      </c>
      <c r="P335" s="106">
        <f t="shared" si="200"/>
        <v>0</v>
      </c>
      <c r="Q335" s="106">
        <f t="shared" si="201"/>
        <v>0</v>
      </c>
      <c r="R335" s="106">
        <f t="shared" si="202"/>
        <v>0</v>
      </c>
      <c r="S335" s="106">
        <f t="shared" si="203"/>
        <v>0</v>
      </c>
      <c r="T335" s="106">
        <f t="shared" si="204"/>
        <v>0</v>
      </c>
      <c r="U335" s="106">
        <f t="shared" si="205"/>
        <v>0</v>
      </c>
      <c r="V335" s="106">
        <f t="shared" si="206"/>
        <v>0</v>
      </c>
      <c r="W335" s="106">
        <f t="shared" si="207"/>
        <v>0</v>
      </c>
      <c r="X335" s="106">
        <f t="shared" si="208"/>
        <v>0</v>
      </c>
      <c r="Y335" s="98">
        <f t="shared" si="209"/>
        <v>0</v>
      </c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5"/>
        <v>319</v>
      </c>
      <c r="C336" s="97">
        <v>36703</v>
      </c>
      <c r="E336" s="107" t="s">
        <v>639</v>
      </c>
      <c r="G336" s="118">
        <v>3</v>
      </c>
      <c r="H336" s="106" t="str">
        <f t="shared" si="193"/>
        <v>Peak Day</v>
      </c>
      <c r="I336" s="98">
        <f>'Plt. Class.'!K$62</f>
        <v>51177.42</v>
      </c>
      <c r="J336" s="106">
        <f t="shared" si="194"/>
        <v>23838.14104134847</v>
      </c>
      <c r="K336" s="106">
        <f t="shared" si="195"/>
        <v>12863.182805570086</v>
      </c>
      <c r="L336" s="106">
        <f t="shared" si="196"/>
        <v>291.9147373827326</v>
      </c>
      <c r="M336" s="106">
        <f t="shared" si="197"/>
        <v>7423.0015181250083</v>
      </c>
      <c r="N336" s="106">
        <f t="shared" si="198"/>
        <v>6761.1798975737038</v>
      </c>
      <c r="O336" s="106">
        <f t="shared" si="199"/>
        <v>0</v>
      </c>
      <c r="P336" s="106">
        <f t="shared" si="200"/>
        <v>0</v>
      </c>
      <c r="Q336" s="106">
        <f t="shared" si="201"/>
        <v>0</v>
      </c>
      <c r="R336" s="106">
        <f t="shared" si="202"/>
        <v>0</v>
      </c>
      <c r="S336" s="106">
        <f t="shared" si="203"/>
        <v>0</v>
      </c>
      <c r="T336" s="106">
        <f t="shared" si="204"/>
        <v>0</v>
      </c>
      <c r="U336" s="106">
        <f t="shared" si="205"/>
        <v>0</v>
      </c>
      <c r="V336" s="106">
        <f t="shared" si="206"/>
        <v>0</v>
      </c>
      <c r="W336" s="106">
        <f t="shared" si="207"/>
        <v>0</v>
      </c>
      <c r="X336" s="106">
        <f t="shared" si="208"/>
        <v>0</v>
      </c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5"/>
        <v>320</v>
      </c>
      <c r="C337" s="97">
        <v>36900</v>
      </c>
      <c r="E337" s="107" t="s">
        <v>273</v>
      </c>
      <c r="G337" s="118">
        <v>3</v>
      </c>
      <c r="H337" s="106" t="str">
        <f t="shared" si="193"/>
        <v>Peak Day</v>
      </c>
      <c r="I337" s="98">
        <f>'Plt. Class.'!K$63</f>
        <v>1999587.3900000004</v>
      </c>
      <c r="J337" s="106">
        <f t="shared" si="194"/>
        <v>931396.03808323829</v>
      </c>
      <c r="K337" s="106">
        <f t="shared" si="195"/>
        <v>502586.06497323961</v>
      </c>
      <c r="L337" s="106">
        <f t="shared" si="196"/>
        <v>11405.596996207973</v>
      </c>
      <c r="M337" s="106">
        <f t="shared" si="197"/>
        <v>290029.08375595382</v>
      </c>
      <c r="N337" s="106">
        <f t="shared" si="198"/>
        <v>264170.6061913608</v>
      </c>
      <c r="O337" s="106">
        <f t="shared" si="199"/>
        <v>0</v>
      </c>
      <c r="P337" s="106">
        <f t="shared" si="200"/>
        <v>0</v>
      </c>
      <c r="Q337" s="106">
        <f t="shared" si="201"/>
        <v>0</v>
      </c>
      <c r="R337" s="106">
        <f t="shared" si="202"/>
        <v>0</v>
      </c>
      <c r="S337" s="106">
        <f t="shared" si="203"/>
        <v>0</v>
      </c>
      <c r="T337" s="106">
        <f t="shared" si="204"/>
        <v>0</v>
      </c>
      <c r="U337" s="106">
        <f t="shared" si="205"/>
        <v>0</v>
      </c>
      <c r="V337" s="106">
        <f t="shared" si="206"/>
        <v>0</v>
      </c>
      <c r="W337" s="106">
        <f t="shared" si="207"/>
        <v>0</v>
      </c>
      <c r="X337" s="106">
        <f t="shared" si="208"/>
        <v>0</v>
      </c>
      <c r="Y337" s="98">
        <f t="shared" si="209"/>
        <v>0</v>
      </c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5"/>
        <v>321</v>
      </c>
      <c r="C338" s="97">
        <v>36901</v>
      </c>
      <c r="E338" s="107" t="s">
        <v>273</v>
      </c>
      <c r="G338" s="118">
        <v>3</v>
      </c>
      <c r="H338" s="106" t="str">
        <f t="shared" si="193"/>
        <v>Peak Day</v>
      </c>
      <c r="I338" s="98">
        <f>'Plt. Class.'!K$64</f>
        <v>2269499.2899999996</v>
      </c>
      <c r="J338" s="106">
        <f t="shared" si="194"/>
        <v>1057119.4125897749</v>
      </c>
      <c r="K338" s="106">
        <f t="shared" si="195"/>
        <v>570427.04076097452</v>
      </c>
      <c r="L338" s="106">
        <f t="shared" si="196"/>
        <v>12945.167795302068</v>
      </c>
      <c r="M338" s="106">
        <f t="shared" si="197"/>
        <v>329178.31096318702</v>
      </c>
      <c r="N338" s="106">
        <f t="shared" si="198"/>
        <v>299829.35789076105</v>
      </c>
      <c r="O338" s="106">
        <f t="shared" si="199"/>
        <v>0</v>
      </c>
      <c r="P338" s="106">
        <f t="shared" si="200"/>
        <v>0</v>
      </c>
      <c r="Q338" s="106">
        <f t="shared" si="201"/>
        <v>0</v>
      </c>
      <c r="R338" s="106">
        <f t="shared" si="202"/>
        <v>0</v>
      </c>
      <c r="S338" s="106">
        <f t="shared" si="203"/>
        <v>0</v>
      </c>
      <c r="T338" s="106">
        <f t="shared" si="204"/>
        <v>0</v>
      </c>
      <c r="U338" s="106">
        <f t="shared" si="205"/>
        <v>0</v>
      </c>
      <c r="V338" s="106">
        <f t="shared" si="206"/>
        <v>0</v>
      </c>
      <c r="W338" s="106">
        <f t="shared" si="207"/>
        <v>0</v>
      </c>
      <c r="X338" s="106">
        <f t="shared" si="208"/>
        <v>0</v>
      </c>
      <c r="Y338" s="98">
        <f t="shared" si="209"/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5"/>
        <v>322</v>
      </c>
      <c r="G339" s="118"/>
      <c r="H339" s="106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5"/>
        <v>323</v>
      </c>
      <c r="D340" s="97" t="s">
        <v>65</v>
      </c>
      <c r="G340" s="118"/>
      <c r="H340" s="106"/>
      <c r="I340" s="98">
        <f>'Plt. Class.'!K$66</f>
        <v>33200428.280000001</v>
      </c>
      <c r="J340" s="98">
        <f>SUM(J330:J338)</f>
        <v>15464564.098225633</v>
      </c>
      <c r="K340" s="98">
        <f t="shared" ref="K340:X340" si="210">SUM(K330:K338)</f>
        <v>8344757.8676076066</v>
      </c>
      <c r="L340" s="98">
        <f t="shared" si="210"/>
        <v>189374.42142160446</v>
      </c>
      <c r="M340" s="98">
        <f t="shared" si="210"/>
        <v>4815538.3668195959</v>
      </c>
      <c r="N340" s="98">
        <f t="shared" si="210"/>
        <v>4386193.5259255655</v>
      </c>
      <c r="O340" s="98">
        <f t="shared" si="210"/>
        <v>0</v>
      </c>
      <c r="P340" s="98">
        <f t="shared" si="210"/>
        <v>0</v>
      </c>
      <c r="Q340" s="98">
        <f t="shared" si="210"/>
        <v>0</v>
      </c>
      <c r="R340" s="98">
        <f t="shared" si="210"/>
        <v>0</v>
      </c>
      <c r="S340" s="98">
        <f t="shared" si="210"/>
        <v>0</v>
      </c>
      <c r="T340" s="98">
        <f t="shared" si="210"/>
        <v>0</v>
      </c>
      <c r="U340" s="98">
        <f t="shared" si="210"/>
        <v>0</v>
      </c>
      <c r="V340" s="98">
        <f t="shared" si="210"/>
        <v>0</v>
      </c>
      <c r="W340" s="98">
        <f t="shared" si="210"/>
        <v>0</v>
      </c>
      <c r="X340" s="98">
        <f t="shared" si="210"/>
        <v>0</v>
      </c>
      <c r="Y340" s="98">
        <f>SUM(J340:X340)-I340</f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5"/>
        <v>324</v>
      </c>
      <c r="G341" s="118"/>
      <c r="H341" s="106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5"/>
        <v>325</v>
      </c>
      <c r="D342" s="97" t="s">
        <v>24</v>
      </c>
      <c r="G342" s="118"/>
      <c r="H342" s="106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5"/>
        <v>326</v>
      </c>
      <c r="G343" s="118"/>
      <c r="H343" s="106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5"/>
        <v>327</v>
      </c>
      <c r="C344" s="97">
        <v>37400</v>
      </c>
      <c r="E344" s="107" t="s">
        <v>115</v>
      </c>
      <c r="G344" s="118">
        <v>3</v>
      </c>
      <c r="H344" s="106" t="str">
        <f t="shared" ref="H344:H366" si="211">VLOOKUP($G344,alloc,3)</f>
        <v>Peak Day</v>
      </c>
      <c r="I344" s="98">
        <f>'Plt. Class.'!K$70</f>
        <v>353513.52065721812</v>
      </c>
      <c r="J344" s="106">
        <f t="shared" ref="J344:J366" si="212">$I344*VLOOKUP($G344,alloc,6)</f>
        <v>164664.51738775463</v>
      </c>
      <c r="K344" s="106">
        <f t="shared" ref="K344:K366" si="213">$I344*VLOOKUP($G344,alloc,7)</f>
        <v>88853.815617404587</v>
      </c>
      <c r="L344" s="106">
        <f t="shared" ref="L344:L366" si="214">$I344*VLOOKUP($G344,alloc,8)</f>
        <v>2016.4323747445073</v>
      </c>
      <c r="M344" s="106">
        <f t="shared" ref="M344:M366" si="215">$I344*VLOOKUP($G344,alloc,9)</f>
        <v>51275.17957169874</v>
      </c>
      <c r="N344" s="106">
        <f t="shared" ref="N344:N366" si="216">$I344*VLOOKUP($G344,alloc,10)</f>
        <v>46703.575705615673</v>
      </c>
      <c r="O344" s="106">
        <f t="shared" ref="O344:O366" si="217">$I344*VLOOKUP($G344,alloc,11)</f>
        <v>0</v>
      </c>
      <c r="P344" s="106">
        <f t="shared" ref="P344:P366" si="218">$I344*VLOOKUP($G344,alloc,12)</f>
        <v>0</v>
      </c>
      <c r="Q344" s="106">
        <f t="shared" ref="Q344:Q366" si="219">$I344*VLOOKUP($G344,alloc,13)</f>
        <v>0</v>
      </c>
      <c r="R344" s="106">
        <f t="shared" ref="R344:R366" si="220">$I344*VLOOKUP($G344,alloc,14)</f>
        <v>0</v>
      </c>
      <c r="S344" s="106">
        <f t="shared" ref="S344:S366" si="221">$I344*VLOOKUP($G344,alloc,15)</f>
        <v>0</v>
      </c>
      <c r="T344" s="106">
        <f t="shared" ref="T344:T366" si="222">$I344*VLOOKUP($G344,alloc,16)</f>
        <v>0</v>
      </c>
      <c r="U344" s="106">
        <f t="shared" ref="U344:U366" si="223">$I344*VLOOKUP($G344,alloc,17)</f>
        <v>0</v>
      </c>
      <c r="V344" s="106">
        <f t="shared" ref="V344:V366" si="224">$I344*VLOOKUP($G344,alloc,18)</f>
        <v>0</v>
      </c>
      <c r="W344" s="106">
        <f t="shared" ref="W344:W366" si="225">$I344*VLOOKUP($G344,alloc,19)</f>
        <v>0</v>
      </c>
      <c r="X344" s="106">
        <f t="shared" ref="X344:X366" si="226">$I344*VLOOKUP($G344,alloc,20)</f>
        <v>0</v>
      </c>
      <c r="Y344" s="98">
        <f t="shared" ref="Y344:Y366" si="227">SUM(J344:X344)-I344</f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si="155"/>
        <v>328</v>
      </c>
      <c r="C345" s="97">
        <v>37401</v>
      </c>
      <c r="E345" s="107" t="s">
        <v>274</v>
      </c>
      <c r="G345" s="118">
        <v>3</v>
      </c>
      <c r="H345" s="106" t="str">
        <f t="shared" si="211"/>
        <v>Peak Day</v>
      </c>
      <c r="I345" s="98">
        <f>'Plt. Class.'!K$71</f>
        <v>285277.99735132064</v>
      </c>
      <c r="J345" s="106">
        <f t="shared" si="212"/>
        <v>132880.81221863502</v>
      </c>
      <c r="K345" s="106">
        <f t="shared" si="213"/>
        <v>71703.165777739021</v>
      </c>
      <c r="L345" s="106">
        <f t="shared" si="214"/>
        <v>1627.2186381783733</v>
      </c>
      <c r="M345" s="106">
        <f t="shared" si="215"/>
        <v>41377.994580940489</v>
      </c>
      <c r="N345" s="106">
        <f t="shared" si="216"/>
        <v>37688.806135827741</v>
      </c>
      <c r="O345" s="106">
        <f t="shared" si="217"/>
        <v>0</v>
      </c>
      <c r="P345" s="106">
        <f t="shared" si="218"/>
        <v>0</v>
      </c>
      <c r="Q345" s="106">
        <f t="shared" si="219"/>
        <v>0</v>
      </c>
      <c r="R345" s="106">
        <f t="shared" si="220"/>
        <v>0</v>
      </c>
      <c r="S345" s="106">
        <f t="shared" si="221"/>
        <v>0</v>
      </c>
      <c r="T345" s="106">
        <f t="shared" si="222"/>
        <v>0</v>
      </c>
      <c r="U345" s="106">
        <f t="shared" si="223"/>
        <v>0</v>
      </c>
      <c r="V345" s="106">
        <f t="shared" si="224"/>
        <v>0</v>
      </c>
      <c r="W345" s="106">
        <f t="shared" si="225"/>
        <v>0</v>
      </c>
      <c r="X345" s="106">
        <f t="shared" si="226"/>
        <v>0</v>
      </c>
      <c r="Y345" s="98">
        <f t="shared" si="227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si="155"/>
        <v>329</v>
      </c>
      <c r="C346" s="97">
        <v>37402</v>
      </c>
      <c r="E346" s="107" t="s">
        <v>275</v>
      </c>
      <c r="G346" s="118">
        <v>3</v>
      </c>
      <c r="H346" s="106" t="str">
        <f t="shared" si="211"/>
        <v>Peak Day</v>
      </c>
      <c r="I346" s="98">
        <f>'Plt. Class.'!K$72</f>
        <v>2370609.6483177035</v>
      </c>
      <c r="J346" s="106">
        <f t="shared" si="212"/>
        <v>1104216.0224290108</v>
      </c>
      <c r="K346" s="106">
        <f t="shared" si="213"/>
        <v>595840.61226530827</v>
      </c>
      <c r="L346" s="106">
        <f t="shared" si="214"/>
        <v>13521.898777344277</v>
      </c>
      <c r="M346" s="106">
        <f t="shared" si="215"/>
        <v>343843.80881928216</v>
      </c>
      <c r="N346" s="106">
        <f t="shared" si="216"/>
        <v>313187.30602675799</v>
      </c>
      <c r="O346" s="106">
        <f t="shared" si="217"/>
        <v>0</v>
      </c>
      <c r="P346" s="106">
        <f t="shared" si="218"/>
        <v>0</v>
      </c>
      <c r="Q346" s="106">
        <f t="shared" si="219"/>
        <v>0</v>
      </c>
      <c r="R346" s="106">
        <f t="shared" si="220"/>
        <v>0</v>
      </c>
      <c r="S346" s="106">
        <f t="shared" si="221"/>
        <v>0</v>
      </c>
      <c r="T346" s="106">
        <f t="shared" si="222"/>
        <v>0</v>
      </c>
      <c r="U346" s="106">
        <f t="shared" si="223"/>
        <v>0</v>
      </c>
      <c r="V346" s="106">
        <f t="shared" si="224"/>
        <v>0</v>
      </c>
      <c r="W346" s="106">
        <f t="shared" si="225"/>
        <v>0</v>
      </c>
      <c r="X346" s="106">
        <f t="shared" si="226"/>
        <v>0</v>
      </c>
      <c r="Y346" s="98">
        <f t="shared" si="227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155"/>
        <v>330</v>
      </c>
      <c r="C347" s="97">
        <v>37403</v>
      </c>
      <c r="E347" s="107" t="s">
        <v>276</v>
      </c>
      <c r="G347" s="118">
        <v>3</v>
      </c>
      <c r="H347" s="106" t="str">
        <f t="shared" si="211"/>
        <v>Peak Day</v>
      </c>
      <c r="I347" s="98">
        <f>'Plt. Class.'!K$73</f>
        <v>1852.7942137015434</v>
      </c>
      <c r="J347" s="106">
        <f t="shared" si="212"/>
        <v>863.02064048581838</v>
      </c>
      <c r="K347" s="106">
        <f t="shared" si="213"/>
        <v>465.6903507825412</v>
      </c>
      <c r="L347" s="106">
        <f t="shared" si="214"/>
        <v>10.568292350746336</v>
      </c>
      <c r="M347" s="106">
        <f t="shared" si="215"/>
        <v>268.73754599352191</v>
      </c>
      <c r="N347" s="106">
        <f t="shared" si="216"/>
        <v>244.77738408891562</v>
      </c>
      <c r="O347" s="106">
        <f t="shared" si="217"/>
        <v>0</v>
      </c>
      <c r="P347" s="106">
        <f t="shared" si="218"/>
        <v>0</v>
      </c>
      <c r="Q347" s="106">
        <f t="shared" si="219"/>
        <v>0</v>
      </c>
      <c r="R347" s="106">
        <f t="shared" si="220"/>
        <v>0</v>
      </c>
      <c r="S347" s="106">
        <f t="shared" si="221"/>
        <v>0</v>
      </c>
      <c r="T347" s="106">
        <f t="shared" si="222"/>
        <v>0</v>
      </c>
      <c r="U347" s="106">
        <f t="shared" si="223"/>
        <v>0</v>
      </c>
      <c r="V347" s="106">
        <f t="shared" si="224"/>
        <v>0</v>
      </c>
      <c r="W347" s="106">
        <f t="shared" si="225"/>
        <v>0</v>
      </c>
      <c r="X347" s="106">
        <f t="shared" si="226"/>
        <v>0</v>
      </c>
      <c r="Y347" s="98">
        <f t="shared" si="227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155"/>
        <v>331</v>
      </c>
      <c r="C348" s="97">
        <v>37500</v>
      </c>
      <c r="E348" s="107" t="s">
        <v>139</v>
      </c>
      <c r="G348" s="118">
        <v>3</v>
      </c>
      <c r="H348" s="106" t="str">
        <f t="shared" si="211"/>
        <v>Peak Day</v>
      </c>
      <c r="I348" s="98">
        <f>'Plt. Class.'!K$74</f>
        <v>223733.43520982587</v>
      </c>
      <c r="J348" s="106">
        <f t="shared" si="212"/>
        <v>104213.71738155672</v>
      </c>
      <c r="K348" s="106">
        <f t="shared" si="213"/>
        <v>56234.254810464481</v>
      </c>
      <c r="L348" s="106">
        <f t="shared" si="214"/>
        <v>1276.1699785376625</v>
      </c>
      <c r="M348" s="106">
        <f t="shared" si="215"/>
        <v>32451.296474458086</v>
      </c>
      <c r="N348" s="106">
        <f t="shared" si="216"/>
        <v>29557.996564808924</v>
      </c>
      <c r="O348" s="106">
        <f t="shared" si="217"/>
        <v>0</v>
      </c>
      <c r="P348" s="106">
        <f t="shared" si="218"/>
        <v>0</v>
      </c>
      <c r="Q348" s="106">
        <f t="shared" si="219"/>
        <v>0</v>
      </c>
      <c r="R348" s="106">
        <f t="shared" si="220"/>
        <v>0</v>
      </c>
      <c r="S348" s="106">
        <f t="shared" si="221"/>
        <v>0</v>
      </c>
      <c r="T348" s="106">
        <f t="shared" si="222"/>
        <v>0</v>
      </c>
      <c r="U348" s="106">
        <f t="shared" si="223"/>
        <v>0</v>
      </c>
      <c r="V348" s="106">
        <f t="shared" si="224"/>
        <v>0</v>
      </c>
      <c r="W348" s="106">
        <f t="shared" si="225"/>
        <v>0</v>
      </c>
      <c r="X348" s="106">
        <f t="shared" si="226"/>
        <v>0</v>
      </c>
      <c r="Y348" s="98">
        <f t="shared" si="227"/>
        <v>0</v>
      </c>
      <c r="Z348" s="98"/>
      <c r="AA348" s="98"/>
      <c r="AB348" s="98"/>
      <c r="AC348" s="98"/>
      <c r="AD348" s="98"/>
      <c r="AE348" s="98"/>
      <c r="AF348" s="98"/>
      <c r="AG348" s="98"/>
    </row>
    <row r="349" spans="1:33">
      <c r="A349" s="97">
        <f t="shared" si="155"/>
        <v>332</v>
      </c>
      <c r="C349" s="97">
        <v>37501</v>
      </c>
      <c r="E349" s="107" t="s">
        <v>277</v>
      </c>
      <c r="G349" s="118">
        <v>3</v>
      </c>
      <c r="H349" s="106" t="str">
        <f t="shared" si="211"/>
        <v>Peak Day</v>
      </c>
      <c r="I349" s="98">
        <f>'Plt. Class.'!K$75</f>
        <v>66433.103925265881</v>
      </c>
      <c r="J349" s="106">
        <f t="shared" si="212"/>
        <v>30944.148829406578</v>
      </c>
      <c r="K349" s="106">
        <f t="shared" si="213"/>
        <v>16697.620945568</v>
      </c>
      <c r="L349" s="106">
        <f t="shared" si="214"/>
        <v>378.93278101677993</v>
      </c>
      <c r="M349" s="106">
        <f t="shared" si="215"/>
        <v>9635.7540354907524</v>
      </c>
      <c r="N349" s="106">
        <f t="shared" si="216"/>
        <v>8776.6473337837742</v>
      </c>
      <c r="O349" s="106">
        <f t="shared" si="217"/>
        <v>0</v>
      </c>
      <c r="P349" s="106">
        <f t="shared" si="218"/>
        <v>0</v>
      </c>
      <c r="Q349" s="106">
        <f t="shared" si="219"/>
        <v>0</v>
      </c>
      <c r="R349" s="106">
        <f t="shared" si="220"/>
        <v>0</v>
      </c>
      <c r="S349" s="106">
        <f t="shared" si="221"/>
        <v>0</v>
      </c>
      <c r="T349" s="106">
        <f t="shared" si="222"/>
        <v>0</v>
      </c>
      <c r="U349" s="106">
        <f t="shared" si="223"/>
        <v>0</v>
      </c>
      <c r="V349" s="106">
        <f t="shared" si="224"/>
        <v>0</v>
      </c>
      <c r="W349" s="106">
        <f t="shared" si="225"/>
        <v>0</v>
      </c>
      <c r="X349" s="106">
        <f t="shared" si="226"/>
        <v>0</v>
      </c>
      <c r="Y349" s="98">
        <f t="shared" si="227"/>
        <v>0</v>
      </c>
      <c r="Z349" s="98"/>
      <c r="AA349" s="98"/>
      <c r="AB349" s="98"/>
      <c r="AC349" s="98"/>
      <c r="AD349" s="98"/>
      <c r="AE349" s="98"/>
      <c r="AF349" s="98"/>
      <c r="AG349" s="98"/>
    </row>
    <row r="350" spans="1:33">
      <c r="A350" s="97">
        <f t="shared" si="155"/>
        <v>333</v>
      </c>
      <c r="C350" s="97">
        <v>37502</v>
      </c>
      <c r="E350" s="107" t="s">
        <v>275</v>
      </c>
      <c r="G350" s="118">
        <v>3</v>
      </c>
      <c r="H350" s="106" t="str">
        <f t="shared" si="211"/>
        <v>Peak Day</v>
      </c>
      <c r="I350" s="98">
        <f>'Plt. Class.'!K$76</f>
        <v>30790.736535419433</v>
      </c>
      <c r="J350" s="106">
        <f t="shared" si="212"/>
        <v>14342.143865367379</v>
      </c>
      <c r="K350" s="106">
        <f t="shared" si="213"/>
        <v>7739.0941703049102</v>
      </c>
      <c r="L350" s="106">
        <f t="shared" si="214"/>
        <v>175.62959933419609</v>
      </c>
      <c r="M350" s="106">
        <f t="shared" si="215"/>
        <v>4466.0259162459852</v>
      </c>
      <c r="N350" s="106">
        <f t="shared" si="216"/>
        <v>4067.842984166964</v>
      </c>
      <c r="O350" s="106">
        <f t="shared" si="217"/>
        <v>0</v>
      </c>
      <c r="P350" s="106">
        <f t="shared" si="218"/>
        <v>0</v>
      </c>
      <c r="Q350" s="106">
        <f t="shared" si="219"/>
        <v>0</v>
      </c>
      <c r="R350" s="106">
        <f t="shared" si="220"/>
        <v>0</v>
      </c>
      <c r="S350" s="106">
        <f t="shared" si="221"/>
        <v>0</v>
      </c>
      <c r="T350" s="106">
        <f t="shared" si="222"/>
        <v>0</v>
      </c>
      <c r="U350" s="106">
        <f t="shared" si="223"/>
        <v>0</v>
      </c>
      <c r="V350" s="106">
        <f t="shared" si="224"/>
        <v>0</v>
      </c>
      <c r="W350" s="106">
        <f t="shared" si="225"/>
        <v>0</v>
      </c>
      <c r="X350" s="106">
        <f t="shared" si="226"/>
        <v>0</v>
      </c>
      <c r="Y350" s="98">
        <f t="shared" si="227"/>
        <v>0</v>
      </c>
      <c r="Z350" s="98"/>
      <c r="AA350" s="98"/>
      <c r="AB350" s="98"/>
      <c r="AC350" s="98"/>
      <c r="AD350" s="98"/>
      <c r="AE350" s="98"/>
      <c r="AF350" s="98"/>
      <c r="AG350" s="98"/>
    </row>
    <row r="351" spans="1:33">
      <c r="A351" s="97">
        <f t="shared" si="155"/>
        <v>334</v>
      </c>
      <c r="C351" s="97">
        <v>37503</v>
      </c>
      <c r="E351" s="107" t="s">
        <v>278</v>
      </c>
      <c r="G351" s="118">
        <v>3</v>
      </c>
      <c r="H351" s="106" t="str">
        <f t="shared" si="211"/>
        <v>Peak Day</v>
      </c>
      <c r="I351" s="98">
        <f>'Plt. Class.'!K$77</f>
        <v>2665.5467886345295</v>
      </c>
      <c r="J351" s="106">
        <f t="shared" si="212"/>
        <v>1241.5960065939901</v>
      </c>
      <c r="K351" s="106">
        <f t="shared" si="213"/>
        <v>669.97155423243771</v>
      </c>
      <c r="L351" s="106">
        <f t="shared" si="214"/>
        <v>15.204212927999007</v>
      </c>
      <c r="M351" s="106">
        <f t="shared" si="215"/>
        <v>386.62280862668251</v>
      </c>
      <c r="N351" s="106">
        <f t="shared" si="216"/>
        <v>352.15220625342045</v>
      </c>
      <c r="O351" s="106">
        <f t="shared" si="217"/>
        <v>0</v>
      </c>
      <c r="P351" s="106">
        <f t="shared" si="218"/>
        <v>0</v>
      </c>
      <c r="Q351" s="106">
        <f t="shared" si="219"/>
        <v>0</v>
      </c>
      <c r="R351" s="106">
        <f t="shared" si="220"/>
        <v>0</v>
      </c>
      <c r="S351" s="106">
        <f t="shared" si="221"/>
        <v>0</v>
      </c>
      <c r="T351" s="106">
        <f t="shared" si="222"/>
        <v>0</v>
      </c>
      <c r="U351" s="106">
        <f t="shared" si="223"/>
        <v>0</v>
      </c>
      <c r="V351" s="106">
        <f t="shared" si="224"/>
        <v>0</v>
      </c>
      <c r="W351" s="106">
        <f t="shared" si="225"/>
        <v>0</v>
      </c>
      <c r="X351" s="106">
        <f t="shared" si="226"/>
        <v>0</v>
      </c>
      <c r="Y351" s="98">
        <f t="shared" si="227"/>
        <v>0</v>
      </c>
      <c r="Z351" s="98"/>
      <c r="AA351" s="98"/>
      <c r="AB351" s="98"/>
      <c r="AC351" s="98"/>
      <c r="AD351" s="98"/>
      <c r="AE351" s="98"/>
      <c r="AF351" s="98"/>
      <c r="AG351" s="98"/>
    </row>
    <row r="352" spans="1:33">
      <c r="A352" s="97">
        <f t="shared" ref="A352:A417" si="228">A351+1</f>
        <v>335</v>
      </c>
      <c r="C352" s="97">
        <v>37600</v>
      </c>
      <c r="E352" s="107" t="s">
        <v>271</v>
      </c>
      <c r="G352" s="118">
        <v>3</v>
      </c>
      <c r="H352" s="106" t="str">
        <f t="shared" si="211"/>
        <v>Peak Day</v>
      </c>
      <c r="I352" s="98">
        <f>'Plt. Class.'!K$78</f>
        <v>2330423.0653867</v>
      </c>
      <c r="J352" s="106">
        <f t="shared" si="212"/>
        <v>1085497.3486099886</v>
      </c>
      <c r="K352" s="106">
        <f t="shared" si="213"/>
        <v>585739.92015201494</v>
      </c>
      <c r="L352" s="106">
        <f t="shared" si="214"/>
        <v>13292.675502653734</v>
      </c>
      <c r="M352" s="106">
        <f t="shared" si="215"/>
        <v>338014.9673867696</v>
      </c>
      <c r="N352" s="106">
        <f t="shared" si="216"/>
        <v>307878.15373527323</v>
      </c>
      <c r="O352" s="106">
        <f t="shared" si="217"/>
        <v>0</v>
      </c>
      <c r="P352" s="106">
        <f t="shared" si="218"/>
        <v>0</v>
      </c>
      <c r="Q352" s="106">
        <f t="shared" si="219"/>
        <v>0</v>
      </c>
      <c r="R352" s="106">
        <f t="shared" si="220"/>
        <v>0</v>
      </c>
      <c r="S352" s="106">
        <f t="shared" si="221"/>
        <v>0</v>
      </c>
      <c r="T352" s="106">
        <f t="shared" si="222"/>
        <v>0</v>
      </c>
      <c r="U352" s="106">
        <f t="shared" si="223"/>
        <v>0</v>
      </c>
      <c r="V352" s="106">
        <f t="shared" si="224"/>
        <v>0</v>
      </c>
      <c r="W352" s="106">
        <f t="shared" si="225"/>
        <v>0</v>
      </c>
      <c r="X352" s="106">
        <f t="shared" si="226"/>
        <v>0</v>
      </c>
      <c r="Y352" s="98">
        <f t="shared" si="227"/>
        <v>0</v>
      </c>
      <c r="Z352" s="98"/>
      <c r="AA352" s="98"/>
      <c r="AB352" s="98"/>
      <c r="AC352" s="98"/>
      <c r="AD352" s="98"/>
      <c r="AE352" s="98"/>
      <c r="AF352" s="98"/>
      <c r="AG352" s="98"/>
    </row>
    <row r="353" spans="1:33">
      <c r="A353" s="97">
        <f t="shared" si="228"/>
        <v>336</v>
      </c>
      <c r="C353" s="97">
        <v>37601</v>
      </c>
      <c r="E353" s="107" t="s">
        <v>272</v>
      </c>
      <c r="G353" s="118">
        <v>3</v>
      </c>
      <c r="H353" s="106" t="str">
        <f t="shared" si="211"/>
        <v>Peak Day</v>
      </c>
      <c r="I353" s="98">
        <f>'Plt. Class.'!K$79</f>
        <v>137667153.60367087</v>
      </c>
      <c r="J353" s="106">
        <f t="shared" si="212"/>
        <v>64124549.93560227</v>
      </c>
      <c r="K353" s="106">
        <f t="shared" si="213"/>
        <v>34601935.055079274</v>
      </c>
      <c r="L353" s="106">
        <f t="shared" si="214"/>
        <v>785250.03781831695</v>
      </c>
      <c r="M353" s="106">
        <f t="shared" si="215"/>
        <v>19967858.680566501</v>
      </c>
      <c r="N353" s="106">
        <f t="shared" si="216"/>
        <v>18187559.894604512</v>
      </c>
      <c r="O353" s="106">
        <f t="shared" si="217"/>
        <v>0</v>
      </c>
      <c r="P353" s="106">
        <f t="shared" si="218"/>
        <v>0</v>
      </c>
      <c r="Q353" s="106">
        <f t="shared" si="219"/>
        <v>0</v>
      </c>
      <c r="R353" s="106">
        <f t="shared" si="220"/>
        <v>0</v>
      </c>
      <c r="S353" s="106">
        <f t="shared" si="221"/>
        <v>0</v>
      </c>
      <c r="T353" s="106">
        <f t="shared" si="222"/>
        <v>0</v>
      </c>
      <c r="U353" s="106">
        <f t="shared" si="223"/>
        <v>0</v>
      </c>
      <c r="V353" s="106">
        <f t="shared" si="224"/>
        <v>0</v>
      </c>
      <c r="W353" s="106">
        <f t="shared" si="225"/>
        <v>0</v>
      </c>
      <c r="X353" s="106">
        <f t="shared" si="226"/>
        <v>0</v>
      </c>
      <c r="Y353" s="98">
        <f t="shared" si="227"/>
        <v>0</v>
      </c>
      <c r="Z353" s="98"/>
      <c r="AA353" s="98"/>
      <c r="AB353" s="98"/>
      <c r="AC353" s="98"/>
      <c r="AD353" s="98"/>
      <c r="AE353" s="98"/>
      <c r="AF353" s="98"/>
      <c r="AG353" s="98"/>
    </row>
    <row r="354" spans="1:33">
      <c r="A354" s="97">
        <f t="shared" si="228"/>
        <v>337</v>
      </c>
      <c r="C354" s="97">
        <v>37602</v>
      </c>
      <c r="E354" s="107" t="s">
        <v>279</v>
      </c>
      <c r="G354" s="118">
        <v>3</v>
      </c>
      <c r="H354" s="106" t="str">
        <f t="shared" si="211"/>
        <v>Peak Day</v>
      </c>
      <c r="I354" s="98">
        <f>'Plt. Class.'!K$80</f>
        <v>138582670.77277026</v>
      </c>
      <c r="J354" s="106">
        <f t="shared" si="212"/>
        <v>64550992.444872327</v>
      </c>
      <c r="K354" s="106">
        <f t="shared" si="213"/>
        <v>34832045.61375463</v>
      </c>
      <c r="L354" s="106">
        <f t="shared" si="214"/>
        <v>790472.12509796163</v>
      </c>
      <c r="M354" s="106">
        <f t="shared" si="215"/>
        <v>20100649.378809869</v>
      </c>
      <c r="N354" s="106">
        <f t="shared" si="216"/>
        <v>18308511.210235473</v>
      </c>
      <c r="O354" s="106">
        <f t="shared" si="217"/>
        <v>0</v>
      </c>
      <c r="P354" s="106">
        <f t="shared" si="218"/>
        <v>0</v>
      </c>
      <c r="Q354" s="106">
        <f t="shared" si="219"/>
        <v>0</v>
      </c>
      <c r="R354" s="106">
        <f t="shared" si="220"/>
        <v>0</v>
      </c>
      <c r="S354" s="106">
        <f t="shared" si="221"/>
        <v>0</v>
      </c>
      <c r="T354" s="106">
        <f t="shared" si="222"/>
        <v>0</v>
      </c>
      <c r="U354" s="106">
        <f t="shared" si="223"/>
        <v>0</v>
      </c>
      <c r="V354" s="106">
        <f t="shared" si="224"/>
        <v>0</v>
      </c>
      <c r="W354" s="106">
        <f t="shared" si="225"/>
        <v>0</v>
      </c>
      <c r="X354" s="106">
        <f t="shared" si="226"/>
        <v>0</v>
      </c>
      <c r="Y354" s="98">
        <f t="shared" si="227"/>
        <v>0</v>
      </c>
      <c r="Z354" s="98"/>
      <c r="AA354" s="98"/>
      <c r="AB354" s="98"/>
      <c r="AC354" s="98"/>
      <c r="AD354" s="98"/>
      <c r="AE354" s="98"/>
      <c r="AF354" s="98"/>
      <c r="AG354" s="98"/>
    </row>
    <row r="355" spans="1:33">
      <c r="A355" s="97">
        <f t="shared" si="228"/>
        <v>338</v>
      </c>
      <c r="C355" s="97">
        <v>37603</v>
      </c>
      <c r="E355" s="107" t="s">
        <v>639</v>
      </c>
      <c r="G355" s="118">
        <v>3</v>
      </c>
      <c r="H355" s="106" t="str">
        <f t="shared" si="211"/>
        <v>Peak Day</v>
      </c>
      <c r="I355" s="98">
        <f>'Plt. Class.'!K$81</f>
        <v>2374599.9611559422</v>
      </c>
      <c r="J355" s="106">
        <f t="shared" si="212"/>
        <v>1106074.6866648602</v>
      </c>
      <c r="K355" s="106">
        <f t="shared" si="213"/>
        <v>596843.55699151126</v>
      </c>
      <c r="L355" s="106">
        <f t="shared" si="214"/>
        <v>13544.659423040159</v>
      </c>
      <c r="M355" s="106">
        <f t="shared" si="215"/>
        <v>344422.58161118993</v>
      </c>
      <c r="N355" s="106">
        <f t="shared" si="216"/>
        <v>313714.47646534065</v>
      </c>
      <c r="O355" s="106">
        <f t="shared" si="217"/>
        <v>0</v>
      </c>
      <c r="P355" s="106">
        <f t="shared" si="218"/>
        <v>0</v>
      </c>
      <c r="Q355" s="106">
        <f t="shared" si="219"/>
        <v>0</v>
      </c>
      <c r="R355" s="106">
        <f t="shared" si="220"/>
        <v>0</v>
      </c>
      <c r="S355" s="106">
        <f t="shared" si="221"/>
        <v>0</v>
      </c>
      <c r="T355" s="106">
        <f t="shared" si="222"/>
        <v>0</v>
      </c>
      <c r="U355" s="106">
        <f t="shared" si="223"/>
        <v>0</v>
      </c>
      <c r="V355" s="106">
        <f t="shared" si="224"/>
        <v>0</v>
      </c>
      <c r="W355" s="106">
        <f t="shared" si="225"/>
        <v>0</v>
      </c>
      <c r="X355" s="106">
        <f t="shared" si="226"/>
        <v>0</v>
      </c>
      <c r="Y355" s="98">
        <f t="shared" ref="Y355:Y356" si="229">SUM(J355:X355)-I355</f>
        <v>0</v>
      </c>
      <c r="Z355" s="98"/>
      <c r="AA355" s="98"/>
      <c r="AB355" s="98"/>
      <c r="AC355" s="98"/>
      <c r="AD355" s="98"/>
      <c r="AE355" s="98"/>
      <c r="AF355" s="98"/>
      <c r="AG355" s="98"/>
    </row>
    <row r="356" spans="1:33">
      <c r="A356" s="97">
        <f t="shared" si="228"/>
        <v>339</v>
      </c>
      <c r="C356" s="97">
        <v>37604</v>
      </c>
      <c r="E356" s="107" t="s">
        <v>640</v>
      </c>
      <c r="G356" s="118">
        <v>3</v>
      </c>
      <c r="H356" s="106" t="str">
        <f t="shared" si="211"/>
        <v>Peak Day</v>
      </c>
      <c r="I356" s="98">
        <f>'Plt. Class.'!K$82</f>
        <v>7035779.4191686306</v>
      </c>
      <c r="J356" s="106">
        <f t="shared" si="212"/>
        <v>3277224.6457511662</v>
      </c>
      <c r="K356" s="106">
        <f t="shared" si="213"/>
        <v>1768407.1773925652</v>
      </c>
      <c r="L356" s="106">
        <f t="shared" si="214"/>
        <v>40131.91171867292</v>
      </c>
      <c r="M356" s="106">
        <f t="shared" si="215"/>
        <v>1020500.8636559139</v>
      </c>
      <c r="N356" s="106">
        <f t="shared" si="216"/>
        <v>929514.82065031293</v>
      </c>
      <c r="O356" s="106">
        <f t="shared" si="217"/>
        <v>0</v>
      </c>
      <c r="P356" s="106">
        <f t="shared" si="218"/>
        <v>0</v>
      </c>
      <c r="Q356" s="106">
        <f t="shared" si="219"/>
        <v>0</v>
      </c>
      <c r="R356" s="106">
        <f t="shared" si="220"/>
        <v>0</v>
      </c>
      <c r="S356" s="106">
        <f t="shared" si="221"/>
        <v>0</v>
      </c>
      <c r="T356" s="106">
        <f t="shared" si="222"/>
        <v>0</v>
      </c>
      <c r="U356" s="106">
        <f t="shared" si="223"/>
        <v>0</v>
      </c>
      <c r="V356" s="106">
        <f t="shared" si="224"/>
        <v>0</v>
      </c>
      <c r="W356" s="106">
        <f t="shared" si="225"/>
        <v>0</v>
      </c>
      <c r="X356" s="106">
        <f t="shared" si="226"/>
        <v>0</v>
      </c>
      <c r="Y356" s="98">
        <f t="shared" si="229"/>
        <v>0</v>
      </c>
      <c r="Z356" s="98"/>
      <c r="AA356" s="98"/>
      <c r="AB356" s="98"/>
      <c r="AC356" s="98"/>
      <c r="AD356" s="98"/>
      <c r="AE356" s="98"/>
      <c r="AF356" s="98"/>
      <c r="AG356" s="98"/>
    </row>
    <row r="357" spans="1:33">
      <c r="A357" s="97">
        <f t="shared" si="228"/>
        <v>340</v>
      </c>
      <c r="C357" s="97">
        <v>37800</v>
      </c>
      <c r="E357" s="107" t="s">
        <v>280</v>
      </c>
      <c r="G357" s="118">
        <v>3</v>
      </c>
      <c r="H357" s="106" t="str">
        <f t="shared" si="211"/>
        <v>Peak Day</v>
      </c>
      <c r="I357" s="98">
        <f>'Plt. Class.'!K$83</f>
        <v>15320456.986471452</v>
      </c>
      <c r="J357" s="106">
        <f t="shared" si="212"/>
        <v>7136178.6987585351</v>
      </c>
      <c r="K357" s="106">
        <f t="shared" si="213"/>
        <v>3850718.5176950241</v>
      </c>
      <c r="L357" s="106">
        <f t="shared" si="214"/>
        <v>87387.507572465838</v>
      </c>
      <c r="M357" s="106">
        <f t="shared" si="215"/>
        <v>2222147.4913926194</v>
      </c>
      <c r="N357" s="106">
        <f t="shared" si="216"/>
        <v>2024024.7710528078</v>
      </c>
      <c r="O357" s="106">
        <f t="shared" si="217"/>
        <v>0</v>
      </c>
      <c r="P357" s="106">
        <f t="shared" si="218"/>
        <v>0</v>
      </c>
      <c r="Q357" s="106">
        <f t="shared" si="219"/>
        <v>0</v>
      </c>
      <c r="R357" s="106">
        <f t="shared" si="220"/>
        <v>0</v>
      </c>
      <c r="S357" s="106">
        <f t="shared" si="221"/>
        <v>0</v>
      </c>
      <c r="T357" s="106">
        <f t="shared" si="222"/>
        <v>0</v>
      </c>
      <c r="U357" s="106">
        <f t="shared" si="223"/>
        <v>0</v>
      </c>
      <c r="V357" s="106">
        <f t="shared" si="224"/>
        <v>0</v>
      </c>
      <c r="W357" s="106">
        <f t="shared" si="225"/>
        <v>0</v>
      </c>
      <c r="X357" s="106">
        <f t="shared" si="226"/>
        <v>0</v>
      </c>
      <c r="Y357" s="98">
        <f t="shared" si="227"/>
        <v>0</v>
      </c>
      <c r="Z357" s="98"/>
      <c r="AA357" s="98"/>
      <c r="AB357" s="98"/>
      <c r="AC357" s="98"/>
      <c r="AD357" s="98"/>
      <c r="AE357" s="98"/>
      <c r="AF357" s="98"/>
      <c r="AG357" s="98"/>
    </row>
    <row r="358" spans="1:33">
      <c r="A358" s="97">
        <f t="shared" si="228"/>
        <v>341</v>
      </c>
      <c r="C358" s="97">
        <v>37900</v>
      </c>
      <c r="E358" s="107" t="s">
        <v>281</v>
      </c>
      <c r="G358" s="118">
        <v>3</v>
      </c>
      <c r="H358" s="106" t="str">
        <f t="shared" si="211"/>
        <v>Peak Day</v>
      </c>
      <c r="I358" s="98">
        <f>'Plt. Class.'!K$84</f>
        <v>3027252.0989135508</v>
      </c>
      <c r="J358" s="106">
        <f t="shared" si="212"/>
        <v>1410076.2113764121</v>
      </c>
      <c r="K358" s="106">
        <f t="shared" si="213"/>
        <v>760884.33428005443</v>
      </c>
      <c r="L358" s="106">
        <f t="shared" si="214"/>
        <v>17267.37106805453</v>
      </c>
      <c r="M358" s="106">
        <f t="shared" si="215"/>
        <v>439086.16194373235</v>
      </c>
      <c r="N358" s="106">
        <f t="shared" si="216"/>
        <v>399938.0202452977</v>
      </c>
      <c r="O358" s="106">
        <f t="shared" si="217"/>
        <v>0</v>
      </c>
      <c r="P358" s="106">
        <f t="shared" si="218"/>
        <v>0</v>
      </c>
      <c r="Q358" s="106">
        <f t="shared" si="219"/>
        <v>0</v>
      </c>
      <c r="R358" s="106">
        <f t="shared" si="220"/>
        <v>0</v>
      </c>
      <c r="S358" s="106">
        <f t="shared" si="221"/>
        <v>0</v>
      </c>
      <c r="T358" s="106">
        <f t="shared" si="222"/>
        <v>0</v>
      </c>
      <c r="U358" s="106">
        <f t="shared" si="223"/>
        <v>0</v>
      </c>
      <c r="V358" s="106">
        <f t="shared" si="224"/>
        <v>0</v>
      </c>
      <c r="W358" s="106">
        <f t="shared" si="225"/>
        <v>0</v>
      </c>
      <c r="X358" s="106">
        <f t="shared" si="226"/>
        <v>0</v>
      </c>
      <c r="Y358" s="98">
        <f t="shared" si="227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28"/>
        <v>342</v>
      </c>
      <c r="C359" s="97">
        <v>37905</v>
      </c>
      <c r="E359" s="107" t="s">
        <v>282</v>
      </c>
      <c r="G359" s="118">
        <v>3</v>
      </c>
      <c r="H359" s="106" t="str">
        <f t="shared" si="211"/>
        <v>Peak Day</v>
      </c>
      <c r="I359" s="98">
        <f>'Plt. Class.'!K$85</f>
        <v>1145778.1398457433</v>
      </c>
      <c r="J359" s="106">
        <f t="shared" si="212"/>
        <v>533696.71428799501</v>
      </c>
      <c r="K359" s="106">
        <f t="shared" si="213"/>
        <v>287985.47616237478</v>
      </c>
      <c r="L359" s="106">
        <f t="shared" si="214"/>
        <v>6535.4901593700115</v>
      </c>
      <c r="M359" s="106">
        <f t="shared" si="215"/>
        <v>166188.77761929776</v>
      </c>
      <c r="N359" s="106">
        <f t="shared" si="216"/>
        <v>151371.68161670581</v>
      </c>
      <c r="O359" s="106">
        <f t="shared" si="217"/>
        <v>0</v>
      </c>
      <c r="P359" s="106">
        <f t="shared" si="218"/>
        <v>0</v>
      </c>
      <c r="Q359" s="106">
        <f t="shared" si="219"/>
        <v>0</v>
      </c>
      <c r="R359" s="106">
        <f t="shared" si="220"/>
        <v>0</v>
      </c>
      <c r="S359" s="106">
        <f t="shared" si="221"/>
        <v>0</v>
      </c>
      <c r="T359" s="106">
        <f t="shared" si="222"/>
        <v>0</v>
      </c>
      <c r="U359" s="106">
        <f t="shared" si="223"/>
        <v>0</v>
      </c>
      <c r="V359" s="106">
        <f t="shared" si="224"/>
        <v>0</v>
      </c>
      <c r="W359" s="106">
        <f t="shared" si="225"/>
        <v>0</v>
      </c>
      <c r="X359" s="106">
        <f t="shared" si="226"/>
        <v>0</v>
      </c>
      <c r="Y359" s="98">
        <f t="shared" si="227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28"/>
        <v>343</v>
      </c>
      <c r="C360" s="97">
        <v>38000</v>
      </c>
      <c r="E360" s="107" t="s">
        <v>52</v>
      </c>
      <c r="G360" s="118">
        <v>99</v>
      </c>
      <c r="H360" s="106" t="str">
        <f t="shared" si="211"/>
        <v>-</v>
      </c>
      <c r="I360" s="98">
        <f>'Plt. Class.'!K$86</f>
        <v>0</v>
      </c>
      <c r="J360" s="106">
        <f t="shared" si="212"/>
        <v>0</v>
      </c>
      <c r="K360" s="106">
        <f t="shared" si="213"/>
        <v>0</v>
      </c>
      <c r="L360" s="106">
        <f t="shared" si="214"/>
        <v>0</v>
      </c>
      <c r="M360" s="106">
        <f t="shared" si="215"/>
        <v>0</v>
      </c>
      <c r="N360" s="106">
        <f t="shared" si="216"/>
        <v>0</v>
      </c>
      <c r="O360" s="106">
        <f t="shared" si="217"/>
        <v>0</v>
      </c>
      <c r="P360" s="106">
        <f t="shared" si="218"/>
        <v>0</v>
      </c>
      <c r="Q360" s="106">
        <f t="shared" si="219"/>
        <v>0</v>
      </c>
      <c r="R360" s="106">
        <f t="shared" si="220"/>
        <v>0</v>
      </c>
      <c r="S360" s="106">
        <f t="shared" si="221"/>
        <v>0</v>
      </c>
      <c r="T360" s="106">
        <f t="shared" si="222"/>
        <v>0</v>
      </c>
      <c r="U360" s="106">
        <f t="shared" si="223"/>
        <v>0</v>
      </c>
      <c r="V360" s="106">
        <f t="shared" si="224"/>
        <v>0</v>
      </c>
      <c r="W360" s="106">
        <f t="shared" si="225"/>
        <v>0</v>
      </c>
      <c r="X360" s="106">
        <f t="shared" si="226"/>
        <v>0</v>
      </c>
      <c r="Y360" s="98">
        <f t="shared" si="227"/>
        <v>0</v>
      </c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28"/>
        <v>344</v>
      </c>
      <c r="C361" s="97">
        <v>38100</v>
      </c>
      <c r="E361" s="107" t="s">
        <v>51</v>
      </c>
      <c r="G361" s="118">
        <v>99</v>
      </c>
      <c r="H361" s="106" t="str">
        <f t="shared" si="211"/>
        <v>-</v>
      </c>
      <c r="I361" s="98">
        <f>'Plt. Class.'!K$87</f>
        <v>0</v>
      </c>
      <c r="J361" s="106">
        <f t="shared" si="212"/>
        <v>0</v>
      </c>
      <c r="K361" s="106">
        <f t="shared" si="213"/>
        <v>0</v>
      </c>
      <c r="L361" s="106">
        <f t="shared" si="214"/>
        <v>0</v>
      </c>
      <c r="M361" s="106">
        <f t="shared" si="215"/>
        <v>0</v>
      </c>
      <c r="N361" s="106">
        <f t="shared" si="216"/>
        <v>0</v>
      </c>
      <c r="O361" s="106">
        <f t="shared" si="217"/>
        <v>0</v>
      </c>
      <c r="P361" s="106">
        <f t="shared" si="218"/>
        <v>0</v>
      </c>
      <c r="Q361" s="106">
        <f t="shared" si="219"/>
        <v>0</v>
      </c>
      <c r="R361" s="106">
        <f t="shared" si="220"/>
        <v>0</v>
      </c>
      <c r="S361" s="106">
        <f t="shared" si="221"/>
        <v>0</v>
      </c>
      <c r="T361" s="106">
        <f t="shared" si="222"/>
        <v>0</v>
      </c>
      <c r="U361" s="106">
        <f t="shared" si="223"/>
        <v>0</v>
      </c>
      <c r="V361" s="106">
        <f t="shared" si="224"/>
        <v>0</v>
      </c>
      <c r="W361" s="106">
        <f t="shared" si="225"/>
        <v>0</v>
      </c>
      <c r="X361" s="106">
        <f t="shared" si="226"/>
        <v>0</v>
      </c>
      <c r="Y361" s="98">
        <f t="shared" si="227"/>
        <v>0</v>
      </c>
      <c r="Z361" s="98"/>
      <c r="AA361" s="98"/>
      <c r="AB361" s="98"/>
      <c r="AC361" s="98"/>
      <c r="AD361" s="98"/>
      <c r="AE361" s="98"/>
      <c r="AF361" s="98"/>
      <c r="AG361" s="98"/>
    </row>
    <row r="362" spans="1:33">
      <c r="A362" s="97">
        <f t="shared" si="228"/>
        <v>345</v>
      </c>
      <c r="C362" s="97">
        <v>38200</v>
      </c>
      <c r="E362" s="107" t="s">
        <v>283</v>
      </c>
      <c r="G362" s="118">
        <v>99</v>
      </c>
      <c r="H362" s="106" t="str">
        <f t="shared" si="211"/>
        <v>-</v>
      </c>
      <c r="I362" s="98">
        <f>'Plt. Class.'!K$88</f>
        <v>0</v>
      </c>
      <c r="J362" s="106">
        <f t="shared" si="212"/>
        <v>0</v>
      </c>
      <c r="K362" s="106">
        <f t="shared" si="213"/>
        <v>0</v>
      </c>
      <c r="L362" s="106">
        <f t="shared" si="214"/>
        <v>0</v>
      </c>
      <c r="M362" s="106">
        <f t="shared" si="215"/>
        <v>0</v>
      </c>
      <c r="N362" s="106">
        <f t="shared" si="216"/>
        <v>0</v>
      </c>
      <c r="O362" s="106">
        <f t="shared" si="217"/>
        <v>0</v>
      </c>
      <c r="P362" s="106">
        <f t="shared" si="218"/>
        <v>0</v>
      </c>
      <c r="Q362" s="106">
        <f t="shared" si="219"/>
        <v>0</v>
      </c>
      <c r="R362" s="106">
        <f t="shared" si="220"/>
        <v>0</v>
      </c>
      <c r="S362" s="106">
        <f t="shared" si="221"/>
        <v>0</v>
      </c>
      <c r="T362" s="106">
        <f t="shared" si="222"/>
        <v>0</v>
      </c>
      <c r="U362" s="106">
        <f t="shared" si="223"/>
        <v>0</v>
      </c>
      <c r="V362" s="106">
        <f t="shared" si="224"/>
        <v>0</v>
      </c>
      <c r="W362" s="106">
        <f t="shared" si="225"/>
        <v>0</v>
      </c>
      <c r="X362" s="106">
        <f t="shared" si="226"/>
        <v>0</v>
      </c>
      <c r="Y362" s="98">
        <f t="shared" si="227"/>
        <v>0</v>
      </c>
      <c r="Z362" s="98"/>
      <c r="AA362" s="98"/>
      <c r="AB362" s="98"/>
      <c r="AC362" s="98"/>
      <c r="AD362" s="98"/>
      <c r="AE362" s="98"/>
      <c r="AF362" s="98"/>
      <c r="AG362" s="98"/>
    </row>
    <row r="363" spans="1:33">
      <c r="A363" s="97">
        <f t="shared" si="228"/>
        <v>346</v>
      </c>
      <c r="C363" s="97">
        <v>38300</v>
      </c>
      <c r="E363" s="107" t="s">
        <v>284</v>
      </c>
      <c r="G363" s="118">
        <v>99</v>
      </c>
      <c r="H363" s="106" t="str">
        <f t="shared" si="211"/>
        <v>-</v>
      </c>
      <c r="I363" s="98">
        <f>'Plt. Class.'!K$89</f>
        <v>0</v>
      </c>
      <c r="J363" s="106">
        <f t="shared" si="212"/>
        <v>0</v>
      </c>
      <c r="K363" s="106">
        <f t="shared" si="213"/>
        <v>0</v>
      </c>
      <c r="L363" s="106">
        <f t="shared" si="214"/>
        <v>0</v>
      </c>
      <c r="M363" s="106">
        <f t="shared" si="215"/>
        <v>0</v>
      </c>
      <c r="N363" s="106">
        <f t="shared" si="216"/>
        <v>0</v>
      </c>
      <c r="O363" s="106">
        <f t="shared" si="217"/>
        <v>0</v>
      </c>
      <c r="P363" s="106">
        <f t="shared" si="218"/>
        <v>0</v>
      </c>
      <c r="Q363" s="106">
        <f t="shared" si="219"/>
        <v>0</v>
      </c>
      <c r="R363" s="106">
        <f t="shared" si="220"/>
        <v>0</v>
      </c>
      <c r="S363" s="106">
        <f t="shared" si="221"/>
        <v>0</v>
      </c>
      <c r="T363" s="106">
        <f t="shared" si="222"/>
        <v>0</v>
      </c>
      <c r="U363" s="106">
        <f t="shared" si="223"/>
        <v>0</v>
      </c>
      <c r="V363" s="106">
        <f t="shared" si="224"/>
        <v>0</v>
      </c>
      <c r="W363" s="106">
        <f t="shared" si="225"/>
        <v>0</v>
      </c>
      <c r="X363" s="106">
        <f t="shared" si="226"/>
        <v>0</v>
      </c>
      <c r="Y363" s="98">
        <f t="shared" si="227"/>
        <v>0</v>
      </c>
      <c r="Z363" s="98"/>
      <c r="AA363" s="98"/>
      <c r="AB363" s="98"/>
      <c r="AC363" s="98"/>
      <c r="AD363" s="98"/>
      <c r="AE363" s="98"/>
      <c r="AF363" s="98"/>
      <c r="AG363" s="98"/>
    </row>
    <row r="364" spans="1:33">
      <c r="A364" s="97">
        <f t="shared" si="228"/>
        <v>347</v>
      </c>
      <c r="C364" s="97">
        <v>38400</v>
      </c>
      <c r="E364" s="107" t="s">
        <v>285</v>
      </c>
      <c r="G364" s="118">
        <v>99</v>
      </c>
      <c r="H364" s="106" t="str">
        <f t="shared" si="211"/>
        <v>-</v>
      </c>
      <c r="I364" s="98">
        <f>'Plt. Class.'!K$90</f>
        <v>0</v>
      </c>
      <c r="J364" s="106">
        <f t="shared" si="212"/>
        <v>0</v>
      </c>
      <c r="K364" s="106">
        <f t="shared" si="213"/>
        <v>0</v>
      </c>
      <c r="L364" s="106">
        <f t="shared" si="214"/>
        <v>0</v>
      </c>
      <c r="M364" s="106">
        <f t="shared" si="215"/>
        <v>0</v>
      </c>
      <c r="N364" s="106">
        <f t="shared" si="216"/>
        <v>0</v>
      </c>
      <c r="O364" s="106">
        <f t="shared" si="217"/>
        <v>0</v>
      </c>
      <c r="P364" s="106">
        <f t="shared" si="218"/>
        <v>0</v>
      </c>
      <c r="Q364" s="106">
        <f t="shared" si="219"/>
        <v>0</v>
      </c>
      <c r="R364" s="106">
        <f t="shared" si="220"/>
        <v>0</v>
      </c>
      <c r="S364" s="106">
        <f t="shared" si="221"/>
        <v>0</v>
      </c>
      <c r="T364" s="106">
        <f t="shared" si="222"/>
        <v>0</v>
      </c>
      <c r="U364" s="106">
        <f t="shared" si="223"/>
        <v>0</v>
      </c>
      <c r="V364" s="106">
        <f t="shared" si="224"/>
        <v>0</v>
      </c>
      <c r="W364" s="106">
        <f t="shared" si="225"/>
        <v>0</v>
      </c>
      <c r="X364" s="106">
        <f t="shared" si="226"/>
        <v>0</v>
      </c>
      <c r="Y364" s="98">
        <f t="shared" si="227"/>
        <v>0</v>
      </c>
      <c r="Z364" s="98"/>
      <c r="AA364" s="98"/>
      <c r="AB364" s="98"/>
      <c r="AC364" s="98"/>
      <c r="AD364" s="98"/>
      <c r="AE364" s="98"/>
      <c r="AF364" s="98"/>
      <c r="AG364" s="98"/>
    </row>
    <row r="365" spans="1:33">
      <c r="A365" s="97">
        <f t="shared" si="228"/>
        <v>348</v>
      </c>
      <c r="C365" s="97">
        <v>38500</v>
      </c>
      <c r="E365" s="107" t="s">
        <v>286</v>
      </c>
      <c r="G365" s="118">
        <v>99</v>
      </c>
      <c r="H365" s="106" t="str">
        <f t="shared" si="211"/>
        <v>-</v>
      </c>
      <c r="I365" s="98">
        <f>'Plt. Class.'!K$91</f>
        <v>0</v>
      </c>
      <c r="J365" s="106">
        <f t="shared" si="212"/>
        <v>0</v>
      </c>
      <c r="K365" s="106">
        <f t="shared" si="213"/>
        <v>0</v>
      </c>
      <c r="L365" s="106">
        <f t="shared" si="214"/>
        <v>0</v>
      </c>
      <c r="M365" s="106">
        <f t="shared" si="215"/>
        <v>0</v>
      </c>
      <c r="N365" s="106">
        <f t="shared" si="216"/>
        <v>0</v>
      </c>
      <c r="O365" s="106">
        <f t="shared" si="217"/>
        <v>0</v>
      </c>
      <c r="P365" s="106">
        <f t="shared" si="218"/>
        <v>0</v>
      </c>
      <c r="Q365" s="106">
        <f t="shared" si="219"/>
        <v>0</v>
      </c>
      <c r="R365" s="106">
        <f t="shared" si="220"/>
        <v>0</v>
      </c>
      <c r="S365" s="106">
        <f t="shared" si="221"/>
        <v>0</v>
      </c>
      <c r="T365" s="106">
        <f t="shared" si="222"/>
        <v>0</v>
      </c>
      <c r="U365" s="106">
        <f t="shared" si="223"/>
        <v>0</v>
      </c>
      <c r="V365" s="106">
        <f t="shared" si="224"/>
        <v>0</v>
      </c>
      <c r="W365" s="106">
        <f t="shared" si="225"/>
        <v>0</v>
      </c>
      <c r="X365" s="106">
        <f t="shared" si="226"/>
        <v>0</v>
      </c>
      <c r="Y365" s="98">
        <f t="shared" si="227"/>
        <v>0</v>
      </c>
      <c r="Z365" s="98"/>
      <c r="AA365" s="98"/>
      <c r="AB365" s="98"/>
      <c r="AC365" s="98"/>
      <c r="AD365" s="98"/>
      <c r="AE365" s="98"/>
      <c r="AF365" s="98"/>
      <c r="AG365" s="98"/>
    </row>
    <row r="366" spans="1:33">
      <c r="A366" s="97">
        <f t="shared" si="228"/>
        <v>349</v>
      </c>
      <c r="C366" s="97">
        <v>38600</v>
      </c>
      <c r="E366" s="107" t="s">
        <v>287</v>
      </c>
      <c r="G366" s="118">
        <v>99</v>
      </c>
      <c r="H366" s="106" t="str">
        <f t="shared" si="211"/>
        <v>-</v>
      </c>
      <c r="I366" s="98">
        <f>'Plt. Class.'!K$92</f>
        <v>0</v>
      </c>
      <c r="J366" s="106">
        <f t="shared" si="212"/>
        <v>0</v>
      </c>
      <c r="K366" s="106">
        <f t="shared" si="213"/>
        <v>0</v>
      </c>
      <c r="L366" s="106">
        <f t="shared" si="214"/>
        <v>0</v>
      </c>
      <c r="M366" s="106">
        <f t="shared" si="215"/>
        <v>0</v>
      </c>
      <c r="N366" s="106">
        <f t="shared" si="216"/>
        <v>0</v>
      </c>
      <c r="O366" s="106">
        <f t="shared" si="217"/>
        <v>0</v>
      </c>
      <c r="P366" s="106">
        <f t="shared" si="218"/>
        <v>0</v>
      </c>
      <c r="Q366" s="106">
        <f t="shared" si="219"/>
        <v>0</v>
      </c>
      <c r="R366" s="106">
        <f t="shared" si="220"/>
        <v>0</v>
      </c>
      <c r="S366" s="106">
        <f t="shared" si="221"/>
        <v>0</v>
      </c>
      <c r="T366" s="106">
        <f t="shared" si="222"/>
        <v>0</v>
      </c>
      <c r="U366" s="106">
        <f t="shared" si="223"/>
        <v>0</v>
      </c>
      <c r="V366" s="106">
        <f t="shared" si="224"/>
        <v>0</v>
      </c>
      <c r="W366" s="106">
        <f t="shared" si="225"/>
        <v>0</v>
      </c>
      <c r="X366" s="106">
        <f t="shared" si="226"/>
        <v>0</v>
      </c>
      <c r="Y366" s="98">
        <f t="shared" si="227"/>
        <v>0</v>
      </c>
      <c r="Z366" s="98"/>
      <c r="AA366" s="98"/>
      <c r="AB366" s="98"/>
      <c r="AC366" s="98"/>
      <c r="AD366" s="98"/>
      <c r="AE366" s="98"/>
      <c r="AF366" s="98"/>
      <c r="AG366" s="98"/>
    </row>
    <row r="367" spans="1:33">
      <c r="A367" s="97">
        <f t="shared" si="228"/>
        <v>350</v>
      </c>
      <c r="G367" s="118"/>
      <c r="H367" s="106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28"/>
        <v>351</v>
      </c>
      <c r="D368" s="97" t="s">
        <v>66</v>
      </c>
      <c r="G368" s="118"/>
      <c r="H368" s="106"/>
      <c r="I368" s="98">
        <f>'Plt. Class.'!K$94</f>
        <v>310818990.83038229</v>
      </c>
      <c r="J368" s="98">
        <f>SUM(J344:J366)</f>
        <v>144777656.66468236</v>
      </c>
      <c r="K368" s="98">
        <f t="shared" ref="K368:X368" si="230">SUM(K344:K366)</f>
        <v>78122763.876999274</v>
      </c>
      <c r="L368" s="98">
        <f t="shared" si="230"/>
        <v>1772903.8330149704</v>
      </c>
      <c r="M368" s="98">
        <f t="shared" si="230"/>
        <v>45082574.322738625</v>
      </c>
      <c r="N368" s="98">
        <f t="shared" si="230"/>
        <v>41063092.13294702</v>
      </c>
      <c r="O368" s="98">
        <f t="shared" si="230"/>
        <v>0</v>
      </c>
      <c r="P368" s="98">
        <f t="shared" si="230"/>
        <v>0</v>
      </c>
      <c r="Q368" s="98">
        <f t="shared" si="230"/>
        <v>0</v>
      </c>
      <c r="R368" s="98">
        <f t="shared" si="230"/>
        <v>0</v>
      </c>
      <c r="S368" s="98">
        <f t="shared" si="230"/>
        <v>0</v>
      </c>
      <c r="T368" s="98">
        <f t="shared" si="230"/>
        <v>0</v>
      </c>
      <c r="U368" s="98">
        <f t="shared" si="230"/>
        <v>0</v>
      </c>
      <c r="V368" s="98">
        <f t="shared" si="230"/>
        <v>0</v>
      </c>
      <c r="W368" s="98">
        <f t="shared" si="230"/>
        <v>0</v>
      </c>
      <c r="X368" s="98">
        <f t="shared" si="230"/>
        <v>0</v>
      </c>
      <c r="Y368" s="98">
        <f>SUM(J368:X368)-I368</f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28"/>
        <v>352</v>
      </c>
      <c r="G369" s="118"/>
      <c r="H369" s="106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28"/>
        <v>353</v>
      </c>
      <c r="D370" s="97" t="s">
        <v>148</v>
      </c>
      <c r="G370" s="118"/>
      <c r="H370" s="106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28"/>
        <v>354</v>
      </c>
      <c r="G371" s="118"/>
      <c r="H371" s="106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28"/>
        <v>355</v>
      </c>
      <c r="C372" s="97">
        <v>38900</v>
      </c>
      <c r="E372" s="107" t="s">
        <v>115</v>
      </c>
      <c r="G372" s="118">
        <v>6.4</v>
      </c>
      <c r="H372" s="106" t="str">
        <f t="shared" ref="H372:H406" si="231">VLOOKUP($G372,alloc,3)</f>
        <v>P, S, T &amp; D Plant - Demand</v>
      </c>
      <c r="I372" s="98">
        <f>'Plt. Class.'!K$98</f>
        <v>520824.01613225223</v>
      </c>
      <c r="J372" s="106">
        <f t="shared" ref="J372:J406" si="232">$I372*VLOOKUP($G372,alloc,6)</f>
        <v>242596.76150697278</v>
      </c>
      <c r="K372" s="106">
        <f t="shared" ref="K372:K406" si="233">$I372*VLOOKUP($G372,alloc,7)</f>
        <v>130906.45306153271</v>
      </c>
      <c r="L372" s="106">
        <f t="shared" ref="L372:L406" si="234">$I372*VLOOKUP($G372,alloc,8)</f>
        <v>2970.767301123552</v>
      </c>
      <c r="M372" s="106">
        <f t="shared" ref="M372:M406" si="235">$I372*VLOOKUP($G372,alloc,9)</f>
        <v>75542.640923002211</v>
      </c>
      <c r="N372" s="106">
        <f t="shared" ref="N372:N406" si="236">$I372*VLOOKUP($G372,alloc,10)</f>
        <v>68807.39333962099</v>
      </c>
      <c r="O372" s="106">
        <f t="shared" ref="O372:O406" si="237">$I372*VLOOKUP($G372,alloc,11)</f>
        <v>0</v>
      </c>
      <c r="P372" s="106">
        <f t="shared" ref="P372:P406" si="238">$I372*VLOOKUP($G372,alloc,12)</f>
        <v>0</v>
      </c>
      <c r="Q372" s="106">
        <f t="shared" ref="Q372:Q406" si="239">$I372*VLOOKUP($G372,alloc,13)</f>
        <v>0</v>
      </c>
      <c r="R372" s="106">
        <f t="shared" ref="R372:R406" si="240">$I372*VLOOKUP($G372,alloc,14)</f>
        <v>0</v>
      </c>
      <c r="S372" s="106">
        <f t="shared" ref="S372:S406" si="241">$I372*VLOOKUP($G372,alloc,15)</f>
        <v>0</v>
      </c>
      <c r="T372" s="106">
        <f t="shared" ref="T372:T406" si="242">$I372*VLOOKUP($G372,alloc,16)</f>
        <v>0</v>
      </c>
      <c r="U372" s="106">
        <f t="shared" ref="U372:U406" si="243">$I372*VLOOKUP($G372,alloc,17)</f>
        <v>0</v>
      </c>
      <c r="V372" s="106">
        <f t="shared" ref="V372:V406" si="244">$I372*VLOOKUP($G372,alloc,18)</f>
        <v>0</v>
      </c>
      <c r="W372" s="106">
        <f t="shared" ref="W372:W406" si="245">$I372*VLOOKUP($G372,alloc,19)</f>
        <v>0</v>
      </c>
      <c r="X372" s="106">
        <f t="shared" ref="X372:X406" si="246">$I372*VLOOKUP($G372,alloc,20)</f>
        <v>0</v>
      </c>
      <c r="Y372" s="98">
        <f t="shared" ref="Y372:Y406" si="247">SUM(J372:X372)-I372</f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28"/>
        <v>356</v>
      </c>
      <c r="C373" s="97">
        <v>39000</v>
      </c>
      <c r="E373" s="107" t="s">
        <v>139</v>
      </c>
      <c r="G373" s="118">
        <v>6.4</v>
      </c>
      <c r="H373" s="106" t="str">
        <f t="shared" si="231"/>
        <v>P, S, T &amp; D Plant - Demand</v>
      </c>
      <c r="I373" s="98">
        <f>'Plt. Class.'!K$99</f>
        <v>3946630.8710444504</v>
      </c>
      <c r="J373" s="106">
        <f t="shared" si="232"/>
        <v>1838317.4326118347</v>
      </c>
      <c r="K373" s="106">
        <f t="shared" si="233"/>
        <v>991965.48712989199</v>
      </c>
      <c r="L373" s="106">
        <f t="shared" si="234"/>
        <v>22511.484835842173</v>
      </c>
      <c r="M373" s="106">
        <f t="shared" si="235"/>
        <v>572436.96433391864</v>
      </c>
      <c r="N373" s="106">
        <f t="shared" si="236"/>
        <v>521399.50213296287</v>
      </c>
      <c r="O373" s="106">
        <f t="shared" si="237"/>
        <v>0</v>
      </c>
      <c r="P373" s="106">
        <f t="shared" si="238"/>
        <v>0</v>
      </c>
      <c r="Q373" s="106">
        <f t="shared" si="239"/>
        <v>0</v>
      </c>
      <c r="R373" s="106">
        <f t="shared" si="240"/>
        <v>0</v>
      </c>
      <c r="S373" s="106">
        <f t="shared" si="241"/>
        <v>0</v>
      </c>
      <c r="T373" s="106">
        <f t="shared" si="242"/>
        <v>0</v>
      </c>
      <c r="U373" s="106">
        <f t="shared" si="243"/>
        <v>0</v>
      </c>
      <c r="V373" s="106">
        <f t="shared" si="244"/>
        <v>0</v>
      </c>
      <c r="W373" s="106">
        <f t="shared" si="245"/>
        <v>0</v>
      </c>
      <c r="X373" s="106">
        <f t="shared" si="246"/>
        <v>0</v>
      </c>
      <c r="Y373" s="98">
        <f t="shared" si="247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28"/>
        <v>357</v>
      </c>
      <c r="C374" s="97">
        <v>39001</v>
      </c>
      <c r="E374" s="107" t="s">
        <v>291</v>
      </c>
      <c r="G374" s="118">
        <v>6.4</v>
      </c>
      <c r="H374" s="106" t="str">
        <f t="shared" si="231"/>
        <v>P, S, T &amp; D Plant - Demand</v>
      </c>
      <c r="I374" s="98">
        <f>'Plt. Class.'!K$100</f>
        <v>0</v>
      </c>
      <c r="J374" s="106">
        <f t="shared" si="232"/>
        <v>0</v>
      </c>
      <c r="K374" s="106">
        <f t="shared" si="233"/>
        <v>0</v>
      </c>
      <c r="L374" s="106">
        <f t="shared" si="234"/>
        <v>0</v>
      </c>
      <c r="M374" s="106">
        <f t="shared" si="235"/>
        <v>0</v>
      </c>
      <c r="N374" s="106">
        <f t="shared" si="236"/>
        <v>0</v>
      </c>
      <c r="O374" s="106">
        <f t="shared" si="237"/>
        <v>0</v>
      </c>
      <c r="P374" s="106">
        <f t="shared" si="238"/>
        <v>0</v>
      </c>
      <c r="Q374" s="106">
        <f t="shared" si="239"/>
        <v>0</v>
      </c>
      <c r="R374" s="106">
        <f t="shared" si="240"/>
        <v>0</v>
      </c>
      <c r="S374" s="106">
        <f t="shared" si="241"/>
        <v>0</v>
      </c>
      <c r="T374" s="106">
        <f t="shared" si="242"/>
        <v>0</v>
      </c>
      <c r="U374" s="106">
        <f t="shared" si="243"/>
        <v>0</v>
      </c>
      <c r="V374" s="106">
        <f t="shared" si="244"/>
        <v>0</v>
      </c>
      <c r="W374" s="106">
        <f t="shared" si="245"/>
        <v>0</v>
      </c>
      <c r="X374" s="106">
        <f t="shared" si="246"/>
        <v>0</v>
      </c>
      <c r="Y374" s="98">
        <f t="shared" si="247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28"/>
        <v>358</v>
      </c>
      <c r="C375" s="97">
        <v>39002</v>
      </c>
      <c r="E375" s="107" t="s">
        <v>292</v>
      </c>
      <c r="G375" s="118">
        <v>6.4</v>
      </c>
      <c r="H375" s="106" t="str">
        <f t="shared" si="231"/>
        <v>P, S, T &amp; D Plant - Demand</v>
      </c>
      <c r="I375" s="98">
        <f>'Plt. Class.'!K$101</f>
        <v>74409.979645190615</v>
      </c>
      <c r="J375" s="106">
        <f t="shared" si="232"/>
        <v>34659.730593412532</v>
      </c>
      <c r="K375" s="106">
        <f t="shared" si="233"/>
        <v>18702.567865571109</v>
      </c>
      <c r="L375" s="106">
        <f t="shared" si="234"/>
        <v>424.43268274915573</v>
      </c>
      <c r="M375" s="106">
        <f t="shared" si="235"/>
        <v>10792.755708863417</v>
      </c>
      <c r="N375" s="106">
        <f t="shared" si="236"/>
        <v>9830.4927945943982</v>
      </c>
      <c r="O375" s="106">
        <f t="shared" si="237"/>
        <v>0</v>
      </c>
      <c r="P375" s="106">
        <f t="shared" si="238"/>
        <v>0</v>
      </c>
      <c r="Q375" s="106">
        <f t="shared" si="239"/>
        <v>0</v>
      </c>
      <c r="R375" s="106">
        <f t="shared" si="240"/>
        <v>0</v>
      </c>
      <c r="S375" s="106">
        <f t="shared" si="241"/>
        <v>0</v>
      </c>
      <c r="T375" s="106">
        <f t="shared" si="242"/>
        <v>0</v>
      </c>
      <c r="U375" s="106">
        <f t="shared" si="243"/>
        <v>0</v>
      </c>
      <c r="V375" s="106">
        <f t="shared" si="244"/>
        <v>0</v>
      </c>
      <c r="W375" s="106">
        <f t="shared" si="245"/>
        <v>0</v>
      </c>
      <c r="X375" s="106">
        <f t="shared" si="246"/>
        <v>0</v>
      </c>
      <c r="Y375" s="98">
        <f t="shared" si="247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28"/>
        <v>359</v>
      </c>
      <c r="C376" s="97">
        <v>39003</v>
      </c>
      <c r="E376" s="107" t="s">
        <v>278</v>
      </c>
      <c r="G376" s="118">
        <v>6.4</v>
      </c>
      <c r="H376" s="106" t="str">
        <f t="shared" si="231"/>
        <v>P, S, T &amp; D Plant - Demand</v>
      </c>
      <c r="I376" s="98">
        <f>'Plt. Class.'!K$102</f>
        <v>304835.18050696311</v>
      </c>
      <c r="J376" s="106">
        <f t="shared" si="232"/>
        <v>141990.43303257384</v>
      </c>
      <c r="K376" s="106">
        <f t="shared" si="233"/>
        <v>76618.763752256797</v>
      </c>
      <c r="L376" s="106">
        <f t="shared" si="234"/>
        <v>1738.7723269892861</v>
      </c>
      <c r="M376" s="106">
        <f t="shared" si="235"/>
        <v>44214.65575406298</v>
      </c>
      <c r="N376" s="106">
        <f t="shared" si="236"/>
        <v>40272.555641080195</v>
      </c>
      <c r="O376" s="106">
        <f t="shared" si="237"/>
        <v>0</v>
      </c>
      <c r="P376" s="106">
        <f t="shared" si="238"/>
        <v>0</v>
      </c>
      <c r="Q376" s="106">
        <f t="shared" si="239"/>
        <v>0</v>
      </c>
      <c r="R376" s="106">
        <f t="shared" si="240"/>
        <v>0</v>
      </c>
      <c r="S376" s="106">
        <f t="shared" si="241"/>
        <v>0</v>
      </c>
      <c r="T376" s="106">
        <f t="shared" si="242"/>
        <v>0</v>
      </c>
      <c r="U376" s="106">
        <f t="shared" si="243"/>
        <v>0</v>
      </c>
      <c r="V376" s="106">
        <f t="shared" si="244"/>
        <v>0</v>
      </c>
      <c r="W376" s="106">
        <f t="shared" si="245"/>
        <v>0</v>
      </c>
      <c r="X376" s="106">
        <f t="shared" si="246"/>
        <v>0</v>
      </c>
      <c r="Y376" s="98">
        <f t="shared" si="247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28"/>
        <v>360</v>
      </c>
      <c r="C377" s="97">
        <v>39004</v>
      </c>
      <c r="E377" s="107" t="s">
        <v>293</v>
      </c>
      <c r="G377" s="118">
        <v>6.4</v>
      </c>
      <c r="H377" s="106" t="str">
        <f t="shared" si="231"/>
        <v>P, S, T &amp; D Plant - Demand</v>
      </c>
      <c r="I377" s="98">
        <f>'Plt. Class.'!K$103</f>
        <v>5568.3376654789372</v>
      </c>
      <c r="J377" s="106">
        <f t="shared" si="232"/>
        <v>2593.6989132226668</v>
      </c>
      <c r="K377" s="106">
        <f t="shared" si="233"/>
        <v>1399.5731968160364</v>
      </c>
      <c r="L377" s="106">
        <f t="shared" si="234"/>
        <v>31.761660264950095</v>
      </c>
      <c r="M377" s="106">
        <f t="shared" si="235"/>
        <v>807.65655916775029</v>
      </c>
      <c r="N377" s="106">
        <f t="shared" si="236"/>
        <v>735.6473360075338</v>
      </c>
      <c r="O377" s="106">
        <f t="shared" si="237"/>
        <v>0</v>
      </c>
      <c r="P377" s="106">
        <f t="shared" si="238"/>
        <v>0</v>
      </c>
      <c r="Q377" s="106">
        <f t="shared" si="239"/>
        <v>0</v>
      </c>
      <c r="R377" s="106">
        <f t="shared" si="240"/>
        <v>0</v>
      </c>
      <c r="S377" s="106">
        <f t="shared" si="241"/>
        <v>0</v>
      </c>
      <c r="T377" s="106">
        <f t="shared" si="242"/>
        <v>0</v>
      </c>
      <c r="U377" s="106">
        <f t="shared" si="243"/>
        <v>0</v>
      </c>
      <c r="V377" s="106">
        <f t="shared" si="244"/>
        <v>0</v>
      </c>
      <c r="W377" s="106">
        <f t="shared" si="245"/>
        <v>0</v>
      </c>
      <c r="X377" s="106">
        <f t="shared" si="246"/>
        <v>0</v>
      </c>
      <c r="Y377" s="98">
        <f t="shared" si="247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28"/>
        <v>361</v>
      </c>
      <c r="C378" s="97">
        <v>39009</v>
      </c>
      <c r="E378" s="107" t="s">
        <v>294</v>
      </c>
      <c r="G378" s="118">
        <v>6.4</v>
      </c>
      <c r="H378" s="106" t="str">
        <f t="shared" si="231"/>
        <v>P, S, T &amp; D Plant - Demand</v>
      </c>
      <c r="I378" s="98">
        <f>'Plt. Class.'!K$104</f>
        <v>535651.81477935007</v>
      </c>
      <c r="J378" s="106">
        <f t="shared" si="232"/>
        <v>249503.46285069495</v>
      </c>
      <c r="K378" s="106">
        <f t="shared" si="233"/>
        <v>134633.34442498567</v>
      </c>
      <c r="L378" s="106">
        <f t="shared" si="234"/>
        <v>3055.3446977182143</v>
      </c>
      <c r="M378" s="106">
        <f t="shared" si="235"/>
        <v>77693.331048996421</v>
      </c>
      <c r="N378" s="106">
        <f t="shared" si="236"/>
        <v>70766.331756954824</v>
      </c>
      <c r="O378" s="106">
        <f t="shared" si="237"/>
        <v>0</v>
      </c>
      <c r="P378" s="106">
        <f t="shared" si="238"/>
        <v>0</v>
      </c>
      <c r="Q378" s="106">
        <f t="shared" si="239"/>
        <v>0</v>
      </c>
      <c r="R378" s="106">
        <f t="shared" si="240"/>
        <v>0</v>
      </c>
      <c r="S378" s="106">
        <f t="shared" si="241"/>
        <v>0</v>
      </c>
      <c r="T378" s="106">
        <f t="shared" si="242"/>
        <v>0</v>
      </c>
      <c r="U378" s="106">
        <f t="shared" si="243"/>
        <v>0</v>
      </c>
      <c r="V378" s="106">
        <f t="shared" si="244"/>
        <v>0</v>
      </c>
      <c r="W378" s="106">
        <f t="shared" si="245"/>
        <v>0</v>
      </c>
      <c r="X378" s="106">
        <f t="shared" si="246"/>
        <v>0</v>
      </c>
      <c r="Y378" s="98">
        <f t="shared" si="247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28"/>
        <v>362</v>
      </c>
      <c r="C379" s="97">
        <v>39100</v>
      </c>
      <c r="E379" s="107" t="s">
        <v>295</v>
      </c>
      <c r="G379" s="118">
        <v>6.4</v>
      </c>
      <c r="H379" s="106" t="str">
        <f t="shared" si="231"/>
        <v>P, S, T &amp; D Plant - Demand</v>
      </c>
      <c r="I379" s="98">
        <f>'Plt. Class.'!K$105</f>
        <v>753652.44027148606</v>
      </c>
      <c r="J379" s="106">
        <f t="shared" si="232"/>
        <v>351046.8712050771</v>
      </c>
      <c r="K379" s="106">
        <f t="shared" si="233"/>
        <v>189426.68682938916</v>
      </c>
      <c r="L379" s="106">
        <f t="shared" si="234"/>
        <v>4298.814871474694</v>
      </c>
      <c r="M379" s="106">
        <f t="shared" si="235"/>
        <v>109313.11520342091</v>
      </c>
      <c r="N379" s="106">
        <f t="shared" si="236"/>
        <v>99566.952162124202</v>
      </c>
      <c r="O379" s="106">
        <f t="shared" si="237"/>
        <v>0</v>
      </c>
      <c r="P379" s="106">
        <f t="shared" si="238"/>
        <v>0</v>
      </c>
      <c r="Q379" s="106">
        <f t="shared" si="239"/>
        <v>0</v>
      </c>
      <c r="R379" s="106">
        <f t="shared" si="240"/>
        <v>0</v>
      </c>
      <c r="S379" s="106">
        <f t="shared" si="241"/>
        <v>0</v>
      </c>
      <c r="T379" s="106">
        <f t="shared" si="242"/>
        <v>0</v>
      </c>
      <c r="U379" s="106">
        <f t="shared" si="243"/>
        <v>0</v>
      </c>
      <c r="V379" s="106">
        <f t="shared" si="244"/>
        <v>0</v>
      </c>
      <c r="W379" s="106">
        <f t="shared" si="245"/>
        <v>0</v>
      </c>
      <c r="X379" s="106">
        <f t="shared" si="246"/>
        <v>0</v>
      </c>
      <c r="Y379" s="98">
        <f t="shared" si="247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28"/>
        <v>363</v>
      </c>
      <c r="C380" s="97">
        <v>39102</v>
      </c>
      <c r="E380" s="107" t="s">
        <v>296</v>
      </c>
      <c r="G380" s="118">
        <v>6.4</v>
      </c>
      <c r="H380" s="106" t="str">
        <f t="shared" si="231"/>
        <v>P, S, T &amp; D Plant - Demand</v>
      </c>
      <c r="I380" s="98">
        <f>'Plt. Class.'!K$106</f>
        <v>0</v>
      </c>
      <c r="J380" s="106">
        <f t="shared" si="232"/>
        <v>0</v>
      </c>
      <c r="K380" s="106">
        <f t="shared" si="233"/>
        <v>0</v>
      </c>
      <c r="L380" s="106">
        <f t="shared" si="234"/>
        <v>0</v>
      </c>
      <c r="M380" s="106">
        <f t="shared" si="235"/>
        <v>0</v>
      </c>
      <c r="N380" s="106">
        <f t="shared" si="236"/>
        <v>0</v>
      </c>
      <c r="O380" s="106">
        <f t="shared" si="237"/>
        <v>0</v>
      </c>
      <c r="P380" s="106">
        <f t="shared" si="238"/>
        <v>0</v>
      </c>
      <c r="Q380" s="106">
        <f t="shared" si="239"/>
        <v>0</v>
      </c>
      <c r="R380" s="106">
        <f t="shared" si="240"/>
        <v>0</v>
      </c>
      <c r="S380" s="106">
        <f t="shared" si="241"/>
        <v>0</v>
      </c>
      <c r="T380" s="106">
        <f t="shared" si="242"/>
        <v>0</v>
      </c>
      <c r="U380" s="106">
        <f t="shared" si="243"/>
        <v>0</v>
      </c>
      <c r="V380" s="106">
        <f t="shared" si="244"/>
        <v>0</v>
      </c>
      <c r="W380" s="106">
        <f t="shared" si="245"/>
        <v>0</v>
      </c>
      <c r="X380" s="106">
        <f t="shared" si="246"/>
        <v>0</v>
      </c>
      <c r="Y380" s="98">
        <f t="shared" si="247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28"/>
        <v>364</v>
      </c>
      <c r="C381" s="97">
        <v>39103</v>
      </c>
      <c r="E381" s="107" t="s">
        <v>297</v>
      </c>
      <c r="G381" s="118">
        <v>6.4</v>
      </c>
      <c r="H381" s="106" t="str">
        <f t="shared" si="231"/>
        <v>P, S, T &amp; D Plant - Demand</v>
      </c>
      <c r="I381" s="98">
        <f>'Plt. Class.'!K$107</f>
        <v>0</v>
      </c>
      <c r="J381" s="106">
        <f t="shared" si="232"/>
        <v>0</v>
      </c>
      <c r="K381" s="106">
        <f t="shared" si="233"/>
        <v>0</v>
      </c>
      <c r="L381" s="106">
        <f t="shared" si="234"/>
        <v>0</v>
      </c>
      <c r="M381" s="106">
        <f t="shared" si="235"/>
        <v>0</v>
      </c>
      <c r="N381" s="106">
        <f t="shared" si="236"/>
        <v>0</v>
      </c>
      <c r="O381" s="106">
        <f t="shared" si="237"/>
        <v>0</v>
      </c>
      <c r="P381" s="106">
        <f t="shared" si="238"/>
        <v>0</v>
      </c>
      <c r="Q381" s="106">
        <f t="shared" si="239"/>
        <v>0</v>
      </c>
      <c r="R381" s="106">
        <f t="shared" si="240"/>
        <v>0</v>
      </c>
      <c r="S381" s="106">
        <f t="shared" si="241"/>
        <v>0</v>
      </c>
      <c r="T381" s="106">
        <f t="shared" si="242"/>
        <v>0</v>
      </c>
      <c r="U381" s="106">
        <f t="shared" si="243"/>
        <v>0</v>
      </c>
      <c r="V381" s="106">
        <f t="shared" si="244"/>
        <v>0</v>
      </c>
      <c r="W381" s="106">
        <f t="shared" si="245"/>
        <v>0</v>
      </c>
      <c r="X381" s="106">
        <f t="shared" si="246"/>
        <v>0</v>
      </c>
      <c r="Y381" s="98">
        <f t="shared" si="247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28"/>
        <v>365</v>
      </c>
      <c r="C382" s="97">
        <v>39200</v>
      </c>
      <c r="E382" s="107" t="s">
        <v>298</v>
      </c>
      <c r="G382" s="118">
        <v>6.4</v>
      </c>
      <c r="H382" s="106" t="str">
        <f t="shared" si="231"/>
        <v>P, S, T &amp; D Plant - Demand</v>
      </c>
      <c r="I382" s="98">
        <f>'Plt. Class.'!K$108</f>
        <v>82513.893883832177</v>
      </c>
      <c r="J382" s="106">
        <f t="shared" si="232"/>
        <v>38434.486151776546</v>
      </c>
      <c r="K382" s="106">
        <f t="shared" si="233"/>
        <v>20739.445267603271</v>
      </c>
      <c r="L382" s="106">
        <f t="shared" si="234"/>
        <v>470.6572090489426</v>
      </c>
      <c r="M382" s="106">
        <f t="shared" si="235"/>
        <v>11968.183616252871</v>
      </c>
      <c r="N382" s="106">
        <f t="shared" si="236"/>
        <v>10901.121639150546</v>
      </c>
      <c r="O382" s="106">
        <f t="shared" si="237"/>
        <v>0</v>
      </c>
      <c r="P382" s="106">
        <f t="shared" si="238"/>
        <v>0</v>
      </c>
      <c r="Q382" s="106">
        <f t="shared" si="239"/>
        <v>0</v>
      </c>
      <c r="R382" s="106">
        <f t="shared" si="240"/>
        <v>0</v>
      </c>
      <c r="S382" s="106">
        <f t="shared" si="241"/>
        <v>0</v>
      </c>
      <c r="T382" s="106">
        <f t="shared" si="242"/>
        <v>0</v>
      </c>
      <c r="U382" s="106">
        <f t="shared" si="243"/>
        <v>0</v>
      </c>
      <c r="V382" s="106">
        <f t="shared" si="244"/>
        <v>0</v>
      </c>
      <c r="W382" s="106">
        <f t="shared" si="245"/>
        <v>0</v>
      </c>
      <c r="X382" s="106">
        <f t="shared" si="246"/>
        <v>0</v>
      </c>
      <c r="Y382" s="98">
        <f t="shared" si="247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28"/>
        <v>366</v>
      </c>
      <c r="C383" s="97">
        <v>39201</v>
      </c>
      <c r="E383" s="107" t="s">
        <v>299</v>
      </c>
      <c r="G383" s="118">
        <v>6.4</v>
      </c>
      <c r="H383" s="106" t="str">
        <f t="shared" si="231"/>
        <v>P, S, T &amp; D Plant - Demand</v>
      </c>
      <c r="I383" s="98">
        <f>'Plt. Class.'!K$109</f>
        <v>0</v>
      </c>
      <c r="J383" s="106">
        <f t="shared" si="232"/>
        <v>0</v>
      </c>
      <c r="K383" s="106">
        <f t="shared" si="233"/>
        <v>0</v>
      </c>
      <c r="L383" s="106">
        <f t="shared" si="234"/>
        <v>0</v>
      </c>
      <c r="M383" s="106">
        <f t="shared" si="235"/>
        <v>0</v>
      </c>
      <c r="N383" s="106">
        <f t="shared" si="236"/>
        <v>0</v>
      </c>
      <c r="O383" s="106">
        <f t="shared" si="237"/>
        <v>0</v>
      </c>
      <c r="P383" s="106">
        <f t="shared" si="238"/>
        <v>0</v>
      </c>
      <c r="Q383" s="106">
        <f t="shared" si="239"/>
        <v>0</v>
      </c>
      <c r="R383" s="106">
        <f t="shared" si="240"/>
        <v>0</v>
      </c>
      <c r="S383" s="106">
        <f t="shared" si="241"/>
        <v>0</v>
      </c>
      <c r="T383" s="106">
        <f t="shared" si="242"/>
        <v>0</v>
      </c>
      <c r="U383" s="106">
        <f t="shared" si="243"/>
        <v>0</v>
      </c>
      <c r="V383" s="106">
        <f t="shared" si="244"/>
        <v>0</v>
      </c>
      <c r="W383" s="106">
        <f t="shared" si="245"/>
        <v>0</v>
      </c>
      <c r="X383" s="106">
        <f t="shared" si="246"/>
        <v>0</v>
      </c>
      <c r="Y383" s="98">
        <f t="shared" si="247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28"/>
        <v>367</v>
      </c>
      <c r="C384" s="97">
        <v>39202</v>
      </c>
      <c r="E384" s="107" t="s">
        <v>300</v>
      </c>
      <c r="G384" s="118">
        <v>6.4</v>
      </c>
      <c r="H384" s="106" t="str">
        <f t="shared" si="231"/>
        <v>P, S, T &amp; D Plant - Demand</v>
      </c>
      <c r="I384" s="98">
        <f>'Plt. Class.'!K$110</f>
        <v>11632.905627207907</v>
      </c>
      <c r="J384" s="106">
        <f t="shared" si="232"/>
        <v>5418.5389779726747</v>
      </c>
      <c r="K384" s="106">
        <f t="shared" si="233"/>
        <v>2923.8713409687375</v>
      </c>
      <c r="L384" s="106">
        <f t="shared" si="234"/>
        <v>66.353805861344881</v>
      </c>
      <c r="M384" s="106">
        <f t="shared" si="235"/>
        <v>1687.2885763090292</v>
      </c>
      <c r="N384" s="106">
        <f t="shared" si="236"/>
        <v>1536.8529260961207</v>
      </c>
      <c r="O384" s="106">
        <f t="shared" si="237"/>
        <v>0</v>
      </c>
      <c r="P384" s="106">
        <f t="shared" si="238"/>
        <v>0</v>
      </c>
      <c r="Q384" s="106">
        <f t="shared" si="239"/>
        <v>0</v>
      </c>
      <c r="R384" s="106">
        <f t="shared" si="240"/>
        <v>0</v>
      </c>
      <c r="S384" s="106">
        <f t="shared" si="241"/>
        <v>0</v>
      </c>
      <c r="T384" s="106">
        <f t="shared" si="242"/>
        <v>0</v>
      </c>
      <c r="U384" s="106">
        <f t="shared" si="243"/>
        <v>0</v>
      </c>
      <c r="V384" s="106">
        <f t="shared" si="244"/>
        <v>0</v>
      </c>
      <c r="W384" s="106">
        <f t="shared" si="245"/>
        <v>0</v>
      </c>
      <c r="X384" s="106">
        <f t="shared" si="246"/>
        <v>0</v>
      </c>
      <c r="Y384" s="98">
        <f t="shared" si="247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28"/>
        <v>368</v>
      </c>
      <c r="C385" s="97">
        <v>39300</v>
      </c>
      <c r="E385" s="107" t="s">
        <v>186</v>
      </c>
      <c r="G385" s="118">
        <v>6.4</v>
      </c>
      <c r="H385" s="106" t="str">
        <f t="shared" si="231"/>
        <v>P, S, T &amp; D Plant - Demand</v>
      </c>
      <c r="I385" s="98">
        <f>'Plt. Class.'!K$111</f>
        <v>0</v>
      </c>
      <c r="J385" s="106">
        <f t="shared" si="232"/>
        <v>0</v>
      </c>
      <c r="K385" s="106">
        <f t="shared" si="233"/>
        <v>0</v>
      </c>
      <c r="L385" s="106">
        <f t="shared" si="234"/>
        <v>0</v>
      </c>
      <c r="M385" s="106">
        <f t="shared" si="235"/>
        <v>0</v>
      </c>
      <c r="N385" s="106">
        <f t="shared" si="236"/>
        <v>0</v>
      </c>
      <c r="O385" s="106">
        <f t="shared" si="237"/>
        <v>0</v>
      </c>
      <c r="P385" s="106">
        <f t="shared" si="238"/>
        <v>0</v>
      </c>
      <c r="Q385" s="106">
        <f t="shared" si="239"/>
        <v>0</v>
      </c>
      <c r="R385" s="106">
        <f t="shared" si="240"/>
        <v>0</v>
      </c>
      <c r="S385" s="106">
        <f t="shared" si="241"/>
        <v>0</v>
      </c>
      <c r="T385" s="106">
        <f t="shared" si="242"/>
        <v>0</v>
      </c>
      <c r="U385" s="106">
        <f t="shared" si="243"/>
        <v>0</v>
      </c>
      <c r="V385" s="106">
        <f t="shared" si="244"/>
        <v>0</v>
      </c>
      <c r="W385" s="106">
        <f t="shared" si="245"/>
        <v>0</v>
      </c>
      <c r="X385" s="106">
        <f t="shared" si="246"/>
        <v>0</v>
      </c>
      <c r="Y385" s="98">
        <f t="shared" si="247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28"/>
        <v>369</v>
      </c>
      <c r="C386" s="97">
        <v>39400</v>
      </c>
      <c r="E386" s="107" t="s">
        <v>301</v>
      </c>
      <c r="G386" s="118">
        <v>6.4</v>
      </c>
      <c r="H386" s="106" t="str">
        <f t="shared" si="231"/>
        <v>P, S, T &amp; D Plant - Demand</v>
      </c>
      <c r="I386" s="98">
        <f>'Plt. Class.'!K$112</f>
        <v>3693700.7519751317</v>
      </c>
      <c r="J386" s="106">
        <f t="shared" si="232"/>
        <v>1720504.0717198735</v>
      </c>
      <c r="K386" s="106">
        <f t="shared" si="233"/>
        <v>928392.79513753962</v>
      </c>
      <c r="L386" s="106">
        <f t="shared" si="234"/>
        <v>21068.777694991706</v>
      </c>
      <c r="M386" s="106">
        <f t="shared" si="235"/>
        <v>535750.85046121676</v>
      </c>
      <c r="N386" s="106">
        <f t="shared" si="236"/>
        <v>487984.25696151028</v>
      </c>
      <c r="O386" s="106">
        <f t="shared" si="237"/>
        <v>0</v>
      </c>
      <c r="P386" s="106">
        <f t="shared" si="238"/>
        <v>0</v>
      </c>
      <c r="Q386" s="106">
        <f t="shared" si="239"/>
        <v>0</v>
      </c>
      <c r="R386" s="106">
        <f t="shared" si="240"/>
        <v>0</v>
      </c>
      <c r="S386" s="106">
        <f t="shared" si="241"/>
        <v>0</v>
      </c>
      <c r="T386" s="106">
        <f t="shared" si="242"/>
        <v>0</v>
      </c>
      <c r="U386" s="106">
        <f t="shared" si="243"/>
        <v>0</v>
      </c>
      <c r="V386" s="106">
        <f t="shared" si="244"/>
        <v>0</v>
      </c>
      <c r="W386" s="106">
        <f t="shared" si="245"/>
        <v>0</v>
      </c>
      <c r="X386" s="106">
        <f t="shared" si="246"/>
        <v>0</v>
      </c>
      <c r="Y386" s="98">
        <f t="shared" si="247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28"/>
        <v>370</v>
      </c>
      <c r="C387" s="97">
        <v>39600</v>
      </c>
      <c r="E387" s="107" t="s">
        <v>302</v>
      </c>
      <c r="G387" s="118">
        <v>6.4</v>
      </c>
      <c r="H387" s="106" t="str">
        <f t="shared" si="231"/>
        <v>P, S, T &amp; D Plant - Demand</v>
      </c>
      <c r="I387" s="98">
        <f>'Plt. Class.'!K$113</f>
        <v>0</v>
      </c>
      <c r="J387" s="106">
        <f t="shared" si="232"/>
        <v>0</v>
      </c>
      <c r="K387" s="106">
        <f t="shared" si="233"/>
        <v>0</v>
      </c>
      <c r="L387" s="106">
        <f t="shared" si="234"/>
        <v>0</v>
      </c>
      <c r="M387" s="106">
        <f t="shared" si="235"/>
        <v>0</v>
      </c>
      <c r="N387" s="106">
        <f t="shared" si="236"/>
        <v>0</v>
      </c>
      <c r="O387" s="106">
        <f t="shared" si="237"/>
        <v>0</v>
      </c>
      <c r="P387" s="106">
        <f t="shared" si="238"/>
        <v>0</v>
      </c>
      <c r="Q387" s="106">
        <f t="shared" si="239"/>
        <v>0</v>
      </c>
      <c r="R387" s="106">
        <f t="shared" si="240"/>
        <v>0</v>
      </c>
      <c r="S387" s="106">
        <f t="shared" si="241"/>
        <v>0</v>
      </c>
      <c r="T387" s="106">
        <f t="shared" si="242"/>
        <v>0</v>
      </c>
      <c r="U387" s="106">
        <f t="shared" si="243"/>
        <v>0</v>
      </c>
      <c r="V387" s="106">
        <f t="shared" si="244"/>
        <v>0</v>
      </c>
      <c r="W387" s="106">
        <f t="shared" si="245"/>
        <v>0</v>
      </c>
      <c r="X387" s="106">
        <f t="shared" si="246"/>
        <v>0</v>
      </c>
      <c r="Y387" s="98">
        <f t="shared" si="247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28"/>
        <v>371</v>
      </c>
      <c r="C388" s="97">
        <v>39603</v>
      </c>
      <c r="E388" s="107" t="s">
        <v>303</v>
      </c>
      <c r="G388" s="118">
        <v>6.4</v>
      </c>
      <c r="H388" s="106" t="str">
        <f t="shared" si="231"/>
        <v>P, S, T &amp; D Plant - Demand</v>
      </c>
      <c r="I388" s="98">
        <f>'Plt. Class.'!K$114</f>
        <v>0</v>
      </c>
      <c r="J388" s="106">
        <f t="shared" si="232"/>
        <v>0</v>
      </c>
      <c r="K388" s="106">
        <f t="shared" si="233"/>
        <v>0</v>
      </c>
      <c r="L388" s="106">
        <f t="shared" si="234"/>
        <v>0</v>
      </c>
      <c r="M388" s="106">
        <f t="shared" si="235"/>
        <v>0</v>
      </c>
      <c r="N388" s="106">
        <f t="shared" si="236"/>
        <v>0</v>
      </c>
      <c r="O388" s="106">
        <f t="shared" si="237"/>
        <v>0</v>
      </c>
      <c r="P388" s="106">
        <f t="shared" si="238"/>
        <v>0</v>
      </c>
      <c r="Q388" s="106">
        <f t="shared" si="239"/>
        <v>0</v>
      </c>
      <c r="R388" s="106">
        <f t="shared" si="240"/>
        <v>0</v>
      </c>
      <c r="S388" s="106">
        <f t="shared" si="241"/>
        <v>0</v>
      </c>
      <c r="T388" s="106">
        <f t="shared" si="242"/>
        <v>0</v>
      </c>
      <c r="U388" s="106">
        <f t="shared" si="243"/>
        <v>0</v>
      </c>
      <c r="V388" s="106">
        <f t="shared" si="244"/>
        <v>0</v>
      </c>
      <c r="W388" s="106">
        <f t="shared" si="245"/>
        <v>0</v>
      </c>
      <c r="X388" s="106">
        <f t="shared" si="246"/>
        <v>0</v>
      </c>
      <c r="Y388" s="98">
        <f t="shared" si="247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28"/>
        <v>372</v>
      </c>
      <c r="C389" s="97">
        <v>39604</v>
      </c>
      <c r="E389" s="107" t="s">
        <v>304</v>
      </c>
      <c r="G389" s="118">
        <v>6.4</v>
      </c>
      <c r="H389" s="106" t="str">
        <f t="shared" si="231"/>
        <v>P, S, T &amp; D Plant - Demand</v>
      </c>
      <c r="I389" s="98">
        <f>'Plt. Class.'!K$115</f>
        <v>0</v>
      </c>
      <c r="J389" s="106">
        <f t="shared" si="232"/>
        <v>0</v>
      </c>
      <c r="K389" s="106">
        <f t="shared" si="233"/>
        <v>0</v>
      </c>
      <c r="L389" s="106">
        <f t="shared" si="234"/>
        <v>0</v>
      </c>
      <c r="M389" s="106">
        <f t="shared" si="235"/>
        <v>0</v>
      </c>
      <c r="N389" s="106">
        <f t="shared" si="236"/>
        <v>0</v>
      </c>
      <c r="O389" s="106">
        <f t="shared" si="237"/>
        <v>0</v>
      </c>
      <c r="P389" s="106">
        <f t="shared" si="238"/>
        <v>0</v>
      </c>
      <c r="Q389" s="106">
        <f t="shared" si="239"/>
        <v>0</v>
      </c>
      <c r="R389" s="106">
        <f t="shared" si="240"/>
        <v>0</v>
      </c>
      <c r="S389" s="106">
        <f t="shared" si="241"/>
        <v>0</v>
      </c>
      <c r="T389" s="106">
        <f t="shared" si="242"/>
        <v>0</v>
      </c>
      <c r="U389" s="106">
        <f t="shared" si="243"/>
        <v>0</v>
      </c>
      <c r="V389" s="106">
        <f t="shared" si="244"/>
        <v>0</v>
      </c>
      <c r="W389" s="106">
        <f t="shared" si="245"/>
        <v>0</v>
      </c>
      <c r="X389" s="106">
        <f t="shared" si="246"/>
        <v>0</v>
      </c>
      <c r="Y389" s="98">
        <f t="shared" si="247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28"/>
        <v>373</v>
      </c>
      <c r="C390" s="97">
        <v>39605</v>
      </c>
      <c r="E390" s="98" t="s">
        <v>305</v>
      </c>
      <c r="G390" s="118">
        <v>6.4</v>
      </c>
      <c r="H390" s="106" t="str">
        <f t="shared" si="231"/>
        <v>P, S, T &amp; D Plant - Demand</v>
      </c>
      <c r="I390" s="98">
        <f>'Plt. Class.'!K$116</f>
        <v>0</v>
      </c>
      <c r="J390" s="106">
        <f t="shared" si="232"/>
        <v>0</v>
      </c>
      <c r="K390" s="106">
        <f t="shared" si="233"/>
        <v>0</v>
      </c>
      <c r="L390" s="106">
        <f t="shared" si="234"/>
        <v>0</v>
      </c>
      <c r="M390" s="106">
        <f t="shared" si="235"/>
        <v>0</v>
      </c>
      <c r="N390" s="106">
        <f t="shared" si="236"/>
        <v>0</v>
      </c>
      <c r="O390" s="106">
        <f t="shared" si="237"/>
        <v>0</v>
      </c>
      <c r="P390" s="106">
        <f t="shared" si="238"/>
        <v>0</v>
      </c>
      <c r="Q390" s="106">
        <f t="shared" si="239"/>
        <v>0</v>
      </c>
      <c r="R390" s="106">
        <f t="shared" si="240"/>
        <v>0</v>
      </c>
      <c r="S390" s="106">
        <f t="shared" si="241"/>
        <v>0</v>
      </c>
      <c r="T390" s="106">
        <f t="shared" si="242"/>
        <v>0</v>
      </c>
      <c r="U390" s="106">
        <f t="shared" si="243"/>
        <v>0</v>
      </c>
      <c r="V390" s="106">
        <f t="shared" si="244"/>
        <v>0</v>
      </c>
      <c r="W390" s="106">
        <f t="shared" si="245"/>
        <v>0</v>
      </c>
      <c r="X390" s="106">
        <f t="shared" si="246"/>
        <v>0</v>
      </c>
      <c r="Y390" s="98">
        <f t="shared" si="247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28"/>
        <v>374</v>
      </c>
      <c r="C391" s="97">
        <v>39700</v>
      </c>
      <c r="E391" s="107" t="s">
        <v>306</v>
      </c>
      <c r="G391" s="118">
        <v>6.4</v>
      </c>
      <c r="H391" s="106" t="str">
        <f t="shared" si="231"/>
        <v>P, S, T &amp; D Plant - Demand</v>
      </c>
      <c r="I391" s="98">
        <f>'Plt. Class.'!K$117</f>
        <v>182818.09177123054</v>
      </c>
      <c r="J391" s="106">
        <f t="shared" si="232"/>
        <v>85155.591207074947</v>
      </c>
      <c r="K391" s="106">
        <f t="shared" si="233"/>
        <v>45950.392470328268</v>
      </c>
      <c r="L391" s="106">
        <f t="shared" si="234"/>
        <v>1042.7898719437414</v>
      </c>
      <c r="M391" s="106">
        <f t="shared" si="235"/>
        <v>26516.752363807343</v>
      </c>
      <c r="N391" s="106">
        <f t="shared" si="236"/>
        <v>24152.565858076247</v>
      </c>
      <c r="O391" s="106">
        <f t="shared" si="237"/>
        <v>0</v>
      </c>
      <c r="P391" s="106">
        <f t="shared" si="238"/>
        <v>0</v>
      </c>
      <c r="Q391" s="106">
        <f t="shared" si="239"/>
        <v>0</v>
      </c>
      <c r="R391" s="106">
        <f t="shared" si="240"/>
        <v>0</v>
      </c>
      <c r="S391" s="106">
        <f t="shared" si="241"/>
        <v>0</v>
      </c>
      <c r="T391" s="106">
        <f t="shared" si="242"/>
        <v>0</v>
      </c>
      <c r="U391" s="106">
        <f t="shared" si="243"/>
        <v>0</v>
      </c>
      <c r="V391" s="106">
        <f t="shared" si="244"/>
        <v>0</v>
      </c>
      <c r="W391" s="106">
        <f t="shared" si="245"/>
        <v>0</v>
      </c>
      <c r="X391" s="106">
        <f t="shared" si="246"/>
        <v>0</v>
      </c>
      <c r="Y391" s="98">
        <f t="shared" si="247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28"/>
        <v>375</v>
      </c>
      <c r="C392" s="97">
        <v>39701</v>
      </c>
      <c r="E392" s="107" t="s">
        <v>307</v>
      </c>
      <c r="G392" s="118">
        <v>6.4</v>
      </c>
      <c r="H392" s="106" t="str">
        <f t="shared" si="231"/>
        <v>P, S, T &amp; D Plant - Demand</v>
      </c>
      <c r="I392" s="98">
        <f>'Plt. Class.'!K$118</f>
        <v>0</v>
      </c>
      <c r="J392" s="106">
        <f t="shared" si="232"/>
        <v>0</v>
      </c>
      <c r="K392" s="106">
        <f t="shared" si="233"/>
        <v>0</v>
      </c>
      <c r="L392" s="106">
        <f t="shared" si="234"/>
        <v>0</v>
      </c>
      <c r="M392" s="106">
        <f t="shared" si="235"/>
        <v>0</v>
      </c>
      <c r="N392" s="106">
        <f t="shared" si="236"/>
        <v>0</v>
      </c>
      <c r="O392" s="106">
        <f t="shared" si="237"/>
        <v>0</v>
      </c>
      <c r="P392" s="106">
        <f t="shared" si="238"/>
        <v>0</v>
      </c>
      <c r="Q392" s="106">
        <f t="shared" si="239"/>
        <v>0</v>
      </c>
      <c r="R392" s="106">
        <f t="shared" si="240"/>
        <v>0</v>
      </c>
      <c r="S392" s="106">
        <f t="shared" si="241"/>
        <v>0</v>
      </c>
      <c r="T392" s="106">
        <f t="shared" si="242"/>
        <v>0</v>
      </c>
      <c r="U392" s="106">
        <f t="shared" si="243"/>
        <v>0</v>
      </c>
      <c r="V392" s="106">
        <f t="shared" si="244"/>
        <v>0</v>
      </c>
      <c r="W392" s="106">
        <f t="shared" si="245"/>
        <v>0</v>
      </c>
      <c r="X392" s="106">
        <f t="shared" si="246"/>
        <v>0</v>
      </c>
      <c r="Y392" s="98">
        <f t="shared" si="247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28"/>
        <v>376</v>
      </c>
      <c r="C393" s="97">
        <v>39702</v>
      </c>
      <c r="E393" s="107" t="s">
        <v>308</v>
      </c>
      <c r="G393" s="118">
        <v>6.4</v>
      </c>
      <c r="H393" s="106" t="str">
        <f t="shared" si="231"/>
        <v>P, S, T &amp; D Plant - Demand</v>
      </c>
      <c r="I393" s="98">
        <f>'Plt. Class.'!K$119</f>
        <v>0</v>
      </c>
      <c r="J393" s="106">
        <f t="shared" si="232"/>
        <v>0</v>
      </c>
      <c r="K393" s="106">
        <f t="shared" si="233"/>
        <v>0</v>
      </c>
      <c r="L393" s="106">
        <f t="shared" si="234"/>
        <v>0</v>
      </c>
      <c r="M393" s="106">
        <f t="shared" si="235"/>
        <v>0</v>
      </c>
      <c r="N393" s="106">
        <f t="shared" si="236"/>
        <v>0</v>
      </c>
      <c r="O393" s="106">
        <f t="shared" si="237"/>
        <v>0</v>
      </c>
      <c r="P393" s="106">
        <f t="shared" si="238"/>
        <v>0</v>
      </c>
      <c r="Q393" s="106">
        <f t="shared" si="239"/>
        <v>0</v>
      </c>
      <c r="R393" s="106">
        <f t="shared" si="240"/>
        <v>0</v>
      </c>
      <c r="S393" s="106">
        <f t="shared" si="241"/>
        <v>0</v>
      </c>
      <c r="T393" s="106">
        <f t="shared" si="242"/>
        <v>0</v>
      </c>
      <c r="U393" s="106">
        <f t="shared" si="243"/>
        <v>0</v>
      </c>
      <c r="V393" s="106">
        <f t="shared" si="244"/>
        <v>0</v>
      </c>
      <c r="W393" s="106">
        <f t="shared" si="245"/>
        <v>0</v>
      </c>
      <c r="X393" s="106">
        <f t="shared" si="246"/>
        <v>0</v>
      </c>
      <c r="Y393" s="98">
        <f t="shared" si="247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28"/>
        <v>377</v>
      </c>
      <c r="C394" s="97">
        <v>39705</v>
      </c>
      <c r="E394" s="107" t="s">
        <v>309</v>
      </c>
      <c r="G394" s="118">
        <v>6.4</v>
      </c>
      <c r="H394" s="106" t="str">
        <f t="shared" si="231"/>
        <v>P, S, T &amp; D Plant - Demand</v>
      </c>
      <c r="I394" s="98">
        <f>'Plt. Class.'!K$120</f>
        <v>0</v>
      </c>
      <c r="J394" s="106">
        <f t="shared" si="232"/>
        <v>0</v>
      </c>
      <c r="K394" s="106">
        <f t="shared" si="233"/>
        <v>0</v>
      </c>
      <c r="L394" s="106">
        <f t="shared" si="234"/>
        <v>0</v>
      </c>
      <c r="M394" s="106">
        <f t="shared" si="235"/>
        <v>0</v>
      </c>
      <c r="N394" s="106">
        <f t="shared" si="236"/>
        <v>0</v>
      </c>
      <c r="O394" s="106">
        <f t="shared" si="237"/>
        <v>0</v>
      </c>
      <c r="P394" s="106">
        <f t="shared" si="238"/>
        <v>0</v>
      </c>
      <c r="Q394" s="106">
        <f t="shared" si="239"/>
        <v>0</v>
      </c>
      <c r="R394" s="106">
        <f t="shared" si="240"/>
        <v>0</v>
      </c>
      <c r="S394" s="106">
        <f t="shared" si="241"/>
        <v>0</v>
      </c>
      <c r="T394" s="106">
        <f t="shared" si="242"/>
        <v>0</v>
      </c>
      <c r="U394" s="106">
        <f t="shared" si="243"/>
        <v>0</v>
      </c>
      <c r="V394" s="106">
        <f t="shared" si="244"/>
        <v>0</v>
      </c>
      <c r="W394" s="106">
        <f t="shared" si="245"/>
        <v>0</v>
      </c>
      <c r="X394" s="106">
        <f t="shared" si="246"/>
        <v>0</v>
      </c>
      <c r="Y394" s="98">
        <f t="shared" si="247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28"/>
        <v>378</v>
      </c>
      <c r="C395" s="97">
        <v>39800</v>
      </c>
      <c r="E395" s="107" t="s">
        <v>310</v>
      </c>
      <c r="G395" s="118">
        <v>6.4</v>
      </c>
      <c r="H395" s="106" t="str">
        <f t="shared" si="231"/>
        <v>P, S, T &amp; D Plant - Demand</v>
      </c>
      <c r="I395" s="98">
        <f>'Plt. Class.'!K$121</f>
        <v>1671662.2794395874</v>
      </c>
      <c r="J395" s="106">
        <f t="shared" si="232"/>
        <v>778650.45152301458</v>
      </c>
      <c r="K395" s="106">
        <f t="shared" si="233"/>
        <v>420163.76537948573</v>
      </c>
      <c r="L395" s="106">
        <f t="shared" si="234"/>
        <v>9535.1202795144291</v>
      </c>
      <c r="M395" s="106">
        <f t="shared" si="235"/>
        <v>242465.36144401901</v>
      </c>
      <c r="N395" s="106">
        <f t="shared" si="236"/>
        <v>220847.58081355359</v>
      </c>
      <c r="O395" s="106">
        <f t="shared" si="237"/>
        <v>0</v>
      </c>
      <c r="P395" s="106">
        <f t="shared" si="238"/>
        <v>0</v>
      </c>
      <c r="Q395" s="106">
        <f t="shared" si="239"/>
        <v>0</v>
      </c>
      <c r="R395" s="106">
        <f t="shared" si="240"/>
        <v>0</v>
      </c>
      <c r="S395" s="106">
        <f t="shared" si="241"/>
        <v>0</v>
      </c>
      <c r="T395" s="106">
        <f t="shared" si="242"/>
        <v>0</v>
      </c>
      <c r="U395" s="106">
        <f t="shared" si="243"/>
        <v>0</v>
      </c>
      <c r="V395" s="106">
        <f t="shared" si="244"/>
        <v>0</v>
      </c>
      <c r="W395" s="106">
        <f t="shared" si="245"/>
        <v>0</v>
      </c>
      <c r="X395" s="106">
        <f t="shared" si="246"/>
        <v>0</v>
      </c>
      <c r="Y395" s="98">
        <f t="shared" si="247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28"/>
        <v>379</v>
      </c>
      <c r="C396" s="97">
        <v>39900</v>
      </c>
      <c r="E396" s="107" t="s">
        <v>311</v>
      </c>
      <c r="G396" s="118">
        <v>6.4</v>
      </c>
      <c r="H396" s="106" t="str">
        <f t="shared" si="231"/>
        <v>P, S, T &amp; D Plant - Demand</v>
      </c>
      <c r="I396" s="98">
        <f>'Plt. Class.'!K$122</f>
        <v>0</v>
      </c>
      <c r="J396" s="106">
        <f t="shared" si="232"/>
        <v>0</v>
      </c>
      <c r="K396" s="106">
        <f t="shared" si="233"/>
        <v>0</v>
      </c>
      <c r="L396" s="106">
        <f t="shared" si="234"/>
        <v>0</v>
      </c>
      <c r="M396" s="106">
        <f t="shared" si="235"/>
        <v>0</v>
      </c>
      <c r="N396" s="106">
        <f t="shared" si="236"/>
        <v>0</v>
      </c>
      <c r="O396" s="106">
        <f t="shared" si="237"/>
        <v>0</v>
      </c>
      <c r="P396" s="106">
        <f t="shared" si="238"/>
        <v>0</v>
      </c>
      <c r="Q396" s="106">
        <f t="shared" si="239"/>
        <v>0</v>
      </c>
      <c r="R396" s="106">
        <f t="shared" si="240"/>
        <v>0</v>
      </c>
      <c r="S396" s="106">
        <f t="shared" si="241"/>
        <v>0</v>
      </c>
      <c r="T396" s="106">
        <f t="shared" si="242"/>
        <v>0</v>
      </c>
      <c r="U396" s="106">
        <f t="shared" si="243"/>
        <v>0</v>
      </c>
      <c r="V396" s="106">
        <f t="shared" si="244"/>
        <v>0</v>
      </c>
      <c r="W396" s="106">
        <f t="shared" si="245"/>
        <v>0</v>
      </c>
      <c r="X396" s="106">
        <f t="shared" si="246"/>
        <v>0</v>
      </c>
      <c r="Y396" s="98">
        <f t="shared" si="247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28"/>
        <v>380</v>
      </c>
      <c r="C397" s="97">
        <v>39901</v>
      </c>
      <c r="E397" s="107" t="s">
        <v>312</v>
      </c>
      <c r="G397" s="118">
        <v>6.4</v>
      </c>
      <c r="H397" s="106" t="str">
        <f t="shared" si="231"/>
        <v>P, S, T &amp; D Plant - Demand</v>
      </c>
      <c r="I397" s="98">
        <f>'Plt. Class.'!K$123</f>
        <v>15394.362048620927</v>
      </c>
      <c r="J397" s="106">
        <f t="shared" si="232"/>
        <v>7170.6032417540355</v>
      </c>
      <c r="K397" s="106">
        <f t="shared" si="233"/>
        <v>3869.2941771300984</v>
      </c>
      <c r="L397" s="106">
        <f t="shared" si="234"/>
        <v>87.809060218312752</v>
      </c>
      <c r="M397" s="106">
        <f t="shared" si="235"/>
        <v>2232.867011613308</v>
      </c>
      <c r="N397" s="106">
        <f t="shared" si="236"/>
        <v>2033.7885579051731</v>
      </c>
      <c r="O397" s="106">
        <f t="shared" si="237"/>
        <v>0</v>
      </c>
      <c r="P397" s="106">
        <f t="shared" si="238"/>
        <v>0</v>
      </c>
      <c r="Q397" s="106">
        <f t="shared" si="239"/>
        <v>0</v>
      </c>
      <c r="R397" s="106">
        <f t="shared" si="240"/>
        <v>0</v>
      </c>
      <c r="S397" s="106">
        <f t="shared" si="241"/>
        <v>0</v>
      </c>
      <c r="T397" s="106">
        <f t="shared" si="242"/>
        <v>0</v>
      </c>
      <c r="U397" s="106">
        <f t="shared" si="243"/>
        <v>0</v>
      </c>
      <c r="V397" s="106">
        <f t="shared" si="244"/>
        <v>0</v>
      </c>
      <c r="W397" s="106">
        <f t="shared" si="245"/>
        <v>0</v>
      </c>
      <c r="X397" s="106">
        <f t="shared" si="246"/>
        <v>0</v>
      </c>
      <c r="Y397" s="98">
        <f t="shared" si="247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28"/>
        <v>381</v>
      </c>
      <c r="C398" s="97">
        <v>39902</v>
      </c>
      <c r="E398" s="107" t="s">
        <v>313</v>
      </c>
      <c r="G398" s="118">
        <v>6.4</v>
      </c>
      <c r="H398" s="106" t="str">
        <f t="shared" si="231"/>
        <v>P, S, T &amp; D Plant - Demand</v>
      </c>
      <c r="I398" s="98">
        <f>'Plt. Class.'!K$124</f>
        <v>0</v>
      </c>
      <c r="J398" s="106">
        <f t="shared" si="232"/>
        <v>0</v>
      </c>
      <c r="K398" s="106">
        <f t="shared" si="233"/>
        <v>0</v>
      </c>
      <c r="L398" s="106">
        <f t="shared" si="234"/>
        <v>0</v>
      </c>
      <c r="M398" s="106">
        <f t="shared" si="235"/>
        <v>0</v>
      </c>
      <c r="N398" s="106">
        <f t="shared" si="236"/>
        <v>0</v>
      </c>
      <c r="O398" s="106">
        <f t="shared" si="237"/>
        <v>0</v>
      </c>
      <c r="P398" s="106">
        <f t="shared" si="238"/>
        <v>0</v>
      </c>
      <c r="Q398" s="106">
        <f t="shared" si="239"/>
        <v>0</v>
      </c>
      <c r="R398" s="106">
        <f t="shared" si="240"/>
        <v>0</v>
      </c>
      <c r="S398" s="106">
        <f t="shared" si="241"/>
        <v>0</v>
      </c>
      <c r="T398" s="106">
        <f t="shared" si="242"/>
        <v>0</v>
      </c>
      <c r="U398" s="106">
        <f t="shared" si="243"/>
        <v>0</v>
      </c>
      <c r="V398" s="106">
        <f t="shared" si="244"/>
        <v>0</v>
      </c>
      <c r="W398" s="106">
        <f t="shared" si="245"/>
        <v>0</v>
      </c>
      <c r="X398" s="106">
        <f t="shared" si="246"/>
        <v>0</v>
      </c>
      <c r="Y398" s="98">
        <f t="shared" si="247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28"/>
        <v>382</v>
      </c>
      <c r="C399" s="97">
        <v>39903</v>
      </c>
      <c r="E399" s="107" t="s">
        <v>314</v>
      </c>
      <c r="G399" s="118">
        <v>6.4</v>
      </c>
      <c r="H399" s="106" t="str">
        <f t="shared" si="231"/>
        <v>P, S, T &amp; D Plant - Demand</v>
      </c>
      <c r="I399" s="98">
        <f>'Plt. Class.'!K$125</f>
        <v>57854.646397266632</v>
      </c>
      <c r="J399" s="106">
        <f t="shared" si="232"/>
        <v>26948.353799691053</v>
      </c>
      <c r="K399" s="106">
        <f t="shared" si="233"/>
        <v>14541.469514478409</v>
      </c>
      <c r="L399" s="106">
        <f t="shared" si="234"/>
        <v>330.0014715362546</v>
      </c>
      <c r="M399" s="106">
        <f t="shared" si="235"/>
        <v>8391.4962504459127</v>
      </c>
      <c r="N399" s="106">
        <f t="shared" si="236"/>
        <v>7643.3253611150012</v>
      </c>
      <c r="O399" s="106">
        <f t="shared" si="237"/>
        <v>0</v>
      </c>
      <c r="P399" s="106">
        <f t="shared" si="238"/>
        <v>0</v>
      </c>
      <c r="Q399" s="106">
        <f t="shared" si="239"/>
        <v>0</v>
      </c>
      <c r="R399" s="106">
        <f t="shared" si="240"/>
        <v>0</v>
      </c>
      <c r="S399" s="106">
        <f t="shared" si="241"/>
        <v>0</v>
      </c>
      <c r="T399" s="106">
        <f t="shared" si="242"/>
        <v>0</v>
      </c>
      <c r="U399" s="106">
        <f t="shared" si="243"/>
        <v>0</v>
      </c>
      <c r="V399" s="106">
        <f t="shared" si="244"/>
        <v>0</v>
      </c>
      <c r="W399" s="106">
        <f t="shared" si="245"/>
        <v>0</v>
      </c>
      <c r="X399" s="106">
        <f t="shared" si="246"/>
        <v>0</v>
      </c>
      <c r="Y399" s="98">
        <f t="shared" si="247"/>
        <v>0</v>
      </c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28"/>
        <v>383</v>
      </c>
      <c r="C400" s="97">
        <v>39904</v>
      </c>
      <c r="E400" s="107" t="s">
        <v>315</v>
      </c>
      <c r="G400" s="118">
        <v>6.4</v>
      </c>
      <c r="H400" s="106" t="str">
        <f t="shared" si="231"/>
        <v>P, S, T &amp; D Plant - Demand</v>
      </c>
      <c r="I400" s="98">
        <f>'Plt. Class.'!K$126</f>
        <v>0</v>
      </c>
      <c r="J400" s="106">
        <f t="shared" si="232"/>
        <v>0</v>
      </c>
      <c r="K400" s="106">
        <f t="shared" si="233"/>
        <v>0</v>
      </c>
      <c r="L400" s="106">
        <f t="shared" si="234"/>
        <v>0</v>
      </c>
      <c r="M400" s="106">
        <f t="shared" si="235"/>
        <v>0</v>
      </c>
      <c r="N400" s="106">
        <f t="shared" si="236"/>
        <v>0</v>
      </c>
      <c r="O400" s="106">
        <f t="shared" si="237"/>
        <v>0</v>
      </c>
      <c r="P400" s="106">
        <f t="shared" si="238"/>
        <v>0</v>
      </c>
      <c r="Q400" s="106">
        <f t="shared" si="239"/>
        <v>0</v>
      </c>
      <c r="R400" s="106">
        <f t="shared" si="240"/>
        <v>0</v>
      </c>
      <c r="S400" s="106">
        <f t="shared" si="241"/>
        <v>0</v>
      </c>
      <c r="T400" s="106">
        <f t="shared" si="242"/>
        <v>0</v>
      </c>
      <c r="U400" s="106">
        <f t="shared" si="243"/>
        <v>0</v>
      </c>
      <c r="V400" s="106">
        <f t="shared" si="244"/>
        <v>0</v>
      </c>
      <c r="W400" s="106">
        <f t="shared" si="245"/>
        <v>0</v>
      </c>
      <c r="X400" s="106">
        <f t="shared" si="246"/>
        <v>0</v>
      </c>
      <c r="Y400" s="98">
        <f t="shared" si="247"/>
        <v>0</v>
      </c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28"/>
        <v>384</v>
      </c>
      <c r="C401" s="97">
        <v>39905</v>
      </c>
      <c r="E401" s="107" t="s">
        <v>316</v>
      </c>
      <c r="G401" s="118">
        <v>6.4</v>
      </c>
      <c r="H401" s="106" t="str">
        <f t="shared" si="231"/>
        <v>P, S, T &amp; D Plant - Demand</v>
      </c>
      <c r="I401" s="98">
        <f>'Plt. Class.'!K$127</f>
        <v>0</v>
      </c>
      <c r="J401" s="106">
        <f t="shared" si="232"/>
        <v>0</v>
      </c>
      <c r="K401" s="106">
        <f t="shared" si="233"/>
        <v>0</v>
      </c>
      <c r="L401" s="106">
        <f t="shared" si="234"/>
        <v>0</v>
      </c>
      <c r="M401" s="106">
        <f t="shared" si="235"/>
        <v>0</v>
      </c>
      <c r="N401" s="106">
        <f t="shared" si="236"/>
        <v>0</v>
      </c>
      <c r="O401" s="106">
        <f t="shared" si="237"/>
        <v>0</v>
      </c>
      <c r="P401" s="106">
        <f t="shared" si="238"/>
        <v>0</v>
      </c>
      <c r="Q401" s="106">
        <f t="shared" si="239"/>
        <v>0</v>
      </c>
      <c r="R401" s="106">
        <f t="shared" si="240"/>
        <v>0</v>
      </c>
      <c r="S401" s="106">
        <f t="shared" si="241"/>
        <v>0</v>
      </c>
      <c r="T401" s="106">
        <f t="shared" si="242"/>
        <v>0</v>
      </c>
      <c r="U401" s="106">
        <f t="shared" si="243"/>
        <v>0</v>
      </c>
      <c r="V401" s="106">
        <f t="shared" si="244"/>
        <v>0</v>
      </c>
      <c r="W401" s="106">
        <f t="shared" si="245"/>
        <v>0</v>
      </c>
      <c r="X401" s="106">
        <f t="shared" si="246"/>
        <v>0</v>
      </c>
      <c r="Y401" s="98">
        <f t="shared" si="247"/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28"/>
        <v>385</v>
      </c>
      <c r="C402" s="97">
        <v>39906</v>
      </c>
      <c r="E402" s="107" t="s">
        <v>317</v>
      </c>
      <c r="G402" s="118">
        <v>6.4</v>
      </c>
      <c r="H402" s="106" t="str">
        <f t="shared" si="231"/>
        <v>P, S, T &amp; D Plant - Demand</v>
      </c>
      <c r="I402" s="98">
        <f>'Plt. Class.'!K$128</f>
        <v>16440.377960206846</v>
      </c>
      <c r="J402" s="106">
        <f t="shared" si="232"/>
        <v>7657.8312972495996</v>
      </c>
      <c r="K402" s="106">
        <f t="shared" si="233"/>
        <v>4132.2049273841112</v>
      </c>
      <c r="L402" s="106">
        <f t="shared" si="234"/>
        <v>93.775509096133547</v>
      </c>
      <c r="M402" s="106">
        <f t="shared" si="235"/>
        <v>2384.5858301798789</v>
      </c>
      <c r="N402" s="106">
        <f t="shared" si="236"/>
        <v>2171.9803962971228</v>
      </c>
      <c r="O402" s="106">
        <f t="shared" si="237"/>
        <v>0</v>
      </c>
      <c r="P402" s="106">
        <f t="shared" si="238"/>
        <v>0</v>
      </c>
      <c r="Q402" s="106">
        <f t="shared" si="239"/>
        <v>0</v>
      </c>
      <c r="R402" s="106">
        <f t="shared" si="240"/>
        <v>0</v>
      </c>
      <c r="S402" s="106">
        <f t="shared" si="241"/>
        <v>0</v>
      </c>
      <c r="T402" s="106">
        <f t="shared" si="242"/>
        <v>0</v>
      </c>
      <c r="U402" s="106">
        <f t="shared" si="243"/>
        <v>0</v>
      </c>
      <c r="V402" s="106">
        <f t="shared" si="244"/>
        <v>0</v>
      </c>
      <c r="W402" s="106">
        <f t="shared" si="245"/>
        <v>0</v>
      </c>
      <c r="X402" s="106">
        <f t="shared" si="246"/>
        <v>0</v>
      </c>
      <c r="Y402" s="98">
        <f t="shared" si="247"/>
        <v>0</v>
      </c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28"/>
        <v>386</v>
      </c>
      <c r="C403" s="97">
        <v>39907</v>
      </c>
      <c r="E403" s="107" t="s">
        <v>318</v>
      </c>
      <c r="G403" s="118">
        <v>6.4</v>
      </c>
      <c r="H403" s="106" t="str">
        <f t="shared" si="231"/>
        <v>P, S, T &amp; D Plant - Demand</v>
      </c>
      <c r="I403" s="98">
        <f>'Plt. Class.'!K$129</f>
        <v>0</v>
      </c>
      <c r="J403" s="106">
        <f t="shared" si="232"/>
        <v>0</v>
      </c>
      <c r="K403" s="106">
        <f t="shared" si="233"/>
        <v>0</v>
      </c>
      <c r="L403" s="106">
        <f t="shared" si="234"/>
        <v>0</v>
      </c>
      <c r="M403" s="106">
        <f t="shared" si="235"/>
        <v>0</v>
      </c>
      <c r="N403" s="106">
        <f t="shared" si="236"/>
        <v>0</v>
      </c>
      <c r="O403" s="106">
        <f t="shared" si="237"/>
        <v>0</v>
      </c>
      <c r="P403" s="106">
        <f t="shared" si="238"/>
        <v>0</v>
      </c>
      <c r="Q403" s="106">
        <f t="shared" si="239"/>
        <v>0</v>
      </c>
      <c r="R403" s="106">
        <f t="shared" si="240"/>
        <v>0</v>
      </c>
      <c r="S403" s="106">
        <f t="shared" si="241"/>
        <v>0</v>
      </c>
      <c r="T403" s="106">
        <f t="shared" si="242"/>
        <v>0</v>
      </c>
      <c r="U403" s="106">
        <f t="shared" si="243"/>
        <v>0</v>
      </c>
      <c r="V403" s="106">
        <f t="shared" si="244"/>
        <v>0</v>
      </c>
      <c r="W403" s="106">
        <f t="shared" si="245"/>
        <v>0</v>
      </c>
      <c r="X403" s="106">
        <f t="shared" si="246"/>
        <v>0</v>
      </c>
      <c r="Y403" s="98">
        <f t="shared" si="247"/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28"/>
        <v>387</v>
      </c>
      <c r="C404" s="97">
        <v>39908</v>
      </c>
      <c r="E404" s="107" t="s">
        <v>319</v>
      </c>
      <c r="G404" s="118">
        <v>6.4</v>
      </c>
      <c r="H404" s="106" t="str">
        <f t="shared" si="231"/>
        <v>P, S, T &amp; D Plant - Demand</v>
      </c>
      <c r="I404" s="98">
        <f>'Plt. Class.'!K$130</f>
        <v>28199.349984166271</v>
      </c>
      <c r="J404" s="106">
        <f t="shared" si="232"/>
        <v>13135.09126089012</v>
      </c>
      <c r="K404" s="106">
        <f t="shared" si="233"/>
        <v>7087.7624124971662</v>
      </c>
      <c r="L404" s="106">
        <f t="shared" si="234"/>
        <v>160.84839456525285</v>
      </c>
      <c r="M404" s="106">
        <f t="shared" si="235"/>
        <v>4090.1596395950523</v>
      </c>
      <c r="N404" s="106">
        <f t="shared" si="236"/>
        <v>3725.4882766186793</v>
      </c>
      <c r="O404" s="106">
        <f t="shared" si="237"/>
        <v>0</v>
      </c>
      <c r="P404" s="106">
        <f t="shared" si="238"/>
        <v>0</v>
      </c>
      <c r="Q404" s="106">
        <f t="shared" si="239"/>
        <v>0</v>
      </c>
      <c r="R404" s="106">
        <f t="shared" si="240"/>
        <v>0</v>
      </c>
      <c r="S404" s="106">
        <f t="shared" si="241"/>
        <v>0</v>
      </c>
      <c r="T404" s="106">
        <f t="shared" si="242"/>
        <v>0</v>
      </c>
      <c r="U404" s="106">
        <f t="shared" si="243"/>
        <v>0</v>
      </c>
      <c r="V404" s="106">
        <f t="shared" si="244"/>
        <v>0</v>
      </c>
      <c r="W404" s="106">
        <f t="shared" si="245"/>
        <v>0</v>
      </c>
      <c r="X404" s="106">
        <f t="shared" si="246"/>
        <v>0</v>
      </c>
      <c r="Y404" s="98">
        <f t="shared" si="247"/>
        <v>0</v>
      </c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28"/>
        <v>388</v>
      </c>
      <c r="C405" s="97">
        <v>39909</v>
      </c>
      <c r="E405" s="107" t="s">
        <v>320</v>
      </c>
      <c r="G405" s="118">
        <v>6.4</v>
      </c>
      <c r="H405" s="106" t="str">
        <f t="shared" si="231"/>
        <v>P, S, T &amp; D Plant - Demand</v>
      </c>
      <c r="I405" s="98">
        <f>'Plt. Class.'!K$131</f>
        <v>0</v>
      </c>
      <c r="J405" s="106">
        <f t="shared" si="232"/>
        <v>0</v>
      </c>
      <c r="K405" s="106">
        <f t="shared" si="233"/>
        <v>0</v>
      </c>
      <c r="L405" s="106">
        <f t="shared" si="234"/>
        <v>0</v>
      </c>
      <c r="M405" s="106">
        <f t="shared" si="235"/>
        <v>0</v>
      </c>
      <c r="N405" s="106">
        <f t="shared" si="236"/>
        <v>0</v>
      </c>
      <c r="O405" s="106">
        <f t="shared" si="237"/>
        <v>0</v>
      </c>
      <c r="P405" s="106">
        <f t="shared" si="238"/>
        <v>0</v>
      </c>
      <c r="Q405" s="106">
        <f t="shared" si="239"/>
        <v>0</v>
      </c>
      <c r="R405" s="106">
        <f t="shared" si="240"/>
        <v>0</v>
      </c>
      <c r="S405" s="106">
        <f t="shared" si="241"/>
        <v>0</v>
      </c>
      <c r="T405" s="106">
        <f t="shared" si="242"/>
        <v>0</v>
      </c>
      <c r="U405" s="106">
        <f t="shared" si="243"/>
        <v>0</v>
      </c>
      <c r="V405" s="106">
        <f t="shared" si="244"/>
        <v>0</v>
      </c>
      <c r="W405" s="106">
        <f t="shared" si="245"/>
        <v>0</v>
      </c>
      <c r="X405" s="106">
        <f t="shared" si="246"/>
        <v>0</v>
      </c>
      <c r="Y405" s="98">
        <f t="shared" si="247"/>
        <v>0</v>
      </c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28"/>
        <v>389</v>
      </c>
      <c r="C406" s="97">
        <v>39924</v>
      </c>
      <c r="E406" s="107" t="s">
        <v>321</v>
      </c>
      <c r="G406" s="118">
        <v>6.4</v>
      </c>
      <c r="H406" s="106" t="str">
        <f t="shared" si="231"/>
        <v>P, S, T &amp; D Plant - Demand</v>
      </c>
      <c r="I406" s="98">
        <f>'Plt. Class.'!K$132</f>
        <v>0</v>
      </c>
      <c r="J406" s="106">
        <f t="shared" si="232"/>
        <v>0</v>
      </c>
      <c r="K406" s="106">
        <f t="shared" si="233"/>
        <v>0</v>
      </c>
      <c r="L406" s="106">
        <f t="shared" si="234"/>
        <v>0</v>
      </c>
      <c r="M406" s="106">
        <f t="shared" si="235"/>
        <v>0</v>
      </c>
      <c r="N406" s="106">
        <f t="shared" si="236"/>
        <v>0</v>
      </c>
      <c r="O406" s="106">
        <f t="shared" si="237"/>
        <v>0</v>
      </c>
      <c r="P406" s="106">
        <f t="shared" si="238"/>
        <v>0</v>
      </c>
      <c r="Q406" s="106">
        <f t="shared" si="239"/>
        <v>0</v>
      </c>
      <c r="R406" s="106">
        <f t="shared" si="240"/>
        <v>0</v>
      </c>
      <c r="S406" s="106">
        <f t="shared" si="241"/>
        <v>0</v>
      </c>
      <c r="T406" s="106">
        <f t="shared" si="242"/>
        <v>0</v>
      </c>
      <c r="U406" s="106">
        <f t="shared" si="243"/>
        <v>0</v>
      </c>
      <c r="V406" s="106">
        <f t="shared" si="244"/>
        <v>0</v>
      </c>
      <c r="W406" s="106">
        <f t="shared" si="245"/>
        <v>0</v>
      </c>
      <c r="X406" s="106">
        <f t="shared" si="246"/>
        <v>0</v>
      </c>
      <c r="Y406" s="98">
        <f t="shared" si="247"/>
        <v>0</v>
      </c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28"/>
        <v>390</v>
      </c>
      <c r="G407" s="118"/>
      <c r="H407" s="106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28"/>
        <v>391</v>
      </c>
      <c r="D408" s="97" t="s">
        <v>149</v>
      </c>
      <c r="G408" s="118"/>
      <c r="H408" s="106"/>
      <c r="I408" s="98">
        <f>'Plt. Class.'!K$134</f>
        <v>11901789.299132422</v>
      </c>
      <c r="J408" s="98">
        <f>SUM(J372:J406)</f>
        <v>5543783.4098930862</v>
      </c>
      <c r="K408" s="98">
        <f t="shared" ref="K408:X408" si="248">SUM(K372:K406)</f>
        <v>2991453.8768878584</v>
      </c>
      <c r="L408" s="98">
        <f t="shared" si="248"/>
        <v>67887.511672938126</v>
      </c>
      <c r="M408" s="98">
        <f t="shared" si="248"/>
        <v>1726288.6647248715</v>
      </c>
      <c r="N408" s="98">
        <f t="shared" si="248"/>
        <v>1572375.8359536678</v>
      </c>
      <c r="O408" s="98">
        <f t="shared" si="248"/>
        <v>0</v>
      </c>
      <c r="P408" s="98">
        <f t="shared" si="248"/>
        <v>0</v>
      </c>
      <c r="Q408" s="98">
        <f t="shared" si="248"/>
        <v>0</v>
      </c>
      <c r="R408" s="98">
        <f t="shared" si="248"/>
        <v>0</v>
      </c>
      <c r="S408" s="98">
        <f t="shared" si="248"/>
        <v>0</v>
      </c>
      <c r="T408" s="98">
        <f t="shared" si="248"/>
        <v>0</v>
      </c>
      <c r="U408" s="98">
        <f t="shared" si="248"/>
        <v>0</v>
      </c>
      <c r="V408" s="98">
        <f t="shared" si="248"/>
        <v>0</v>
      </c>
      <c r="W408" s="98">
        <f t="shared" si="248"/>
        <v>0</v>
      </c>
      <c r="X408" s="98">
        <f t="shared" si="248"/>
        <v>0</v>
      </c>
      <c r="Y408" s="98">
        <f>SUM(J408:X408)-I408</f>
        <v>0</v>
      </c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28"/>
        <v>392</v>
      </c>
      <c r="G409" s="118"/>
      <c r="H409" s="106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28"/>
        <v>393</v>
      </c>
      <c r="D410" s="97" t="s">
        <v>349</v>
      </c>
      <c r="G410" s="118"/>
      <c r="H410" s="106"/>
      <c r="I410" s="98">
        <f>'Plt. Class.'!K$136</f>
        <v>364060408.40733111</v>
      </c>
      <c r="J410" s="98">
        <f t="shared" ref="J410:X410" si="249">J408+J368+J340+J326+J304+J292</f>
        <v>169577195.63012135</v>
      </c>
      <c r="K410" s="98">
        <f t="shared" si="249"/>
        <v>91504721.918650955</v>
      </c>
      <c r="L410" s="98">
        <f t="shared" si="249"/>
        <v>2076591.561506548</v>
      </c>
      <c r="M410" s="98">
        <f t="shared" si="249"/>
        <v>52804947.265743941</v>
      </c>
      <c r="N410" s="98">
        <f t="shared" si="249"/>
        <v>48096952.031308331</v>
      </c>
      <c r="O410" s="98">
        <f t="shared" si="249"/>
        <v>0</v>
      </c>
      <c r="P410" s="98">
        <f t="shared" si="249"/>
        <v>0</v>
      </c>
      <c r="Q410" s="98">
        <f t="shared" si="249"/>
        <v>0</v>
      </c>
      <c r="R410" s="98">
        <f t="shared" si="249"/>
        <v>0</v>
      </c>
      <c r="S410" s="98">
        <f t="shared" si="249"/>
        <v>0</v>
      </c>
      <c r="T410" s="98">
        <f t="shared" si="249"/>
        <v>0</v>
      </c>
      <c r="U410" s="98">
        <f t="shared" si="249"/>
        <v>0</v>
      </c>
      <c r="V410" s="98">
        <f t="shared" si="249"/>
        <v>0</v>
      </c>
      <c r="W410" s="98">
        <f t="shared" si="249"/>
        <v>0</v>
      </c>
      <c r="X410" s="98">
        <f t="shared" si="249"/>
        <v>0</v>
      </c>
      <c r="Y410" s="98">
        <f>SUM(J410:X410)-I410</f>
        <v>0</v>
      </c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si="228"/>
        <v>394</v>
      </c>
      <c r="G411" s="118"/>
      <c r="H411" s="106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28"/>
        <v>395</v>
      </c>
      <c r="D412" s="97" t="s">
        <v>348</v>
      </c>
      <c r="G412" s="118">
        <v>6.4</v>
      </c>
      <c r="H412" s="106" t="str">
        <f>VLOOKUP($G412,alloc,3)</f>
        <v>P, S, T &amp; D Plant - Demand</v>
      </c>
      <c r="I412" s="98">
        <f>'Plt. Class.'!K$138</f>
        <v>0</v>
      </c>
      <c r="J412" s="106">
        <f>$I412*VLOOKUP($G412,alloc,6)</f>
        <v>0</v>
      </c>
      <c r="K412" s="106">
        <f>$I412*VLOOKUP($G412,alloc,7)</f>
        <v>0</v>
      </c>
      <c r="L412" s="106">
        <f>$I412*VLOOKUP($G412,alloc,8)</f>
        <v>0</v>
      </c>
      <c r="M412" s="106">
        <f>$I412*VLOOKUP($G412,alloc,9)</f>
        <v>0</v>
      </c>
      <c r="N412" s="106">
        <f>$I412*VLOOKUP($G412,alloc,10)</f>
        <v>0</v>
      </c>
      <c r="O412" s="106">
        <f>$I412*VLOOKUP($G412,alloc,11)</f>
        <v>0</v>
      </c>
      <c r="P412" s="106">
        <f>$I412*VLOOKUP($G412,alloc,12)</f>
        <v>0</v>
      </c>
      <c r="Q412" s="106">
        <f>$I412*VLOOKUP($G412,alloc,13)</f>
        <v>0</v>
      </c>
      <c r="R412" s="106">
        <f>$I412*VLOOKUP($G412,alloc,14)</f>
        <v>0</v>
      </c>
      <c r="S412" s="106">
        <f>$I412*VLOOKUP($G412,alloc,15)</f>
        <v>0</v>
      </c>
      <c r="T412" s="106">
        <f>$I412*VLOOKUP($G412,alloc,16)</f>
        <v>0</v>
      </c>
      <c r="U412" s="106">
        <f>$I412*VLOOKUP($G412,alloc,17)</f>
        <v>0</v>
      </c>
      <c r="V412" s="106">
        <f>$I412*VLOOKUP($G412,alloc,18)</f>
        <v>0</v>
      </c>
      <c r="W412" s="106">
        <f>$I412*VLOOKUP($G412,alloc,19)</f>
        <v>0</v>
      </c>
      <c r="X412" s="106">
        <f>$I412*VLOOKUP($G412,alloc,20)</f>
        <v>0</v>
      </c>
      <c r="Y412" s="98">
        <f>SUM(J412:X412)-I412</f>
        <v>0</v>
      </c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si="228"/>
        <v>396</v>
      </c>
      <c r="G413" s="118"/>
      <c r="H413" s="106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28"/>
        <v>397</v>
      </c>
      <c r="D414" s="97" t="s">
        <v>347</v>
      </c>
      <c r="G414" s="118"/>
      <c r="H414" s="106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28"/>
        <v>398</v>
      </c>
      <c r="G415" s="118"/>
      <c r="H415" s="106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28"/>
        <v>399</v>
      </c>
      <c r="D416" s="97" t="s">
        <v>322</v>
      </c>
      <c r="G416" s="118"/>
      <c r="H416" s="106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28"/>
        <v>400</v>
      </c>
      <c r="G417" s="118"/>
      <c r="H417" s="106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ref="A418:A481" si="250">A417+1</f>
        <v>401</v>
      </c>
      <c r="C418" s="97">
        <v>30100</v>
      </c>
      <c r="E418" s="107" t="s">
        <v>323</v>
      </c>
      <c r="G418" s="118">
        <v>6.4</v>
      </c>
      <c r="H418" s="106" t="str">
        <f>VLOOKUP($G418,alloc,3)</f>
        <v>P, S, T &amp; D Plant - Demand</v>
      </c>
      <c r="I418" s="98">
        <f>'Plt. Class.'!K$144</f>
        <v>40160.290767772822</v>
      </c>
      <c r="J418" s="106">
        <f>$I418*VLOOKUP($G418,alloc,6)</f>
        <v>18706.427084126812</v>
      </c>
      <c r="K418" s="106">
        <f>$I418*VLOOKUP($G418,alloc,7)</f>
        <v>10094.083712518344</v>
      </c>
      <c r="L418" s="106">
        <f>$I418*VLOOKUP($G418,alloc,8)</f>
        <v>229.07330484202964</v>
      </c>
      <c r="M418" s="106">
        <f>$I418*VLOOKUP($G418,alloc,9)</f>
        <v>5825.027899755778</v>
      </c>
      <c r="N418" s="106">
        <f>$I418*VLOOKUP($G418,alloc,10)</f>
        <v>5305.6787665298571</v>
      </c>
      <c r="O418" s="106">
        <f>$I418*VLOOKUP($G418,alloc,11)</f>
        <v>0</v>
      </c>
      <c r="P418" s="106">
        <f>$I418*VLOOKUP($G418,alloc,12)</f>
        <v>0</v>
      </c>
      <c r="Q418" s="106">
        <f>$I418*VLOOKUP($G418,alloc,13)</f>
        <v>0</v>
      </c>
      <c r="R418" s="106">
        <f>$I418*VLOOKUP($G418,alloc,14)</f>
        <v>0</v>
      </c>
      <c r="S418" s="106">
        <f>$I418*VLOOKUP($G418,alloc,15)</f>
        <v>0</v>
      </c>
      <c r="T418" s="106">
        <f>$I418*VLOOKUP($G418,alloc,16)</f>
        <v>0</v>
      </c>
      <c r="U418" s="106">
        <f>$I418*VLOOKUP($G418,alloc,17)</f>
        <v>0</v>
      </c>
      <c r="V418" s="106">
        <f>$I418*VLOOKUP($G418,alloc,18)</f>
        <v>0</v>
      </c>
      <c r="W418" s="106">
        <f>$I418*VLOOKUP($G418,alloc,19)</f>
        <v>0</v>
      </c>
      <c r="X418" s="106">
        <f>$I418*VLOOKUP($G418,alloc,20)</f>
        <v>0</v>
      </c>
      <c r="Y418" s="98">
        <f>SUM(J418:X418)-I418</f>
        <v>0</v>
      </c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50"/>
        <v>402</v>
      </c>
      <c r="C419" s="97">
        <v>30200</v>
      </c>
      <c r="E419" s="107" t="s">
        <v>185</v>
      </c>
      <c r="G419" s="118">
        <v>6.4</v>
      </c>
      <c r="H419" s="106" t="str">
        <f>VLOOKUP($G419,alloc,3)</f>
        <v>P, S, T &amp; D Plant - Demand</v>
      </c>
      <c r="I419" s="98">
        <f>'Plt. Class.'!K$145</f>
        <v>0</v>
      </c>
      <c r="J419" s="106">
        <f>$I419*VLOOKUP($G419,alloc,6)</f>
        <v>0</v>
      </c>
      <c r="K419" s="106">
        <f>$I419*VLOOKUP($G419,alloc,7)</f>
        <v>0</v>
      </c>
      <c r="L419" s="106">
        <f>$I419*VLOOKUP($G419,alloc,8)</f>
        <v>0</v>
      </c>
      <c r="M419" s="106">
        <f>$I419*VLOOKUP($G419,alloc,9)</f>
        <v>0</v>
      </c>
      <c r="N419" s="106">
        <f>$I419*VLOOKUP($G419,alloc,10)</f>
        <v>0</v>
      </c>
      <c r="O419" s="106">
        <f>$I419*VLOOKUP($G419,alloc,11)</f>
        <v>0</v>
      </c>
      <c r="P419" s="106">
        <f>$I419*VLOOKUP($G419,alloc,12)</f>
        <v>0</v>
      </c>
      <c r="Q419" s="106">
        <f>$I419*VLOOKUP($G419,alloc,13)</f>
        <v>0</v>
      </c>
      <c r="R419" s="106">
        <f>$I419*VLOOKUP($G419,alloc,14)</f>
        <v>0</v>
      </c>
      <c r="S419" s="106">
        <f>$I419*VLOOKUP($G419,alloc,15)</f>
        <v>0</v>
      </c>
      <c r="T419" s="106">
        <f>$I419*VLOOKUP($G419,alloc,16)</f>
        <v>0</v>
      </c>
      <c r="U419" s="106">
        <f>$I419*VLOOKUP($G419,alloc,17)</f>
        <v>0</v>
      </c>
      <c r="V419" s="106">
        <f>$I419*VLOOKUP($G419,alloc,18)</f>
        <v>0</v>
      </c>
      <c r="W419" s="106">
        <f>$I419*VLOOKUP($G419,alloc,19)</f>
        <v>0</v>
      </c>
      <c r="X419" s="106">
        <f>$I419*VLOOKUP($G419,alloc,20)</f>
        <v>0</v>
      </c>
      <c r="Y419" s="98">
        <f>SUM(J419:X419)-I419</f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50"/>
        <v>403</v>
      </c>
      <c r="C420" s="97">
        <v>30300</v>
      </c>
      <c r="E420" s="107" t="s">
        <v>324</v>
      </c>
      <c r="G420" s="118">
        <v>6.4</v>
      </c>
      <c r="H420" s="106" t="str">
        <f>VLOOKUP($G420,alloc,3)</f>
        <v>P, S, T &amp; D Plant - Demand</v>
      </c>
      <c r="I420" s="98">
        <f>'Plt. Class.'!K$146</f>
        <v>240462.43391208016</v>
      </c>
      <c r="J420" s="106">
        <f>$I420*VLOOKUP($G420,alloc,6)</f>
        <v>112005.98652183134</v>
      </c>
      <c r="K420" s="106">
        <f>$I420*VLOOKUP($G420,alloc,7)</f>
        <v>60439.003085411561</v>
      </c>
      <c r="L420" s="106">
        <f>$I420*VLOOKUP($G420,alloc,8)</f>
        <v>1371.5917732050107</v>
      </c>
      <c r="M420" s="106">
        <f>$I420*VLOOKUP($G420,alloc,9)</f>
        <v>34877.745145835899</v>
      </c>
      <c r="N420" s="106">
        <f>$I420*VLOOKUP($G420,alloc,10)</f>
        <v>31768.107385796349</v>
      </c>
      <c r="O420" s="106">
        <f>$I420*VLOOKUP($G420,alloc,11)</f>
        <v>0</v>
      </c>
      <c r="P420" s="106">
        <f>$I420*VLOOKUP($G420,alloc,12)</f>
        <v>0</v>
      </c>
      <c r="Q420" s="106">
        <f>$I420*VLOOKUP($G420,alloc,13)</f>
        <v>0</v>
      </c>
      <c r="R420" s="106">
        <f>$I420*VLOOKUP($G420,alloc,14)</f>
        <v>0</v>
      </c>
      <c r="S420" s="106">
        <f>$I420*VLOOKUP($G420,alloc,15)</f>
        <v>0</v>
      </c>
      <c r="T420" s="106">
        <f>$I420*VLOOKUP($G420,alloc,16)</f>
        <v>0</v>
      </c>
      <c r="U420" s="106">
        <f>$I420*VLOOKUP($G420,alloc,17)</f>
        <v>0</v>
      </c>
      <c r="V420" s="106">
        <f>$I420*VLOOKUP($G420,alloc,18)</f>
        <v>0</v>
      </c>
      <c r="W420" s="106">
        <f>$I420*VLOOKUP($G420,alloc,19)</f>
        <v>0</v>
      </c>
      <c r="X420" s="106">
        <f>$I420*VLOOKUP($G420,alloc,20)</f>
        <v>0</v>
      </c>
      <c r="Y420" s="98">
        <f>SUM(J420:X420)-I420</f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50"/>
        <v>404</v>
      </c>
      <c r="G421" s="118"/>
      <c r="H421" s="106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50"/>
        <v>405</v>
      </c>
      <c r="D422" s="97" t="s">
        <v>325</v>
      </c>
      <c r="G422" s="118"/>
      <c r="H422" s="106"/>
      <c r="I422" s="98">
        <f>'Plt. Class.'!K$148</f>
        <v>280622.72467985295</v>
      </c>
      <c r="J422" s="98">
        <f>SUM(J418:J420)</f>
        <v>130712.41360595815</v>
      </c>
      <c r="K422" s="98">
        <f t="shared" ref="K422:X422" si="251">SUM(K418:K420)</f>
        <v>70533.086797929907</v>
      </c>
      <c r="L422" s="98">
        <f t="shared" si="251"/>
        <v>1600.6650780470404</v>
      </c>
      <c r="M422" s="98">
        <f t="shared" si="251"/>
        <v>40702.773045591675</v>
      </c>
      <c r="N422" s="98">
        <f t="shared" si="251"/>
        <v>37073.786152326204</v>
      </c>
      <c r="O422" s="98">
        <f t="shared" si="251"/>
        <v>0</v>
      </c>
      <c r="P422" s="98">
        <f t="shared" si="251"/>
        <v>0</v>
      </c>
      <c r="Q422" s="98">
        <f t="shared" si="251"/>
        <v>0</v>
      </c>
      <c r="R422" s="98">
        <f t="shared" si="251"/>
        <v>0</v>
      </c>
      <c r="S422" s="98">
        <f t="shared" si="251"/>
        <v>0</v>
      </c>
      <c r="T422" s="98">
        <f t="shared" si="251"/>
        <v>0</v>
      </c>
      <c r="U422" s="98">
        <f t="shared" si="251"/>
        <v>0</v>
      </c>
      <c r="V422" s="98">
        <f t="shared" si="251"/>
        <v>0</v>
      </c>
      <c r="W422" s="98">
        <f t="shared" si="251"/>
        <v>0</v>
      </c>
      <c r="X422" s="98">
        <f t="shared" si="251"/>
        <v>0</v>
      </c>
      <c r="Y422" s="98">
        <f>SUM(J422:X422)-I422</f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50"/>
        <v>406</v>
      </c>
      <c r="G423" s="118"/>
      <c r="H423" s="106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50"/>
        <v>407</v>
      </c>
      <c r="D424" s="97" t="s">
        <v>148</v>
      </c>
      <c r="G424" s="118"/>
      <c r="H424" s="106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50"/>
        <v>408</v>
      </c>
      <c r="G425" s="118"/>
      <c r="H425" s="106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50"/>
        <v>409</v>
      </c>
      <c r="C426" s="108">
        <v>37400</v>
      </c>
      <c r="E426" s="107" t="s">
        <v>115</v>
      </c>
      <c r="G426" s="118">
        <v>6.4</v>
      </c>
      <c r="H426" s="106" t="str">
        <f t="shared" ref="H426:H459" si="252">VLOOKUP($G426,alloc,3)</f>
        <v>P, S, T &amp; D Plant - Demand</v>
      </c>
      <c r="I426" s="98">
        <f>'Plt. Class.'!K$152</f>
        <v>0</v>
      </c>
      <c r="J426" s="106">
        <f t="shared" ref="J426:J459" si="253">$I426*VLOOKUP($G426,alloc,6)</f>
        <v>0</v>
      </c>
      <c r="K426" s="106">
        <f t="shared" ref="K426:K459" si="254">$I426*VLOOKUP($G426,alloc,7)</f>
        <v>0</v>
      </c>
      <c r="L426" s="106">
        <f t="shared" ref="L426:L459" si="255">$I426*VLOOKUP($G426,alloc,8)</f>
        <v>0</v>
      </c>
      <c r="M426" s="106">
        <f t="shared" ref="M426:M459" si="256">$I426*VLOOKUP($G426,alloc,9)</f>
        <v>0</v>
      </c>
      <c r="N426" s="106">
        <f t="shared" ref="N426:N459" si="257">$I426*VLOOKUP($G426,alloc,10)</f>
        <v>0</v>
      </c>
      <c r="O426" s="106">
        <f t="shared" ref="O426:O459" si="258">$I426*VLOOKUP($G426,alloc,11)</f>
        <v>0</v>
      </c>
      <c r="P426" s="106">
        <f t="shared" ref="P426:P459" si="259">$I426*VLOOKUP($G426,alloc,12)</f>
        <v>0</v>
      </c>
      <c r="Q426" s="106">
        <f t="shared" ref="Q426:Q459" si="260">$I426*VLOOKUP($G426,alloc,13)</f>
        <v>0</v>
      </c>
      <c r="R426" s="106">
        <f t="shared" ref="R426:R459" si="261">$I426*VLOOKUP($G426,alloc,14)</f>
        <v>0</v>
      </c>
      <c r="S426" s="106">
        <f t="shared" ref="S426:S459" si="262">$I426*VLOOKUP($G426,alloc,15)</f>
        <v>0</v>
      </c>
      <c r="T426" s="106">
        <f t="shared" ref="T426:T459" si="263">$I426*VLOOKUP($G426,alloc,16)</f>
        <v>0</v>
      </c>
      <c r="U426" s="106">
        <f t="shared" ref="U426:U459" si="264">$I426*VLOOKUP($G426,alloc,17)</f>
        <v>0</v>
      </c>
      <c r="V426" s="106">
        <f t="shared" ref="V426:V459" si="265">$I426*VLOOKUP($G426,alloc,18)</f>
        <v>0</v>
      </c>
      <c r="W426" s="106">
        <f t="shared" ref="W426:W459" si="266">$I426*VLOOKUP($G426,alloc,19)</f>
        <v>0</v>
      </c>
      <c r="X426" s="106">
        <f t="shared" ref="X426:X459" si="267">$I426*VLOOKUP($G426,alloc,20)</f>
        <v>0</v>
      </c>
      <c r="Y426" s="98">
        <f t="shared" ref="Y426:Y459" si="268">SUM(J426:X426)-I426</f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50"/>
        <v>410</v>
      </c>
      <c r="C427" s="108">
        <v>39001</v>
      </c>
      <c r="E427" s="107" t="s">
        <v>291</v>
      </c>
      <c r="G427" s="118">
        <v>6.4</v>
      </c>
      <c r="H427" s="106" t="str">
        <f t="shared" si="252"/>
        <v>P, S, T &amp; D Plant - Demand</v>
      </c>
      <c r="I427" s="98">
        <f>'Plt. Class.'!K$153</f>
        <v>38866.307708524466</v>
      </c>
      <c r="J427" s="106">
        <f t="shared" si="253"/>
        <v>18103.697390612018</v>
      </c>
      <c r="K427" s="106">
        <f t="shared" si="254"/>
        <v>9768.8476877554222</v>
      </c>
      <c r="L427" s="106">
        <f t="shared" si="255"/>
        <v>221.69245748946304</v>
      </c>
      <c r="M427" s="106">
        <f t="shared" si="256"/>
        <v>5637.3428188503985</v>
      </c>
      <c r="N427" s="106">
        <f t="shared" si="257"/>
        <v>5134.7273538171621</v>
      </c>
      <c r="O427" s="106">
        <f t="shared" si="258"/>
        <v>0</v>
      </c>
      <c r="P427" s="106">
        <f t="shared" si="259"/>
        <v>0</v>
      </c>
      <c r="Q427" s="106">
        <f t="shared" si="260"/>
        <v>0</v>
      </c>
      <c r="R427" s="106">
        <f t="shared" si="261"/>
        <v>0</v>
      </c>
      <c r="S427" s="106">
        <f t="shared" si="262"/>
        <v>0</v>
      </c>
      <c r="T427" s="106">
        <f t="shared" si="263"/>
        <v>0</v>
      </c>
      <c r="U427" s="106">
        <f t="shared" si="264"/>
        <v>0</v>
      </c>
      <c r="V427" s="106">
        <f t="shared" si="265"/>
        <v>0</v>
      </c>
      <c r="W427" s="106">
        <f t="shared" si="266"/>
        <v>0</v>
      </c>
      <c r="X427" s="106">
        <f t="shared" si="267"/>
        <v>0</v>
      </c>
      <c r="Y427" s="98">
        <f t="shared" si="268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50"/>
        <v>411</v>
      </c>
      <c r="C428" s="108">
        <v>36602</v>
      </c>
      <c r="E428" s="107" t="s">
        <v>139</v>
      </c>
      <c r="G428" s="118">
        <v>6.4</v>
      </c>
      <c r="H428" s="106" t="str">
        <f t="shared" si="252"/>
        <v>P, S, T &amp; D Plant - Demand</v>
      </c>
      <c r="I428" s="98">
        <f>'Plt. Class.'!K$154</f>
        <v>0</v>
      </c>
      <c r="J428" s="106">
        <f t="shared" si="253"/>
        <v>0</v>
      </c>
      <c r="K428" s="106">
        <f t="shared" si="254"/>
        <v>0</v>
      </c>
      <c r="L428" s="106">
        <f t="shared" si="255"/>
        <v>0</v>
      </c>
      <c r="M428" s="106">
        <f t="shared" si="256"/>
        <v>0</v>
      </c>
      <c r="N428" s="106">
        <f t="shared" si="257"/>
        <v>0</v>
      </c>
      <c r="O428" s="106">
        <f t="shared" si="258"/>
        <v>0</v>
      </c>
      <c r="P428" s="106">
        <f t="shared" si="259"/>
        <v>0</v>
      </c>
      <c r="Q428" s="106">
        <f t="shared" si="260"/>
        <v>0</v>
      </c>
      <c r="R428" s="106">
        <f t="shared" si="261"/>
        <v>0</v>
      </c>
      <c r="S428" s="106">
        <f t="shared" si="262"/>
        <v>0</v>
      </c>
      <c r="T428" s="106">
        <f t="shared" si="263"/>
        <v>0</v>
      </c>
      <c r="U428" s="106">
        <f t="shared" si="264"/>
        <v>0</v>
      </c>
      <c r="V428" s="106">
        <f t="shared" si="265"/>
        <v>0</v>
      </c>
      <c r="W428" s="106">
        <f t="shared" si="266"/>
        <v>0</v>
      </c>
      <c r="X428" s="106">
        <f t="shared" si="267"/>
        <v>0</v>
      </c>
      <c r="Y428" s="98">
        <f t="shared" si="268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50"/>
        <v>412</v>
      </c>
      <c r="C429" s="108">
        <v>38900</v>
      </c>
      <c r="E429" s="107" t="s">
        <v>115</v>
      </c>
      <c r="G429" s="118">
        <v>6.4</v>
      </c>
      <c r="H429" s="106" t="str">
        <f t="shared" si="252"/>
        <v>P, S, T &amp; D Plant - Demand</v>
      </c>
      <c r="I429" s="98">
        <f>'Plt. Class.'!K$155</f>
        <v>0</v>
      </c>
      <c r="J429" s="106">
        <f t="shared" si="253"/>
        <v>0</v>
      </c>
      <c r="K429" s="106">
        <f t="shared" si="254"/>
        <v>0</v>
      </c>
      <c r="L429" s="106">
        <f t="shared" si="255"/>
        <v>0</v>
      </c>
      <c r="M429" s="106">
        <f t="shared" si="256"/>
        <v>0</v>
      </c>
      <c r="N429" s="106">
        <f t="shared" si="257"/>
        <v>0</v>
      </c>
      <c r="O429" s="106">
        <f t="shared" si="258"/>
        <v>0</v>
      </c>
      <c r="P429" s="106">
        <f t="shared" si="259"/>
        <v>0</v>
      </c>
      <c r="Q429" s="106">
        <f t="shared" si="260"/>
        <v>0</v>
      </c>
      <c r="R429" s="106">
        <f t="shared" si="261"/>
        <v>0</v>
      </c>
      <c r="S429" s="106">
        <f t="shared" si="262"/>
        <v>0</v>
      </c>
      <c r="T429" s="106">
        <f t="shared" si="263"/>
        <v>0</v>
      </c>
      <c r="U429" s="106">
        <f t="shared" si="264"/>
        <v>0</v>
      </c>
      <c r="V429" s="106">
        <f t="shared" si="265"/>
        <v>0</v>
      </c>
      <c r="W429" s="106">
        <f t="shared" si="266"/>
        <v>0</v>
      </c>
      <c r="X429" s="106">
        <f t="shared" si="267"/>
        <v>0</v>
      </c>
      <c r="Y429" s="98">
        <f t="shared" si="268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50"/>
        <v>413</v>
      </c>
      <c r="C430" s="108">
        <v>39004</v>
      </c>
      <c r="E430" s="107" t="s">
        <v>293</v>
      </c>
      <c r="G430" s="118">
        <v>6.4</v>
      </c>
      <c r="H430" s="106" t="str">
        <f t="shared" si="252"/>
        <v>P, S, T &amp; D Plant - Demand</v>
      </c>
      <c r="I430" s="98">
        <f>'Plt. Class.'!K$156</f>
        <v>3334.0064355401546</v>
      </c>
      <c r="J430" s="106">
        <f t="shared" si="253"/>
        <v>1552.9605760346981</v>
      </c>
      <c r="K430" s="106">
        <f t="shared" si="254"/>
        <v>837.98546810878975</v>
      </c>
      <c r="L430" s="106">
        <f t="shared" si="255"/>
        <v>19.017090214064027</v>
      </c>
      <c r="M430" s="106">
        <f t="shared" si="256"/>
        <v>483.57918067095045</v>
      </c>
      <c r="N430" s="106">
        <f t="shared" si="257"/>
        <v>440.46412051165248</v>
      </c>
      <c r="O430" s="106">
        <f t="shared" si="258"/>
        <v>0</v>
      </c>
      <c r="P430" s="106">
        <f t="shared" si="259"/>
        <v>0</v>
      </c>
      <c r="Q430" s="106">
        <f t="shared" si="260"/>
        <v>0</v>
      </c>
      <c r="R430" s="106">
        <f t="shared" si="261"/>
        <v>0</v>
      </c>
      <c r="S430" s="106">
        <f t="shared" si="262"/>
        <v>0</v>
      </c>
      <c r="T430" s="106">
        <f t="shared" si="263"/>
        <v>0</v>
      </c>
      <c r="U430" s="106">
        <f t="shared" si="264"/>
        <v>0</v>
      </c>
      <c r="V430" s="106">
        <f t="shared" si="265"/>
        <v>0</v>
      </c>
      <c r="W430" s="106">
        <f t="shared" si="266"/>
        <v>0</v>
      </c>
      <c r="X430" s="106">
        <f t="shared" si="267"/>
        <v>0</v>
      </c>
      <c r="Y430" s="98">
        <f t="shared" si="268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50"/>
        <v>414</v>
      </c>
      <c r="C431" s="108">
        <v>39009</v>
      </c>
      <c r="E431" s="107" t="s">
        <v>294</v>
      </c>
      <c r="G431" s="118">
        <v>6.4</v>
      </c>
      <c r="H431" s="106" t="str">
        <f t="shared" si="252"/>
        <v>P, S, T &amp; D Plant - Demand</v>
      </c>
      <c r="I431" s="98">
        <f>'Plt. Class.'!K$157</f>
        <v>8416.1182636772028</v>
      </c>
      <c r="J431" s="106">
        <f t="shared" si="253"/>
        <v>3920.1783558101588</v>
      </c>
      <c r="K431" s="106">
        <f t="shared" si="254"/>
        <v>2115.3482871738552</v>
      </c>
      <c r="L431" s="106">
        <f t="shared" si="255"/>
        <v>48.005330333638355</v>
      </c>
      <c r="M431" s="106">
        <f t="shared" si="256"/>
        <v>1220.7113732578837</v>
      </c>
      <c r="N431" s="106">
        <f t="shared" si="257"/>
        <v>1111.8749171016673</v>
      </c>
      <c r="O431" s="106">
        <f t="shared" si="258"/>
        <v>0</v>
      </c>
      <c r="P431" s="106">
        <f t="shared" si="259"/>
        <v>0</v>
      </c>
      <c r="Q431" s="106">
        <f t="shared" si="260"/>
        <v>0</v>
      </c>
      <c r="R431" s="106">
        <f t="shared" si="261"/>
        <v>0</v>
      </c>
      <c r="S431" s="106">
        <f t="shared" si="262"/>
        <v>0</v>
      </c>
      <c r="T431" s="106">
        <f t="shared" si="263"/>
        <v>0</v>
      </c>
      <c r="U431" s="106">
        <f t="shared" si="264"/>
        <v>0</v>
      </c>
      <c r="V431" s="106">
        <f t="shared" si="265"/>
        <v>0</v>
      </c>
      <c r="W431" s="106">
        <f t="shared" si="266"/>
        <v>0</v>
      </c>
      <c r="X431" s="106">
        <f t="shared" si="267"/>
        <v>0</v>
      </c>
      <c r="Y431" s="98">
        <f t="shared" si="268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50"/>
        <v>415</v>
      </c>
      <c r="C432" s="108">
        <v>39100</v>
      </c>
      <c r="E432" s="107" t="s">
        <v>295</v>
      </c>
      <c r="G432" s="118">
        <v>6.4</v>
      </c>
      <c r="H432" s="106" t="str">
        <f t="shared" si="252"/>
        <v>P, S, T &amp; D Plant - Demand</v>
      </c>
      <c r="I432" s="98">
        <f>'Plt. Class.'!K$158</f>
        <v>5835.8305473559567</v>
      </c>
      <c r="J432" s="106">
        <f t="shared" si="253"/>
        <v>2718.2955233241755</v>
      </c>
      <c r="K432" s="106">
        <f t="shared" si="254"/>
        <v>1466.8061647689512</v>
      </c>
      <c r="L432" s="106">
        <f t="shared" si="255"/>
        <v>33.287433044525159</v>
      </c>
      <c r="M432" s="106">
        <f t="shared" si="256"/>
        <v>846.45492118484208</v>
      </c>
      <c r="N432" s="106">
        <f t="shared" si="257"/>
        <v>770.98650503346278</v>
      </c>
      <c r="O432" s="106">
        <f t="shared" si="258"/>
        <v>0</v>
      </c>
      <c r="P432" s="106">
        <f t="shared" si="259"/>
        <v>0</v>
      </c>
      <c r="Q432" s="106">
        <f t="shared" si="260"/>
        <v>0</v>
      </c>
      <c r="R432" s="106">
        <f t="shared" si="261"/>
        <v>0</v>
      </c>
      <c r="S432" s="106">
        <f t="shared" si="262"/>
        <v>0</v>
      </c>
      <c r="T432" s="106">
        <f t="shared" si="263"/>
        <v>0</v>
      </c>
      <c r="U432" s="106">
        <f t="shared" si="264"/>
        <v>0</v>
      </c>
      <c r="V432" s="106">
        <f t="shared" si="265"/>
        <v>0</v>
      </c>
      <c r="W432" s="106">
        <f t="shared" si="266"/>
        <v>0</v>
      </c>
      <c r="X432" s="106">
        <f t="shared" si="267"/>
        <v>0</v>
      </c>
      <c r="Y432" s="98">
        <f t="shared" si="268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50"/>
        <v>416</v>
      </c>
      <c r="C433" s="108">
        <v>39102</v>
      </c>
      <c r="E433" s="107" t="s">
        <v>296</v>
      </c>
      <c r="G433" s="118">
        <v>6.4</v>
      </c>
      <c r="H433" s="106" t="str">
        <f t="shared" si="252"/>
        <v>P, S, T &amp; D Plant - Demand</v>
      </c>
      <c r="I433" s="98">
        <f>'Plt. Class.'!K$159</f>
        <v>0</v>
      </c>
      <c r="J433" s="106">
        <f t="shared" si="253"/>
        <v>0</v>
      </c>
      <c r="K433" s="106">
        <f t="shared" si="254"/>
        <v>0</v>
      </c>
      <c r="L433" s="106">
        <f t="shared" si="255"/>
        <v>0</v>
      </c>
      <c r="M433" s="106">
        <f t="shared" si="256"/>
        <v>0</v>
      </c>
      <c r="N433" s="106">
        <f t="shared" si="257"/>
        <v>0</v>
      </c>
      <c r="O433" s="106">
        <f t="shared" si="258"/>
        <v>0</v>
      </c>
      <c r="P433" s="106">
        <f t="shared" si="259"/>
        <v>0</v>
      </c>
      <c r="Q433" s="106">
        <f t="shared" si="260"/>
        <v>0</v>
      </c>
      <c r="R433" s="106">
        <f t="shared" si="261"/>
        <v>0</v>
      </c>
      <c r="S433" s="106">
        <f t="shared" si="262"/>
        <v>0</v>
      </c>
      <c r="T433" s="106">
        <f t="shared" si="263"/>
        <v>0</v>
      </c>
      <c r="U433" s="106">
        <f t="shared" si="264"/>
        <v>0</v>
      </c>
      <c r="V433" s="106">
        <f t="shared" si="265"/>
        <v>0</v>
      </c>
      <c r="W433" s="106">
        <f t="shared" si="266"/>
        <v>0</v>
      </c>
      <c r="X433" s="106">
        <f t="shared" si="267"/>
        <v>0</v>
      </c>
      <c r="Y433" s="98">
        <f t="shared" si="268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50"/>
        <v>417</v>
      </c>
      <c r="C434" s="108">
        <v>39103</v>
      </c>
      <c r="E434" s="107" t="s">
        <v>297</v>
      </c>
      <c r="G434" s="118">
        <v>6.4</v>
      </c>
      <c r="H434" s="106" t="str">
        <f t="shared" si="252"/>
        <v>P, S, T &amp; D Plant - Demand</v>
      </c>
      <c r="I434" s="98">
        <f>'Plt. Class.'!K$160</f>
        <v>0</v>
      </c>
      <c r="J434" s="106">
        <f t="shared" si="253"/>
        <v>0</v>
      </c>
      <c r="K434" s="106">
        <f t="shared" si="254"/>
        <v>0</v>
      </c>
      <c r="L434" s="106">
        <f t="shared" si="255"/>
        <v>0</v>
      </c>
      <c r="M434" s="106">
        <f t="shared" si="256"/>
        <v>0</v>
      </c>
      <c r="N434" s="106">
        <f t="shared" si="257"/>
        <v>0</v>
      </c>
      <c r="O434" s="106">
        <f t="shared" si="258"/>
        <v>0</v>
      </c>
      <c r="P434" s="106">
        <f t="shared" si="259"/>
        <v>0</v>
      </c>
      <c r="Q434" s="106">
        <f t="shared" si="260"/>
        <v>0</v>
      </c>
      <c r="R434" s="106">
        <f t="shared" si="261"/>
        <v>0</v>
      </c>
      <c r="S434" s="106">
        <f t="shared" si="262"/>
        <v>0</v>
      </c>
      <c r="T434" s="106">
        <f t="shared" si="263"/>
        <v>0</v>
      </c>
      <c r="U434" s="106">
        <f t="shared" si="264"/>
        <v>0</v>
      </c>
      <c r="V434" s="106">
        <f t="shared" si="265"/>
        <v>0</v>
      </c>
      <c r="W434" s="106">
        <f t="shared" si="266"/>
        <v>0</v>
      </c>
      <c r="X434" s="106">
        <f t="shared" si="267"/>
        <v>0</v>
      </c>
      <c r="Y434" s="98">
        <f t="shared" si="268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50"/>
        <v>418</v>
      </c>
      <c r="C435" s="108">
        <v>39200</v>
      </c>
      <c r="E435" s="107" t="s">
        <v>298</v>
      </c>
      <c r="G435" s="118">
        <v>6.4</v>
      </c>
      <c r="H435" s="106" t="str">
        <f t="shared" si="252"/>
        <v>P, S, T &amp; D Plant - Demand</v>
      </c>
      <c r="I435" s="98">
        <f>'Plt. Class.'!K$161</f>
        <v>5913.1477011837742</v>
      </c>
      <c r="J435" s="106">
        <f t="shared" si="253"/>
        <v>2754.3093985422529</v>
      </c>
      <c r="K435" s="106">
        <f t="shared" si="254"/>
        <v>1486.239435998599</v>
      </c>
      <c r="L435" s="106">
        <f t="shared" si="255"/>
        <v>33.728448176878992</v>
      </c>
      <c r="M435" s="106">
        <f t="shared" si="256"/>
        <v>857.66934641848991</v>
      </c>
      <c r="N435" s="106">
        <f t="shared" si="257"/>
        <v>781.20107204755323</v>
      </c>
      <c r="O435" s="106">
        <f t="shared" si="258"/>
        <v>0</v>
      </c>
      <c r="P435" s="106">
        <f t="shared" si="259"/>
        <v>0</v>
      </c>
      <c r="Q435" s="106">
        <f t="shared" si="260"/>
        <v>0</v>
      </c>
      <c r="R435" s="106">
        <f t="shared" si="261"/>
        <v>0</v>
      </c>
      <c r="S435" s="106">
        <f t="shared" si="262"/>
        <v>0</v>
      </c>
      <c r="T435" s="106">
        <f t="shared" si="263"/>
        <v>0</v>
      </c>
      <c r="U435" s="106">
        <f t="shared" si="264"/>
        <v>0</v>
      </c>
      <c r="V435" s="106">
        <f t="shared" si="265"/>
        <v>0</v>
      </c>
      <c r="W435" s="106">
        <f t="shared" si="266"/>
        <v>0</v>
      </c>
      <c r="X435" s="106">
        <f t="shared" si="267"/>
        <v>0</v>
      </c>
      <c r="Y435" s="98">
        <f t="shared" si="268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50"/>
        <v>419</v>
      </c>
      <c r="C436" s="108">
        <v>39201</v>
      </c>
      <c r="E436" s="107" t="s">
        <v>299</v>
      </c>
      <c r="G436" s="118">
        <v>6.4</v>
      </c>
      <c r="H436" s="106" t="str">
        <f t="shared" si="252"/>
        <v>P, S, T &amp; D Plant - Demand</v>
      </c>
      <c r="I436" s="98">
        <f>'Plt. Class.'!K$162</f>
        <v>0</v>
      </c>
      <c r="J436" s="106">
        <f t="shared" si="253"/>
        <v>0</v>
      </c>
      <c r="K436" s="106">
        <f t="shared" si="254"/>
        <v>0</v>
      </c>
      <c r="L436" s="106">
        <f t="shared" si="255"/>
        <v>0</v>
      </c>
      <c r="M436" s="106">
        <f t="shared" si="256"/>
        <v>0</v>
      </c>
      <c r="N436" s="106">
        <f t="shared" si="257"/>
        <v>0</v>
      </c>
      <c r="O436" s="106">
        <f t="shared" si="258"/>
        <v>0</v>
      </c>
      <c r="P436" s="106">
        <f t="shared" si="259"/>
        <v>0</v>
      </c>
      <c r="Q436" s="106">
        <f t="shared" si="260"/>
        <v>0</v>
      </c>
      <c r="R436" s="106">
        <f t="shared" si="261"/>
        <v>0</v>
      </c>
      <c r="S436" s="106">
        <f t="shared" si="262"/>
        <v>0</v>
      </c>
      <c r="T436" s="106">
        <f t="shared" si="263"/>
        <v>0</v>
      </c>
      <c r="U436" s="106">
        <f t="shared" si="264"/>
        <v>0</v>
      </c>
      <c r="V436" s="106">
        <f t="shared" si="265"/>
        <v>0</v>
      </c>
      <c r="W436" s="106">
        <f t="shared" si="266"/>
        <v>0</v>
      </c>
      <c r="X436" s="106">
        <f t="shared" si="267"/>
        <v>0</v>
      </c>
      <c r="Y436" s="98">
        <f t="shared" si="268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50"/>
        <v>420</v>
      </c>
      <c r="C437" s="108">
        <v>39202</v>
      </c>
      <c r="E437" s="107" t="s">
        <v>300</v>
      </c>
      <c r="G437" s="118">
        <v>6.4</v>
      </c>
      <c r="H437" s="106" t="str">
        <f t="shared" si="252"/>
        <v>P, S, T &amp; D Plant - Demand</v>
      </c>
      <c r="I437" s="98">
        <f>'Plt. Class.'!K$163</f>
        <v>0</v>
      </c>
      <c r="J437" s="106">
        <f t="shared" si="253"/>
        <v>0</v>
      </c>
      <c r="K437" s="106">
        <f t="shared" si="254"/>
        <v>0</v>
      </c>
      <c r="L437" s="106">
        <f t="shared" si="255"/>
        <v>0</v>
      </c>
      <c r="M437" s="106">
        <f t="shared" si="256"/>
        <v>0</v>
      </c>
      <c r="N437" s="106">
        <f t="shared" si="257"/>
        <v>0</v>
      </c>
      <c r="O437" s="106">
        <f t="shared" si="258"/>
        <v>0</v>
      </c>
      <c r="P437" s="106">
        <f t="shared" si="259"/>
        <v>0</v>
      </c>
      <c r="Q437" s="106">
        <f t="shared" si="260"/>
        <v>0</v>
      </c>
      <c r="R437" s="106">
        <f t="shared" si="261"/>
        <v>0</v>
      </c>
      <c r="S437" s="106">
        <f t="shared" si="262"/>
        <v>0</v>
      </c>
      <c r="T437" s="106">
        <f t="shared" si="263"/>
        <v>0</v>
      </c>
      <c r="U437" s="106">
        <f t="shared" si="264"/>
        <v>0</v>
      </c>
      <c r="V437" s="106">
        <f t="shared" si="265"/>
        <v>0</v>
      </c>
      <c r="W437" s="106">
        <f t="shared" si="266"/>
        <v>0</v>
      </c>
      <c r="X437" s="106">
        <f t="shared" si="267"/>
        <v>0</v>
      </c>
      <c r="Y437" s="98">
        <f t="shared" si="268"/>
        <v>0</v>
      </c>
      <c r="Z437" s="98"/>
      <c r="AA437" s="98"/>
      <c r="AB437" s="98"/>
      <c r="AC437" s="98"/>
      <c r="AD437" s="98"/>
      <c r="AE437" s="98"/>
      <c r="AF437" s="98"/>
      <c r="AG437" s="98"/>
    </row>
    <row r="438" spans="1:33">
      <c r="A438" s="97">
        <f t="shared" si="250"/>
        <v>421</v>
      </c>
      <c r="C438" s="108">
        <v>39300</v>
      </c>
      <c r="E438" s="107" t="s">
        <v>186</v>
      </c>
      <c r="G438" s="118">
        <v>6.4</v>
      </c>
      <c r="H438" s="106" t="str">
        <f t="shared" si="252"/>
        <v>P, S, T &amp; D Plant - Demand</v>
      </c>
      <c r="I438" s="98">
        <f>'Plt. Class.'!K$164</f>
        <v>0</v>
      </c>
      <c r="J438" s="106">
        <f t="shared" si="253"/>
        <v>0</v>
      </c>
      <c r="K438" s="106">
        <f t="shared" si="254"/>
        <v>0</v>
      </c>
      <c r="L438" s="106">
        <f t="shared" si="255"/>
        <v>0</v>
      </c>
      <c r="M438" s="106">
        <f t="shared" si="256"/>
        <v>0</v>
      </c>
      <c r="N438" s="106">
        <f t="shared" si="257"/>
        <v>0</v>
      </c>
      <c r="O438" s="106">
        <f t="shared" si="258"/>
        <v>0</v>
      </c>
      <c r="P438" s="106">
        <f t="shared" si="259"/>
        <v>0</v>
      </c>
      <c r="Q438" s="106">
        <f t="shared" si="260"/>
        <v>0</v>
      </c>
      <c r="R438" s="106">
        <f t="shared" si="261"/>
        <v>0</v>
      </c>
      <c r="S438" s="106">
        <f t="shared" si="262"/>
        <v>0</v>
      </c>
      <c r="T438" s="106">
        <f t="shared" si="263"/>
        <v>0</v>
      </c>
      <c r="U438" s="106">
        <f t="shared" si="264"/>
        <v>0</v>
      </c>
      <c r="V438" s="106">
        <f t="shared" si="265"/>
        <v>0</v>
      </c>
      <c r="W438" s="106">
        <f t="shared" si="266"/>
        <v>0</v>
      </c>
      <c r="X438" s="106">
        <f t="shared" si="267"/>
        <v>0</v>
      </c>
      <c r="Y438" s="98">
        <f t="shared" si="268"/>
        <v>0</v>
      </c>
      <c r="Z438" s="98"/>
      <c r="AA438" s="98"/>
      <c r="AB438" s="98"/>
      <c r="AC438" s="98"/>
      <c r="AD438" s="98"/>
      <c r="AE438" s="98"/>
      <c r="AF438" s="98"/>
      <c r="AG438" s="98"/>
    </row>
    <row r="439" spans="1:33">
      <c r="A439" s="97">
        <f t="shared" si="250"/>
        <v>422</v>
      </c>
      <c r="C439" s="108">
        <v>39400</v>
      </c>
      <c r="E439" s="107" t="s">
        <v>301</v>
      </c>
      <c r="G439" s="118">
        <v>6.4</v>
      </c>
      <c r="H439" s="106" t="str">
        <f t="shared" si="252"/>
        <v>P, S, T &amp; D Plant - Demand</v>
      </c>
      <c r="I439" s="98">
        <f>'Plt. Class.'!K$165</f>
        <v>32884.923603092742</v>
      </c>
      <c r="J439" s="106">
        <f t="shared" si="253"/>
        <v>15317.603876563024</v>
      </c>
      <c r="K439" s="106">
        <f t="shared" si="254"/>
        <v>8265.4573804968786</v>
      </c>
      <c r="L439" s="106">
        <f t="shared" si="255"/>
        <v>187.57479055114624</v>
      </c>
      <c r="M439" s="106">
        <f t="shared" si="256"/>
        <v>4769.7761596653818</v>
      </c>
      <c r="N439" s="106">
        <f t="shared" si="257"/>
        <v>4344.5113958163129</v>
      </c>
      <c r="O439" s="106">
        <f t="shared" si="258"/>
        <v>0</v>
      </c>
      <c r="P439" s="106">
        <f t="shared" si="259"/>
        <v>0</v>
      </c>
      <c r="Q439" s="106">
        <f t="shared" si="260"/>
        <v>0</v>
      </c>
      <c r="R439" s="106">
        <f t="shared" si="261"/>
        <v>0</v>
      </c>
      <c r="S439" s="106">
        <f t="shared" si="262"/>
        <v>0</v>
      </c>
      <c r="T439" s="106">
        <f t="shared" si="263"/>
        <v>0</v>
      </c>
      <c r="U439" s="106">
        <f t="shared" si="264"/>
        <v>0</v>
      </c>
      <c r="V439" s="106">
        <f t="shared" si="265"/>
        <v>0</v>
      </c>
      <c r="W439" s="106">
        <f t="shared" si="266"/>
        <v>0</v>
      </c>
      <c r="X439" s="106">
        <f t="shared" si="267"/>
        <v>0</v>
      </c>
      <c r="Y439" s="98">
        <f t="shared" si="268"/>
        <v>0</v>
      </c>
      <c r="Z439" s="98"/>
      <c r="AA439" s="98"/>
      <c r="AB439" s="98"/>
      <c r="AC439" s="98"/>
      <c r="AD439" s="98"/>
      <c r="AE439" s="98"/>
      <c r="AF439" s="98"/>
      <c r="AG439" s="98"/>
    </row>
    <row r="440" spans="1:33">
      <c r="A440" s="97">
        <f t="shared" si="250"/>
        <v>423</v>
      </c>
      <c r="C440" s="108">
        <v>39600</v>
      </c>
      <c r="E440" s="107" t="s">
        <v>302</v>
      </c>
      <c r="G440" s="118">
        <v>6.4</v>
      </c>
      <c r="H440" s="106" t="str">
        <f t="shared" si="252"/>
        <v>P, S, T &amp; D Plant - Demand</v>
      </c>
      <c r="I440" s="98">
        <f>'Plt. Class.'!K$166</f>
        <v>4446.1676186058539</v>
      </c>
      <c r="J440" s="106">
        <f t="shared" si="253"/>
        <v>2070.9987097005433</v>
      </c>
      <c r="K440" s="106">
        <f t="shared" si="254"/>
        <v>1117.5214940951171</v>
      </c>
      <c r="L440" s="106">
        <f t="shared" si="255"/>
        <v>25.360830083754465</v>
      </c>
      <c r="M440" s="106">
        <f t="shared" si="256"/>
        <v>644.8920047698673</v>
      </c>
      <c r="N440" s="106">
        <f t="shared" si="257"/>
        <v>587.39457995657165</v>
      </c>
      <c r="O440" s="106">
        <f t="shared" si="258"/>
        <v>0</v>
      </c>
      <c r="P440" s="106">
        <f t="shared" si="259"/>
        <v>0</v>
      </c>
      <c r="Q440" s="106">
        <f t="shared" si="260"/>
        <v>0</v>
      </c>
      <c r="R440" s="106">
        <f t="shared" si="261"/>
        <v>0</v>
      </c>
      <c r="S440" s="106">
        <f t="shared" si="262"/>
        <v>0</v>
      </c>
      <c r="T440" s="106">
        <f t="shared" si="263"/>
        <v>0</v>
      </c>
      <c r="U440" s="106">
        <f t="shared" si="264"/>
        <v>0</v>
      </c>
      <c r="V440" s="106">
        <f t="shared" si="265"/>
        <v>0</v>
      </c>
      <c r="W440" s="106">
        <f t="shared" si="266"/>
        <v>0</v>
      </c>
      <c r="X440" s="106">
        <f t="shared" si="267"/>
        <v>0</v>
      </c>
      <c r="Y440" s="98">
        <f t="shared" si="268"/>
        <v>0</v>
      </c>
      <c r="Z440" s="98"/>
      <c r="AA440" s="98"/>
      <c r="AB440" s="98"/>
      <c r="AC440" s="98"/>
      <c r="AD440" s="98"/>
      <c r="AE440" s="98"/>
      <c r="AF440" s="98"/>
      <c r="AG440" s="98"/>
    </row>
    <row r="441" spans="1:33">
      <c r="A441" s="97">
        <f t="shared" si="250"/>
        <v>424</v>
      </c>
      <c r="C441" s="108">
        <v>39603</v>
      </c>
      <c r="E441" s="107" t="s">
        <v>303</v>
      </c>
      <c r="G441" s="118">
        <v>6.4</v>
      </c>
      <c r="H441" s="106" t="str">
        <f t="shared" si="252"/>
        <v>P, S, T &amp; D Plant - Demand</v>
      </c>
      <c r="I441" s="98">
        <f>'Plt. Class.'!K$167</f>
        <v>0</v>
      </c>
      <c r="J441" s="106">
        <f t="shared" si="253"/>
        <v>0</v>
      </c>
      <c r="K441" s="106">
        <f t="shared" si="254"/>
        <v>0</v>
      </c>
      <c r="L441" s="106">
        <f t="shared" si="255"/>
        <v>0</v>
      </c>
      <c r="M441" s="106">
        <f t="shared" si="256"/>
        <v>0</v>
      </c>
      <c r="N441" s="106">
        <f t="shared" si="257"/>
        <v>0</v>
      </c>
      <c r="O441" s="106">
        <f t="shared" si="258"/>
        <v>0</v>
      </c>
      <c r="P441" s="106">
        <f t="shared" si="259"/>
        <v>0</v>
      </c>
      <c r="Q441" s="106">
        <f t="shared" si="260"/>
        <v>0</v>
      </c>
      <c r="R441" s="106">
        <f t="shared" si="261"/>
        <v>0</v>
      </c>
      <c r="S441" s="106">
        <f t="shared" si="262"/>
        <v>0</v>
      </c>
      <c r="T441" s="106">
        <f t="shared" si="263"/>
        <v>0</v>
      </c>
      <c r="U441" s="106">
        <f t="shared" si="264"/>
        <v>0</v>
      </c>
      <c r="V441" s="106">
        <f t="shared" si="265"/>
        <v>0</v>
      </c>
      <c r="W441" s="106">
        <f t="shared" si="266"/>
        <v>0</v>
      </c>
      <c r="X441" s="106">
        <f t="shared" si="267"/>
        <v>0</v>
      </c>
      <c r="Y441" s="98">
        <f t="shared" si="268"/>
        <v>0</v>
      </c>
      <c r="Z441" s="98"/>
      <c r="AA441" s="98"/>
      <c r="AB441" s="98"/>
      <c r="AC441" s="98"/>
      <c r="AD441" s="98"/>
      <c r="AE441" s="98"/>
      <c r="AF441" s="98"/>
      <c r="AG441" s="98"/>
    </row>
    <row r="442" spans="1:33">
      <c r="A442" s="97">
        <f t="shared" si="250"/>
        <v>425</v>
      </c>
      <c r="C442" s="108">
        <v>39604</v>
      </c>
      <c r="E442" s="107" t="s">
        <v>304</v>
      </c>
      <c r="G442" s="118">
        <v>6.4</v>
      </c>
      <c r="H442" s="106" t="str">
        <f t="shared" si="252"/>
        <v>P, S, T &amp; D Plant - Demand</v>
      </c>
      <c r="I442" s="98">
        <f>'Plt. Class.'!K$168</f>
        <v>0</v>
      </c>
      <c r="J442" s="106">
        <f t="shared" si="253"/>
        <v>0</v>
      </c>
      <c r="K442" s="106">
        <f t="shared" si="254"/>
        <v>0</v>
      </c>
      <c r="L442" s="106">
        <f t="shared" si="255"/>
        <v>0</v>
      </c>
      <c r="M442" s="106">
        <f t="shared" si="256"/>
        <v>0</v>
      </c>
      <c r="N442" s="106">
        <f t="shared" si="257"/>
        <v>0</v>
      </c>
      <c r="O442" s="106">
        <f t="shared" si="258"/>
        <v>0</v>
      </c>
      <c r="P442" s="106">
        <f t="shared" si="259"/>
        <v>0</v>
      </c>
      <c r="Q442" s="106">
        <f t="shared" si="260"/>
        <v>0</v>
      </c>
      <c r="R442" s="106">
        <f t="shared" si="261"/>
        <v>0</v>
      </c>
      <c r="S442" s="106">
        <f t="shared" si="262"/>
        <v>0</v>
      </c>
      <c r="T442" s="106">
        <f t="shared" si="263"/>
        <v>0</v>
      </c>
      <c r="U442" s="106">
        <f t="shared" si="264"/>
        <v>0</v>
      </c>
      <c r="V442" s="106">
        <f t="shared" si="265"/>
        <v>0</v>
      </c>
      <c r="W442" s="106">
        <f t="shared" si="266"/>
        <v>0</v>
      </c>
      <c r="X442" s="106">
        <f t="shared" si="267"/>
        <v>0</v>
      </c>
      <c r="Y442" s="98">
        <f t="shared" si="268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50"/>
        <v>426</v>
      </c>
      <c r="C443" s="108">
        <v>39605</v>
      </c>
      <c r="E443" s="98" t="s">
        <v>305</v>
      </c>
      <c r="G443" s="118">
        <v>6.4</v>
      </c>
      <c r="H443" s="106" t="str">
        <f t="shared" si="252"/>
        <v>P, S, T &amp; D Plant - Demand</v>
      </c>
      <c r="I443" s="98">
        <f>'Plt. Class.'!K$169</f>
        <v>0</v>
      </c>
      <c r="J443" s="106">
        <f t="shared" si="253"/>
        <v>0</v>
      </c>
      <c r="K443" s="106">
        <f t="shared" si="254"/>
        <v>0</v>
      </c>
      <c r="L443" s="106">
        <f t="shared" si="255"/>
        <v>0</v>
      </c>
      <c r="M443" s="106">
        <f t="shared" si="256"/>
        <v>0</v>
      </c>
      <c r="N443" s="106">
        <f t="shared" si="257"/>
        <v>0</v>
      </c>
      <c r="O443" s="106">
        <f t="shared" si="258"/>
        <v>0</v>
      </c>
      <c r="P443" s="106">
        <f t="shared" si="259"/>
        <v>0</v>
      </c>
      <c r="Q443" s="106">
        <f t="shared" si="260"/>
        <v>0</v>
      </c>
      <c r="R443" s="106">
        <f t="shared" si="261"/>
        <v>0</v>
      </c>
      <c r="S443" s="106">
        <f t="shared" si="262"/>
        <v>0</v>
      </c>
      <c r="T443" s="106">
        <f t="shared" si="263"/>
        <v>0</v>
      </c>
      <c r="U443" s="106">
        <f t="shared" si="264"/>
        <v>0</v>
      </c>
      <c r="V443" s="106">
        <f t="shared" si="265"/>
        <v>0</v>
      </c>
      <c r="W443" s="106">
        <f t="shared" si="266"/>
        <v>0</v>
      </c>
      <c r="X443" s="106">
        <f t="shared" si="267"/>
        <v>0</v>
      </c>
      <c r="Y443" s="98">
        <f t="shared" si="268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50"/>
        <v>427</v>
      </c>
      <c r="C444" s="108">
        <v>39700</v>
      </c>
      <c r="E444" s="107" t="s">
        <v>306</v>
      </c>
      <c r="G444" s="118">
        <v>6.4</v>
      </c>
      <c r="H444" s="106" t="str">
        <f t="shared" si="252"/>
        <v>P, S, T &amp; D Plant - Demand</v>
      </c>
      <c r="I444" s="98">
        <f>'Plt. Class.'!K$170</f>
        <v>0</v>
      </c>
      <c r="J444" s="106">
        <f t="shared" si="253"/>
        <v>0</v>
      </c>
      <c r="K444" s="106">
        <f t="shared" si="254"/>
        <v>0</v>
      </c>
      <c r="L444" s="106">
        <f t="shared" si="255"/>
        <v>0</v>
      </c>
      <c r="M444" s="106">
        <f t="shared" si="256"/>
        <v>0</v>
      </c>
      <c r="N444" s="106">
        <f t="shared" si="257"/>
        <v>0</v>
      </c>
      <c r="O444" s="106">
        <f t="shared" si="258"/>
        <v>0</v>
      </c>
      <c r="P444" s="106">
        <f t="shared" si="259"/>
        <v>0</v>
      </c>
      <c r="Q444" s="106">
        <f t="shared" si="260"/>
        <v>0</v>
      </c>
      <c r="R444" s="106">
        <f t="shared" si="261"/>
        <v>0</v>
      </c>
      <c r="S444" s="106">
        <f t="shared" si="262"/>
        <v>0</v>
      </c>
      <c r="T444" s="106">
        <f t="shared" si="263"/>
        <v>0</v>
      </c>
      <c r="U444" s="106">
        <f t="shared" si="264"/>
        <v>0</v>
      </c>
      <c r="V444" s="106">
        <f t="shared" si="265"/>
        <v>0</v>
      </c>
      <c r="W444" s="106">
        <f t="shared" si="266"/>
        <v>0</v>
      </c>
      <c r="X444" s="106">
        <f t="shared" si="267"/>
        <v>0</v>
      </c>
      <c r="Y444" s="98">
        <f t="shared" si="268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50"/>
        <v>428</v>
      </c>
      <c r="C445" s="108">
        <v>39701</v>
      </c>
      <c r="E445" s="107" t="s">
        <v>307</v>
      </c>
      <c r="G445" s="118">
        <v>6.4</v>
      </c>
      <c r="H445" s="106" t="str">
        <f t="shared" si="252"/>
        <v>P, S, T &amp; D Plant - Demand</v>
      </c>
      <c r="I445" s="98">
        <f>'Plt. Class.'!K$171</f>
        <v>0</v>
      </c>
      <c r="J445" s="106">
        <f t="shared" si="253"/>
        <v>0</v>
      </c>
      <c r="K445" s="106">
        <f t="shared" si="254"/>
        <v>0</v>
      </c>
      <c r="L445" s="106">
        <f t="shared" si="255"/>
        <v>0</v>
      </c>
      <c r="M445" s="106">
        <f t="shared" si="256"/>
        <v>0</v>
      </c>
      <c r="N445" s="106">
        <f t="shared" si="257"/>
        <v>0</v>
      </c>
      <c r="O445" s="106">
        <f t="shared" si="258"/>
        <v>0</v>
      </c>
      <c r="P445" s="106">
        <f t="shared" si="259"/>
        <v>0</v>
      </c>
      <c r="Q445" s="106">
        <f t="shared" si="260"/>
        <v>0</v>
      </c>
      <c r="R445" s="106">
        <f t="shared" si="261"/>
        <v>0</v>
      </c>
      <c r="S445" s="106">
        <f t="shared" si="262"/>
        <v>0</v>
      </c>
      <c r="T445" s="106">
        <f t="shared" si="263"/>
        <v>0</v>
      </c>
      <c r="U445" s="106">
        <f t="shared" si="264"/>
        <v>0</v>
      </c>
      <c r="V445" s="106">
        <f t="shared" si="265"/>
        <v>0</v>
      </c>
      <c r="W445" s="106">
        <f t="shared" si="266"/>
        <v>0</v>
      </c>
      <c r="X445" s="106">
        <f t="shared" si="267"/>
        <v>0</v>
      </c>
      <c r="Y445" s="98">
        <f t="shared" si="268"/>
        <v>0</v>
      </c>
      <c r="Z445" s="98"/>
      <c r="AA445" s="98"/>
      <c r="AB445" s="98"/>
      <c r="AC445" s="98"/>
      <c r="AD445" s="98"/>
      <c r="AE445" s="98"/>
      <c r="AF445" s="98"/>
      <c r="AG445" s="98"/>
    </row>
    <row r="446" spans="1:33">
      <c r="A446" s="97">
        <f t="shared" si="250"/>
        <v>429</v>
      </c>
      <c r="C446" s="108">
        <v>39702</v>
      </c>
      <c r="E446" s="107" t="s">
        <v>308</v>
      </c>
      <c r="G446" s="118">
        <v>6.4</v>
      </c>
      <c r="H446" s="106" t="str">
        <f t="shared" si="252"/>
        <v>P, S, T &amp; D Plant - Demand</v>
      </c>
      <c r="I446" s="98">
        <f>'Plt. Class.'!K$172</f>
        <v>0</v>
      </c>
      <c r="J446" s="106">
        <f t="shared" si="253"/>
        <v>0</v>
      </c>
      <c r="K446" s="106">
        <f t="shared" si="254"/>
        <v>0</v>
      </c>
      <c r="L446" s="106">
        <f t="shared" si="255"/>
        <v>0</v>
      </c>
      <c r="M446" s="106">
        <f t="shared" si="256"/>
        <v>0</v>
      </c>
      <c r="N446" s="106">
        <f t="shared" si="257"/>
        <v>0</v>
      </c>
      <c r="O446" s="106">
        <f t="shared" si="258"/>
        <v>0</v>
      </c>
      <c r="P446" s="106">
        <f t="shared" si="259"/>
        <v>0</v>
      </c>
      <c r="Q446" s="106">
        <f t="shared" si="260"/>
        <v>0</v>
      </c>
      <c r="R446" s="106">
        <f t="shared" si="261"/>
        <v>0</v>
      </c>
      <c r="S446" s="106">
        <f t="shared" si="262"/>
        <v>0</v>
      </c>
      <c r="T446" s="106">
        <f t="shared" si="263"/>
        <v>0</v>
      </c>
      <c r="U446" s="106">
        <f t="shared" si="264"/>
        <v>0</v>
      </c>
      <c r="V446" s="106">
        <f t="shared" si="265"/>
        <v>0</v>
      </c>
      <c r="W446" s="106">
        <f t="shared" si="266"/>
        <v>0</v>
      </c>
      <c r="X446" s="106">
        <f t="shared" si="267"/>
        <v>0</v>
      </c>
      <c r="Y446" s="98">
        <f t="shared" si="268"/>
        <v>0</v>
      </c>
      <c r="Z446" s="98"/>
      <c r="AA446" s="98"/>
      <c r="AB446" s="98"/>
      <c r="AC446" s="98"/>
      <c r="AD446" s="98"/>
      <c r="AE446" s="98"/>
      <c r="AF446" s="98"/>
      <c r="AG446" s="98"/>
    </row>
    <row r="447" spans="1:33">
      <c r="A447" s="97">
        <f t="shared" si="250"/>
        <v>430</v>
      </c>
      <c r="C447" s="108">
        <v>39705</v>
      </c>
      <c r="E447" s="107" t="s">
        <v>309</v>
      </c>
      <c r="G447" s="118">
        <v>6.4</v>
      </c>
      <c r="H447" s="106" t="str">
        <f t="shared" si="252"/>
        <v>P, S, T &amp; D Plant - Demand</v>
      </c>
      <c r="I447" s="98">
        <f>'Plt. Class.'!K$173</f>
        <v>0</v>
      </c>
      <c r="J447" s="106">
        <f t="shared" si="253"/>
        <v>0</v>
      </c>
      <c r="K447" s="106">
        <f t="shared" si="254"/>
        <v>0</v>
      </c>
      <c r="L447" s="106">
        <f t="shared" si="255"/>
        <v>0</v>
      </c>
      <c r="M447" s="106">
        <f t="shared" si="256"/>
        <v>0</v>
      </c>
      <c r="N447" s="106">
        <f t="shared" si="257"/>
        <v>0</v>
      </c>
      <c r="O447" s="106">
        <f t="shared" si="258"/>
        <v>0</v>
      </c>
      <c r="P447" s="106">
        <f t="shared" si="259"/>
        <v>0</v>
      </c>
      <c r="Q447" s="106">
        <f t="shared" si="260"/>
        <v>0</v>
      </c>
      <c r="R447" s="106">
        <f t="shared" si="261"/>
        <v>0</v>
      </c>
      <c r="S447" s="106">
        <f t="shared" si="262"/>
        <v>0</v>
      </c>
      <c r="T447" s="106">
        <f t="shared" si="263"/>
        <v>0</v>
      </c>
      <c r="U447" s="106">
        <f t="shared" si="264"/>
        <v>0</v>
      </c>
      <c r="V447" s="106">
        <f t="shared" si="265"/>
        <v>0</v>
      </c>
      <c r="W447" s="106">
        <f t="shared" si="266"/>
        <v>0</v>
      </c>
      <c r="X447" s="106">
        <f t="shared" si="267"/>
        <v>0</v>
      </c>
      <c r="Y447" s="98">
        <f t="shared" si="268"/>
        <v>0</v>
      </c>
      <c r="Z447" s="98"/>
      <c r="AA447" s="98"/>
      <c r="AB447" s="98"/>
      <c r="AC447" s="98"/>
      <c r="AD447" s="98"/>
      <c r="AE447" s="98"/>
      <c r="AF447" s="98"/>
      <c r="AG447" s="98"/>
    </row>
    <row r="448" spans="1:33">
      <c r="A448" s="97">
        <f t="shared" si="250"/>
        <v>431</v>
      </c>
      <c r="C448" s="108">
        <v>39800</v>
      </c>
      <c r="E448" s="107" t="s">
        <v>310</v>
      </c>
      <c r="G448" s="118">
        <v>6.4</v>
      </c>
      <c r="H448" s="106" t="str">
        <f t="shared" si="252"/>
        <v>P, S, T &amp; D Plant - Demand</v>
      </c>
      <c r="I448" s="98">
        <f>'Plt. Class.'!K$174</f>
        <v>0</v>
      </c>
      <c r="J448" s="106">
        <f t="shared" si="253"/>
        <v>0</v>
      </c>
      <c r="K448" s="106">
        <f t="shared" si="254"/>
        <v>0</v>
      </c>
      <c r="L448" s="106">
        <f t="shared" si="255"/>
        <v>0</v>
      </c>
      <c r="M448" s="106">
        <f t="shared" si="256"/>
        <v>0</v>
      </c>
      <c r="N448" s="106">
        <f t="shared" si="257"/>
        <v>0</v>
      </c>
      <c r="O448" s="106">
        <f t="shared" si="258"/>
        <v>0</v>
      </c>
      <c r="P448" s="106">
        <f t="shared" si="259"/>
        <v>0</v>
      </c>
      <c r="Q448" s="106">
        <f t="shared" si="260"/>
        <v>0</v>
      </c>
      <c r="R448" s="106">
        <f t="shared" si="261"/>
        <v>0</v>
      </c>
      <c r="S448" s="106">
        <f t="shared" si="262"/>
        <v>0</v>
      </c>
      <c r="T448" s="106">
        <f t="shared" si="263"/>
        <v>0</v>
      </c>
      <c r="U448" s="106">
        <f t="shared" si="264"/>
        <v>0</v>
      </c>
      <c r="V448" s="106">
        <f t="shared" si="265"/>
        <v>0</v>
      </c>
      <c r="W448" s="106">
        <f t="shared" si="266"/>
        <v>0</v>
      </c>
      <c r="X448" s="106">
        <f t="shared" si="267"/>
        <v>0</v>
      </c>
      <c r="Y448" s="98">
        <f t="shared" si="268"/>
        <v>0</v>
      </c>
      <c r="Z448" s="98"/>
      <c r="AA448" s="98"/>
      <c r="AB448" s="98"/>
      <c r="AC448" s="98"/>
      <c r="AD448" s="98"/>
      <c r="AE448" s="98"/>
      <c r="AF448" s="98"/>
      <c r="AG448" s="98"/>
    </row>
    <row r="449" spans="1:33">
      <c r="A449" s="97">
        <f t="shared" si="250"/>
        <v>432</v>
      </c>
      <c r="C449" s="108">
        <v>39900</v>
      </c>
      <c r="E449" s="107" t="s">
        <v>311</v>
      </c>
      <c r="G449" s="118">
        <v>6.4</v>
      </c>
      <c r="H449" s="106" t="str">
        <f t="shared" si="252"/>
        <v>P, S, T &amp; D Plant - Demand</v>
      </c>
      <c r="I449" s="98">
        <f>'Plt. Class.'!K$175</f>
        <v>0</v>
      </c>
      <c r="J449" s="106">
        <f t="shared" si="253"/>
        <v>0</v>
      </c>
      <c r="K449" s="106">
        <f t="shared" si="254"/>
        <v>0</v>
      </c>
      <c r="L449" s="106">
        <f t="shared" si="255"/>
        <v>0</v>
      </c>
      <c r="M449" s="106">
        <f t="shared" si="256"/>
        <v>0</v>
      </c>
      <c r="N449" s="106">
        <f t="shared" si="257"/>
        <v>0</v>
      </c>
      <c r="O449" s="106">
        <f t="shared" si="258"/>
        <v>0</v>
      </c>
      <c r="P449" s="106">
        <f t="shared" si="259"/>
        <v>0</v>
      </c>
      <c r="Q449" s="106">
        <f t="shared" si="260"/>
        <v>0</v>
      </c>
      <c r="R449" s="106">
        <f t="shared" si="261"/>
        <v>0</v>
      </c>
      <c r="S449" s="106">
        <f t="shared" si="262"/>
        <v>0</v>
      </c>
      <c r="T449" s="106">
        <f t="shared" si="263"/>
        <v>0</v>
      </c>
      <c r="U449" s="106">
        <f t="shared" si="264"/>
        <v>0</v>
      </c>
      <c r="V449" s="106">
        <f t="shared" si="265"/>
        <v>0</v>
      </c>
      <c r="W449" s="106">
        <f t="shared" si="266"/>
        <v>0</v>
      </c>
      <c r="X449" s="106">
        <f t="shared" si="267"/>
        <v>0</v>
      </c>
      <c r="Y449" s="98">
        <f t="shared" si="268"/>
        <v>0</v>
      </c>
      <c r="Z449" s="98"/>
      <c r="AA449" s="98"/>
      <c r="AB449" s="98"/>
      <c r="AC449" s="98"/>
      <c r="AD449" s="98"/>
      <c r="AE449" s="98"/>
      <c r="AF449" s="98"/>
      <c r="AG449" s="98"/>
    </row>
    <row r="450" spans="1:33">
      <c r="A450" s="97">
        <f t="shared" si="250"/>
        <v>433</v>
      </c>
      <c r="C450" s="108">
        <v>39901</v>
      </c>
      <c r="E450" s="107" t="s">
        <v>312</v>
      </c>
      <c r="G450" s="118">
        <v>6.4</v>
      </c>
      <c r="H450" s="106" t="str">
        <f t="shared" si="252"/>
        <v>P, S, T &amp; D Plant - Demand</v>
      </c>
      <c r="I450" s="98">
        <f>'Plt. Class.'!K$176</f>
        <v>0</v>
      </c>
      <c r="J450" s="106">
        <f t="shared" si="253"/>
        <v>0</v>
      </c>
      <c r="K450" s="106">
        <f t="shared" si="254"/>
        <v>0</v>
      </c>
      <c r="L450" s="106">
        <f t="shared" si="255"/>
        <v>0</v>
      </c>
      <c r="M450" s="106">
        <f t="shared" si="256"/>
        <v>0</v>
      </c>
      <c r="N450" s="106">
        <f t="shared" si="257"/>
        <v>0</v>
      </c>
      <c r="O450" s="106">
        <f t="shared" si="258"/>
        <v>0</v>
      </c>
      <c r="P450" s="106">
        <f t="shared" si="259"/>
        <v>0</v>
      </c>
      <c r="Q450" s="106">
        <f t="shared" si="260"/>
        <v>0</v>
      </c>
      <c r="R450" s="106">
        <f t="shared" si="261"/>
        <v>0</v>
      </c>
      <c r="S450" s="106">
        <f t="shared" si="262"/>
        <v>0</v>
      </c>
      <c r="T450" s="106">
        <f t="shared" si="263"/>
        <v>0</v>
      </c>
      <c r="U450" s="106">
        <f t="shared" si="264"/>
        <v>0</v>
      </c>
      <c r="V450" s="106">
        <f t="shared" si="265"/>
        <v>0</v>
      </c>
      <c r="W450" s="106">
        <f t="shared" si="266"/>
        <v>0</v>
      </c>
      <c r="X450" s="106">
        <f t="shared" si="267"/>
        <v>0</v>
      </c>
      <c r="Y450" s="98">
        <f t="shared" si="268"/>
        <v>0</v>
      </c>
      <c r="Z450" s="98"/>
      <c r="AA450" s="98"/>
      <c r="AB450" s="98"/>
      <c r="AC450" s="98"/>
      <c r="AD450" s="98"/>
      <c r="AE450" s="98"/>
      <c r="AF450" s="98"/>
      <c r="AG450" s="98"/>
    </row>
    <row r="451" spans="1:33">
      <c r="A451" s="97">
        <f t="shared" si="250"/>
        <v>434</v>
      </c>
      <c r="C451" s="108">
        <v>39902</v>
      </c>
      <c r="E451" s="107" t="s">
        <v>313</v>
      </c>
      <c r="G451" s="118">
        <v>6.4</v>
      </c>
      <c r="H451" s="106" t="str">
        <f t="shared" si="252"/>
        <v>P, S, T &amp; D Plant - Demand</v>
      </c>
      <c r="I451" s="98">
        <f>'Plt. Class.'!K$177</f>
        <v>0</v>
      </c>
      <c r="J451" s="106">
        <f t="shared" si="253"/>
        <v>0</v>
      </c>
      <c r="K451" s="106">
        <f t="shared" si="254"/>
        <v>0</v>
      </c>
      <c r="L451" s="106">
        <f t="shared" si="255"/>
        <v>0</v>
      </c>
      <c r="M451" s="106">
        <f t="shared" si="256"/>
        <v>0</v>
      </c>
      <c r="N451" s="106">
        <f t="shared" si="257"/>
        <v>0</v>
      </c>
      <c r="O451" s="106">
        <f t="shared" si="258"/>
        <v>0</v>
      </c>
      <c r="P451" s="106">
        <f t="shared" si="259"/>
        <v>0</v>
      </c>
      <c r="Q451" s="106">
        <f t="shared" si="260"/>
        <v>0</v>
      </c>
      <c r="R451" s="106">
        <f t="shared" si="261"/>
        <v>0</v>
      </c>
      <c r="S451" s="106">
        <f t="shared" si="262"/>
        <v>0</v>
      </c>
      <c r="T451" s="106">
        <f t="shared" si="263"/>
        <v>0</v>
      </c>
      <c r="U451" s="106">
        <f t="shared" si="264"/>
        <v>0</v>
      </c>
      <c r="V451" s="106">
        <f t="shared" si="265"/>
        <v>0</v>
      </c>
      <c r="W451" s="106">
        <f t="shared" si="266"/>
        <v>0</v>
      </c>
      <c r="X451" s="106">
        <f t="shared" si="267"/>
        <v>0</v>
      </c>
      <c r="Y451" s="98">
        <f t="shared" si="268"/>
        <v>0</v>
      </c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50"/>
        <v>435</v>
      </c>
      <c r="C452" s="108">
        <v>39903</v>
      </c>
      <c r="E452" s="107" t="s">
        <v>314</v>
      </c>
      <c r="G452" s="118">
        <v>6.4</v>
      </c>
      <c r="H452" s="106" t="str">
        <f t="shared" si="252"/>
        <v>P, S, T &amp; D Plant - Demand</v>
      </c>
      <c r="I452" s="98">
        <f>'Plt. Class.'!K$178</f>
        <v>6125.9129096445331</v>
      </c>
      <c r="J452" s="106">
        <f t="shared" si="253"/>
        <v>2853.4141804554383</v>
      </c>
      <c r="K452" s="106">
        <f t="shared" si="254"/>
        <v>1539.7168831050762</v>
      </c>
      <c r="L452" s="106">
        <f t="shared" si="255"/>
        <v>34.94205566142989</v>
      </c>
      <c r="M452" s="106">
        <f t="shared" si="256"/>
        <v>888.5297623090994</v>
      </c>
      <c r="N452" s="106">
        <f t="shared" si="257"/>
        <v>809.31002811348947</v>
      </c>
      <c r="O452" s="106">
        <f t="shared" si="258"/>
        <v>0</v>
      </c>
      <c r="P452" s="106">
        <f t="shared" si="259"/>
        <v>0</v>
      </c>
      <c r="Q452" s="106">
        <f t="shared" si="260"/>
        <v>0</v>
      </c>
      <c r="R452" s="106">
        <f t="shared" si="261"/>
        <v>0</v>
      </c>
      <c r="S452" s="106">
        <f t="shared" si="262"/>
        <v>0</v>
      </c>
      <c r="T452" s="106">
        <f t="shared" si="263"/>
        <v>0</v>
      </c>
      <c r="U452" s="106">
        <f t="shared" si="264"/>
        <v>0</v>
      </c>
      <c r="V452" s="106">
        <f t="shared" si="265"/>
        <v>0</v>
      </c>
      <c r="W452" s="106">
        <f t="shared" si="266"/>
        <v>0</v>
      </c>
      <c r="X452" s="106">
        <f t="shared" si="267"/>
        <v>0</v>
      </c>
      <c r="Y452" s="98">
        <f t="shared" si="268"/>
        <v>0</v>
      </c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 t="shared" si="250"/>
        <v>436</v>
      </c>
      <c r="C453" s="108">
        <v>39904</v>
      </c>
      <c r="E453" s="107" t="s">
        <v>315</v>
      </c>
      <c r="G453" s="118">
        <v>6.4</v>
      </c>
      <c r="H453" s="106" t="str">
        <f t="shared" si="252"/>
        <v>P, S, T &amp; D Plant - Demand</v>
      </c>
      <c r="I453" s="98">
        <f>'Plt. Class.'!K$179</f>
        <v>0</v>
      </c>
      <c r="J453" s="106">
        <f t="shared" si="253"/>
        <v>0</v>
      </c>
      <c r="K453" s="106">
        <f t="shared" si="254"/>
        <v>0</v>
      </c>
      <c r="L453" s="106">
        <f t="shared" si="255"/>
        <v>0</v>
      </c>
      <c r="M453" s="106">
        <f t="shared" si="256"/>
        <v>0</v>
      </c>
      <c r="N453" s="106">
        <f t="shared" si="257"/>
        <v>0</v>
      </c>
      <c r="O453" s="106">
        <f t="shared" si="258"/>
        <v>0</v>
      </c>
      <c r="P453" s="106">
        <f t="shared" si="259"/>
        <v>0</v>
      </c>
      <c r="Q453" s="106">
        <f t="shared" si="260"/>
        <v>0</v>
      </c>
      <c r="R453" s="106">
        <f t="shared" si="261"/>
        <v>0</v>
      </c>
      <c r="S453" s="106">
        <f t="shared" si="262"/>
        <v>0</v>
      </c>
      <c r="T453" s="106">
        <f t="shared" si="263"/>
        <v>0</v>
      </c>
      <c r="U453" s="106">
        <f t="shared" si="264"/>
        <v>0</v>
      </c>
      <c r="V453" s="106">
        <f t="shared" si="265"/>
        <v>0</v>
      </c>
      <c r="W453" s="106">
        <f t="shared" si="266"/>
        <v>0</v>
      </c>
      <c r="X453" s="106">
        <f t="shared" si="267"/>
        <v>0</v>
      </c>
      <c r="Y453" s="98">
        <f t="shared" si="268"/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50"/>
        <v>437</v>
      </c>
      <c r="C454" s="108">
        <v>39905</v>
      </c>
      <c r="E454" s="107" t="s">
        <v>316</v>
      </c>
      <c r="G454" s="118">
        <v>6.4</v>
      </c>
      <c r="H454" s="106" t="str">
        <f t="shared" si="252"/>
        <v>P, S, T &amp; D Plant - Demand</v>
      </c>
      <c r="I454" s="98">
        <f>'Plt. Class.'!K$180</f>
        <v>0</v>
      </c>
      <c r="J454" s="106">
        <f t="shared" si="253"/>
        <v>0</v>
      </c>
      <c r="K454" s="106">
        <f t="shared" si="254"/>
        <v>0</v>
      </c>
      <c r="L454" s="106">
        <f t="shared" si="255"/>
        <v>0</v>
      </c>
      <c r="M454" s="106">
        <f t="shared" si="256"/>
        <v>0</v>
      </c>
      <c r="N454" s="106">
        <f t="shared" si="257"/>
        <v>0</v>
      </c>
      <c r="O454" s="106">
        <f t="shared" si="258"/>
        <v>0</v>
      </c>
      <c r="P454" s="106">
        <f t="shared" si="259"/>
        <v>0</v>
      </c>
      <c r="Q454" s="106">
        <f t="shared" si="260"/>
        <v>0</v>
      </c>
      <c r="R454" s="106">
        <f t="shared" si="261"/>
        <v>0</v>
      </c>
      <c r="S454" s="106">
        <f t="shared" si="262"/>
        <v>0</v>
      </c>
      <c r="T454" s="106">
        <f t="shared" si="263"/>
        <v>0</v>
      </c>
      <c r="U454" s="106">
        <f t="shared" si="264"/>
        <v>0</v>
      </c>
      <c r="V454" s="106">
        <f t="shared" si="265"/>
        <v>0</v>
      </c>
      <c r="W454" s="106">
        <f t="shared" si="266"/>
        <v>0</v>
      </c>
      <c r="X454" s="106">
        <f t="shared" si="267"/>
        <v>0</v>
      </c>
      <c r="Y454" s="98">
        <f t="shared" si="268"/>
        <v>0</v>
      </c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50"/>
        <v>438</v>
      </c>
      <c r="C455" s="108">
        <v>39906</v>
      </c>
      <c r="E455" s="107" t="s">
        <v>317</v>
      </c>
      <c r="G455" s="118">
        <v>6.4</v>
      </c>
      <c r="H455" s="106" t="str">
        <f t="shared" si="252"/>
        <v>P, S, T &amp; D Plant - Demand</v>
      </c>
      <c r="I455" s="98">
        <f>'Plt. Class.'!K$181</f>
        <v>0</v>
      </c>
      <c r="J455" s="106">
        <f t="shared" si="253"/>
        <v>0</v>
      </c>
      <c r="K455" s="106">
        <f t="shared" si="254"/>
        <v>0</v>
      </c>
      <c r="L455" s="106">
        <f t="shared" si="255"/>
        <v>0</v>
      </c>
      <c r="M455" s="106">
        <f t="shared" si="256"/>
        <v>0</v>
      </c>
      <c r="N455" s="106">
        <f t="shared" si="257"/>
        <v>0</v>
      </c>
      <c r="O455" s="106">
        <f t="shared" si="258"/>
        <v>0</v>
      </c>
      <c r="P455" s="106">
        <f t="shared" si="259"/>
        <v>0</v>
      </c>
      <c r="Q455" s="106">
        <f t="shared" si="260"/>
        <v>0</v>
      </c>
      <c r="R455" s="106">
        <f t="shared" si="261"/>
        <v>0</v>
      </c>
      <c r="S455" s="106">
        <f t="shared" si="262"/>
        <v>0</v>
      </c>
      <c r="T455" s="106">
        <f t="shared" si="263"/>
        <v>0</v>
      </c>
      <c r="U455" s="106">
        <f t="shared" si="264"/>
        <v>0</v>
      </c>
      <c r="V455" s="106">
        <f t="shared" si="265"/>
        <v>0</v>
      </c>
      <c r="W455" s="106">
        <f t="shared" si="266"/>
        <v>0</v>
      </c>
      <c r="X455" s="106">
        <f t="shared" si="267"/>
        <v>0</v>
      </c>
      <c r="Y455" s="98">
        <f t="shared" si="268"/>
        <v>0</v>
      </c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50"/>
        <v>439</v>
      </c>
      <c r="C456" s="108">
        <v>39907</v>
      </c>
      <c r="E456" s="107" t="s">
        <v>318</v>
      </c>
      <c r="G456" s="118">
        <v>6.4</v>
      </c>
      <c r="H456" s="106" t="str">
        <f t="shared" si="252"/>
        <v>P, S, T &amp; D Plant - Demand</v>
      </c>
      <c r="I456" s="98">
        <f>'Plt. Class.'!K$182</f>
        <v>17031.116462674254</v>
      </c>
      <c r="J456" s="106">
        <f t="shared" si="253"/>
        <v>7932.9938150235139</v>
      </c>
      <c r="K456" s="106">
        <f t="shared" si="254"/>
        <v>4280.6840290568216</v>
      </c>
      <c r="L456" s="106">
        <f t="shared" si="255"/>
        <v>97.145066897399062</v>
      </c>
      <c r="M456" s="106">
        <f t="shared" si="256"/>
        <v>2470.2691803884368</v>
      </c>
      <c r="N456" s="106">
        <f t="shared" si="257"/>
        <v>2250.0243713080836</v>
      </c>
      <c r="O456" s="106">
        <f t="shared" si="258"/>
        <v>0</v>
      </c>
      <c r="P456" s="106">
        <f t="shared" si="259"/>
        <v>0</v>
      </c>
      <c r="Q456" s="106">
        <f t="shared" si="260"/>
        <v>0</v>
      </c>
      <c r="R456" s="106">
        <f t="shared" si="261"/>
        <v>0</v>
      </c>
      <c r="S456" s="106">
        <f t="shared" si="262"/>
        <v>0</v>
      </c>
      <c r="T456" s="106">
        <f t="shared" si="263"/>
        <v>0</v>
      </c>
      <c r="U456" s="106">
        <f t="shared" si="264"/>
        <v>0</v>
      </c>
      <c r="V456" s="106">
        <f t="shared" si="265"/>
        <v>0</v>
      </c>
      <c r="W456" s="106">
        <f t="shared" si="266"/>
        <v>0</v>
      </c>
      <c r="X456" s="106">
        <f t="shared" si="267"/>
        <v>0</v>
      </c>
      <c r="Y456" s="98">
        <f t="shared" si="268"/>
        <v>0</v>
      </c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50"/>
        <v>440</v>
      </c>
      <c r="C457" s="108">
        <v>39908</v>
      </c>
      <c r="E457" s="107" t="s">
        <v>319</v>
      </c>
      <c r="G457" s="118">
        <v>6.4</v>
      </c>
      <c r="H457" s="106" t="str">
        <f t="shared" si="252"/>
        <v>P, S, T &amp; D Plant - Demand</v>
      </c>
      <c r="I457" s="98">
        <f>'Plt. Class.'!K$183</f>
        <v>51552.313254100649</v>
      </c>
      <c r="J457" s="106">
        <f t="shared" si="253"/>
        <v>24012.764112747951</v>
      </c>
      <c r="K457" s="106">
        <f t="shared" si="254"/>
        <v>12957.410307856677</v>
      </c>
      <c r="L457" s="106">
        <f t="shared" si="255"/>
        <v>294.05311922803372</v>
      </c>
      <c r="M457" s="106">
        <f t="shared" si="256"/>
        <v>7477.3777097017601</v>
      </c>
      <c r="N457" s="106">
        <f t="shared" si="257"/>
        <v>6810.7080045662269</v>
      </c>
      <c r="O457" s="106">
        <f t="shared" si="258"/>
        <v>0</v>
      </c>
      <c r="P457" s="106">
        <f t="shared" si="259"/>
        <v>0</v>
      </c>
      <c r="Q457" s="106">
        <f t="shared" si="260"/>
        <v>0</v>
      </c>
      <c r="R457" s="106">
        <f t="shared" si="261"/>
        <v>0</v>
      </c>
      <c r="S457" s="106">
        <f t="shared" si="262"/>
        <v>0</v>
      </c>
      <c r="T457" s="106">
        <f t="shared" si="263"/>
        <v>0</v>
      </c>
      <c r="U457" s="106">
        <f t="shared" si="264"/>
        <v>0</v>
      </c>
      <c r="V457" s="106">
        <f t="shared" si="265"/>
        <v>0</v>
      </c>
      <c r="W457" s="106">
        <f t="shared" si="266"/>
        <v>0</v>
      </c>
      <c r="X457" s="106">
        <f t="shared" si="267"/>
        <v>0</v>
      </c>
      <c r="Y457" s="98">
        <f t="shared" si="268"/>
        <v>0</v>
      </c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50"/>
        <v>441</v>
      </c>
      <c r="C458" s="108">
        <v>39909</v>
      </c>
      <c r="E458" s="107" t="s">
        <v>320</v>
      </c>
      <c r="G458" s="118">
        <v>6.4</v>
      </c>
      <c r="H458" s="106" t="str">
        <f t="shared" si="252"/>
        <v>P, S, T &amp; D Plant - Demand</v>
      </c>
      <c r="I458" s="98">
        <f>'Plt. Class.'!K$184</f>
        <v>0</v>
      </c>
      <c r="J458" s="106">
        <f t="shared" si="253"/>
        <v>0</v>
      </c>
      <c r="K458" s="106">
        <f t="shared" si="254"/>
        <v>0</v>
      </c>
      <c r="L458" s="106">
        <f t="shared" si="255"/>
        <v>0</v>
      </c>
      <c r="M458" s="106">
        <f t="shared" si="256"/>
        <v>0</v>
      </c>
      <c r="N458" s="106">
        <f t="shared" si="257"/>
        <v>0</v>
      </c>
      <c r="O458" s="106">
        <f t="shared" si="258"/>
        <v>0</v>
      </c>
      <c r="P458" s="106">
        <f t="shared" si="259"/>
        <v>0</v>
      </c>
      <c r="Q458" s="106">
        <f t="shared" si="260"/>
        <v>0</v>
      </c>
      <c r="R458" s="106">
        <f t="shared" si="261"/>
        <v>0</v>
      </c>
      <c r="S458" s="106">
        <f t="shared" si="262"/>
        <v>0</v>
      </c>
      <c r="T458" s="106">
        <f t="shared" si="263"/>
        <v>0</v>
      </c>
      <c r="U458" s="106">
        <f t="shared" si="264"/>
        <v>0</v>
      </c>
      <c r="V458" s="106">
        <f t="shared" si="265"/>
        <v>0</v>
      </c>
      <c r="W458" s="106">
        <f t="shared" si="266"/>
        <v>0</v>
      </c>
      <c r="X458" s="106">
        <f t="shared" si="267"/>
        <v>0</v>
      </c>
      <c r="Y458" s="98">
        <f t="shared" si="268"/>
        <v>0</v>
      </c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50"/>
        <v>442</v>
      </c>
      <c r="C459" s="108">
        <v>39924</v>
      </c>
      <c r="E459" s="107" t="s">
        <v>321</v>
      </c>
      <c r="G459" s="118">
        <v>6.4</v>
      </c>
      <c r="H459" s="106" t="str">
        <f t="shared" si="252"/>
        <v>P, S, T &amp; D Plant - Demand</v>
      </c>
      <c r="I459" s="98">
        <f>'Plt. Class.'!K$185</f>
        <v>0</v>
      </c>
      <c r="J459" s="106">
        <f t="shared" si="253"/>
        <v>0</v>
      </c>
      <c r="K459" s="106">
        <f t="shared" si="254"/>
        <v>0</v>
      </c>
      <c r="L459" s="106">
        <f t="shared" si="255"/>
        <v>0</v>
      </c>
      <c r="M459" s="106">
        <f t="shared" si="256"/>
        <v>0</v>
      </c>
      <c r="N459" s="106">
        <f t="shared" si="257"/>
        <v>0</v>
      </c>
      <c r="O459" s="106">
        <f t="shared" si="258"/>
        <v>0</v>
      </c>
      <c r="P459" s="106">
        <f t="shared" si="259"/>
        <v>0</v>
      </c>
      <c r="Q459" s="106">
        <f t="shared" si="260"/>
        <v>0</v>
      </c>
      <c r="R459" s="106">
        <f t="shared" si="261"/>
        <v>0</v>
      </c>
      <c r="S459" s="106">
        <f t="shared" si="262"/>
        <v>0</v>
      </c>
      <c r="T459" s="106">
        <f t="shared" si="263"/>
        <v>0</v>
      </c>
      <c r="U459" s="106">
        <f t="shared" si="264"/>
        <v>0</v>
      </c>
      <c r="V459" s="106">
        <f t="shared" si="265"/>
        <v>0</v>
      </c>
      <c r="W459" s="106">
        <f t="shared" si="266"/>
        <v>0</v>
      </c>
      <c r="X459" s="106">
        <f t="shared" si="267"/>
        <v>0</v>
      </c>
      <c r="Y459" s="98">
        <f t="shared" si="268"/>
        <v>0</v>
      </c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50"/>
        <v>443</v>
      </c>
      <c r="G460" s="118"/>
      <c r="H460" s="106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50"/>
        <v>444</v>
      </c>
      <c r="D461" s="97" t="s">
        <v>149</v>
      </c>
      <c r="G461" s="118"/>
      <c r="H461" s="106"/>
      <c r="I461" s="98">
        <f>'Plt. Class.'!K$187</f>
        <v>174405.8445043996</v>
      </c>
      <c r="J461" s="98">
        <f>SUM(J426:J459)</f>
        <v>81237.215938813781</v>
      </c>
      <c r="K461" s="98">
        <f t="shared" ref="K461:X461" si="269">SUM(K426:K459)</f>
        <v>43836.017138416188</v>
      </c>
      <c r="L461" s="98">
        <f t="shared" si="269"/>
        <v>994.80662168033291</v>
      </c>
      <c r="M461" s="98">
        <f t="shared" si="269"/>
        <v>25296.602457217108</v>
      </c>
      <c r="N461" s="98">
        <f t="shared" si="269"/>
        <v>23041.202348272182</v>
      </c>
      <c r="O461" s="98">
        <f t="shared" si="269"/>
        <v>0</v>
      </c>
      <c r="P461" s="98">
        <f t="shared" si="269"/>
        <v>0</v>
      </c>
      <c r="Q461" s="98">
        <f t="shared" si="269"/>
        <v>0</v>
      </c>
      <c r="R461" s="98">
        <f t="shared" si="269"/>
        <v>0</v>
      </c>
      <c r="S461" s="98">
        <f t="shared" si="269"/>
        <v>0</v>
      </c>
      <c r="T461" s="98">
        <f t="shared" si="269"/>
        <v>0</v>
      </c>
      <c r="U461" s="98">
        <f t="shared" si="269"/>
        <v>0</v>
      </c>
      <c r="V461" s="98">
        <f t="shared" si="269"/>
        <v>0</v>
      </c>
      <c r="W461" s="98">
        <f t="shared" si="269"/>
        <v>0</v>
      </c>
      <c r="X461" s="98">
        <f t="shared" si="269"/>
        <v>0</v>
      </c>
      <c r="Y461" s="98">
        <f>SUM(J461:X461)-I461</f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50"/>
        <v>445</v>
      </c>
      <c r="G462" s="118"/>
      <c r="H462" s="106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50"/>
        <v>446</v>
      </c>
      <c r="D463" s="97" t="s">
        <v>348</v>
      </c>
      <c r="G463" s="118">
        <v>6.4</v>
      </c>
      <c r="H463" s="106" t="str">
        <f>VLOOKUP($G463,alloc,3)</f>
        <v>P, S, T &amp; D Plant - Demand</v>
      </c>
      <c r="I463" s="98">
        <f>'Plt. Class.'!K$189</f>
        <v>0</v>
      </c>
      <c r="J463" s="106">
        <f>$I463*VLOOKUP($G463,alloc,6)</f>
        <v>0</v>
      </c>
      <c r="K463" s="106">
        <f>$I463*VLOOKUP($G463,alloc,7)</f>
        <v>0</v>
      </c>
      <c r="L463" s="106">
        <f>$I463*VLOOKUP($G463,alloc,8)</f>
        <v>0</v>
      </c>
      <c r="M463" s="106">
        <f>$I463*VLOOKUP($G463,alloc,9)</f>
        <v>0</v>
      </c>
      <c r="N463" s="106">
        <f>$I463*VLOOKUP($G463,alloc,10)</f>
        <v>0</v>
      </c>
      <c r="O463" s="106">
        <f>$I463*VLOOKUP($G463,alloc,11)</f>
        <v>0</v>
      </c>
      <c r="P463" s="106">
        <f>$I463*VLOOKUP($G463,alloc,12)</f>
        <v>0</v>
      </c>
      <c r="Q463" s="106">
        <f>$I463*VLOOKUP($G463,alloc,13)</f>
        <v>0</v>
      </c>
      <c r="R463" s="106">
        <f>$I463*VLOOKUP($G463,alloc,14)</f>
        <v>0</v>
      </c>
      <c r="S463" s="106">
        <f>$I463*VLOOKUP($G463,alloc,15)</f>
        <v>0</v>
      </c>
      <c r="T463" s="106">
        <f>$I463*VLOOKUP($G463,alloc,16)</f>
        <v>0</v>
      </c>
      <c r="U463" s="106">
        <f>$I463*VLOOKUP($G463,alloc,17)</f>
        <v>0</v>
      </c>
      <c r="V463" s="106">
        <f>$I463*VLOOKUP($G463,alloc,18)</f>
        <v>0</v>
      </c>
      <c r="W463" s="106">
        <f>$I463*VLOOKUP($G463,alloc,19)</f>
        <v>0</v>
      </c>
      <c r="X463" s="106">
        <f>$I463*VLOOKUP($G463,alloc,20)</f>
        <v>0</v>
      </c>
      <c r="Y463" s="98">
        <f>SUM(J463:X463)-I463</f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50"/>
        <v>447</v>
      </c>
      <c r="G464" s="118"/>
      <c r="H464" s="106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50"/>
        <v>448</v>
      </c>
      <c r="D465" s="97" t="s">
        <v>350</v>
      </c>
      <c r="G465" s="118"/>
      <c r="H465" s="106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50"/>
        <v>449</v>
      </c>
      <c r="G466" s="118"/>
      <c r="H466" s="106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50"/>
        <v>450</v>
      </c>
      <c r="D467" s="97" t="s">
        <v>148</v>
      </c>
      <c r="G467" s="118"/>
      <c r="H467" s="106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50"/>
        <v>451</v>
      </c>
      <c r="G468" s="118"/>
      <c r="H468" s="106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50"/>
        <v>452</v>
      </c>
      <c r="C469" s="108">
        <v>37400</v>
      </c>
      <c r="E469" s="107" t="s">
        <v>115</v>
      </c>
      <c r="G469" s="118">
        <v>6.4</v>
      </c>
      <c r="H469" s="106" t="str">
        <f t="shared" ref="H469:H502" si="270">VLOOKUP($G469,alloc,3)</f>
        <v>P, S, T &amp; D Plant - Demand</v>
      </c>
      <c r="I469" s="98">
        <f>'Plt. Class.'!K$195</f>
        <v>0</v>
      </c>
      <c r="J469" s="106">
        <f t="shared" ref="J469:J502" si="271">$I469*VLOOKUP($G469,alloc,6)</f>
        <v>0</v>
      </c>
      <c r="K469" s="106">
        <f t="shared" ref="K469:K502" si="272">$I469*VLOOKUP($G469,alloc,7)</f>
        <v>0</v>
      </c>
      <c r="L469" s="106">
        <f t="shared" ref="L469:L502" si="273">$I469*VLOOKUP($G469,alloc,8)</f>
        <v>0</v>
      </c>
      <c r="M469" s="106">
        <f t="shared" ref="M469:M502" si="274">$I469*VLOOKUP($G469,alloc,9)</f>
        <v>0</v>
      </c>
      <c r="N469" s="106">
        <f t="shared" ref="N469:N502" si="275">$I469*VLOOKUP($G469,alloc,10)</f>
        <v>0</v>
      </c>
      <c r="O469" s="106">
        <f t="shared" ref="O469:O502" si="276">$I469*VLOOKUP($G469,alloc,11)</f>
        <v>0</v>
      </c>
      <c r="P469" s="106">
        <f t="shared" ref="P469:P502" si="277">$I469*VLOOKUP($G469,alloc,12)</f>
        <v>0</v>
      </c>
      <c r="Q469" s="106">
        <f t="shared" ref="Q469:Q502" si="278">$I469*VLOOKUP($G469,alloc,13)</f>
        <v>0</v>
      </c>
      <c r="R469" s="106">
        <f t="shared" ref="R469:R502" si="279">$I469*VLOOKUP($G469,alloc,14)</f>
        <v>0</v>
      </c>
      <c r="S469" s="106">
        <f t="shared" ref="S469:S502" si="280">$I469*VLOOKUP($G469,alloc,15)</f>
        <v>0</v>
      </c>
      <c r="T469" s="106">
        <f t="shared" ref="T469:T502" si="281">$I469*VLOOKUP($G469,alloc,16)</f>
        <v>0</v>
      </c>
      <c r="U469" s="106">
        <f t="shared" ref="U469:U502" si="282">$I469*VLOOKUP($G469,alloc,17)</f>
        <v>0</v>
      </c>
      <c r="V469" s="106">
        <f t="shared" ref="V469:V502" si="283">$I469*VLOOKUP($G469,alloc,18)</f>
        <v>0</v>
      </c>
      <c r="W469" s="106">
        <f t="shared" ref="W469:W502" si="284">$I469*VLOOKUP($G469,alloc,19)</f>
        <v>0</v>
      </c>
      <c r="X469" s="106">
        <f t="shared" ref="X469:X502" si="285">$I469*VLOOKUP($G469,alloc,20)</f>
        <v>0</v>
      </c>
      <c r="Y469" s="98">
        <f t="shared" ref="Y469:Y502" si="286">SUM(J469:X469)-I469</f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50"/>
        <v>453</v>
      </c>
      <c r="C470" s="108">
        <v>39001</v>
      </c>
      <c r="E470" s="107" t="s">
        <v>291</v>
      </c>
      <c r="G470" s="118">
        <v>6.4</v>
      </c>
      <c r="H470" s="106" t="str">
        <f t="shared" si="270"/>
        <v>P, S, T &amp; D Plant - Demand</v>
      </c>
      <c r="I470" s="98">
        <f>'Plt. Class.'!K$196</f>
        <v>0</v>
      </c>
      <c r="J470" s="106">
        <f t="shared" si="271"/>
        <v>0</v>
      </c>
      <c r="K470" s="106">
        <f t="shared" si="272"/>
        <v>0</v>
      </c>
      <c r="L470" s="106">
        <f t="shared" si="273"/>
        <v>0</v>
      </c>
      <c r="M470" s="106">
        <f t="shared" si="274"/>
        <v>0</v>
      </c>
      <c r="N470" s="106">
        <f t="shared" si="275"/>
        <v>0</v>
      </c>
      <c r="O470" s="106">
        <f t="shared" si="276"/>
        <v>0</v>
      </c>
      <c r="P470" s="106">
        <f t="shared" si="277"/>
        <v>0</v>
      </c>
      <c r="Q470" s="106">
        <f t="shared" si="278"/>
        <v>0</v>
      </c>
      <c r="R470" s="106">
        <f t="shared" si="279"/>
        <v>0</v>
      </c>
      <c r="S470" s="106">
        <f t="shared" si="280"/>
        <v>0</v>
      </c>
      <c r="T470" s="106">
        <f t="shared" si="281"/>
        <v>0</v>
      </c>
      <c r="U470" s="106">
        <f t="shared" si="282"/>
        <v>0</v>
      </c>
      <c r="V470" s="106">
        <f t="shared" si="283"/>
        <v>0</v>
      </c>
      <c r="W470" s="106">
        <f t="shared" si="284"/>
        <v>0</v>
      </c>
      <c r="X470" s="106">
        <f t="shared" si="285"/>
        <v>0</v>
      </c>
      <c r="Y470" s="98">
        <f t="shared" si="286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50"/>
        <v>454</v>
      </c>
      <c r="C471" s="108">
        <v>36602</v>
      </c>
      <c r="E471" s="107" t="s">
        <v>139</v>
      </c>
      <c r="G471" s="118">
        <v>6.4</v>
      </c>
      <c r="H471" s="106" t="str">
        <f t="shared" si="270"/>
        <v>P, S, T &amp; D Plant - Demand</v>
      </c>
      <c r="I471" s="98">
        <f>'Plt. Class.'!K$197</f>
        <v>290142.40394303401</v>
      </c>
      <c r="J471" s="106">
        <f t="shared" si="271"/>
        <v>135146.62418054571</v>
      </c>
      <c r="K471" s="106">
        <f t="shared" si="272"/>
        <v>72925.809498931485</v>
      </c>
      <c r="L471" s="106">
        <f t="shared" si="273"/>
        <v>1654.9650930161288</v>
      </c>
      <c r="M471" s="106">
        <f t="shared" si="274"/>
        <v>42083.549833922472</v>
      </c>
      <c r="N471" s="106">
        <f t="shared" si="275"/>
        <v>38331.455336618201</v>
      </c>
      <c r="O471" s="106">
        <f t="shared" si="276"/>
        <v>0</v>
      </c>
      <c r="P471" s="106">
        <f t="shared" si="277"/>
        <v>0</v>
      </c>
      <c r="Q471" s="106">
        <f t="shared" si="278"/>
        <v>0</v>
      </c>
      <c r="R471" s="106">
        <f t="shared" si="279"/>
        <v>0</v>
      </c>
      <c r="S471" s="106">
        <f t="shared" si="280"/>
        <v>0</v>
      </c>
      <c r="T471" s="106">
        <f t="shared" si="281"/>
        <v>0</v>
      </c>
      <c r="U471" s="106">
        <f t="shared" si="282"/>
        <v>0</v>
      </c>
      <c r="V471" s="106">
        <f t="shared" si="283"/>
        <v>0</v>
      </c>
      <c r="W471" s="106">
        <f t="shared" si="284"/>
        <v>0</v>
      </c>
      <c r="X471" s="106">
        <f t="shared" si="285"/>
        <v>0</v>
      </c>
      <c r="Y471" s="98">
        <f t="shared" si="286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50"/>
        <v>455</v>
      </c>
      <c r="C472" s="108">
        <v>37503</v>
      </c>
      <c r="E472" s="107" t="s">
        <v>278</v>
      </c>
      <c r="G472" s="118">
        <v>6.4</v>
      </c>
      <c r="H472" s="106" t="str">
        <f t="shared" si="270"/>
        <v>P, S, T &amp; D Plant - Demand</v>
      </c>
      <c r="I472" s="98">
        <f>'Plt. Class.'!K$198</f>
        <v>0</v>
      </c>
      <c r="J472" s="106">
        <f t="shared" si="271"/>
        <v>0</v>
      </c>
      <c r="K472" s="106">
        <f t="shared" si="272"/>
        <v>0</v>
      </c>
      <c r="L472" s="106">
        <f t="shared" si="273"/>
        <v>0</v>
      </c>
      <c r="M472" s="106">
        <f t="shared" si="274"/>
        <v>0</v>
      </c>
      <c r="N472" s="106">
        <f t="shared" si="275"/>
        <v>0</v>
      </c>
      <c r="O472" s="106">
        <f t="shared" si="276"/>
        <v>0</v>
      </c>
      <c r="P472" s="106">
        <f t="shared" si="277"/>
        <v>0</v>
      </c>
      <c r="Q472" s="106">
        <f t="shared" si="278"/>
        <v>0</v>
      </c>
      <c r="R472" s="106">
        <f t="shared" si="279"/>
        <v>0</v>
      </c>
      <c r="S472" s="106">
        <f t="shared" si="280"/>
        <v>0</v>
      </c>
      <c r="T472" s="106">
        <f t="shared" si="281"/>
        <v>0</v>
      </c>
      <c r="U472" s="106">
        <f t="shared" si="282"/>
        <v>0</v>
      </c>
      <c r="V472" s="106">
        <f t="shared" si="283"/>
        <v>0</v>
      </c>
      <c r="W472" s="106">
        <f t="shared" si="284"/>
        <v>0</v>
      </c>
      <c r="X472" s="106">
        <f t="shared" si="285"/>
        <v>0</v>
      </c>
      <c r="Y472" s="98">
        <f t="shared" si="286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50"/>
        <v>456</v>
      </c>
      <c r="C473" s="108">
        <v>39004</v>
      </c>
      <c r="E473" s="107" t="s">
        <v>293</v>
      </c>
      <c r="G473" s="118">
        <v>6.4</v>
      </c>
      <c r="H473" s="106" t="str">
        <f t="shared" si="270"/>
        <v>P, S, T &amp; D Plant - Demand</v>
      </c>
      <c r="I473" s="98">
        <f>'Plt. Class.'!K$199</f>
        <v>0</v>
      </c>
      <c r="J473" s="106">
        <f t="shared" si="271"/>
        <v>0</v>
      </c>
      <c r="K473" s="106">
        <f t="shared" si="272"/>
        <v>0</v>
      </c>
      <c r="L473" s="106">
        <f t="shared" si="273"/>
        <v>0</v>
      </c>
      <c r="M473" s="106">
        <f t="shared" si="274"/>
        <v>0</v>
      </c>
      <c r="N473" s="106">
        <f t="shared" si="275"/>
        <v>0</v>
      </c>
      <c r="O473" s="106">
        <f t="shared" si="276"/>
        <v>0</v>
      </c>
      <c r="P473" s="106">
        <f t="shared" si="277"/>
        <v>0</v>
      </c>
      <c r="Q473" s="106">
        <f t="shared" si="278"/>
        <v>0</v>
      </c>
      <c r="R473" s="106">
        <f t="shared" si="279"/>
        <v>0</v>
      </c>
      <c r="S473" s="106">
        <f t="shared" si="280"/>
        <v>0</v>
      </c>
      <c r="T473" s="106">
        <f t="shared" si="281"/>
        <v>0</v>
      </c>
      <c r="U473" s="106">
        <f t="shared" si="282"/>
        <v>0</v>
      </c>
      <c r="V473" s="106">
        <f t="shared" si="283"/>
        <v>0</v>
      </c>
      <c r="W473" s="106">
        <f t="shared" si="284"/>
        <v>0</v>
      </c>
      <c r="X473" s="106">
        <f t="shared" si="285"/>
        <v>0</v>
      </c>
      <c r="Y473" s="98">
        <f t="shared" si="286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50"/>
        <v>457</v>
      </c>
      <c r="C474" s="108">
        <v>39009</v>
      </c>
      <c r="E474" s="107" t="s">
        <v>294</v>
      </c>
      <c r="G474" s="118">
        <v>6.4</v>
      </c>
      <c r="H474" s="106" t="str">
        <f t="shared" si="270"/>
        <v>P, S, T &amp; D Plant - Demand</v>
      </c>
      <c r="I474" s="98">
        <f>'Plt. Class.'!K$200</f>
        <v>211823.28487976998</v>
      </c>
      <c r="J474" s="106">
        <f t="shared" si="271"/>
        <v>98666.039452666693</v>
      </c>
      <c r="K474" s="106">
        <f t="shared" si="272"/>
        <v>53240.699431210713</v>
      </c>
      <c r="L474" s="106">
        <f t="shared" si="273"/>
        <v>1208.2347757512164</v>
      </c>
      <c r="M474" s="106">
        <f t="shared" si="274"/>
        <v>30723.795088473755</v>
      </c>
      <c r="N474" s="106">
        <f t="shared" si="275"/>
        <v>27984.516131667613</v>
      </c>
      <c r="O474" s="106">
        <f t="shared" si="276"/>
        <v>0</v>
      </c>
      <c r="P474" s="106">
        <f t="shared" si="277"/>
        <v>0</v>
      </c>
      <c r="Q474" s="106">
        <f t="shared" si="278"/>
        <v>0</v>
      </c>
      <c r="R474" s="106">
        <f t="shared" si="279"/>
        <v>0</v>
      </c>
      <c r="S474" s="106">
        <f t="shared" si="280"/>
        <v>0</v>
      </c>
      <c r="T474" s="106">
        <f t="shared" si="281"/>
        <v>0</v>
      </c>
      <c r="U474" s="106">
        <f t="shared" si="282"/>
        <v>0</v>
      </c>
      <c r="V474" s="106">
        <f t="shared" si="283"/>
        <v>0</v>
      </c>
      <c r="W474" s="106">
        <f t="shared" si="284"/>
        <v>0</v>
      </c>
      <c r="X474" s="106">
        <f t="shared" si="285"/>
        <v>0</v>
      </c>
      <c r="Y474" s="98">
        <f t="shared" si="286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si="250"/>
        <v>458</v>
      </c>
      <c r="C475" s="108">
        <v>39100</v>
      </c>
      <c r="E475" s="107" t="s">
        <v>295</v>
      </c>
      <c r="G475" s="118">
        <v>6.4</v>
      </c>
      <c r="H475" s="106" t="str">
        <f t="shared" si="270"/>
        <v>P, S, T &amp; D Plant - Demand</v>
      </c>
      <c r="I475" s="98">
        <f>'Plt. Class.'!K$201</f>
        <v>159125.84078547696</v>
      </c>
      <c r="J475" s="106">
        <f t="shared" si="271"/>
        <v>74119.88013399973</v>
      </c>
      <c r="K475" s="106">
        <f t="shared" si="272"/>
        <v>39995.466342649372</v>
      </c>
      <c r="L475" s="106">
        <f t="shared" si="273"/>
        <v>907.64985854501901</v>
      </c>
      <c r="M475" s="106">
        <f t="shared" si="274"/>
        <v>23080.322488384794</v>
      </c>
      <c r="N475" s="106">
        <f t="shared" si="275"/>
        <v>21022.521961898052</v>
      </c>
      <c r="O475" s="106">
        <f t="shared" si="276"/>
        <v>0</v>
      </c>
      <c r="P475" s="106">
        <f t="shared" si="277"/>
        <v>0</v>
      </c>
      <c r="Q475" s="106">
        <f t="shared" si="278"/>
        <v>0</v>
      </c>
      <c r="R475" s="106">
        <f t="shared" si="279"/>
        <v>0</v>
      </c>
      <c r="S475" s="106">
        <f t="shared" si="280"/>
        <v>0</v>
      </c>
      <c r="T475" s="106">
        <f t="shared" si="281"/>
        <v>0</v>
      </c>
      <c r="U475" s="106">
        <f t="shared" si="282"/>
        <v>0</v>
      </c>
      <c r="V475" s="106">
        <f t="shared" si="283"/>
        <v>0</v>
      </c>
      <c r="W475" s="106">
        <f t="shared" si="284"/>
        <v>0</v>
      </c>
      <c r="X475" s="106">
        <f t="shared" si="285"/>
        <v>0</v>
      </c>
      <c r="Y475" s="98">
        <f t="shared" si="286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50"/>
        <v>459</v>
      </c>
      <c r="C476" s="108">
        <v>39102</v>
      </c>
      <c r="E476" s="107" t="s">
        <v>296</v>
      </c>
      <c r="G476" s="118">
        <v>6.4</v>
      </c>
      <c r="H476" s="106" t="str">
        <f t="shared" si="270"/>
        <v>P, S, T &amp; D Plant - Demand</v>
      </c>
      <c r="I476" s="98">
        <f>'Plt. Class.'!K$202</f>
        <v>0</v>
      </c>
      <c r="J476" s="106">
        <f t="shared" si="271"/>
        <v>0</v>
      </c>
      <c r="K476" s="106">
        <f t="shared" si="272"/>
        <v>0</v>
      </c>
      <c r="L476" s="106">
        <f t="shared" si="273"/>
        <v>0</v>
      </c>
      <c r="M476" s="106">
        <f t="shared" si="274"/>
        <v>0</v>
      </c>
      <c r="N476" s="106">
        <f t="shared" si="275"/>
        <v>0</v>
      </c>
      <c r="O476" s="106">
        <f t="shared" si="276"/>
        <v>0</v>
      </c>
      <c r="P476" s="106">
        <f t="shared" si="277"/>
        <v>0</v>
      </c>
      <c r="Q476" s="106">
        <f t="shared" si="278"/>
        <v>0</v>
      </c>
      <c r="R476" s="106">
        <f t="shared" si="279"/>
        <v>0</v>
      </c>
      <c r="S476" s="106">
        <f t="shared" si="280"/>
        <v>0</v>
      </c>
      <c r="T476" s="106">
        <f t="shared" si="281"/>
        <v>0</v>
      </c>
      <c r="U476" s="106">
        <f t="shared" si="282"/>
        <v>0</v>
      </c>
      <c r="V476" s="106">
        <f t="shared" si="283"/>
        <v>0</v>
      </c>
      <c r="W476" s="106">
        <f t="shared" si="284"/>
        <v>0</v>
      </c>
      <c r="X476" s="106">
        <f t="shared" si="285"/>
        <v>0</v>
      </c>
      <c r="Y476" s="98">
        <f t="shared" si="286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si="250"/>
        <v>460</v>
      </c>
      <c r="C477" s="108">
        <v>39103</v>
      </c>
      <c r="E477" s="107" t="s">
        <v>297</v>
      </c>
      <c r="G477" s="118">
        <v>6.4</v>
      </c>
      <c r="H477" s="106" t="str">
        <f t="shared" si="270"/>
        <v>P, S, T &amp; D Plant - Demand</v>
      </c>
      <c r="I477" s="98">
        <f>'Plt. Class.'!K$203</f>
        <v>0</v>
      </c>
      <c r="J477" s="106">
        <f t="shared" si="271"/>
        <v>0</v>
      </c>
      <c r="K477" s="106">
        <f t="shared" si="272"/>
        <v>0</v>
      </c>
      <c r="L477" s="106">
        <f t="shared" si="273"/>
        <v>0</v>
      </c>
      <c r="M477" s="106">
        <f t="shared" si="274"/>
        <v>0</v>
      </c>
      <c r="N477" s="106">
        <f t="shared" si="275"/>
        <v>0</v>
      </c>
      <c r="O477" s="106">
        <f t="shared" si="276"/>
        <v>0</v>
      </c>
      <c r="P477" s="106">
        <f t="shared" si="277"/>
        <v>0</v>
      </c>
      <c r="Q477" s="106">
        <f t="shared" si="278"/>
        <v>0</v>
      </c>
      <c r="R477" s="106">
        <f t="shared" si="279"/>
        <v>0</v>
      </c>
      <c r="S477" s="106">
        <f t="shared" si="280"/>
        <v>0</v>
      </c>
      <c r="T477" s="106">
        <f t="shared" si="281"/>
        <v>0</v>
      </c>
      <c r="U477" s="106">
        <f t="shared" si="282"/>
        <v>0</v>
      </c>
      <c r="V477" s="106">
        <f t="shared" si="283"/>
        <v>0</v>
      </c>
      <c r="W477" s="106">
        <f t="shared" si="284"/>
        <v>0</v>
      </c>
      <c r="X477" s="106">
        <f t="shared" si="285"/>
        <v>0</v>
      </c>
      <c r="Y477" s="98">
        <f t="shared" si="286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50"/>
        <v>461</v>
      </c>
      <c r="C478" s="108">
        <v>39200</v>
      </c>
      <c r="E478" s="107" t="s">
        <v>298</v>
      </c>
      <c r="G478" s="118">
        <v>6.4</v>
      </c>
      <c r="H478" s="106" t="str">
        <f t="shared" si="270"/>
        <v>P, S, T &amp; D Plant - Demand</v>
      </c>
      <c r="I478" s="98">
        <f>'Plt. Class.'!K$204</f>
        <v>6965.6933914282008</v>
      </c>
      <c r="J478" s="106">
        <f t="shared" si="271"/>
        <v>3244.5789865072211</v>
      </c>
      <c r="K478" s="106">
        <f t="shared" si="272"/>
        <v>1750.7914127264023</v>
      </c>
      <c r="L478" s="106">
        <f t="shared" si="273"/>
        <v>39.732142750599763</v>
      </c>
      <c r="M478" s="106">
        <f t="shared" si="274"/>
        <v>1010.335273238957</v>
      </c>
      <c r="N478" s="106">
        <f t="shared" si="275"/>
        <v>920.2555762050207</v>
      </c>
      <c r="O478" s="106">
        <f t="shared" si="276"/>
        <v>0</v>
      </c>
      <c r="P478" s="106">
        <f t="shared" si="277"/>
        <v>0</v>
      </c>
      <c r="Q478" s="106">
        <f t="shared" si="278"/>
        <v>0</v>
      </c>
      <c r="R478" s="106">
        <f t="shared" si="279"/>
        <v>0</v>
      </c>
      <c r="S478" s="106">
        <f t="shared" si="280"/>
        <v>0</v>
      </c>
      <c r="T478" s="106">
        <f t="shared" si="281"/>
        <v>0</v>
      </c>
      <c r="U478" s="106">
        <f t="shared" si="282"/>
        <v>0</v>
      </c>
      <c r="V478" s="106">
        <f t="shared" si="283"/>
        <v>0</v>
      </c>
      <c r="W478" s="106">
        <f t="shared" si="284"/>
        <v>0</v>
      </c>
      <c r="X478" s="106">
        <f t="shared" si="285"/>
        <v>0</v>
      </c>
      <c r="Y478" s="98">
        <f t="shared" si="286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50"/>
        <v>462</v>
      </c>
      <c r="C479" s="108">
        <v>39201</v>
      </c>
      <c r="E479" s="107" t="s">
        <v>299</v>
      </c>
      <c r="G479" s="118">
        <v>6.4</v>
      </c>
      <c r="H479" s="106" t="str">
        <f t="shared" si="270"/>
        <v>P, S, T &amp; D Plant - Demand</v>
      </c>
      <c r="I479" s="98">
        <f>'Plt. Class.'!K$205</f>
        <v>0</v>
      </c>
      <c r="J479" s="106">
        <f t="shared" si="271"/>
        <v>0</v>
      </c>
      <c r="K479" s="106">
        <f t="shared" si="272"/>
        <v>0</v>
      </c>
      <c r="L479" s="106">
        <f t="shared" si="273"/>
        <v>0</v>
      </c>
      <c r="M479" s="106">
        <f t="shared" si="274"/>
        <v>0</v>
      </c>
      <c r="N479" s="106">
        <f t="shared" si="275"/>
        <v>0</v>
      </c>
      <c r="O479" s="106">
        <f t="shared" si="276"/>
        <v>0</v>
      </c>
      <c r="P479" s="106">
        <f t="shared" si="277"/>
        <v>0</v>
      </c>
      <c r="Q479" s="106">
        <f t="shared" si="278"/>
        <v>0</v>
      </c>
      <c r="R479" s="106">
        <f t="shared" si="279"/>
        <v>0</v>
      </c>
      <c r="S479" s="106">
        <f t="shared" si="280"/>
        <v>0</v>
      </c>
      <c r="T479" s="106">
        <f t="shared" si="281"/>
        <v>0</v>
      </c>
      <c r="U479" s="106">
        <f t="shared" si="282"/>
        <v>0</v>
      </c>
      <c r="V479" s="106">
        <f t="shared" si="283"/>
        <v>0</v>
      </c>
      <c r="W479" s="106">
        <f t="shared" si="284"/>
        <v>0</v>
      </c>
      <c r="X479" s="106">
        <f t="shared" si="285"/>
        <v>0</v>
      </c>
      <c r="Y479" s="98">
        <f t="shared" si="286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50"/>
        <v>463</v>
      </c>
      <c r="C480" s="108">
        <v>39202</v>
      </c>
      <c r="E480" s="107" t="s">
        <v>300</v>
      </c>
      <c r="G480" s="118">
        <v>6.4</v>
      </c>
      <c r="H480" s="106" t="str">
        <f t="shared" si="270"/>
        <v>P, S, T &amp; D Plant - Demand</v>
      </c>
      <c r="I480" s="98">
        <f>'Plt. Class.'!K$206</f>
        <v>0</v>
      </c>
      <c r="J480" s="106">
        <f t="shared" si="271"/>
        <v>0</v>
      </c>
      <c r="K480" s="106">
        <f t="shared" si="272"/>
        <v>0</v>
      </c>
      <c r="L480" s="106">
        <f t="shared" si="273"/>
        <v>0</v>
      </c>
      <c r="M480" s="106">
        <f t="shared" si="274"/>
        <v>0</v>
      </c>
      <c r="N480" s="106">
        <f t="shared" si="275"/>
        <v>0</v>
      </c>
      <c r="O480" s="106">
        <f t="shared" si="276"/>
        <v>0</v>
      </c>
      <c r="P480" s="106">
        <f t="shared" si="277"/>
        <v>0</v>
      </c>
      <c r="Q480" s="106">
        <f t="shared" si="278"/>
        <v>0</v>
      </c>
      <c r="R480" s="106">
        <f t="shared" si="279"/>
        <v>0</v>
      </c>
      <c r="S480" s="106">
        <f t="shared" si="280"/>
        <v>0</v>
      </c>
      <c r="T480" s="106">
        <f t="shared" si="281"/>
        <v>0</v>
      </c>
      <c r="U480" s="106">
        <f t="shared" si="282"/>
        <v>0</v>
      </c>
      <c r="V480" s="106">
        <f t="shared" si="283"/>
        <v>0</v>
      </c>
      <c r="W480" s="106">
        <f t="shared" si="284"/>
        <v>0</v>
      </c>
      <c r="X480" s="106">
        <f t="shared" si="285"/>
        <v>0</v>
      </c>
      <c r="Y480" s="98">
        <f t="shared" si="286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50"/>
        <v>464</v>
      </c>
      <c r="C481" s="108">
        <v>39300</v>
      </c>
      <c r="E481" s="107" t="s">
        <v>186</v>
      </c>
      <c r="G481" s="118">
        <v>6.4</v>
      </c>
      <c r="H481" s="106" t="str">
        <f t="shared" si="270"/>
        <v>P, S, T &amp; D Plant - Demand</v>
      </c>
      <c r="I481" s="98">
        <f>'Plt. Class.'!K$207</f>
        <v>0</v>
      </c>
      <c r="J481" s="106">
        <f t="shared" si="271"/>
        <v>0</v>
      </c>
      <c r="K481" s="106">
        <f t="shared" si="272"/>
        <v>0</v>
      </c>
      <c r="L481" s="106">
        <f t="shared" si="273"/>
        <v>0</v>
      </c>
      <c r="M481" s="106">
        <f t="shared" si="274"/>
        <v>0</v>
      </c>
      <c r="N481" s="106">
        <f t="shared" si="275"/>
        <v>0</v>
      </c>
      <c r="O481" s="106">
        <f t="shared" si="276"/>
        <v>0</v>
      </c>
      <c r="P481" s="106">
        <f t="shared" si="277"/>
        <v>0</v>
      </c>
      <c r="Q481" s="106">
        <f t="shared" si="278"/>
        <v>0</v>
      </c>
      <c r="R481" s="106">
        <f t="shared" si="279"/>
        <v>0</v>
      </c>
      <c r="S481" s="106">
        <f t="shared" si="280"/>
        <v>0</v>
      </c>
      <c r="T481" s="106">
        <f t="shared" si="281"/>
        <v>0</v>
      </c>
      <c r="U481" s="106">
        <f t="shared" si="282"/>
        <v>0</v>
      </c>
      <c r="V481" s="106">
        <f t="shared" si="283"/>
        <v>0</v>
      </c>
      <c r="W481" s="106">
        <f t="shared" si="284"/>
        <v>0</v>
      </c>
      <c r="X481" s="106">
        <f t="shared" si="285"/>
        <v>0</v>
      </c>
      <c r="Y481" s="98">
        <f t="shared" si="286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ref="A482:A545" si="287">A481+1</f>
        <v>465</v>
      </c>
      <c r="C482" s="108">
        <v>39400</v>
      </c>
      <c r="E482" s="107" t="s">
        <v>301</v>
      </c>
      <c r="G482" s="118">
        <v>6.4</v>
      </c>
      <c r="H482" s="106" t="str">
        <f t="shared" si="270"/>
        <v>P, S, T &amp; D Plant - Demand</v>
      </c>
      <c r="I482" s="98">
        <f>'Plt. Class.'!K$208</f>
        <v>1625.5400896162339</v>
      </c>
      <c r="J482" s="106">
        <f t="shared" si="271"/>
        <v>757.16700694638405</v>
      </c>
      <c r="K482" s="106">
        <f t="shared" si="272"/>
        <v>408.57118882734613</v>
      </c>
      <c r="L482" s="106">
        <f t="shared" si="273"/>
        <v>9.2720404499763092</v>
      </c>
      <c r="M482" s="106">
        <f t="shared" si="274"/>
        <v>235.77559308371474</v>
      </c>
      <c r="N482" s="106">
        <f t="shared" si="275"/>
        <v>214.75426030881272</v>
      </c>
      <c r="O482" s="106">
        <f t="shared" si="276"/>
        <v>0</v>
      </c>
      <c r="P482" s="106">
        <f t="shared" si="277"/>
        <v>0</v>
      </c>
      <c r="Q482" s="106">
        <f t="shared" si="278"/>
        <v>0</v>
      </c>
      <c r="R482" s="106">
        <f t="shared" si="279"/>
        <v>0</v>
      </c>
      <c r="S482" s="106">
        <f t="shared" si="280"/>
        <v>0</v>
      </c>
      <c r="T482" s="106">
        <f t="shared" si="281"/>
        <v>0</v>
      </c>
      <c r="U482" s="106">
        <f t="shared" si="282"/>
        <v>0</v>
      </c>
      <c r="V482" s="106">
        <f t="shared" si="283"/>
        <v>0</v>
      </c>
      <c r="W482" s="106">
        <f t="shared" si="284"/>
        <v>0</v>
      </c>
      <c r="X482" s="106">
        <f t="shared" si="285"/>
        <v>0</v>
      </c>
      <c r="Y482" s="98">
        <f t="shared" si="286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87"/>
        <v>466</v>
      </c>
      <c r="C483" s="108">
        <v>39600</v>
      </c>
      <c r="E483" s="107" t="s">
        <v>302</v>
      </c>
      <c r="G483" s="118">
        <v>6.4</v>
      </c>
      <c r="H483" s="106" t="str">
        <f t="shared" si="270"/>
        <v>P, S, T &amp; D Plant - Demand</v>
      </c>
      <c r="I483" s="98">
        <f>'Plt. Class.'!K$209</f>
        <v>0</v>
      </c>
      <c r="J483" s="106">
        <f t="shared" si="271"/>
        <v>0</v>
      </c>
      <c r="K483" s="106">
        <f t="shared" si="272"/>
        <v>0</v>
      </c>
      <c r="L483" s="106">
        <f t="shared" si="273"/>
        <v>0</v>
      </c>
      <c r="M483" s="106">
        <f t="shared" si="274"/>
        <v>0</v>
      </c>
      <c r="N483" s="106">
        <f t="shared" si="275"/>
        <v>0</v>
      </c>
      <c r="O483" s="106">
        <f t="shared" si="276"/>
        <v>0</v>
      </c>
      <c r="P483" s="106">
        <f t="shared" si="277"/>
        <v>0</v>
      </c>
      <c r="Q483" s="106">
        <f t="shared" si="278"/>
        <v>0</v>
      </c>
      <c r="R483" s="106">
        <f t="shared" si="279"/>
        <v>0</v>
      </c>
      <c r="S483" s="106">
        <f t="shared" si="280"/>
        <v>0</v>
      </c>
      <c r="T483" s="106">
        <f t="shared" si="281"/>
        <v>0</v>
      </c>
      <c r="U483" s="106">
        <f t="shared" si="282"/>
        <v>0</v>
      </c>
      <c r="V483" s="106">
        <f t="shared" si="283"/>
        <v>0</v>
      </c>
      <c r="W483" s="106">
        <f t="shared" si="284"/>
        <v>0</v>
      </c>
      <c r="X483" s="106">
        <f t="shared" si="285"/>
        <v>0</v>
      </c>
      <c r="Y483" s="98">
        <f t="shared" si="286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87"/>
        <v>467</v>
      </c>
      <c r="C484" s="108">
        <v>39603</v>
      </c>
      <c r="E484" s="107" t="s">
        <v>303</v>
      </c>
      <c r="G484" s="118">
        <v>6.4</v>
      </c>
      <c r="H484" s="106" t="str">
        <f t="shared" si="270"/>
        <v>P, S, T &amp; D Plant - Demand</v>
      </c>
      <c r="I484" s="98">
        <f>'Plt. Class.'!K$210</f>
        <v>0</v>
      </c>
      <c r="J484" s="106">
        <f t="shared" si="271"/>
        <v>0</v>
      </c>
      <c r="K484" s="106">
        <f t="shared" si="272"/>
        <v>0</v>
      </c>
      <c r="L484" s="106">
        <f t="shared" si="273"/>
        <v>0</v>
      </c>
      <c r="M484" s="106">
        <f t="shared" si="274"/>
        <v>0</v>
      </c>
      <c r="N484" s="106">
        <f t="shared" si="275"/>
        <v>0</v>
      </c>
      <c r="O484" s="106">
        <f t="shared" si="276"/>
        <v>0</v>
      </c>
      <c r="P484" s="106">
        <f t="shared" si="277"/>
        <v>0</v>
      </c>
      <c r="Q484" s="106">
        <f t="shared" si="278"/>
        <v>0</v>
      </c>
      <c r="R484" s="106">
        <f t="shared" si="279"/>
        <v>0</v>
      </c>
      <c r="S484" s="106">
        <f t="shared" si="280"/>
        <v>0</v>
      </c>
      <c r="T484" s="106">
        <f t="shared" si="281"/>
        <v>0</v>
      </c>
      <c r="U484" s="106">
        <f t="shared" si="282"/>
        <v>0</v>
      </c>
      <c r="V484" s="106">
        <f t="shared" si="283"/>
        <v>0</v>
      </c>
      <c r="W484" s="106">
        <f t="shared" si="284"/>
        <v>0</v>
      </c>
      <c r="X484" s="106">
        <f t="shared" si="285"/>
        <v>0</v>
      </c>
      <c r="Y484" s="98">
        <f t="shared" si="286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87"/>
        <v>468</v>
      </c>
      <c r="C485" s="108">
        <v>39604</v>
      </c>
      <c r="E485" s="107" t="s">
        <v>304</v>
      </c>
      <c r="G485" s="118">
        <v>6.4</v>
      </c>
      <c r="H485" s="106" t="str">
        <f t="shared" si="270"/>
        <v>P, S, T &amp; D Plant - Demand</v>
      </c>
      <c r="I485" s="98">
        <f>'Plt. Class.'!K$211</f>
        <v>0</v>
      </c>
      <c r="J485" s="106">
        <f t="shared" si="271"/>
        <v>0</v>
      </c>
      <c r="K485" s="106">
        <f t="shared" si="272"/>
        <v>0</v>
      </c>
      <c r="L485" s="106">
        <f t="shared" si="273"/>
        <v>0</v>
      </c>
      <c r="M485" s="106">
        <f t="shared" si="274"/>
        <v>0</v>
      </c>
      <c r="N485" s="106">
        <f t="shared" si="275"/>
        <v>0</v>
      </c>
      <c r="O485" s="106">
        <f t="shared" si="276"/>
        <v>0</v>
      </c>
      <c r="P485" s="106">
        <f t="shared" si="277"/>
        <v>0</v>
      </c>
      <c r="Q485" s="106">
        <f t="shared" si="278"/>
        <v>0</v>
      </c>
      <c r="R485" s="106">
        <f t="shared" si="279"/>
        <v>0</v>
      </c>
      <c r="S485" s="106">
        <f t="shared" si="280"/>
        <v>0</v>
      </c>
      <c r="T485" s="106">
        <f t="shared" si="281"/>
        <v>0</v>
      </c>
      <c r="U485" s="106">
        <f t="shared" si="282"/>
        <v>0</v>
      </c>
      <c r="V485" s="106">
        <f t="shared" si="283"/>
        <v>0</v>
      </c>
      <c r="W485" s="106">
        <f t="shared" si="284"/>
        <v>0</v>
      </c>
      <c r="X485" s="106">
        <f t="shared" si="285"/>
        <v>0</v>
      </c>
      <c r="Y485" s="98">
        <f t="shared" si="286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87"/>
        <v>469</v>
      </c>
      <c r="C486" s="108">
        <v>39605</v>
      </c>
      <c r="E486" s="98" t="s">
        <v>305</v>
      </c>
      <c r="G486" s="118">
        <v>6.4</v>
      </c>
      <c r="H486" s="106" t="str">
        <f t="shared" si="270"/>
        <v>P, S, T &amp; D Plant - Demand</v>
      </c>
      <c r="I486" s="98">
        <f>'Plt. Class.'!K$212</f>
        <v>0</v>
      </c>
      <c r="J486" s="106">
        <f t="shared" si="271"/>
        <v>0</v>
      </c>
      <c r="K486" s="106">
        <f t="shared" si="272"/>
        <v>0</v>
      </c>
      <c r="L486" s="106">
        <f t="shared" si="273"/>
        <v>0</v>
      </c>
      <c r="M486" s="106">
        <f t="shared" si="274"/>
        <v>0</v>
      </c>
      <c r="N486" s="106">
        <f t="shared" si="275"/>
        <v>0</v>
      </c>
      <c r="O486" s="106">
        <f t="shared" si="276"/>
        <v>0</v>
      </c>
      <c r="P486" s="106">
        <f t="shared" si="277"/>
        <v>0</v>
      </c>
      <c r="Q486" s="106">
        <f t="shared" si="278"/>
        <v>0</v>
      </c>
      <c r="R486" s="106">
        <f t="shared" si="279"/>
        <v>0</v>
      </c>
      <c r="S486" s="106">
        <f t="shared" si="280"/>
        <v>0</v>
      </c>
      <c r="T486" s="106">
        <f t="shared" si="281"/>
        <v>0</v>
      </c>
      <c r="U486" s="106">
        <f t="shared" si="282"/>
        <v>0</v>
      </c>
      <c r="V486" s="106">
        <f t="shared" si="283"/>
        <v>0</v>
      </c>
      <c r="W486" s="106">
        <f t="shared" si="284"/>
        <v>0</v>
      </c>
      <c r="X486" s="106">
        <f t="shared" si="285"/>
        <v>0</v>
      </c>
      <c r="Y486" s="98">
        <f t="shared" si="286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87"/>
        <v>470</v>
      </c>
      <c r="C487" s="108">
        <v>39700</v>
      </c>
      <c r="E487" s="107" t="s">
        <v>306</v>
      </c>
      <c r="G487" s="118">
        <v>6.4</v>
      </c>
      <c r="H487" s="106" t="str">
        <f t="shared" si="270"/>
        <v>P, S, T &amp; D Plant - Demand</v>
      </c>
      <c r="I487" s="98">
        <f>'Plt. Class.'!K$213</f>
        <v>8783.1822117636366</v>
      </c>
      <c r="J487" s="106">
        <f t="shared" si="271"/>
        <v>4091.1545825460635</v>
      </c>
      <c r="K487" s="106">
        <f t="shared" si="272"/>
        <v>2207.6079334313272</v>
      </c>
      <c r="L487" s="106">
        <f t="shared" si="273"/>
        <v>50.099054011157079</v>
      </c>
      <c r="M487" s="106">
        <f t="shared" si="274"/>
        <v>1273.9519673303193</v>
      </c>
      <c r="N487" s="106">
        <f t="shared" si="275"/>
        <v>1160.3686744447696</v>
      </c>
      <c r="O487" s="106">
        <f t="shared" si="276"/>
        <v>0</v>
      </c>
      <c r="P487" s="106">
        <f t="shared" si="277"/>
        <v>0</v>
      </c>
      <c r="Q487" s="106">
        <f t="shared" si="278"/>
        <v>0</v>
      </c>
      <c r="R487" s="106">
        <f t="shared" si="279"/>
        <v>0</v>
      </c>
      <c r="S487" s="106">
        <f t="shared" si="280"/>
        <v>0</v>
      </c>
      <c r="T487" s="106">
        <f t="shared" si="281"/>
        <v>0</v>
      </c>
      <c r="U487" s="106">
        <f t="shared" si="282"/>
        <v>0</v>
      </c>
      <c r="V487" s="106">
        <f t="shared" si="283"/>
        <v>0</v>
      </c>
      <c r="W487" s="106">
        <f t="shared" si="284"/>
        <v>0</v>
      </c>
      <c r="X487" s="106">
        <f t="shared" si="285"/>
        <v>0</v>
      </c>
      <c r="Y487" s="98">
        <f t="shared" si="286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87"/>
        <v>471</v>
      </c>
      <c r="C488" s="108">
        <v>39701</v>
      </c>
      <c r="E488" s="107" t="s">
        <v>307</v>
      </c>
      <c r="G488" s="118">
        <v>6.4</v>
      </c>
      <c r="H488" s="106" t="str">
        <f t="shared" si="270"/>
        <v>P, S, T &amp; D Plant - Demand</v>
      </c>
      <c r="I488" s="98">
        <f>'Plt. Class.'!K$214</f>
        <v>0</v>
      </c>
      <c r="J488" s="106">
        <f t="shared" si="271"/>
        <v>0</v>
      </c>
      <c r="K488" s="106">
        <f t="shared" si="272"/>
        <v>0</v>
      </c>
      <c r="L488" s="106">
        <f t="shared" si="273"/>
        <v>0</v>
      </c>
      <c r="M488" s="106">
        <f t="shared" si="274"/>
        <v>0</v>
      </c>
      <c r="N488" s="106">
        <f t="shared" si="275"/>
        <v>0</v>
      </c>
      <c r="O488" s="106">
        <f t="shared" si="276"/>
        <v>0</v>
      </c>
      <c r="P488" s="106">
        <f t="shared" si="277"/>
        <v>0</v>
      </c>
      <c r="Q488" s="106">
        <f t="shared" si="278"/>
        <v>0</v>
      </c>
      <c r="R488" s="106">
        <f t="shared" si="279"/>
        <v>0</v>
      </c>
      <c r="S488" s="106">
        <f t="shared" si="280"/>
        <v>0</v>
      </c>
      <c r="T488" s="106">
        <f t="shared" si="281"/>
        <v>0</v>
      </c>
      <c r="U488" s="106">
        <f t="shared" si="282"/>
        <v>0</v>
      </c>
      <c r="V488" s="106">
        <f t="shared" si="283"/>
        <v>0</v>
      </c>
      <c r="W488" s="106">
        <f t="shared" si="284"/>
        <v>0</v>
      </c>
      <c r="X488" s="106">
        <f t="shared" si="285"/>
        <v>0</v>
      </c>
      <c r="Y488" s="98">
        <f t="shared" si="286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87"/>
        <v>472</v>
      </c>
      <c r="C489" s="108">
        <v>39702</v>
      </c>
      <c r="E489" s="107" t="s">
        <v>308</v>
      </c>
      <c r="G489" s="118">
        <v>6.4</v>
      </c>
      <c r="H489" s="106" t="str">
        <f t="shared" si="270"/>
        <v>P, S, T &amp; D Plant - Demand</v>
      </c>
      <c r="I489" s="98">
        <f>'Plt. Class.'!K$215</f>
        <v>0</v>
      </c>
      <c r="J489" s="106">
        <f t="shared" si="271"/>
        <v>0</v>
      </c>
      <c r="K489" s="106">
        <f t="shared" si="272"/>
        <v>0</v>
      </c>
      <c r="L489" s="106">
        <f t="shared" si="273"/>
        <v>0</v>
      </c>
      <c r="M489" s="106">
        <f t="shared" si="274"/>
        <v>0</v>
      </c>
      <c r="N489" s="106">
        <f t="shared" si="275"/>
        <v>0</v>
      </c>
      <c r="O489" s="106">
        <f t="shared" si="276"/>
        <v>0</v>
      </c>
      <c r="P489" s="106">
        <f t="shared" si="277"/>
        <v>0</v>
      </c>
      <c r="Q489" s="106">
        <f t="shared" si="278"/>
        <v>0</v>
      </c>
      <c r="R489" s="106">
        <f t="shared" si="279"/>
        <v>0</v>
      </c>
      <c r="S489" s="106">
        <f t="shared" si="280"/>
        <v>0</v>
      </c>
      <c r="T489" s="106">
        <f t="shared" si="281"/>
        <v>0</v>
      </c>
      <c r="U489" s="106">
        <f t="shared" si="282"/>
        <v>0</v>
      </c>
      <c r="V489" s="106">
        <f t="shared" si="283"/>
        <v>0</v>
      </c>
      <c r="W489" s="106">
        <f t="shared" si="284"/>
        <v>0</v>
      </c>
      <c r="X489" s="106">
        <f t="shared" si="285"/>
        <v>0</v>
      </c>
      <c r="Y489" s="98">
        <f t="shared" si="286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87"/>
        <v>473</v>
      </c>
      <c r="C490" s="108">
        <v>39705</v>
      </c>
      <c r="E490" s="107" t="s">
        <v>309</v>
      </c>
      <c r="G490" s="118">
        <v>6.4</v>
      </c>
      <c r="H490" s="106" t="str">
        <f t="shared" si="270"/>
        <v>P, S, T &amp; D Plant - Demand</v>
      </c>
      <c r="I490" s="98">
        <f>'Plt. Class.'!K$216</f>
        <v>0</v>
      </c>
      <c r="J490" s="106">
        <f t="shared" si="271"/>
        <v>0</v>
      </c>
      <c r="K490" s="106">
        <f t="shared" si="272"/>
        <v>0</v>
      </c>
      <c r="L490" s="106">
        <f t="shared" si="273"/>
        <v>0</v>
      </c>
      <c r="M490" s="106">
        <f t="shared" si="274"/>
        <v>0</v>
      </c>
      <c r="N490" s="106">
        <f t="shared" si="275"/>
        <v>0</v>
      </c>
      <c r="O490" s="106">
        <f t="shared" si="276"/>
        <v>0</v>
      </c>
      <c r="P490" s="106">
        <f t="shared" si="277"/>
        <v>0</v>
      </c>
      <c r="Q490" s="106">
        <f t="shared" si="278"/>
        <v>0</v>
      </c>
      <c r="R490" s="106">
        <f t="shared" si="279"/>
        <v>0</v>
      </c>
      <c r="S490" s="106">
        <f t="shared" si="280"/>
        <v>0</v>
      </c>
      <c r="T490" s="106">
        <f t="shared" si="281"/>
        <v>0</v>
      </c>
      <c r="U490" s="106">
        <f t="shared" si="282"/>
        <v>0</v>
      </c>
      <c r="V490" s="106">
        <f t="shared" si="283"/>
        <v>0</v>
      </c>
      <c r="W490" s="106">
        <f t="shared" si="284"/>
        <v>0</v>
      </c>
      <c r="X490" s="106">
        <f t="shared" si="285"/>
        <v>0</v>
      </c>
      <c r="Y490" s="98">
        <f t="shared" si="286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87"/>
        <v>474</v>
      </c>
      <c r="C491" s="108">
        <v>39800</v>
      </c>
      <c r="E491" s="107" t="s">
        <v>310</v>
      </c>
      <c r="G491" s="118">
        <v>6.4</v>
      </c>
      <c r="H491" s="106" t="str">
        <f t="shared" si="270"/>
        <v>P, S, T &amp; D Plant - Demand</v>
      </c>
      <c r="I491" s="98">
        <f>'Plt. Class.'!K$217</f>
        <v>3110.9441283006104</v>
      </c>
      <c r="J491" s="106">
        <f t="shared" si="271"/>
        <v>1449.0594661119067</v>
      </c>
      <c r="K491" s="106">
        <f t="shared" si="272"/>
        <v>781.91989788163687</v>
      </c>
      <c r="L491" s="106">
        <f t="shared" si="273"/>
        <v>17.744748332862944</v>
      </c>
      <c r="M491" s="106">
        <f t="shared" si="274"/>
        <v>451.22522759407389</v>
      </c>
      <c r="N491" s="106">
        <f t="shared" si="275"/>
        <v>410.9947883801301</v>
      </c>
      <c r="O491" s="106">
        <f t="shared" si="276"/>
        <v>0</v>
      </c>
      <c r="P491" s="106">
        <f t="shared" si="277"/>
        <v>0</v>
      </c>
      <c r="Q491" s="106">
        <f t="shared" si="278"/>
        <v>0</v>
      </c>
      <c r="R491" s="106">
        <f t="shared" si="279"/>
        <v>0</v>
      </c>
      <c r="S491" s="106">
        <f t="shared" si="280"/>
        <v>0</v>
      </c>
      <c r="T491" s="106">
        <f t="shared" si="281"/>
        <v>0</v>
      </c>
      <c r="U491" s="106">
        <f t="shared" si="282"/>
        <v>0</v>
      </c>
      <c r="V491" s="106">
        <f t="shared" si="283"/>
        <v>0</v>
      </c>
      <c r="W491" s="106">
        <f t="shared" si="284"/>
        <v>0</v>
      </c>
      <c r="X491" s="106">
        <f t="shared" si="285"/>
        <v>0</v>
      </c>
      <c r="Y491" s="98">
        <f t="shared" si="286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87"/>
        <v>475</v>
      </c>
      <c r="C492" s="108">
        <v>39900</v>
      </c>
      <c r="E492" s="107" t="s">
        <v>311</v>
      </c>
      <c r="G492" s="118">
        <v>6.4</v>
      </c>
      <c r="H492" s="106" t="str">
        <f t="shared" si="270"/>
        <v>P, S, T &amp; D Plant - Demand</v>
      </c>
      <c r="I492" s="98">
        <f>'Plt. Class.'!K$218</f>
        <v>0</v>
      </c>
      <c r="J492" s="106">
        <f t="shared" si="271"/>
        <v>0</v>
      </c>
      <c r="K492" s="106">
        <f t="shared" si="272"/>
        <v>0</v>
      </c>
      <c r="L492" s="106">
        <f t="shared" si="273"/>
        <v>0</v>
      </c>
      <c r="M492" s="106">
        <f t="shared" si="274"/>
        <v>0</v>
      </c>
      <c r="N492" s="106">
        <f t="shared" si="275"/>
        <v>0</v>
      </c>
      <c r="O492" s="106">
        <f t="shared" si="276"/>
        <v>0</v>
      </c>
      <c r="P492" s="106">
        <f t="shared" si="277"/>
        <v>0</v>
      </c>
      <c r="Q492" s="106">
        <f t="shared" si="278"/>
        <v>0</v>
      </c>
      <c r="R492" s="106">
        <f t="shared" si="279"/>
        <v>0</v>
      </c>
      <c r="S492" s="106">
        <f t="shared" si="280"/>
        <v>0</v>
      </c>
      <c r="T492" s="106">
        <f t="shared" si="281"/>
        <v>0</v>
      </c>
      <c r="U492" s="106">
        <f t="shared" si="282"/>
        <v>0</v>
      </c>
      <c r="V492" s="106">
        <f t="shared" si="283"/>
        <v>0</v>
      </c>
      <c r="W492" s="106">
        <f t="shared" si="284"/>
        <v>0</v>
      </c>
      <c r="X492" s="106">
        <f t="shared" si="285"/>
        <v>0</v>
      </c>
      <c r="Y492" s="98">
        <f t="shared" si="286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87"/>
        <v>476</v>
      </c>
      <c r="C493" s="108">
        <v>39901</v>
      </c>
      <c r="E493" s="107" t="s">
        <v>312</v>
      </c>
      <c r="G493" s="118">
        <v>6.4</v>
      </c>
      <c r="H493" s="106" t="str">
        <f t="shared" si="270"/>
        <v>P, S, T &amp; D Plant - Demand</v>
      </c>
      <c r="I493" s="98">
        <f>'Plt. Class.'!K$219</f>
        <v>1031394.8524244024</v>
      </c>
      <c r="J493" s="106">
        <f t="shared" si="271"/>
        <v>480417.65218750166</v>
      </c>
      <c r="K493" s="106">
        <f t="shared" si="272"/>
        <v>259235.82180303487</v>
      </c>
      <c r="L493" s="106">
        <f t="shared" si="273"/>
        <v>5883.0507181364683</v>
      </c>
      <c r="M493" s="106">
        <f t="shared" si="274"/>
        <v>149598.11485871419</v>
      </c>
      <c r="N493" s="106">
        <f t="shared" si="275"/>
        <v>136260.2128570152</v>
      </c>
      <c r="O493" s="106">
        <f t="shared" si="276"/>
        <v>0</v>
      </c>
      <c r="P493" s="106">
        <f t="shared" si="277"/>
        <v>0</v>
      </c>
      <c r="Q493" s="106">
        <f t="shared" si="278"/>
        <v>0</v>
      </c>
      <c r="R493" s="106">
        <f t="shared" si="279"/>
        <v>0</v>
      </c>
      <c r="S493" s="106">
        <f t="shared" si="280"/>
        <v>0</v>
      </c>
      <c r="T493" s="106">
        <f t="shared" si="281"/>
        <v>0</v>
      </c>
      <c r="U493" s="106">
        <f t="shared" si="282"/>
        <v>0</v>
      </c>
      <c r="V493" s="106">
        <f t="shared" si="283"/>
        <v>0</v>
      </c>
      <c r="W493" s="106">
        <f t="shared" si="284"/>
        <v>0</v>
      </c>
      <c r="X493" s="106">
        <f t="shared" si="285"/>
        <v>0</v>
      </c>
      <c r="Y493" s="98">
        <f t="shared" si="286"/>
        <v>0</v>
      </c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87"/>
        <v>477</v>
      </c>
      <c r="C494" s="108">
        <v>39902</v>
      </c>
      <c r="E494" s="107" t="s">
        <v>313</v>
      </c>
      <c r="G494" s="118">
        <v>6.4</v>
      </c>
      <c r="H494" s="106" t="str">
        <f t="shared" si="270"/>
        <v>P, S, T &amp; D Plant - Demand</v>
      </c>
      <c r="I494" s="98">
        <f>'Plt. Class.'!K$220</f>
        <v>437817.15935061686</v>
      </c>
      <c r="J494" s="106">
        <f t="shared" si="271"/>
        <v>203932.65613863579</v>
      </c>
      <c r="K494" s="106">
        <f t="shared" si="272"/>
        <v>110043.10409048355</v>
      </c>
      <c r="L494" s="106">
        <f t="shared" si="273"/>
        <v>2497.2982439030593</v>
      </c>
      <c r="M494" s="106">
        <f t="shared" si="274"/>
        <v>63502.95576683637</v>
      </c>
      <c r="N494" s="106">
        <f t="shared" si="275"/>
        <v>57841.145110758102</v>
      </c>
      <c r="O494" s="106">
        <f t="shared" si="276"/>
        <v>0</v>
      </c>
      <c r="P494" s="106">
        <f t="shared" si="277"/>
        <v>0</v>
      </c>
      <c r="Q494" s="106">
        <f t="shared" si="278"/>
        <v>0</v>
      </c>
      <c r="R494" s="106">
        <f t="shared" si="279"/>
        <v>0</v>
      </c>
      <c r="S494" s="106">
        <f t="shared" si="280"/>
        <v>0</v>
      </c>
      <c r="T494" s="106">
        <f t="shared" si="281"/>
        <v>0</v>
      </c>
      <c r="U494" s="106">
        <f t="shared" si="282"/>
        <v>0</v>
      </c>
      <c r="V494" s="106">
        <f t="shared" si="283"/>
        <v>0</v>
      </c>
      <c r="W494" s="106">
        <f t="shared" si="284"/>
        <v>0</v>
      </c>
      <c r="X494" s="106">
        <f t="shared" si="285"/>
        <v>0</v>
      </c>
      <c r="Y494" s="98">
        <f t="shared" si="286"/>
        <v>0</v>
      </c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87"/>
        <v>478</v>
      </c>
      <c r="C495" s="108">
        <v>39903</v>
      </c>
      <c r="E495" s="107" t="s">
        <v>314</v>
      </c>
      <c r="G495" s="118">
        <v>6.4</v>
      </c>
      <c r="H495" s="106" t="str">
        <f t="shared" si="270"/>
        <v>P, S, T &amp; D Plant - Demand</v>
      </c>
      <c r="I495" s="98">
        <f>'Plt. Class.'!K$221</f>
        <v>99979.961511476562</v>
      </c>
      <c r="J495" s="106">
        <f t="shared" si="271"/>
        <v>46570.077659623516</v>
      </c>
      <c r="K495" s="106">
        <f t="shared" si="272"/>
        <v>25129.452047719184</v>
      </c>
      <c r="L495" s="106">
        <f t="shared" si="273"/>
        <v>570.28322662921255</v>
      </c>
      <c r="M495" s="106">
        <f t="shared" si="274"/>
        <v>14501.540055785741</v>
      </c>
      <c r="N495" s="106">
        <f t="shared" si="275"/>
        <v>13208.608521718914</v>
      </c>
      <c r="O495" s="106">
        <f t="shared" si="276"/>
        <v>0</v>
      </c>
      <c r="P495" s="106">
        <f t="shared" si="277"/>
        <v>0</v>
      </c>
      <c r="Q495" s="106">
        <f t="shared" si="278"/>
        <v>0</v>
      </c>
      <c r="R495" s="106">
        <f t="shared" si="279"/>
        <v>0</v>
      </c>
      <c r="S495" s="106">
        <f t="shared" si="280"/>
        <v>0</v>
      </c>
      <c r="T495" s="106">
        <f t="shared" si="281"/>
        <v>0</v>
      </c>
      <c r="U495" s="106">
        <f t="shared" si="282"/>
        <v>0</v>
      </c>
      <c r="V495" s="106">
        <f t="shared" si="283"/>
        <v>0</v>
      </c>
      <c r="W495" s="106">
        <f t="shared" si="284"/>
        <v>0</v>
      </c>
      <c r="X495" s="106">
        <f t="shared" si="285"/>
        <v>0</v>
      </c>
      <c r="Y495" s="98">
        <f t="shared" si="286"/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87"/>
        <v>479</v>
      </c>
      <c r="C496" s="108">
        <v>39904</v>
      </c>
      <c r="E496" s="107" t="s">
        <v>315</v>
      </c>
      <c r="G496" s="118">
        <v>6.4</v>
      </c>
      <c r="H496" s="106" t="str">
        <f t="shared" si="270"/>
        <v>P, S, T &amp; D Plant - Demand</v>
      </c>
      <c r="I496" s="98">
        <f>'Plt. Class.'!K$222</f>
        <v>0</v>
      </c>
      <c r="J496" s="106">
        <f t="shared" si="271"/>
        <v>0</v>
      </c>
      <c r="K496" s="106">
        <f t="shared" si="272"/>
        <v>0</v>
      </c>
      <c r="L496" s="106">
        <f t="shared" si="273"/>
        <v>0</v>
      </c>
      <c r="M496" s="106">
        <f t="shared" si="274"/>
        <v>0</v>
      </c>
      <c r="N496" s="106">
        <f t="shared" si="275"/>
        <v>0</v>
      </c>
      <c r="O496" s="106">
        <f t="shared" si="276"/>
        <v>0</v>
      </c>
      <c r="P496" s="106">
        <f t="shared" si="277"/>
        <v>0</v>
      </c>
      <c r="Q496" s="106">
        <f t="shared" si="278"/>
        <v>0</v>
      </c>
      <c r="R496" s="106">
        <f t="shared" si="279"/>
        <v>0</v>
      </c>
      <c r="S496" s="106">
        <f t="shared" si="280"/>
        <v>0</v>
      </c>
      <c r="T496" s="106">
        <f t="shared" si="281"/>
        <v>0</v>
      </c>
      <c r="U496" s="106">
        <f t="shared" si="282"/>
        <v>0</v>
      </c>
      <c r="V496" s="106">
        <f t="shared" si="283"/>
        <v>0</v>
      </c>
      <c r="W496" s="106">
        <f t="shared" si="284"/>
        <v>0</v>
      </c>
      <c r="X496" s="106">
        <f t="shared" si="285"/>
        <v>0</v>
      </c>
      <c r="Y496" s="98">
        <f t="shared" si="286"/>
        <v>0</v>
      </c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87"/>
        <v>480</v>
      </c>
      <c r="C497" s="108">
        <v>39905</v>
      </c>
      <c r="E497" s="107" t="s">
        <v>316</v>
      </c>
      <c r="G497" s="118">
        <v>6.4</v>
      </c>
      <c r="H497" s="106" t="str">
        <f t="shared" si="270"/>
        <v>P, S, T &amp; D Plant - Demand</v>
      </c>
      <c r="I497" s="98">
        <f>'Plt. Class.'!K$223</f>
        <v>0</v>
      </c>
      <c r="J497" s="106">
        <f t="shared" si="271"/>
        <v>0</v>
      </c>
      <c r="K497" s="106">
        <f t="shared" si="272"/>
        <v>0</v>
      </c>
      <c r="L497" s="106">
        <f t="shared" si="273"/>
        <v>0</v>
      </c>
      <c r="M497" s="106">
        <f t="shared" si="274"/>
        <v>0</v>
      </c>
      <c r="N497" s="106">
        <f t="shared" si="275"/>
        <v>0</v>
      </c>
      <c r="O497" s="106">
        <f t="shared" si="276"/>
        <v>0</v>
      </c>
      <c r="P497" s="106">
        <f t="shared" si="277"/>
        <v>0</v>
      </c>
      <c r="Q497" s="106">
        <f t="shared" si="278"/>
        <v>0</v>
      </c>
      <c r="R497" s="106">
        <f t="shared" si="279"/>
        <v>0</v>
      </c>
      <c r="S497" s="106">
        <f t="shared" si="280"/>
        <v>0</v>
      </c>
      <c r="T497" s="106">
        <f t="shared" si="281"/>
        <v>0</v>
      </c>
      <c r="U497" s="106">
        <f t="shared" si="282"/>
        <v>0</v>
      </c>
      <c r="V497" s="106">
        <f t="shared" si="283"/>
        <v>0</v>
      </c>
      <c r="W497" s="106">
        <f t="shared" si="284"/>
        <v>0</v>
      </c>
      <c r="X497" s="106">
        <f t="shared" si="285"/>
        <v>0</v>
      </c>
      <c r="Y497" s="98">
        <f t="shared" si="286"/>
        <v>0</v>
      </c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87"/>
        <v>481</v>
      </c>
      <c r="C498" s="108">
        <v>39906</v>
      </c>
      <c r="E498" s="107" t="s">
        <v>317</v>
      </c>
      <c r="G498" s="118">
        <v>6.4</v>
      </c>
      <c r="H498" s="106" t="str">
        <f t="shared" si="270"/>
        <v>P, S, T &amp; D Plant - Demand</v>
      </c>
      <c r="I498" s="98">
        <f>'Plt. Class.'!K$224</f>
        <v>118926.96157223529</v>
      </c>
      <c r="J498" s="106">
        <f t="shared" si="271"/>
        <v>55395.478779078236</v>
      </c>
      <c r="K498" s="106">
        <f t="shared" si="272"/>
        <v>29891.68362169628</v>
      </c>
      <c r="L498" s="106">
        <f t="shared" si="273"/>
        <v>678.35644616483989</v>
      </c>
      <c r="M498" s="106">
        <f t="shared" si="274"/>
        <v>17249.697548190139</v>
      </c>
      <c r="N498" s="106">
        <f t="shared" si="275"/>
        <v>15711.745177105795</v>
      </c>
      <c r="O498" s="106">
        <f t="shared" si="276"/>
        <v>0</v>
      </c>
      <c r="P498" s="106">
        <f t="shared" si="277"/>
        <v>0</v>
      </c>
      <c r="Q498" s="106">
        <f t="shared" si="278"/>
        <v>0</v>
      </c>
      <c r="R498" s="106">
        <f t="shared" si="279"/>
        <v>0</v>
      </c>
      <c r="S498" s="106">
        <f t="shared" si="280"/>
        <v>0</v>
      </c>
      <c r="T498" s="106">
        <f t="shared" si="281"/>
        <v>0</v>
      </c>
      <c r="U498" s="106">
        <f t="shared" si="282"/>
        <v>0</v>
      </c>
      <c r="V498" s="106">
        <f t="shared" si="283"/>
        <v>0</v>
      </c>
      <c r="W498" s="106">
        <f t="shared" si="284"/>
        <v>0</v>
      </c>
      <c r="X498" s="106">
        <f t="shared" si="285"/>
        <v>0</v>
      </c>
      <c r="Y498" s="98">
        <f t="shared" si="286"/>
        <v>0</v>
      </c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87"/>
        <v>482</v>
      </c>
      <c r="C499" s="108">
        <v>39907</v>
      </c>
      <c r="E499" s="107" t="s">
        <v>318</v>
      </c>
      <c r="G499" s="118">
        <v>6.4</v>
      </c>
      <c r="H499" s="106" t="str">
        <f t="shared" si="270"/>
        <v>P, S, T &amp; D Plant - Demand</v>
      </c>
      <c r="I499" s="98">
        <f>'Plt. Class.'!K$225</f>
        <v>25262.020324469573</v>
      </c>
      <c r="J499" s="106">
        <f t="shared" si="271"/>
        <v>11766.900392480067</v>
      </c>
      <c r="K499" s="106">
        <f t="shared" si="272"/>
        <v>6349.4796234683017</v>
      </c>
      <c r="L499" s="106">
        <f t="shared" si="273"/>
        <v>144.0939388655151</v>
      </c>
      <c r="M499" s="106">
        <f t="shared" si="274"/>
        <v>3664.1162297638771</v>
      </c>
      <c r="N499" s="106">
        <f t="shared" si="275"/>
        <v>3337.4301398918119</v>
      </c>
      <c r="O499" s="106">
        <f t="shared" si="276"/>
        <v>0</v>
      </c>
      <c r="P499" s="106">
        <f t="shared" si="277"/>
        <v>0</v>
      </c>
      <c r="Q499" s="106">
        <f t="shared" si="278"/>
        <v>0</v>
      </c>
      <c r="R499" s="106">
        <f t="shared" si="279"/>
        <v>0</v>
      </c>
      <c r="S499" s="106">
        <f t="shared" si="280"/>
        <v>0</v>
      </c>
      <c r="T499" s="106">
        <f t="shared" si="281"/>
        <v>0</v>
      </c>
      <c r="U499" s="106">
        <f t="shared" si="282"/>
        <v>0</v>
      </c>
      <c r="V499" s="106">
        <f t="shared" si="283"/>
        <v>0</v>
      </c>
      <c r="W499" s="106">
        <f t="shared" si="284"/>
        <v>0</v>
      </c>
      <c r="X499" s="106">
        <f t="shared" si="285"/>
        <v>0</v>
      </c>
      <c r="Y499" s="98">
        <f t="shared" si="286"/>
        <v>0</v>
      </c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87"/>
        <v>483</v>
      </c>
      <c r="C500" s="108">
        <v>39908</v>
      </c>
      <c r="E500" s="107" t="s">
        <v>319</v>
      </c>
      <c r="G500" s="118">
        <v>6.4</v>
      </c>
      <c r="H500" s="106" t="str">
        <f t="shared" si="270"/>
        <v>P, S, T &amp; D Plant - Demand</v>
      </c>
      <c r="I500" s="98">
        <f>'Plt. Class.'!K$226</f>
        <v>2178298.9083273001</v>
      </c>
      <c r="J500" s="106">
        <f t="shared" si="271"/>
        <v>1014638.8115485613</v>
      </c>
      <c r="K500" s="106">
        <f t="shared" si="272"/>
        <v>547504.29120865848</v>
      </c>
      <c r="L500" s="106">
        <f t="shared" si="273"/>
        <v>12424.963074837633</v>
      </c>
      <c r="M500" s="106">
        <f t="shared" si="274"/>
        <v>315950.20037046797</v>
      </c>
      <c r="N500" s="106">
        <f t="shared" si="275"/>
        <v>287780.64212477469</v>
      </c>
      <c r="O500" s="106">
        <f t="shared" si="276"/>
        <v>0</v>
      </c>
      <c r="P500" s="106">
        <f t="shared" si="277"/>
        <v>0</v>
      </c>
      <c r="Q500" s="106">
        <f t="shared" si="278"/>
        <v>0</v>
      </c>
      <c r="R500" s="106">
        <f t="shared" si="279"/>
        <v>0</v>
      </c>
      <c r="S500" s="106">
        <f t="shared" si="280"/>
        <v>0</v>
      </c>
      <c r="T500" s="106">
        <f t="shared" si="281"/>
        <v>0</v>
      </c>
      <c r="U500" s="106">
        <f t="shared" si="282"/>
        <v>0</v>
      </c>
      <c r="V500" s="106">
        <f t="shared" si="283"/>
        <v>0</v>
      </c>
      <c r="W500" s="106">
        <f t="shared" si="284"/>
        <v>0</v>
      </c>
      <c r="X500" s="106">
        <f t="shared" si="285"/>
        <v>0</v>
      </c>
      <c r="Y500" s="98">
        <f t="shared" si="286"/>
        <v>0</v>
      </c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87"/>
        <v>484</v>
      </c>
      <c r="C501" s="108">
        <v>39909</v>
      </c>
      <c r="E501" s="107" t="s">
        <v>320</v>
      </c>
      <c r="G501" s="118">
        <v>6.4</v>
      </c>
      <c r="H501" s="106" t="str">
        <f t="shared" si="270"/>
        <v>P, S, T &amp; D Plant - Demand</v>
      </c>
      <c r="I501" s="98">
        <f>'Plt. Class.'!K$227</f>
        <v>827222.76979746798</v>
      </c>
      <c r="J501" s="106">
        <f t="shared" si="271"/>
        <v>385315.49771455803</v>
      </c>
      <c r="K501" s="106">
        <f t="shared" si="272"/>
        <v>207918.21293130552</v>
      </c>
      <c r="L501" s="106">
        <f t="shared" si="273"/>
        <v>4718.458210719582</v>
      </c>
      <c r="M501" s="106">
        <f t="shared" si="274"/>
        <v>119984.08430972445</v>
      </c>
      <c r="N501" s="106">
        <f t="shared" si="275"/>
        <v>109286.51663116038</v>
      </c>
      <c r="O501" s="106">
        <f t="shared" si="276"/>
        <v>0</v>
      </c>
      <c r="P501" s="106">
        <f t="shared" si="277"/>
        <v>0</v>
      </c>
      <c r="Q501" s="106">
        <f t="shared" si="278"/>
        <v>0</v>
      </c>
      <c r="R501" s="106">
        <f t="shared" si="279"/>
        <v>0</v>
      </c>
      <c r="S501" s="106">
        <f t="shared" si="280"/>
        <v>0</v>
      </c>
      <c r="T501" s="106">
        <f t="shared" si="281"/>
        <v>0</v>
      </c>
      <c r="U501" s="106">
        <f t="shared" si="282"/>
        <v>0</v>
      </c>
      <c r="V501" s="106">
        <f t="shared" si="283"/>
        <v>0</v>
      </c>
      <c r="W501" s="106">
        <f t="shared" si="284"/>
        <v>0</v>
      </c>
      <c r="X501" s="106">
        <f t="shared" si="285"/>
        <v>0</v>
      </c>
      <c r="Y501" s="98">
        <f t="shared" si="286"/>
        <v>0</v>
      </c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87"/>
        <v>485</v>
      </c>
      <c r="C502" s="108">
        <v>39931</v>
      </c>
      <c r="E502" s="107" t="s">
        <v>479</v>
      </c>
      <c r="G502" s="118">
        <v>6.4</v>
      </c>
      <c r="H502" s="106" t="str">
        <f t="shared" si="270"/>
        <v>P, S, T &amp; D Plant - Demand</v>
      </c>
      <c r="I502" s="98">
        <f>'Plt. Class.'!K$228</f>
        <v>450106.60606574413</v>
      </c>
      <c r="J502" s="106">
        <f t="shared" si="271"/>
        <v>209657.00809141769</v>
      </c>
      <c r="K502" s="106">
        <f t="shared" si="272"/>
        <v>113131.99367647665</v>
      </c>
      <c r="L502" s="106">
        <f t="shared" si="273"/>
        <v>2567.3969438849158</v>
      </c>
      <c r="M502" s="106">
        <f t="shared" si="274"/>
        <v>65285.471994174644</v>
      </c>
      <c r="N502" s="106">
        <f t="shared" si="275"/>
        <v>59464.735359790226</v>
      </c>
      <c r="O502" s="106">
        <f t="shared" si="276"/>
        <v>0</v>
      </c>
      <c r="P502" s="106">
        <f t="shared" si="277"/>
        <v>0</v>
      </c>
      <c r="Q502" s="106">
        <f t="shared" si="278"/>
        <v>0</v>
      </c>
      <c r="R502" s="106">
        <f t="shared" si="279"/>
        <v>0</v>
      </c>
      <c r="S502" s="106">
        <f t="shared" si="280"/>
        <v>0</v>
      </c>
      <c r="T502" s="106">
        <f t="shared" si="281"/>
        <v>0</v>
      </c>
      <c r="U502" s="106">
        <f t="shared" si="282"/>
        <v>0</v>
      </c>
      <c r="V502" s="106">
        <f t="shared" si="283"/>
        <v>0</v>
      </c>
      <c r="W502" s="106">
        <f t="shared" si="284"/>
        <v>0</v>
      </c>
      <c r="X502" s="106">
        <f t="shared" si="285"/>
        <v>0</v>
      </c>
      <c r="Y502" s="98">
        <f t="shared" si="286"/>
        <v>0</v>
      </c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87"/>
        <v>486</v>
      </c>
      <c r="G503" s="118"/>
      <c r="H503" s="106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87"/>
        <v>487</v>
      </c>
      <c r="D504" s="97" t="s">
        <v>149</v>
      </c>
      <c r="G504" s="118"/>
      <c r="H504" s="106"/>
      <c r="I504" s="98">
        <f>'Plt. Class.'!K$230</f>
        <v>5850586.1288031032</v>
      </c>
      <c r="J504" s="98">
        <f>SUM(J469:J502)</f>
        <v>2725168.5863211798</v>
      </c>
      <c r="K504" s="98">
        <f t="shared" ref="K504:X504" si="288">SUM(K469:K502)</f>
        <v>1470514.9047085014</v>
      </c>
      <c r="L504" s="98">
        <f t="shared" si="288"/>
        <v>33371.598515998186</v>
      </c>
      <c r="M504" s="98">
        <f t="shared" si="288"/>
        <v>848595.13660568534</v>
      </c>
      <c r="N504" s="98">
        <f t="shared" si="288"/>
        <v>772935.90265173768</v>
      </c>
      <c r="O504" s="98">
        <f t="shared" si="288"/>
        <v>0</v>
      </c>
      <c r="P504" s="98">
        <f t="shared" si="288"/>
        <v>0</v>
      </c>
      <c r="Q504" s="98">
        <f t="shared" si="288"/>
        <v>0</v>
      </c>
      <c r="R504" s="98">
        <f t="shared" si="288"/>
        <v>0</v>
      </c>
      <c r="S504" s="98">
        <f t="shared" si="288"/>
        <v>0</v>
      </c>
      <c r="T504" s="98">
        <f t="shared" si="288"/>
        <v>0</v>
      </c>
      <c r="U504" s="98">
        <f t="shared" si="288"/>
        <v>0</v>
      </c>
      <c r="V504" s="98">
        <f t="shared" si="288"/>
        <v>0</v>
      </c>
      <c r="W504" s="98">
        <f t="shared" si="288"/>
        <v>0</v>
      </c>
      <c r="X504" s="98">
        <f t="shared" si="288"/>
        <v>0</v>
      </c>
      <c r="Y504" s="98">
        <f>SUM(J504:X504)-I504</f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87"/>
        <v>488</v>
      </c>
      <c r="G505" s="118"/>
      <c r="H505" s="106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87"/>
        <v>489</v>
      </c>
      <c r="D506" s="97" t="s">
        <v>348</v>
      </c>
      <c r="G506" s="118">
        <v>6.4</v>
      </c>
      <c r="H506" s="106" t="str">
        <f>VLOOKUP($G506,alloc,3)</f>
        <v>P, S, T &amp; D Plant - Demand</v>
      </c>
      <c r="I506" s="98">
        <f>'Plt. Class.'!K$232</f>
        <v>0</v>
      </c>
      <c r="J506" s="106">
        <f>$I506*VLOOKUP($G506,alloc,6)</f>
        <v>0</v>
      </c>
      <c r="K506" s="106">
        <f>$I506*VLOOKUP($G506,alloc,7)</f>
        <v>0</v>
      </c>
      <c r="L506" s="106">
        <f>$I506*VLOOKUP($G506,alloc,8)</f>
        <v>0</v>
      </c>
      <c r="M506" s="106">
        <f>$I506*VLOOKUP($G506,alloc,9)</f>
        <v>0</v>
      </c>
      <c r="N506" s="106">
        <f>$I506*VLOOKUP($G506,alloc,10)</f>
        <v>0</v>
      </c>
      <c r="O506" s="106">
        <f>$I506*VLOOKUP($G506,alloc,11)</f>
        <v>0</v>
      </c>
      <c r="P506" s="106">
        <f>$I506*VLOOKUP($G506,alloc,12)</f>
        <v>0</v>
      </c>
      <c r="Q506" s="106">
        <f>$I506*VLOOKUP($G506,alloc,13)</f>
        <v>0</v>
      </c>
      <c r="R506" s="106">
        <f>$I506*VLOOKUP($G506,alloc,14)</f>
        <v>0</v>
      </c>
      <c r="S506" s="106">
        <f>$I506*VLOOKUP($G506,alloc,15)</f>
        <v>0</v>
      </c>
      <c r="T506" s="106">
        <f>$I506*VLOOKUP($G506,alloc,16)</f>
        <v>0</v>
      </c>
      <c r="U506" s="106">
        <f>$I506*VLOOKUP($G506,alloc,17)</f>
        <v>0</v>
      </c>
      <c r="V506" s="106">
        <f>$I506*VLOOKUP($G506,alloc,18)</f>
        <v>0</v>
      </c>
      <c r="W506" s="106">
        <f>$I506*VLOOKUP($G506,alloc,19)</f>
        <v>0</v>
      </c>
      <c r="X506" s="106">
        <f>$I506*VLOOKUP($G506,alloc,20)</f>
        <v>0</v>
      </c>
      <c r="Y506" s="98">
        <f>SUM(J506:X506)-I506</f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87"/>
        <v>490</v>
      </c>
      <c r="G507" s="118"/>
      <c r="H507" s="106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87"/>
        <v>491</v>
      </c>
      <c r="D508" s="97" t="s">
        <v>352</v>
      </c>
      <c r="G508" s="118"/>
      <c r="H508" s="106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87"/>
        <v>492</v>
      </c>
      <c r="G509" s="118"/>
      <c r="H509" s="106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87"/>
        <v>493</v>
      </c>
      <c r="D510" s="97" t="s">
        <v>148</v>
      </c>
      <c r="G510" s="118"/>
      <c r="H510" s="106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87"/>
        <v>494</v>
      </c>
      <c r="G511" s="118"/>
      <c r="H511" s="106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87"/>
        <v>495</v>
      </c>
      <c r="C512" s="108">
        <v>37400</v>
      </c>
      <c r="E512" s="107" t="s">
        <v>115</v>
      </c>
      <c r="G512" s="118">
        <v>6.4</v>
      </c>
      <c r="H512" s="106" t="str">
        <f t="shared" ref="H512:H545" si="289">VLOOKUP($G512,alloc,3)</f>
        <v>P, S, T &amp; D Plant - Demand</v>
      </c>
      <c r="I512" s="98">
        <f>'Plt. Class.'!K$238</f>
        <v>88757.877662845334</v>
      </c>
      <c r="J512" s="106">
        <f t="shared" ref="J512:J545" si="290">$I512*VLOOKUP($G512,alloc,6)</f>
        <v>41342.897048300983</v>
      </c>
      <c r="K512" s="106">
        <f t="shared" ref="K512:K545" si="291">$I512*VLOOKUP($G512,alloc,7)</f>
        <v>22308.838659932557</v>
      </c>
      <c r="L512" s="106">
        <f t="shared" ref="L512:L545" si="292">$I512*VLOOKUP($G512,alloc,8)</f>
        <v>506.27273802779047</v>
      </c>
      <c r="M512" s="106">
        <f t="shared" ref="M512:M545" si="293">$I512*VLOOKUP($G512,alloc,9)</f>
        <v>12873.83890467426</v>
      </c>
      <c r="N512" s="106">
        <f t="shared" ref="N512:N545" si="294">$I512*VLOOKUP($G512,alloc,10)</f>
        <v>11726.030311909744</v>
      </c>
      <c r="O512" s="106">
        <f t="shared" ref="O512:O545" si="295">$I512*VLOOKUP($G512,alloc,11)</f>
        <v>0</v>
      </c>
      <c r="P512" s="106">
        <f t="shared" ref="P512:P545" si="296">$I512*VLOOKUP($G512,alloc,12)</f>
        <v>0</v>
      </c>
      <c r="Q512" s="106">
        <f t="shared" ref="Q512:Q545" si="297">$I512*VLOOKUP($G512,alloc,13)</f>
        <v>0</v>
      </c>
      <c r="R512" s="106">
        <f t="shared" ref="R512:R545" si="298">$I512*VLOOKUP($G512,alloc,14)</f>
        <v>0</v>
      </c>
      <c r="S512" s="106">
        <f t="shared" ref="S512:S545" si="299">$I512*VLOOKUP($G512,alloc,15)</f>
        <v>0</v>
      </c>
      <c r="T512" s="106">
        <f t="shared" ref="T512:T545" si="300">$I512*VLOOKUP($G512,alloc,16)</f>
        <v>0</v>
      </c>
      <c r="U512" s="106">
        <f t="shared" ref="U512:U545" si="301">$I512*VLOOKUP($G512,alloc,17)</f>
        <v>0</v>
      </c>
      <c r="V512" s="106">
        <f t="shared" ref="V512:V545" si="302">$I512*VLOOKUP($G512,alloc,18)</f>
        <v>0</v>
      </c>
      <c r="W512" s="106">
        <f t="shared" ref="W512:W545" si="303">$I512*VLOOKUP($G512,alloc,19)</f>
        <v>0</v>
      </c>
      <c r="X512" s="106">
        <f t="shared" ref="X512:X545" si="304">$I512*VLOOKUP($G512,alloc,20)</f>
        <v>0</v>
      </c>
      <c r="Y512" s="98">
        <f t="shared" ref="Y512:Y545" si="305">SUM(J512:X512)-I512</f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87"/>
        <v>496</v>
      </c>
      <c r="C513" s="108">
        <v>39001</v>
      </c>
      <c r="E513" s="107" t="s">
        <v>291</v>
      </c>
      <c r="G513" s="118">
        <v>6.4</v>
      </c>
      <c r="H513" s="106" t="str">
        <f t="shared" si="289"/>
        <v>P, S, T &amp; D Plant - Demand</v>
      </c>
      <c r="I513" s="98">
        <f>'Plt. Class.'!K$239</f>
        <v>0</v>
      </c>
      <c r="J513" s="106">
        <f t="shared" si="290"/>
        <v>0</v>
      </c>
      <c r="K513" s="106">
        <f t="shared" si="291"/>
        <v>0</v>
      </c>
      <c r="L513" s="106">
        <f t="shared" si="292"/>
        <v>0</v>
      </c>
      <c r="M513" s="106">
        <f t="shared" si="293"/>
        <v>0</v>
      </c>
      <c r="N513" s="106">
        <f t="shared" si="294"/>
        <v>0</v>
      </c>
      <c r="O513" s="106">
        <f t="shared" si="295"/>
        <v>0</v>
      </c>
      <c r="P513" s="106">
        <f t="shared" si="296"/>
        <v>0</v>
      </c>
      <c r="Q513" s="106">
        <f t="shared" si="297"/>
        <v>0</v>
      </c>
      <c r="R513" s="106">
        <f t="shared" si="298"/>
        <v>0</v>
      </c>
      <c r="S513" s="106">
        <f t="shared" si="299"/>
        <v>0</v>
      </c>
      <c r="T513" s="106">
        <f t="shared" si="300"/>
        <v>0</v>
      </c>
      <c r="U513" s="106">
        <f t="shared" si="301"/>
        <v>0</v>
      </c>
      <c r="V513" s="106">
        <f t="shared" si="302"/>
        <v>0</v>
      </c>
      <c r="W513" s="106">
        <f t="shared" si="303"/>
        <v>0</v>
      </c>
      <c r="X513" s="106">
        <f t="shared" si="304"/>
        <v>0</v>
      </c>
      <c r="Y513" s="98">
        <f t="shared" si="305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87"/>
        <v>497</v>
      </c>
      <c r="C514" s="108">
        <v>36602</v>
      </c>
      <c r="E514" s="107" t="s">
        <v>139</v>
      </c>
      <c r="G514" s="118">
        <v>6.4</v>
      </c>
      <c r="H514" s="106" t="str">
        <f t="shared" si="289"/>
        <v>P, S, T &amp; D Plant - Demand</v>
      </c>
      <c r="I514" s="98">
        <f>'Plt. Class.'!K$240</f>
        <v>451325.99086504849</v>
      </c>
      <c r="J514" s="106">
        <f t="shared" si="290"/>
        <v>210224.99035448398</v>
      </c>
      <c r="K514" s="106">
        <f t="shared" si="291"/>
        <v>113438.47981008372</v>
      </c>
      <c r="L514" s="106">
        <f t="shared" si="292"/>
        <v>2574.3522846085675</v>
      </c>
      <c r="M514" s="106">
        <f t="shared" si="293"/>
        <v>65462.337010355899</v>
      </c>
      <c r="N514" s="106">
        <f t="shared" si="294"/>
        <v>59625.831405516321</v>
      </c>
      <c r="O514" s="106">
        <f t="shared" si="295"/>
        <v>0</v>
      </c>
      <c r="P514" s="106">
        <f t="shared" si="296"/>
        <v>0</v>
      </c>
      <c r="Q514" s="106">
        <f t="shared" si="297"/>
        <v>0</v>
      </c>
      <c r="R514" s="106">
        <f t="shared" si="298"/>
        <v>0</v>
      </c>
      <c r="S514" s="106">
        <f t="shared" si="299"/>
        <v>0</v>
      </c>
      <c r="T514" s="106">
        <f t="shared" si="300"/>
        <v>0</v>
      </c>
      <c r="U514" s="106">
        <f t="shared" si="301"/>
        <v>0</v>
      </c>
      <c r="V514" s="106">
        <f t="shared" si="302"/>
        <v>0</v>
      </c>
      <c r="W514" s="106">
        <f t="shared" si="303"/>
        <v>0</v>
      </c>
      <c r="X514" s="106">
        <f t="shared" si="304"/>
        <v>0</v>
      </c>
      <c r="Y514" s="98">
        <f t="shared" si="305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87"/>
        <v>498</v>
      </c>
      <c r="C515" s="108">
        <v>37503</v>
      </c>
      <c r="E515" s="107" t="s">
        <v>278</v>
      </c>
      <c r="G515" s="118">
        <v>6.4</v>
      </c>
      <c r="H515" s="106" t="str">
        <f t="shared" si="289"/>
        <v>P, S, T &amp; D Plant - Demand</v>
      </c>
      <c r="I515" s="98">
        <f>'Plt. Class.'!K$241</f>
        <v>0</v>
      </c>
      <c r="J515" s="106">
        <f t="shared" si="290"/>
        <v>0</v>
      </c>
      <c r="K515" s="106">
        <f t="shared" si="291"/>
        <v>0</v>
      </c>
      <c r="L515" s="106">
        <f t="shared" si="292"/>
        <v>0</v>
      </c>
      <c r="M515" s="106">
        <f t="shared" si="293"/>
        <v>0</v>
      </c>
      <c r="N515" s="106">
        <f t="shared" si="294"/>
        <v>0</v>
      </c>
      <c r="O515" s="106">
        <f t="shared" si="295"/>
        <v>0</v>
      </c>
      <c r="P515" s="106">
        <f t="shared" si="296"/>
        <v>0</v>
      </c>
      <c r="Q515" s="106">
        <f t="shared" si="297"/>
        <v>0</v>
      </c>
      <c r="R515" s="106">
        <f t="shared" si="298"/>
        <v>0</v>
      </c>
      <c r="S515" s="106">
        <f t="shared" si="299"/>
        <v>0</v>
      </c>
      <c r="T515" s="106">
        <f t="shared" si="300"/>
        <v>0</v>
      </c>
      <c r="U515" s="106">
        <f t="shared" si="301"/>
        <v>0</v>
      </c>
      <c r="V515" s="106">
        <f t="shared" si="302"/>
        <v>0</v>
      </c>
      <c r="W515" s="106">
        <f t="shared" si="303"/>
        <v>0</v>
      </c>
      <c r="X515" s="106">
        <f t="shared" si="304"/>
        <v>0</v>
      </c>
      <c r="Y515" s="98">
        <f t="shared" si="305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87"/>
        <v>499</v>
      </c>
      <c r="C516" s="108">
        <v>39004</v>
      </c>
      <c r="E516" s="107" t="s">
        <v>293</v>
      </c>
      <c r="G516" s="118">
        <v>6.4</v>
      </c>
      <c r="H516" s="106" t="str">
        <f t="shared" si="289"/>
        <v>P, S, T &amp; D Plant - Demand</v>
      </c>
      <c r="I516" s="98">
        <f>'Plt. Class.'!K$242</f>
        <v>0</v>
      </c>
      <c r="J516" s="106">
        <f t="shared" si="290"/>
        <v>0</v>
      </c>
      <c r="K516" s="106">
        <f t="shared" si="291"/>
        <v>0</v>
      </c>
      <c r="L516" s="106">
        <f t="shared" si="292"/>
        <v>0</v>
      </c>
      <c r="M516" s="106">
        <f t="shared" si="293"/>
        <v>0</v>
      </c>
      <c r="N516" s="106">
        <f t="shared" si="294"/>
        <v>0</v>
      </c>
      <c r="O516" s="106">
        <f t="shared" si="295"/>
        <v>0</v>
      </c>
      <c r="P516" s="106">
        <f t="shared" si="296"/>
        <v>0</v>
      </c>
      <c r="Q516" s="106">
        <f t="shared" si="297"/>
        <v>0</v>
      </c>
      <c r="R516" s="106">
        <f t="shared" si="298"/>
        <v>0</v>
      </c>
      <c r="S516" s="106">
        <f t="shared" si="299"/>
        <v>0</v>
      </c>
      <c r="T516" s="106">
        <f t="shared" si="300"/>
        <v>0</v>
      </c>
      <c r="U516" s="106">
        <f t="shared" si="301"/>
        <v>0</v>
      </c>
      <c r="V516" s="106">
        <f t="shared" si="302"/>
        <v>0</v>
      </c>
      <c r="W516" s="106">
        <f t="shared" si="303"/>
        <v>0</v>
      </c>
      <c r="X516" s="106">
        <f t="shared" si="304"/>
        <v>0</v>
      </c>
      <c r="Y516" s="98">
        <f t="shared" si="305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87"/>
        <v>500</v>
      </c>
      <c r="C517" s="108">
        <v>39009</v>
      </c>
      <c r="E517" s="107" t="s">
        <v>294</v>
      </c>
      <c r="G517" s="118">
        <v>6.4</v>
      </c>
      <c r="H517" s="106" t="str">
        <f t="shared" si="289"/>
        <v>P, S, T &amp; D Plant - Demand</v>
      </c>
      <c r="I517" s="98">
        <f>'Plt. Class.'!K$243</f>
        <v>67376.898020422217</v>
      </c>
      <c r="J517" s="106">
        <f t="shared" si="290"/>
        <v>31383.762564415658</v>
      </c>
      <c r="K517" s="106">
        <f t="shared" si="291"/>
        <v>16934.838765005043</v>
      </c>
      <c r="L517" s="106">
        <f t="shared" si="292"/>
        <v>384.31615918298945</v>
      </c>
      <c r="M517" s="106">
        <f t="shared" si="293"/>
        <v>9772.6461453537104</v>
      </c>
      <c r="N517" s="106">
        <f t="shared" si="294"/>
        <v>8901.3343864648159</v>
      </c>
      <c r="O517" s="106">
        <f t="shared" si="295"/>
        <v>0</v>
      </c>
      <c r="P517" s="106">
        <f t="shared" si="296"/>
        <v>0</v>
      </c>
      <c r="Q517" s="106">
        <f t="shared" si="297"/>
        <v>0</v>
      </c>
      <c r="R517" s="106">
        <f t="shared" si="298"/>
        <v>0</v>
      </c>
      <c r="S517" s="106">
        <f t="shared" si="299"/>
        <v>0</v>
      </c>
      <c r="T517" s="106">
        <f t="shared" si="300"/>
        <v>0</v>
      </c>
      <c r="U517" s="106">
        <f t="shared" si="301"/>
        <v>0</v>
      </c>
      <c r="V517" s="106">
        <f t="shared" si="302"/>
        <v>0</v>
      </c>
      <c r="W517" s="106">
        <f t="shared" si="303"/>
        <v>0</v>
      </c>
      <c r="X517" s="106">
        <f t="shared" si="304"/>
        <v>0</v>
      </c>
      <c r="Y517" s="98">
        <f t="shared" si="305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87"/>
        <v>501</v>
      </c>
      <c r="C518" s="108">
        <v>39100</v>
      </c>
      <c r="E518" s="107" t="s">
        <v>295</v>
      </c>
      <c r="G518" s="118">
        <v>6.4</v>
      </c>
      <c r="H518" s="106" t="str">
        <f t="shared" si="289"/>
        <v>P, S, T &amp; D Plant - Demand</v>
      </c>
      <c r="I518" s="98">
        <f>'Plt. Class.'!K$244</f>
        <v>68775.496500535708</v>
      </c>
      <c r="J518" s="106">
        <f t="shared" si="290"/>
        <v>32035.221505275924</v>
      </c>
      <c r="K518" s="106">
        <f t="shared" si="291"/>
        <v>17286.369340819383</v>
      </c>
      <c r="L518" s="106">
        <f t="shared" si="292"/>
        <v>392.29373030764208</v>
      </c>
      <c r="M518" s="106">
        <f t="shared" si="293"/>
        <v>9975.5051140381383</v>
      </c>
      <c r="N518" s="106">
        <f t="shared" si="294"/>
        <v>9086.1068100946213</v>
      </c>
      <c r="O518" s="106">
        <f t="shared" si="295"/>
        <v>0</v>
      </c>
      <c r="P518" s="106">
        <f t="shared" si="296"/>
        <v>0</v>
      </c>
      <c r="Q518" s="106">
        <f t="shared" si="297"/>
        <v>0</v>
      </c>
      <c r="R518" s="106">
        <f t="shared" si="298"/>
        <v>0</v>
      </c>
      <c r="S518" s="106">
        <f t="shared" si="299"/>
        <v>0</v>
      </c>
      <c r="T518" s="106">
        <f t="shared" si="300"/>
        <v>0</v>
      </c>
      <c r="U518" s="106">
        <f t="shared" si="301"/>
        <v>0</v>
      </c>
      <c r="V518" s="106">
        <f t="shared" si="302"/>
        <v>0</v>
      </c>
      <c r="W518" s="106">
        <f t="shared" si="303"/>
        <v>0</v>
      </c>
      <c r="X518" s="106">
        <f t="shared" si="304"/>
        <v>0</v>
      </c>
      <c r="Y518" s="98">
        <f t="shared" si="305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87"/>
        <v>502</v>
      </c>
      <c r="C519" s="108">
        <v>39102</v>
      </c>
      <c r="E519" s="107" t="s">
        <v>296</v>
      </c>
      <c r="G519" s="118">
        <v>6.4</v>
      </c>
      <c r="H519" s="106" t="str">
        <f t="shared" si="289"/>
        <v>P, S, T &amp; D Plant - Demand</v>
      </c>
      <c r="I519" s="98">
        <f>'Plt. Class.'!K$245</f>
        <v>0</v>
      </c>
      <c r="J519" s="106">
        <f t="shared" si="290"/>
        <v>0</v>
      </c>
      <c r="K519" s="106">
        <f t="shared" si="291"/>
        <v>0</v>
      </c>
      <c r="L519" s="106">
        <f t="shared" si="292"/>
        <v>0</v>
      </c>
      <c r="M519" s="106">
        <f t="shared" si="293"/>
        <v>0</v>
      </c>
      <c r="N519" s="106">
        <f t="shared" si="294"/>
        <v>0</v>
      </c>
      <c r="O519" s="106">
        <f t="shared" si="295"/>
        <v>0</v>
      </c>
      <c r="P519" s="106">
        <f t="shared" si="296"/>
        <v>0</v>
      </c>
      <c r="Q519" s="106">
        <f t="shared" si="297"/>
        <v>0</v>
      </c>
      <c r="R519" s="106">
        <f t="shared" si="298"/>
        <v>0</v>
      </c>
      <c r="S519" s="106">
        <f t="shared" si="299"/>
        <v>0</v>
      </c>
      <c r="T519" s="106">
        <f t="shared" si="300"/>
        <v>0</v>
      </c>
      <c r="U519" s="106">
        <f t="shared" si="301"/>
        <v>0</v>
      </c>
      <c r="V519" s="106">
        <f t="shared" si="302"/>
        <v>0</v>
      </c>
      <c r="W519" s="106">
        <f t="shared" si="303"/>
        <v>0</v>
      </c>
      <c r="X519" s="106">
        <f t="shared" si="304"/>
        <v>0</v>
      </c>
      <c r="Y519" s="98">
        <f t="shared" si="305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87"/>
        <v>503</v>
      </c>
      <c r="C520" s="108">
        <v>39103</v>
      </c>
      <c r="E520" s="107" t="s">
        <v>297</v>
      </c>
      <c r="G520" s="118">
        <v>6.4</v>
      </c>
      <c r="H520" s="106" t="str">
        <f t="shared" si="289"/>
        <v>P, S, T &amp; D Plant - Demand</v>
      </c>
      <c r="I520" s="98">
        <f>'Plt. Class.'!K$246</f>
        <v>0</v>
      </c>
      <c r="J520" s="106">
        <f t="shared" si="290"/>
        <v>0</v>
      </c>
      <c r="K520" s="106">
        <f t="shared" si="291"/>
        <v>0</v>
      </c>
      <c r="L520" s="106">
        <f t="shared" si="292"/>
        <v>0</v>
      </c>
      <c r="M520" s="106">
        <f t="shared" si="293"/>
        <v>0</v>
      </c>
      <c r="N520" s="106">
        <f t="shared" si="294"/>
        <v>0</v>
      </c>
      <c r="O520" s="106">
        <f t="shared" si="295"/>
        <v>0</v>
      </c>
      <c r="P520" s="106">
        <f t="shared" si="296"/>
        <v>0</v>
      </c>
      <c r="Q520" s="106">
        <f t="shared" si="297"/>
        <v>0</v>
      </c>
      <c r="R520" s="106">
        <f t="shared" si="298"/>
        <v>0</v>
      </c>
      <c r="S520" s="106">
        <f t="shared" si="299"/>
        <v>0</v>
      </c>
      <c r="T520" s="106">
        <f t="shared" si="300"/>
        <v>0</v>
      </c>
      <c r="U520" s="106">
        <f t="shared" si="301"/>
        <v>0</v>
      </c>
      <c r="V520" s="106">
        <f t="shared" si="302"/>
        <v>0</v>
      </c>
      <c r="W520" s="106">
        <f t="shared" si="303"/>
        <v>0</v>
      </c>
      <c r="X520" s="106">
        <f t="shared" si="304"/>
        <v>0</v>
      </c>
      <c r="Y520" s="98">
        <f t="shared" si="305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87"/>
        <v>504</v>
      </c>
      <c r="C521" s="108">
        <v>39200</v>
      </c>
      <c r="E521" s="107" t="s">
        <v>298</v>
      </c>
      <c r="G521" s="118">
        <v>6.4</v>
      </c>
      <c r="H521" s="106" t="str">
        <f t="shared" si="289"/>
        <v>P, S, T &amp; D Plant - Demand</v>
      </c>
      <c r="I521" s="98">
        <f>'Plt. Class.'!K$247</f>
        <v>1025.9693086244145</v>
      </c>
      <c r="J521" s="106">
        <f t="shared" si="290"/>
        <v>477.89046581643947</v>
      </c>
      <c r="K521" s="106">
        <f t="shared" si="291"/>
        <v>257.87213911408975</v>
      </c>
      <c r="L521" s="106">
        <f t="shared" si="292"/>
        <v>5.8521035505470911</v>
      </c>
      <c r="M521" s="106">
        <f t="shared" si="293"/>
        <v>148.81116975941134</v>
      </c>
      <c r="N521" s="106">
        <f t="shared" si="294"/>
        <v>135.54343038392679</v>
      </c>
      <c r="O521" s="106">
        <f t="shared" si="295"/>
        <v>0</v>
      </c>
      <c r="P521" s="106">
        <f t="shared" si="296"/>
        <v>0</v>
      </c>
      <c r="Q521" s="106">
        <f t="shared" si="297"/>
        <v>0</v>
      </c>
      <c r="R521" s="106">
        <f t="shared" si="298"/>
        <v>0</v>
      </c>
      <c r="S521" s="106">
        <f t="shared" si="299"/>
        <v>0</v>
      </c>
      <c r="T521" s="106">
        <f t="shared" si="300"/>
        <v>0</v>
      </c>
      <c r="U521" s="106">
        <f t="shared" si="301"/>
        <v>0</v>
      </c>
      <c r="V521" s="106">
        <f t="shared" si="302"/>
        <v>0</v>
      </c>
      <c r="W521" s="106">
        <f t="shared" si="303"/>
        <v>0</v>
      </c>
      <c r="X521" s="106">
        <f t="shared" si="304"/>
        <v>0</v>
      </c>
      <c r="Y521" s="98">
        <f t="shared" si="305"/>
        <v>0</v>
      </c>
      <c r="Z521" s="98"/>
      <c r="AA521" s="98"/>
      <c r="AB521" s="98"/>
      <c r="AC521" s="98"/>
      <c r="AD521" s="98"/>
      <c r="AE521" s="98"/>
      <c r="AF521" s="98"/>
      <c r="AG521" s="98"/>
    </row>
    <row r="522" spans="1:33">
      <c r="A522" s="97">
        <f t="shared" si="287"/>
        <v>505</v>
      </c>
      <c r="C522" s="108">
        <v>39201</v>
      </c>
      <c r="E522" s="107" t="s">
        <v>299</v>
      </c>
      <c r="G522" s="118">
        <v>6.4</v>
      </c>
      <c r="H522" s="106" t="str">
        <f t="shared" si="289"/>
        <v>P, S, T &amp; D Plant - Demand</v>
      </c>
      <c r="I522" s="98">
        <f>'Plt. Class.'!K$248</f>
        <v>0</v>
      </c>
      <c r="J522" s="106">
        <f t="shared" si="290"/>
        <v>0</v>
      </c>
      <c r="K522" s="106">
        <f t="shared" si="291"/>
        <v>0</v>
      </c>
      <c r="L522" s="106">
        <f t="shared" si="292"/>
        <v>0</v>
      </c>
      <c r="M522" s="106">
        <f t="shared" si="293"/>
        <v>0</v>
      </c>
      <c r="N522" s="106">
        <f t="shared" si="294"/>
        <v>0</v>
      </c>
      <c r="O522" s="106">
        <f t="shared" si="295"/>
        <v>0</v>
      </c>
      <c r="P522" s="106">
        <f t="shared" si="296"/>
        <v>0</v>
      </c>
      <c r="Q522" s="106">
        <f t="shared" si="297"/>
        <v>0</v>
      </c>
      <c r="R522" s="106">
        <f t="shared" si="298"/>
        <v>0</v>
      </c>
      <c r="S522" s="106">
        <f t="shared" si="299"/>
        <v>0</v>
      </c>
      <c r="T522" s="106">
        <f t="shared" si="300"/>
        <v>0</v>
      </c>
      <c r="U522" s="106">
        <f t="shared" si="301"/>
        <v>0</v>
      </c>
      <c r="V522" s="106">
        <f t="shared" si="302"/>
        <v>0</v>
      </c>
      <c r="W522" s="106">
        <f t="shared" si="303"/>
        <v>0</v>
      </c>
      <c r="X522" s="106">
        <f t="shared" si="304"/>
        <v>0</v>
      </c>
      <c r="Y522" s="98">
        <f t="shared" si="305"/>
        <v>0</v>
      </c>
      <c r="Z522" s="98"/>
      <c r="AA522" s="98"/>
      <c r="AB522" s="98"/>
      <c r="AC522" s="98"/>
      <c r="AD522" s="98"/>
      <c r="AE522" s="98"/>
      <c r="AF522" s="98"/>
      <c r="AG522" s="98"/>
    </row>
    <row r="523" spans="1:33">
      <c r="A523" s="97">
        <f t="shared" si="287"/>
        <v>506</v>
      </c>
      <c r="C523" s="108">
        <v>39202</v>
      </c>
      <c r="E523" s="107" t="s">
        <v>300</v>
      </c>
      <c r="G523" s="118">
        <v>6.4</v>
      </c>
      <c r="H523" s="106" t="str">
        <f t="shared" si="289"/>
        <v>P, S, T &amp; D Plant - Demand</v>
      </c>
      <c r="I523" s="98">
        <f>'Plt. Class.'!K$249</f>
        <v>0</v>
      </c>
      <c r="J523" s="106">
        <f t="shared" si="290"/>
        <v>0</v>
      </c>
      <c r="K523" s="106">
        <f t="shared" si="291"/>
        <v>0</v>
      </c>
      <c r="L523" s="106">
        <f t="shared" si="292"/>
        <v>0</v>
      </c>
      <c r="M523" s="106">
        <f t="shared" si="293"/>
        <v>0</v>
      </c>
      <c r="N523" s="106">
        <f t="shared" si="294"/>
        <v>0</v>
      </c>
      <c r="O523" s="106">
        <f t="shared" si="295"/>
        <v>0</v>
      </c>
      <c r="P523" s="106">
        <f t="shared" si="296"/>
        <v>0</v>
      </c>
      <c r="Q523" s="106">
        <f t="shared" si="297"/>
        <v>0</v>
      </c>
      <c r="R523" s="106">
        <f t="shared" si="298"/>
        <v>0</v>
      </c>
      <c r="S523" s="106">
        <f t="shared" si="299"/>
        <v>0</v>
      </c>
      <c r="T523" s="106">
        <f t="shared" si="300"/>
        <v>0</v>
      </c>
      <c r="U523" s="106">
        <f t="shared" si="301"/>
        <v>0</v>
      </c>
      <c r="V523" s="106">
        <f t="shared" si="302"/>
        <v>0</v>
      </c>
      <c r="W523" s="106">
        <f t="shared" si="303"/>
        <v>0</v>
      </c>
      <c r="X523" s="106">
        <f t="shared" si="304"/>
        <v>0</v>
      </c>
      <c r="Y523" s="98">
        <f t="shared" si="305"/>
        <v>0</v>
      </c>
      <c r="Z523" s="98"/>
      <c r="AA523" s="98"/>
      <c r="AB523" s="98"/>
      <c r="AC523" s="98"/>
      <c r="AD523" s="98"/>
      <c r="AE523" s="98"/>
      <c r="AF523" s="98"/>
      <c r="AG523" s="98"/>
    </row>
    <row r="524" spans="1:33">
      <c r="A524" s="97">
        <f t="shared" si="287"/>
        <v>507</v>
      </c>
      <c r="C524" s="108">
        <v>39300</v>
      </c>
      <c r="E524" s="107" t="s">
        <v>186</v>
      </c>
      <c r="G524" s="118">
        <v>6.4</v>
      </c>
      <c r="H524" s="106" t="str">
        <f t="shared" si="289"/>
        <v>P, S, T &amp; D Plant - Demand</v>
      </c>
      <c r="I524" s="98">
        <f>'Plt. Class.'!K$250</f>
        <v>0</v>
      </c>
      <c r="J524" s="106">
        <f t="shared" si="290"/>
        <v>0</v>
      </c>
      <c r="K524" s="106">
        <f t="shared" si="291"/>
        <v>0</v>
      </c>
      <c r="L524" s="106">
        <f t="shared" si="292"/>
        <v>0</v>
      </c>
      <c r="M524" s="106">
        <f t="shared" si="293"/>
        <v>0</v>
      </c>
      <c r="N524" s="106">
        <f t="shared" si="294"/>
        <v>0</v>
      </c>
      <c r="O524" s="106">
        <f t="shared" si="295"/>
        <v>0</v>
      </c>
      <c r="P524" s="106">
        <f t="shared" si="296"/>
        <v>0</v>
      </c>
      <c r="Q524" s="106">
        <f t="shared" si="297"/>
        <v>0</v>
      </c>
      <c r="R524" s="106">
        <f t="shared" si="298"/>
        <v>0</v>
      </c>
      <c r="S524" s="106">
        <f t="shared" si="299"/>
        <v>0</v>
      </c>
      <c r="T524" s="106">
        <f t="shared" si="300"/>
        <v>0</v>
      </c>
      <c r="U524" s="106">
        <f t="shared" si="301"/>
        <v>0</v>
      </c>
      <c r="V524" s="106">
        <f t="shared" si="302"/>
        <v>0</v>
      </c>
      <c r="W524" s="106">
        <f t="shared" si="303"/>
        <v>0</v>
      </c>
      <c r="X524" s="106">
        <f t="shared" si="304"/>
        <v>0</v>
      </c>
      <c r="Y524" s="98">
        <f t="shared" si="305"/>
        <v>0</v>
      </c>
      <c r="Z524" s="98"/>
      <c r="AA524" s="98"/>
      <c r="AB524" s="98"/>
      <c r="AC524" s="98"/>
      <c r="AD524" s="98"/>
      <c r="AE524" s="98"/>
      <c r="AF524" s="98"/>
      <c r="AG524" s="98"/>
    </row>
    <row r="525" spans="1:33">
      <c r="A525" s="97">
        <f t="shared" si="287"/>
        <v>508</v>
      </c>
      <c r="C525" s="108">
        <v>39400</v>
      </c>
      <c r="E525" s="107" t="s">
        <v>301</v>
      </c>
      <c r="G525" s="118">
        <v>6.4</v>
      </c>
      <c r="H525" s="106" t="str">
        <f t="shared" si="289"/>
        <v>P, S, T &amp; D Plant - Demand</v>
      </c>
      <c r="I525" s="98">
        <f>'Plt. Class.'!K$251</f>
        <v>6345.556343119244</v>
      </c>
      <c r="J525" s="106">
        <f t="shared" si="290"/>
        <v>2955.7227990996803</v>
      </c>
      <c r="K525" s="106">
        <f t="shared" si="291"/>
        <v>1594.9231368948977</v>
      </c>
      <c r="L525" s="106">
        <f t="shared" si="292"/>
        <v>36.194896371270517</v>
      </c>
      <c r="M525" s="106">
        <f t="shared" si="293"/>
        <v>920.38782666890825</v>
      </c>
      <c r="N525" s="106">
        <f t="shared" si="294"/>
        <v>838.3276840844876</v>
      </c>
      <c r="O525" s="106">
        <f t="shared" si="295"/>
        <v>0</v>
      </c>
      <c r="P525" s="106">
        <f t="shared" si="296"/>
        <v>0</v>
      </c>
      <c r="Q525" s="106">
        <f t="shared" si="297"/>
        <v>0</v>
      </c>
      <c r="R525" s="106">
        <f t="shared" si="298"/>
        <v>0</v>
      </c>
      <c r="S525" s="106">
        <f t="shared" si="299"/>
        <v>0</v>
      </c>
      <c r="T525" s="106">
        <f t="shared" si="300"/>
        <v>0</v>
      </c>
      <c r="U525" s="106">
        <f t="shared" si="301"/>
        <v>0</v>
      </c>
      <c r="V525" s="106">
        <f t="shared" si="302"/>
        <v>0</v>
      </c>
      <c r="W525" s="106">
        <f t="shared" si="303"/>
        <v>0</v>
      </c>
      <c r="X525" s="106">
        <f t="shared" si="304"/>
        <v>0</v>
      </c>
      <c r="Y525" s="98">
        <f t="shared" si="305"/>
        <v>0</v>
      </c>
      <c r="Z525" s="98"/>
      <c r="AA525" s="98"/>
      <c r="AB525" s="98"/>
      <c r="AC525" s="98"/>
      <c r="AD525" s="98"/>
      <c r="AE525" s="98"/>
      <c r="AF525" s="98"/>
      <c r="AG525" s="98"/>
    </row>
    <row r="526" spans="1:33">
      <c r="A526" s="97">
        <f t="shared" si="287"/>
        <v>509</v>
      </c>
      <c r="C526" s="108">
        <v>39600</v>
      </c>
      <c r="E526" s="107" t="s">
        <v>302</v>
      </c>
      <c r="G526" s="118">
        <v>6.4</v>
      </c>
      <c r="H526" s="106" t="str">
        <f t="shared" si="289"/>
        <v>P, S, T &amp; D Plant - Demand</v>
      </c>
      <c r="I526" s="98">
        <f>'Plt. Class.'!K$252</f>
        <v>251.79897313832885</v>
      </c>
      <c r="J526" s="106">
        <f t="shared" si="290"/>
        <v>117.28647977444344</v>
      </c>
      <c r="K526" s="106">
        <f t="shared" si="291"/>
        <v>63.288384247059668</v>
      </c>
      <c r="L526" s="106">
        <f t="shared" si="292"/>
        <v>1.4362551124483611</v>
      </c>
      <c r="M526" s="106">
        <f t="shared" si="293"/>
        <v>36.522047415991914</v>
      </c>
      <c r="N526" s="106">
        <f t="shared" si="294"/>
        <v>33.265806588385466</v>
      </c>
      <c r="O526" s="106">
        <f t="shared" si="295"/>
        <v>0</v>
      </c>
      <c r="P526" s="106">
        <f t="shared" si="296"/>
        <v>0</v>
      </c>
      <c r="Q526" s="106">
        <f t="shared" si="297"/>
        <v>0</v>
      </c>
      <c r="R526" s="106">
        <f t="shared" si="298"/>
        <v>0</v>
      </c>
      <c r="S526" s="106">
        <f t="shared" si="299"/>
        <v>0</v>
      </c>
      <c r="T526" s="106">
        <f t="shared" si="300"/>
        <v>0</v>
      </c>
      <c r="U526" s="106">
        <f t="shared" si="301"/>
        <v>0</v>
      </c>
      <c r="V526" s="106">
        <f t="shared" si="302"/>
        <v>0</v>
      </c>
      <c r="W526" s="106">
        <f t="shared" si="303"/>
        <v>0</v>
      </c>
      <c r="X526" s="106">
        <f t="shared" si="304"/>
        <v>0</v>
      </c>
      <c r="Y526" s="98">
        <f t="shared" si="305"/>
        <v>0</v>
      </c>
      <c r="Z526" s="98"/>
      <c r="AA526" s="98"/>
      <c r="AB526" s="98"/>
      <c r="AC526" s="98"/>
      <c r="AD526" s="98"/>
      <c r="AE526" s="98"/>
      <c r="AF526" s="98"/>
      <c r="AG526" s="98"/>
    </row>
    <row r="527" spans="1:33">
      <c r="A527" s="97">
        <f t="shared" si="287"/>
        <v>510</v>
      </c>
      <c r="C527" s="108">
        <v>39603</v>
      </c>
      <c r="E527" s="107" t="s">
        <v>303</v>
      </c>
      <c r="G527" s="118">
        <v>6.4</v>
      </c>
      <c r="H527" s="106" t="str">
        <f t="shared" si="289"/>
        <v>P, S, T &amp; D Plant - Demand</v>
      </c>
      <c r="I527" s="98">
        <f>'Plt. Class.'!K$253</f>
        <v>0</v>
      </c>
      <c r="J527" s="106">
        <f t="shared" si="290"/>
        <v>0</v>
      </c>
      <c r="K527" s="106">
        <f t="shared" si="291"/>
        <v>0</v>
      </c>
      <c r="L527" s="106">
        <f t="shared" si="292"/>
        <v>0</v>
      </c>
      <c r="M527" s="106">
        <f t="shared" si="293"/>
        <v>0</v>
      </c>
      <c r="N527" s="106">
        <f t="shared" si="294"/>
        <v>0</v>
      </c>
      <c r="O527" s="106">
        <f t="shared" si="295"/>
        <v>0</v>
      </c>
      <c r="P527" s="106">
        <f t="shared" si="296"/>
        <v>0</v>
      </c>
      <c r="Q527" s="106">
        <f t="shared" si="297"/>
        <v>0</v>
      </c>
      <c r="R527" s="106">
        <f t="shared" si="298"/>
        <v>0</v>
      </c>
      <c r="S527" s="106">
        <f t="shared" si="299"/>
        <v>0</v>
      </c>
      <c r="T527" s="106">
        <f t="shared" si="300"/>
        <v>0</v>
      </c>
      <c r="U527" s="106">
        <f t="shared" si="301"/>
        <v>0</v>
      </c>
      <c r="V527" s="106">
        <f t="shared" si="302"/>
        <v>0</v>
      </c>
      <c r="W527" s="106">
        <f t="shared" si="303"/>
        <v>0</v>
      </c>
      <c r="X527" s="106">
        <f t="shared" si="304"/>
        <v>0</v>
      </c>
      <c r="Y527" s="98">
        <f t="shared" si="305"/>
        <v>0</v>
      </c>
      <c r="Z527" s="98"/>
      <c r="AA527" s="98"/>
      <c r="AB527" s="98"/>
      <c r="AC527" s="98"/>
      <c r="AD527" s="98"/>
      <c r="AE527" s="98"/>
      <c r="AF527" s="98"/>
      <c r="AG527" s="98"/>
    </row>
    <row r="528" spans="1:33">
      <c r="A528" s="97">
        <f t="shared" si="287"/>
        <v>511</v>
      </c>
      <c r="C528" s="108">
        <v>39604</v>
      </c>
      <c r="E528" s="107" t="s">
        <v>304</v>
      </c>
      <c r="G528" s="118">
        <v>6.4</v>
      </c>
      <c r="H528" s="106" t="str">
        <f t="shared" si="289"/>
        <v>P, S, T &amp; D Plant - Demand</v>
      </c>
      <c r="I528" s="98">
        <f>'Plt. Class.'!K$254</f>
        <v>0</v>
      </c>
      <c r="J528" s="106">
        <f t="shared" si="290"/>
        <v>0</v>
      </c>
      <c r="K528" s="106">
        <f t="shared" si="291"/>
        <v>0</v>
      </c>
      <c r="L528" s="106">
        <f t="shared" si="292"/>
        <v>0</v>
      </c>
      <c r="M528" s="106">
        <f t="shared" si="293"/>
        <v>0</v>
      </c>
      <c r="N528" s="106">
        <f t="shared" si="294"/>
        <v>0</v>
      </c>
      <c r="O528" s="106">
        <f t="shared" si="295"/>
        <v>0</v>
      </c>
      <c r="P528" s="106">
        <f t="shared" si="296"/>
        <v>0</v>
      </c>
      <c r="Q528" s="106">
        <f t="shared" si="297"/>
        <v>0</v>
      </c>
      <c r="R528" s="106">
        <f t="shared" si="298"/>
        <v>0</v>
      </c>
      <c r="S528" s="106">
        <f t="shared" si="299"/>
        <v>0</v>
      </c>
      <c r="T528" s="106">
        <f t="shared" si="300"/>
        <v>0</v>
      </c>
      <c r="U528" s="106">
        <f t="shared" si="301"/>
        <v>0</v>
      </c>
      <c r="V528" s="106">
        <f t="shared" si="302"/>
        <v>0</v>
      </c>
      <c r="W528" s="106">
        <f t="shared" si="303"/>
        <v>0</v>
      </c>
      <c r="X528" s="106">
        <f t="shared" si="304"/>
        <v>0</v>
      </c>
      <c r="Y528" s="98">
        <f t="shared" si="305"/>
        <v>0</v>
      </c>
      <c r="Z528" s="98"/>
      <c r="AA528" s="98"/>
      <c r="AB528" s="98"/>
      <c r="AC528" s="98"/>
      <c r="AD528" s="98"/>
      <c r="AE528" s="98"/>
      <c r="AF528" s="98"/>
      <c r="AG528" s="98"/>
    </row>
    <row r="529" spans="1:33">
      <c r="A529" s="97">
        <f t="shared" si="287"/>
        <v>512</v>
      </c>
      <c r="C529" s="108">
        <v>39605</v>
      </c>
      <c r="E529" s="98" t="s">
        <v>305</v>
      </c>
      <c r="G529" s="118">
        <v>6.4</v>
      </c>
      <c r="H529" s="106" t="str">
        <f t="shared" si="289"/>
        <v>P, S, T &amp; D Plant - Demand</v>
      </c>
      <c r="I529" s="98">
        <f>'Plt. Class.'!K$255</f>
        <v>0</v>
      </c>
      <c r="J529" s="106">
        <f t="shared" si="290"/>
        <v>0</v>
      </c>
      <c r="K529" s="106">
        <f t="shared" si="291"/>
        <v>0</v>
      </c>
      <c r="L529" s="106">
        <f t="shared" si="292"/>
        <v>0</v>
      </c>
      <c r="M529" s="106">
        <f t="shared" si="293"/>
        <v>0</v>
      </c>
      <c r="N529" s="106">
        <f t="shared" si="294"/>
        <v>0</v>
      </c>
      <c r="O529" s="106">
        <f t="shared" si="295"/>
        <v>0</v>
      </c>
      <c r="P529" s="106">
        <f t="shared" si="296"/>
        <v>0</v>
      </c>
      <c r="Q529" s="106">
        <f t="shared" si="297"/>
        <v>0</v>
      </c>
      <c r="R529" s="106">
        <f t="shared" si="298"/>
        <v>0</v>
      </c>
      <c r="S529" s="106">
        <f t="shared" si="299"/>
        <v>0</v>
      </c>
      <c r="T529" s="106">
        <f t="shared" si="300"/>
        <v>0</v>
      </c>
      <c r="U529" s="106">
        <f t="shared" si="301"/>
        <v>0</v>
      </c>
      <c r="V529" s="106">
        <f t="shared" si="302"/>
        <v>0</v>
      </c>
      <c r="W529" s="106">
        <f t="shared" si="303"/>
        <v>0</v>
      </c>
      <c r="X529" s="106">
        <f t="shared" si="304"/>
        <v>0</v>
      </c>
      <c r="Y529" s="98">
        <f t="shared" si="305"/>
        <v>0</v>
      </c>
      <c r="Z529" s="98"/>
      <c r="AA529" s="98"/>
      <c r="AB529" s="98"/>
      <c r="AC529" s="98"/>
      <c r="AD529" s="98"/>
      <c r="AE529" s="98"/>
      <c r="AF529" s="98"/>
      <c r="AG529" s="98"/>
    </row>
    <row r="530" spans="1:33">
      <c r="A530" s="97">
        <f t="shared" si="287"/>
        <v>513</v>
      </c>
      <c r="C530" s="108">
        <v>39700</v>
      </c>
      <c r="E530" s="107" t="s">
        <v>306</v>
      </c>
      <c r="G530" s="118">
        <v>6.4</v>
      </c>
      <c r="H530" s="106" t="str">
        <f t="shared" si="289"/>
        <v>P, S, T &amp; D Plant - Demand</v>
      </c>
      <c r="I530" s="98">
        <f>'Plt. Class.'!K$256</f>
        <v>49193.063025078227</v>
      </c>
      <c r="J530" s="106">
        <f t="shared" si="290"/>
        <v>22913.839240973051</v>
      </c>
      <c r="K530" s="106">
        <f t="shared" si="291"/>
        <v>12364.424827541365</v>
      </c>
      <c r="L530" s="106">
        <f t="shared" si="292"/>
        <v>280.59601429728042</v>
      </c>
      <c r="M530" s="106">
        <f t="shared" si="293"/>
        <v>7135.1815217800122</v>
      </c>
      <c r="N530" s="106">
        <f t="shared" si="294"/>
        <v>6499.0214204865188</v>
      </c>
      <c r="O530" s="106">
        <f t="shared" si="295"/>
        <v>0</v>
      </c>
      <c r="P530" s="106">
        <f t="shared" si="296"/>
        <v>0</v>
      </c>
      <c r="Q530" s="106">
        <f t="shared" si="297"/>
        <v>0</v>
      </c>
      <c r="R530" s="106">
        <f t="shared" si="298"/>
        <v>0</v>
      </c>
      <c r="S530" s="106">
        <f t="shared" si="299"/>
        <v>0</v>
      </c>
      <c r="T530" s="106">
        <f t="shared" si="300"/>
        <v>0</v>
      </c>
      <c r="U530" s="106">
        <f t="shared" si="301"/>
        <v>0</v>
      </c>
      <c r="V530" s="106">
        <f t="shared" si="302"/>
        <v>0</v>
      </c>
      <c r="W530" s="106">
        <f t="shared" si="303"/>
        <v>0</v>
      </c>
      <c r="X530" s="106">
        <f t="shared" si="304"/>
        <v>0</v>
      </c>
      <c r="Y530" s="98">
        <f t="shared" si="305"/>
        <v>0</v>
      </c>
      <c r="Z530" s="98"/>
      <c r="AA530" s="98"/>
      <c r="AB530" s="98"/>
      <c r="AC530" s="98"/>
      <c r="AD530" s="98"/>
      <c r="AE530" s="98"/>
      <c r="AF530" s="98"/>
      <c r="AG530" s="98"/>
    </row>
    <row r="531" spans="1:33">
      <c r="A531" s="97">
        <f t="shared" si="287"/>
        <v>514</v>
      </c>
      <c r="C531" s="108">
        <v>39701</v>
      </c>
      <c r="E531" s="107" t="s">
        <v>307</v>
      </c>
      <c r="G531" s="118">
        <v>6.4</v>
      </c>
      <c r="H531" s="106" t="str">
        <f t="shared" si="289"/>
        <v>P, S, T &amp; D Plant - Demand</v>
      </c>
      <c r="I531" s="98">
        <f>'Plt. Class.'!K$257</f>
        <v>0</v>
      </c>
      <c r="J531" s="106">
        <f t="shared" si="290"/>
        <v>0</v>
      </c>
      <c r="K531" s="106">
        <f t="shared" si="291"/>
        <v>0</v>
      </c>
      <c r="L531" s="106">
        <f t="shared" si="292"/>
        <v>0</v>
      </c>
      <c r="M531" s="106">
        <f t="shared" si="293"/>
        <v>0</v>
      </c>
      <c r="N531" s="106">
        <f t="shared" si="294"/>
        <v>0</v>
      </c>
      <c r="O531" s="106">
        <f t="shared" si="295"/>
        <v>0</v>
      </c>
      <c r="P531" s="106">
        <f t="shared" si="296"/>
        <v>0</v>
      </c>
      <c r="Q531" s="106">
        <f t="shared" si="297"/>
        <v>0</v>
      </c>
      <c r="R531" s="106">
        <f t="shared" si="298"/>
        <v>0</v>
      </c>
      <c r="S531" s="106">
        <f t="shared" si="299"/>
        <v>0</v>
      </c>
      <c r="T531" s="106">
        <f t="shared" si="300"/>
        <v>0</v>
      </c>
      <c r="U531" s="106">
        <f t="shared" si="301"/>
        <v>0</v>
      </c>
      <c r="V531" s="106">
        <f t="shared" si="302"/>
        <v>0</v>
      </c>
      <c r="W531" s="106">
        <f t="shared" si="303"/>
        <v>0</v>
      </c>
      <c r="X531" s="106">
        <f t="shared" si="304"/>
        <v>0</v>
      </c>
      <c r="Y531" s="98">
        <f t="shared" si="305"/>
        <v>0</v>
      </c>
      <c r="Z531" s="98"/>
      <c r="AA531" s="98"/>
      <c r="AB531" s="98"/>
      <c r="AC531" s="98"/>
      <c r="AD531" s="98"/>
      <c r="AE531" s="98"/>
      <c r="AF531" s="98"/>
      <c r="AG531" s="98"/>
    </row>
    <row r="532" spans="1:33">
      <c r="A532" s="97">
        <f t="shared" si="287"/>
        <v>515</v>
      </c>
      <c r="C532" s="108">
        <v>39702</v>
      </c>
      <c r="E532" s="107" t="s">
        <v>308</v>
      </c>
      <c r="G532" s="118">
        <v>6.4</v>
      </c>
      <c r="H532" s="106" t="str">
        <f t="shared" si="289"/>
        <v>P, S, T &amp; D Plant - Demand</v>
      </c>
      <c r="I532" s="98">
        <f>'Plt. Class.'!K$258</f>
        <v>0</v>
      </c>
      <c r="J532" s="106">
        <f t="shared" si="290"/>
        <v>0</v>
      </c>
      <c r="K532" s="106">
        <f t="shared" si="291"/>
        <v>0</v>
      </c>
      <c r="L532" s="106">
        <f t="shared" si="292"/>
        <v>0</v>
      </c>
      <c r="M532" s="106">
        <f t="shared" si="293"/>
        <v>0</v>
      </c>
      <c r="N532" s="106">
        <f t="shared" si="294"/>
        <v>0</v>
      </c>
      <c r="O532" s="106">
        <f t="shared" si="295"/>
        <v>0</v>
      </c>
      <c r="P532" s="106">
        <f t="shared" si="296"/>
        <v>0</v>
      </c>
      <c r="Q532" s="106">
        <f t="shared" si="297"/>
        <v>0</v>
      </c>
      <c r="R532" s="106">
        <f t="shared" si="298"/>
        <v>0</v>
      </c>
      <c r="S532" s="106">
        <f t="shared" si="299"/>
        <v>0</v>
      </c>
      <c r="T532" s="106">
        <f t="shared" si="300"/>
        <v>0</v>
      </c>
      <c r="U532" s="106">
        <f t="shared" si="301"/>
        <v>0</v>
      </c>
      <c r="V532" s="106">
        <f t="shared" si="302"/>
        <v>0</v>
      </c>
      <c r="W532" s="106">
        <f t="shared" si="303"/>
        <v>0</v>
      </c>
      <c r="X532" s="106">
        <f t="shared" si="304"/>
        <v>0</v>
      </c>
      <c r="Y532" s="98">
        <f t="shared" si="305"/>
        <v>0</v>
      </c>
      <c r="Z532" s="98"/>
      <c r="AA532" s="98"/>
      <c r="AB532" s="98"/>
      <c r="AC532" s="98"/>
      <c r="AD532" s="98"/>
      <c r="AE532" s="98"/>
      <c r="AF532" s="98"/>
      <c r="AG532" s="98"/>
    </row>
    <row r="533" spans="1:33">
      <c r="A533" s="97">
        <f t="shared" si="287"/>
        <v>516</v>
      </c>
      <c r="C533" s="108">
        <v>39705</v>
      </c>
      <c r="E533" s="107" t="s">
        <v>309</v>
      </c>
      <c r="G533" s="118">
        <v>6.4</v>
      </c>
      <c r="H533" s="106" t="str">
        <f t="shared" si="289"/>
        <v>P, S, T &amp; D Plant - Demand</v>
      </c>
      <c r="I533" s="98">
        <f>'Plt. Class.'!K$259</f>
        <v>0</v>
      </c>
      <c r="J533" s="106">
        <f t="shared" si="290"/>
        <v>0</v>
      </c>
      <c r="K533" s="106">
        <f t="shared" si="291"/>
        <v>0</v>
      </c>
      <c r="L533" s="106">
        <f t="shared" si="292"/>
        <v>0</v>
      </c>
      <c r="M533" s="106">
        <f t="shared" si="293"/>
        <v>0</v>
      </c>
      <c r="N533" s="106">
        <f t="shared" si="294"/>
        <v>0</v>
      </c>
      <c r="O533" s="106">
        <f t="shared" si="295"/>
        <v>0</v>
      </c>
      <c r="P533" s="106">
        <f t="shared" si="296"/>
        <v>0</v>
      </c>
      <c r="Q533" s="106">
        <f t="shared" si="297"/>
        <v>0</v>
      </c>
      <c r="R533" s="106">
        <f t="shared" si="298"/>
        <v>0</v>
      </c>
      <c r="S533" s="106">
        <f t="shared" si="299"/>
        <v>0</v>
      </c>
      <c r="T533" s="106">
        <f t="shared" si="300"/>
        <v>0</v>
      </c>
      <c r="U533" s="106">
        <f t="shared" si="301"/>
        <v>0</v>
      </c>
      <c r="V533" s="106">
        <f t="shared" si="302"/>
        <v>0</v>
      </c>
      <c r="W533" s="106">
        <f t="shared" si="303"/>
        <v>0</v>
      </c>
      <c r="X533" s="106">
        <f t="shared" si="304"/>
        <v>0</v>
      </c>
      <c r="Y533" s="98">
        <f t="shared" si="305"/>
        <v>0</v>
      </c>
      <c r="Z533" s="98"/>
      <c r="AA533" s="98"/>
      <c r="AB533" s="98"/>
      <c r="AC533" s="98"/>
      <c r="AD533" s="98"/>
      <c r="AE533" s="98"/>
      <c r="AF533" s="98"/>
      <c r="AG533" s="98"/>
    </row>
    <row r="534" spans="1:33">
      <c r="A534" s="97">
        <f t="shared" si="287"/>
        <v>517</v>
      </c>
      <c r="C534" s="108">
        <v>39800</v>
      </c>
      <c r="E534" s="107" t="s">
        <v>310</v>
      </c>
      <c r="G534" s="118">
        <v>6.4</v>
      </c>
      <c r="H534" s="106" t="str">
        <f t="shared" si="289"/>
        <v>P, S, T &amp; D Plant - Demand</v>
      </c>
      <c r="I534" s="98">
        <f>'Plt. Class.'!K$260</f>
        <v>7516.1721999326928</v>
      </c>
      <c r="J534" s="106">
        <f t="shared" si="290"/>
        <v>3500.9887757737283</v>
      </c>
      <c r="K534" s="106">
        <f t="shared" si="291"/>
        <v>1889.1514462018235</v>
      </c>
      <c r="L534" s="106">
        <f t="shared" si="292"/>
        <v>42.872060253657722</v>
      </c>
      <c r="M534" s="106">
        <f t="shared" si="293"/>
        <v>1090.1791776644729</v>
      </c>
      <c r="N534" s="106">
        <f t="shared" si="294"/>
        <v>992.98074003901024</v>
      </c>
      <c r="O534" s="106">
        <f t="shared" si="295"/>
        <v>0</v>
      </c>
      <c r="P534" s="106">
        <f t="shared" si="296"/>
        <v>0</v>
      </c>
      <c r="Q534" s="106">
        <f t="shared" si="297"/>
        <v>0</v>
      </c>
      <c r="R534" s="106">
        <f t="shared" si="298"/>
        <v>0</v>
      </c>
      <c r="S534" s="106">
        <f t="shared" si="299"/>
        <v>0</v>
      </c>
      <c r="T534" s="106">
        <f t="shared" si="300"/>
        <v>0</v>
      </c>
      <c r="U534" s="106">
        <f t="shared" si="301"/>
        <v>0</v>
      </c>
      <c r="V534" s="106">
        <f t="shared" si="302"/>
        <v>0</v>
      </c>
      <c r="W534" s="106">
        <f t="shared" si="303"/>
        <v>0</v>
      </c>
      <c r="X534" s="106">
        <f t="shared" si="304"/>
        <v>0</v>
      </c>
      <c r="Y534" s="98">
        <f t="shared" si="305"/>
        <v>0</v>
      </c>
      <c r="Z534" s="98"/>
      <c r="AA534" s="98"/>
      <c r="AB534" s="98"/>
      <c r="AC534" s="98"/>
      <c r="AD534" s="98"/>
      <c r="AE534" s="98"/>
      <c r="AF534" s="98"/>
      <c r="AG534" s="98"/>
    </row>
    <row r="535" spans="1:33">
      <c r="A535" s="97">
        <f t="shared" si="287"/>
        <v>518</v>
      </c>
      <c r="C535" s="108">
        <v>39900</v>
      </c>
      <c r="E535" s="107" t="s">
        <v>311</v>
      </c>
      <c r="G535" s="118">
        <v>6.4</v>
      </c>
      <c r="H535" s="106" t="str">
        <f t="shared" si="289"/>
        <v>P, S, T &amp; D Plant - Demand</v>
      </c>
      <c r="I535" s="98">
        <f>'Plt. Class.'!K$261</f>
        <v>3208.3245332730062</v>
      </c>
      <c r="J535" s="106">
        <f t="shared" si="290"/>
        <v>1494.4186856348056</v>
      </c>
      <c r="K535" s="106">
        <f t="shared" si="291"/>
        <v>806.39596468688762</v>
      </c>
      <c r="L535" s="106">
        <f t="shared" si="292"/>
        <v>18.300203753314797</v>
      </c>
      <c r="M535" s="106">
        <f t="shared" si="293"/>
        <v>465.34971636169291</v>
      </c>
      <c r="N535" s="106">
        <f t="shared" si="294"/>
        <v>423.85996283630527</v>
      </c>
      <c r="O535" s="106">
        <f t="shared" si="295"/>
        <v>0</v>
      </c>
      <c r="P535" s="106">
        <f t="shared" si="296"/>
        <v>0</v>
      </c>
      <c r="Q535" s="106">
        <f t="shared" si="297"/>
        <v>0</v>
      </c>
      <c r="R535" s="106">
        <f t="shared" si="298"/>
        <v>0</v>
      </c>
      <c r="S535" s="106">
        <f t="shared" si="299"/>
        <v>0</v>
      </c>
      <c r="T535" s="106">
        <f t="shared" si="300"/>
        <v>0</v>
      </c>
      <c r="U535" s="106">
        <f t="shared" si="301"/>
        <v>0</v>
      </c>
      <c r="V535" s="106">
        <f t="shared" si="302"/>
        <v>0</v>
      </c>
      <c r="W535" s="106">
        <f t="shared" si="303"/>
        <v>0</v>
      </c>
      <c r="X535" s="106">
        <f t="shared" si="304"/>
        <v>0</v>
      </c>
      <c r="Y535" s="98">
        <f t="shared" si="305"/>
        <v>0</v>
      </c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87"/>
        <v>519</v>
      </c>
      <c r="C536" s="108">
        <v>39901</v>
      </c>
      <c r="E536" s="107" t="s">
        <v>312</v>
      </c>
      <c r="G536" s="118">
        <v>6.4</v>
      </c>
      <c r="H536" s="106" t="str">
        <f t="shared" si="289"/>
        <v>P, S, T &amp; D Plant - Demand</v>
      </c>
      <c r="I536" s="98">
        <f>'Plt. Class.'!K$262</f>
        <v>242956.11307816548</v>
      </c>
      <c r="J536" s="106">
        <f t="shared" si="290"/>
        <v>113167.52760133504</v>
      </c>
      <c r="K536" s="106">
        <f t="shared" si="291"/>
        <v>61065.776591614042</v>
      </c>
      <c r="L536" s="106">
        <f t="shared" si="292"/>
        <v>1385.8156574665577</v>
      </c>
      <c r="M536" s="106">
        <f t="shared" si="293"/>
        <v>35239.439507051611</v>
      </c>
      <c r="N536" s="106">
        <f t="shared" si="294"/>
        <v>32097.553720698234</v>
      </c>
      <c r="O536" s="106">
        <f t="shared" si="295"/>
        <v>0</v>
      </c>
      <c r="P536" s="106">
        <f t="shared" si="296"/>
        <v>0</v>
      </c>
      <c r="Q536" s="106">
        <f t="shared" si="297"/>
        <v>0</v>
      </c>
      <c r="R536" s="106">
        <f t="shared" si="298"/>
        <v>0</v>
      </c>
      <c r="S536" s="106">
        <f t="shared" si="299"/>
        <v>0</v>
      </c>
      <c r="T536" s="106">
        <f t="shared" si="300"/>
        <v>0</v>
      </c>
      <c r="U536" s="106">
        <f t="shared" si="301"/>
        <v>0</v>
      </c>
      <c r="V536" s="106">
        <f t="shared" si="302"/>
        <v>0</v>
      </c>
      <c r="W536" s="106">
        <f t="shared" si="303"/>
        <v>0</v>
      </c>
      <c r="X536" s="106">
        <f t="shared" si="304"/>
        <v>0</v>
      </c>
      <c r="Y536" s="98">
        <f t="shared" si="305"/>
        <v>0</v>
      </c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87"/>
        <v>520</v>
      </c>
      <c r="C537" s="108">
        <v>39902</v>
      </c>
      <c r="E537" s="107" t="s">
        <v>313</v>
      </c>
      <c r="G537" s="118">
        <v>6.4</v>
      </c>
      <c r="H537" s="106" t="str">
        <f t="shared" si="289"/>
        <v>P, S, T &amp; D Plant - Demand</v>
      </c>
      <c r="I537" s="98">
        <f>'Plt. Class.'!K$263</f>
        <v>52759.718860266963</v>
      </c>
      <c r="J537" s="106">
        <f t="shared" si="290"/>
        <v>24575.166538151723</v>
      </c>
      <c r="K537" s="106">
        <f t="shared" si="291"/>
        <v>13260.885532527782</v>
      </c>
      <c r="L537" s="106">
        <f t="shared" si="292"/>
        <v>300.94013093043054</v>
      </c>
      <c r="M537" s="106">
        <f t="shared" si="293"/>
        <v>7652.5052102198633</v>
      </c>
      <c r="N537" s="106">
        <f t="shared" si="294"/>
        <v>6970.2214484371661</v>
      </c>
      <c r="O537" s="106">
        <f t="shared" si="295"/>
        <v>0</v>
      </c>
      <c r="P537" s="106">
        <f t="shared" si="296"/>
        <v>0</v>
      </c>
      <c r="Q537" s="106">
        <f t="shared" si="297"/>
        <v>0</v>
      </c>
      <c r="R537" s="106">
        <f t="shared" si="298"/>
        <v>0</v>
      </c>
      <c r="S537" s="106">
        <f t="shared" si="299"/>
        <v>0</v>
      </c>
      <c r="T537" s="106">
        <f t="shared" si="300"/>
        <v>0</v>
      </c>
      <c r="U537" s="106">
        <f t="shared" si="301"/>
        <v>0</v>
      </c>
      <c r="V537" s="106">
        <f t="shared" si="302"/>
        <v>0</v>
      </c>
      <c r="W537" s="106">
        <f t="shared" si="303"/>
        <v>0</v>
      </c>
      <c r="X537" s="106">
        <f t="shared" si="304"/>
        <v>0</v>
      </c>
      <c r="Y537" s="98">
        <f t="shared" si="305"/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 t="shared" si="287"/>
        <v>521</v>
      </c>
      <c r="C538" s="108">
        <v>39903</v>
      </c>
      <c r="E538" s="107" t="s">
        <v>314</v>
      </c>
      <c r="G538" s="118">
        <v>6.4</v>
      </c>
      <c r="H538" s="106" t="str">
        <f t="shared" si="289"/>
        <v>P, S, T &amp; D Plant - Demand</v>
      </c>
      <c r="I538" s="98">
        <f>'Plt. Class.'!K$264</f>
        <v>8076.0111745119857</v>
      </c>
      <c r="J538" s="106">
        <f t="shared" si="290"/>
        <v>3761.7584753104593</v>
      </c>
      <c r="K538" s="106">
        <f t="shared" si="291"/>
        <v>2029.8641095540665</v>
      </c>
      <c r="L538" s="106">
        <f t="shared" si="292"/>
        <v>46.065367912405122</v>
      </c>
      <c r="M538" s="106">
        <f t="shared" si="293"/>
        <v>1171.3807223732067</v>
      </c>
      <c r="N538" s="106">
        <f t="shared" si="294"/>
        <v>1066.9424993618481</v>
      </c>
      <c r="O538" s="106">
        <f t="shared" si="295"/>
        <v>0</v>
      </c>
      <c r="P538" s="106">
        <f t="shared" si="296"/>
        <v>0</v>
      </c>
      <c r="Q538" s="106">
        <f t="shared" si="297"/>
        <v>0</v>
      </c>
      <c r="R538" s="106">
        <f t="shared" si="298"/>
        <v>0</v>
      </c>
      <c r="S538" s="106">
        <f t="shared" si="299"/>
        <v>0</v>
      </c>
      <c r="T538" s="106">
        <f t="shared" si="300"/>
        <v>0</v>
      </c>
      <c r="U538" s="106">
        <f t="shared" si="301"/>
        <v>0</v>
      </c>
      <c r="V538" s="106">
        <f t="shared" si="302"/>
        <v>0</v>
      </c>
      <c r="W538" s="106">
        <f t="shared" si="303"/>
        <v>0</v>
      </c>
      <c r="X538" s="106">
        <f t="shared" si="304"/>
        <v>0</v>
      </c>
      <c r="Y538" s="98">
        <f t="shared" si="305"/>
        <v>0</v>
      </c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 t="shared" si="287"/>
        <v>522</v>
      </c>
      <c r="C539" s="108">
        <v>39904</v>
      </c>
      <c r="E539" s="107" t="s">
        <v>315</v>
      </c>
      <c r="G539" s="118">
        <v>6.4</v>
      </c>
      <c r="H539" s="106" t="str">
        <f t="shared" si="289"/>
        <v>P, S, T &amp; D Plant - Demand</v>
      </c>
      <c r="I539" s="98">
        <f>'Plt. Class.'!K$265</f>
        <v>0</v>
      </c>
      <c r="J539" s="106">
        <f t="shared" si="290"/>
        <v>0</v>
      </c>
      <c r="K539" s="106">
        <f t="shared" si="291"/>
        <v>0</v>
      </c>
      <c r="L539" s="106">
        <f t="shared" si="292"/>
        <v>0</v>
      </c>
      <c r="M539" s="106">
        <f t="shared" si="293"/>
        <v>0</v>
      </c>
      <c r="N539" s="106">
        <f t="shared" si="294"/>
        <v>0</v>
      </c>
      <c r="O539" s="106">
        <f t="shared" si="295"/>
        <v>0</v>
      </c>
      <c r="P539" s="106">
        <f t="shared" si="296"/>
        <v>0</v>
      </c>
      <c r="Q539" s="106">
        <f t="shared" si="297"/>
        <v>0</v>
      </c>
      <c r="R539" s="106">
        <f t="shared" si="298"/>
        <v>0</v>
      </c>
      <c r="S539" s="106">
        <f t="shared" si="299"/>
        <v>0</v>
      </c>
      <c r="T539" s="106">
        <f t="shared" si="300"/>
        <v>0</v>
      </c>
      <c r="U539" s="106">
        <f t="shared" si="301"/>
        <v>0</v>
      </c>
      <c r="V539" s="106">
        <f t="shared" si="302"/>
        <v>0</v>
      </c>
      <c r="W539" s="106">
        <f t="shared" si="303"/>
        <v>0</v>
      </c>
      <c r="X539" s="106">
        <f t="shared" si="304"/>
        <v>0</v>
      </c>
      <c r="Y539" s="98">
        <f t="shared" si="305"/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A540" s="97">
        <f t="shared" si="287"/>
        <v>523</v>
      </c>
      <c r="C540" s="108">
        <v>39905</v>
      </c>
      <c r="E540" s="107" t="s">
        <v>316</v>
      </c>
      <c r="G540" s="118">
        <v>6.4</v>
      </c>
      <c r="H540" s="106" t="str">
        <f t="shared" si="289"/>
        <v>P, S, T &amp; D Plant - Demand</v>
      </c>
      <c r="I540" s="98">
        <f>'Plt. Class.'!K$266</f>
        <v>0</v>
      </c>
      <c r="J540" s="106">
        <f t="shared" si="290"/>
        <v>0</v>
      </c>
      <c r="K540" s="106">
        <f t="shared" si="291"/>
        <v>0</v>
      </c>
      <c r="L540" s="106">
        <f t="shared" si="292"/>
        <v>0</v>
      </c>
      <c r="M540" s="106">
        <f t="shared" si="293"/>
        <v>0</v>
      </c>
      <c r="N540" s="106">
        <f t="shared" si="294"/>
        <v>0</v>
      </c>
      <c r="O540" s="106">
        <f t="shared" si="295"/>
        <v>0</v>
      </c>
      <c r="P540" s="106">
        <f t="shared" si="296"/>
        <v>0</v>
      </c>
      <c r="Q540" s="106">
        <f t="shared" si="297"/>
        <v>0</v>
      </c>
      <c r="R540" s="106">
        <f t="shared" si="298"/>
        <v>0</v>
      </c>
      <c r="S540" s="106">
        <f t="shared" si="299"/>
        <v>0</v>
      </c>
      <c r="T540" s="106">
        <f t="shared" si="300"/>
        <v>0</v>
      </c>
      <c r="U540" s="106">
        <f t="shared" si="301"/>
        <v>0</v>
      </c>
      <c r="V540" s="106">
        <f t="shared" si="302"/>
        <v>0</v>
      </c>
      <c r="W540" s="106">
        <f t="shared" si="303"/>
        <v>0</v>
      </c>
      <c r="X540" s="106">
        <f t="shared" si="304"/>
        <v>0</v>
      </c>
      <c r="Y540" s="98">
        <f t="shared" si="305"/>
        <v>0</v>
      </c>
      <c r="Z540" s="98"/>
      <c r="AA540" s="98"/>
      <c r="AB540" s="98"/>
      <c r="AC540" s="98"/>
      <c r="AD540" s="98"/>
      <c r="AE540" s="98"/>
      <c r="AF540" s="98"/>
      <c r="AG540" s="98"/>
    </row>
    <row r="541" spans="1:33">
      <c r="A541" s="97">
        <f t="shared" si="287"/>
        <v>524</v>
      </c>
      <c r="C541" s="108">
        <v>39906</v>
      </c>
      <c r="E541" s="107" t="s">
        <v>317</v>
      </c>
      <c r="G541" s="118">
        <v>6.4</v>
      </c>
      <c r="H541" s="106" t="str">
        <f t="shared" si="289"/>
        <v>P, S, T &amp; D Plant - Demand</v>
      </c>
      <c r="I541" s="98">
        <f>'Plt. Class.'!K$267</f>
        <v>33084.074878453277</v>
      </c>
      <c r="J541" s="106">
        <f t="shared" si="290"/>
        <v>15410.367368560253</v>
      </c>
      <c r="K541" s="106">
        <f t="shared" si="291"/>
        <v>8315.5130351376356</v>
      </c>
      <c r="L541" s="106">
        <f t="shared" si="292"/>
        <v>188.71074449814682</v>
      </c>
      <c r="M541" s="106">
        <f t="shared" si="293"/>
        <v>4798.6619499091612</v>
      </c>
      <c r="N541" s="106">
        <f t="shared" si="294"/>
        <v>4370.8217803480811</v>
      </c>
      <c r="O541" s="106">
        <f t="shared" si="295"/>
        <v>0</v>
      </c>
      <c r="P541" s="106">
        <f t="shared" si="296"/>
        <v>0</v>
      </c>
      <c r="Q541" s="106">
        <f t="shared" si="297"/>
        <v>0</v>
      </c>
      <c r="R541" s="106">
        <f t="shared" si="298"/>
        <v>0</v>
      </c>
      <c r="S541" s="106">
        <f t="shared" si="299"/>
        <v>0</v>
      </c>
      <c r="T541" s="106">
        <f t="shared" si="300"/>
        <v>0</v>
      </c>
      <c r="U541" s="106">
        <f t="shared" si="301"/>
        <v>0</v>
      </c>
      <c r="V541" s="106">
        <f t="shared" si="302"/>
        <v>0</v>
      </c>
      <c r="W541" s="106">
        <f t="shared" si="303"/>
        <v>0</v>
      </c>
      <c r="X541" s="106">
        <f t="shared" si="304"/>
        <v>0</v>
      </c>
      <c r="Y541" s="98">
        <f t="shared" si="305"/>
        <v>0</v>
      </c>
      <c r="Z541" s="98"/>
      <c r="AA541" s="98"/>
      <c r="AB541" s="98"/>
      <c r="AC541" s="98"/>
      <c r="AD541" s="98"/>
      <c r="AE541" s="98"/>
      <c r="AF541" s="98"/>
      <c r="AG541" s="98"/>
    </row>
    <row r="542" spans="1:33">
      <c r="A542" s="97">
        <f t="shared" si="287"/>
        <v>525</v>
      </c>
      <c r="C542" s="108">
        <v>39907</v>
      </c>
      <c r="E542" s="107" t="s">
        <v>318</v>
      </c>
      <c r="G542" s="118">
        <v>6.4</v>
      </c>
      <c r="H542" s="106" t="str">
        <f t="shared" si="289"/>
        <v>P, S, T &amp; D Plant - Demand</v>
      </c>
      <c r="I542" s="98">
        <f>'Plt. Class.'!K$268</f>
        <v>35.15116891335682</v>
      </c>
      <c r="J542" s="106">
        <f t="shared" si="290"/>
        <v>16.373207604542465</v>
      </c>
      <c r="K542" s="106">
        <f t="shared" si="291"/>
        <v>8.8350665500914527</v>
      </c>
      <c r="L542" s="106">
        <f t="shared" si="292"/>
        <v>0.20050139772654874</v>
      </c>
      <c r="M542" s="106">
        <f t="shared" si="293"/>
        <v>5.0984824988777522</v>
      </c>
      <c r="N542" s="106">
        <f t="shared" si="294"/>
        <v>4.6439108621186032</v>
      </c>
      <c r="O542" s="106">
        <f t="shared" si="295"/>
        <v>0</v>
      </c>
      <c r="P542" s="106">
        <f t="shared" si="296"/>
        <v>0</v>
      </c>
      <c r="Q542" s="106">
        <f t="shared" si="297"/>
        <v>0</v>
      </c>
      <c r="R542" s="106">
        <f t="shared" si="298"/>
        <v>0</v>
      </c>
      <c r="S542" s="106">
        <f t="shared" si="299"/>
        <v>0</v>
      </c>
      <c r="T542" s="106">
        <f t="shared" si="300"/>
        <v>0</v>
      </c>
      <c r="U542" s="106">
        <f t="shared" si="301"/>
        <v>0</v>
      </c>
      <c r="V542" s="106">
        <f t="shared" si="302"/>
        <v>0</v>
      </c>
      <c r="W542" s="106">
        <f t="shared" si="303"/>
        <v>0</v>
      </c>
      <c r="X542" s="106">
        <f t="shared" si="304"/>
        <v>0</v>
      </c>
      <c r="Y542" s="98">
        <f t="shared" si="305"/>
        <v>0</v>
      </c>
      <c r="Z542" s="98"/>
      <c r="AA542" s="98"/>
      <c r="AB542" s="98"/>
      <c r="AC542" s="98"/>
      <c r="AD542" s="98"/>
      <c r="AE542" s="98"/>
      <c r="AF542" s="98"/>
      <c r="AG542" s="98"/>
    </row>
    <row r="543" spans="1:33">
      <c r="A543" s="97">
        <f t="shared" si="287"/>
        <v>526</v>
      </c>
      <c r="C543" s="108">
        <v>39908</v>
      </c>
      <c r="E543" s="107" t="s">
        <v>319</v>
      </c>
      <c r="G543" s="118">
        <v>6.4</v>
      </c>
      <c r="H543" s="106" t="str">
        <f t="shared" si="289"/>
        <v>P, S, T &amp; D Plant - Demand</v>
      </c>
      <c r="I543" s="98">
        <f>'Plt. Class.'!K$269</f>
        <v>2374347.5276670679</v>
      </c>
      <c r="J543" s="106">
        <f t="shared" si="290"/>
        <v>1105957.1046313902</v>
      </c>
      <c r="K543" s="106">
        <f t="shared" si="291"/>
        <v>596780.10912497889</v>
      </c>
      <c r="L543" s="106">
        <f t="shared" si="292"/>
        <v>13543.219548665653</v>
      </c>
      <c r="M543" s="106">
        <f t="shared" si="293"/>
        <v>344385.96753077826</v>
      </c>
      <c r="N543" s="106">
        <f t="shared" si="294"/>
        <v>313681.12683125498</v>
      </c>
      <c r="O543" s="106">
        <f t="shared" si="295"/>
        <v>0</v>
      </c>
      <c r="P543" s="106">
        <f t="shared" si="296"/>
        <v>0</v>
      </c>
      <c r="Q543" s="106">
        <f t="shared" si="297"/>
        <v>0</v>
      </c>
      <c r="R543" s="106">
        <f t="shared" si="298"/>
        <v>0</v>
      </c>
      <c r="S543" s="106">
        <f t="shared" si="299"/>
        <v>0</v>
      </c>
      <c r="T543" s="106">
        <f t="shared" si="300"/>
        <v>0</v>
      </c>
      <c r="U543" s="106">
        <f t="shared" si="301"/>
        <v>0</v>
      </c>
      <c r="V543" s="106">
        <f t="shared" si="302"/>
        <v>0</v>
      </c>
      <c r="W543" s="106">
        <f t="shared" si="303"/>
        <v>0</v>
      </c>
      <c r="X543" s="106">
        <f t="shared" si="304"/>
        <v>0</v>
      </c>
      <c r="Y543" s="98">
        <f t="shared" si="305"/>
        <v>0</v>
      </c>
      <c r="Z543" s="98"/>
      <c r="AA543" s="98"/>
      <c r="AB543" s="98"/>
      <c r="AC543" s="98"/>
      <c r="AD543" s="98"/>
      <c r="AE543" s="98"/>
      <c r="AF543" s="98"/>
      <c r="AG543" s="98"/>
    </row>
    <row r="544" spans="1:33">
      <c r="A544" s="97">
        <f t="shared" si="287"/>
        <v>527</v>
      </c>
      <c r="C544" s="108">
        <v>39909</v>
      </c>
      <c r="E544" s="107" t="s">
        <v>320</v>
      </c>
      <c r="G544" s="118">
        <v>6.4</v>
      </c>
      <c r="H544" s="106" t="str">
        <f t="shared" si="289"/>
        <v>P, S, T &amp; D Plant - Demand</v>
      </c>
      <c r="I544" s="98">
        <f>'Plt. Class.'!K$270</f>
        <v>0</v>
      </c>
      <c r="J544" s="106">
        <f t="shared" si="290"/>
        <v>0</v>
      </c>
      <c r="K544" s="106">
        <f t="shared" si="291"/>
        <v>0</v>
      </c>
      <c r="L544" s="106">
        <f t="shared" si="292"/>
        <v>0</v>
      </c>
      <c r="M544" s="106">
        <f t="shared" si="293"/>
        <v>0</v>
      </c>
      <c r="N544" s="106">
        <f t="shared" si="294"/>
        <v>0</v>
      </c>
      <c r="O544" s="106">
        <f t="shared" si="295"/>
        <v>0</v>
      </c>
      <c r="P544" s="106">
        <f t="shared" si="296"/>
        <v>0</v>
      </c>
      <c r="Q544" s="106">
        <f t="shared" si="297"/>
        <v>0</v>
      </c>
      <c r="R544" s="106">
        <f t="shared" si="298"/>
        <v>0</v>
      </c>
      <c r="S544" s="106">
        <f t="shared" si="299"/>
        <v>0</v>
      </c>
      <c r="T544" s="106">
        <f t="shared" si="300"/>
        <v>0</v>
      </c>
      <c r="U544" s="106">
        <f t="shared" si="301"/>
        <v>0</v>
      </c>
      <c r="V544" s="106">
        <f t="shared" si="302"/>
        <v>0</v>
      </c>
      <c r="W544" s="106">
        <f t="shared" si="303"/>
        <v>0</v>
      </c>
      <c r="X544" s="106">
        <f t="shared" si="304"/>
        <v>0</v>
      </c>
      <c r="Y544" s="98">
        <f t="shared" si="305"/>
        <v>0</v>
      </c>
      <c r="Z544" s="98"/>
      <c r="AA544" s="98"/>
      <c r="AB544" s="98"/>
      <c r="AC544" s="98"/>
      <c r="AD544" s="98"/>
      <c r="AE544" s="98"/>
      <c r="AF544" s="98"/>
      <c r="AG544" s="98"/>
    </row>
    <row r="545" spans="1:33">
      <c r="A545" s="97">
        <f t="shared" si="287"/>
        <v>528</v>
      </c>
      <c r="C545" s="108">
        <v>39924</v>
      </c>
      <c r="E545" s="107" t="s">
        <v>321</v>
      </c>
      <c r="G545" s="118">
        <v>6.4</v>
      </c>
      <c r="H545" s="106" t="str">
        <f t="shared" si="289"/>
        <v>P, S, T &amp; D Plant - Demand</v>
      </c>
      <c r="I545" s="98">
        <f>'Plt. Class.'!K$271</f>
        <v>0</v>
      </c>
      <c r="J545" s="106">
        <f t="shared" si="290"/>
        <v>0</v>
      </c>
      <c r="K545" s="106">
        <f t="shared" si="291"/>
        <v>0</v>
      </c>
      <c r="L545" s="106">
        <f t="shared" si="292"/>
        <v>0</v>
      </c>
      <c r="M545" s="106">
        <f t="shared" si="293"/>
        <v>0</v>
      </c>
      <c r="N545" s="106">
        <f t="shared" si="294"/>
        <v>0</v>
      </c>
      <c r="O545" s="106">
        <f t="shared" si="295"/>
        <v>0</v>
      </c>
      <c r="P545" s="106">
        <f t="shared" si="296"/>
        <v>0</v>
      </c>
      <c r="Q545" s="106">
        <f t="shared" si="297"/>
        <v>0</v>
      </c>
      <c r="R545" s="106">
        <f t="shared" si="298"/>
        <v>0</v>
      </c>
      <c r="S545" s="106">
        <f t="shared" si="299"/>
        <v>0</v>
      </c>
      <c r="T545" s="106">
        <f t="shared" si="300"/>
        <v>0</v>
      </c>
      <c r="U545" s="106">
        <f t="shared" si="301"/>
        <v>0</v>
      </c>
      <c r="V545" s="106">
        <f t="shared" si="302"/>
        <v>0</v>
      </c>
      <c r="W545" s="106">
        <f t="shared" si="303"/>
        <v>0</v>
      </c>
      <c r="X545" s="106">
        <f t="shared" si="304"/>
        <v>0</v>
      </c>
      <c r="Y545" s="98">
        <f t="shared" si="305"/>
        <v>0</v>
      </c>
      <c r="Z545" s="98"/>
      <c r="AA545" s="98"/>
      <c r="AB545" s="98"/>
      <c r="AC545" s="98"/>
      <c r="AD545" s="98"/>
      <c r="AE545" s="98"/>
      <c r="AF545" s="98"/>
      <c r="AG545" s="98"/>
    </row>
    <row r="546" spans="1:33">
      <c r="A546" s="97">
        <f t="shared" ref="A546:A553" si="306">A545+1</f>
        <v>529</v>
      </c>
      <c r="G546" s="118"/>
      <c r="H546" s="106"/>
      <c r="I546" s="98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98"/>
      <c r="Z546" s="98"/>
      <c r="AA546" s="98"/>
      <c r="AB546" s="98"/>
      <c r="AC546" s="98"/>
      <c r="AD546" s="98"/>
      <c r="AE546" s="98"/>
      <c r="AF546" s="98"/>
      <c r="AG546" s="98"/>
    </row>
    <row r="547" spans="1:33">
      <c r="A547" s="97">
        <f t="shared" si="306"/>
        <v>530</v>
      </c>
      <c r="D547" s="97" t="s">
        <v>149</v>
      </c>
      <c r="G547" s="118"/>
      <c r="H547" s="106"/>
      <c r="I547" s="98">
        <f>'Plt. Class.'!K$273</f>
        <v>3455035.7442593966</v>
      </c>
      <c r="J547" s="98">
        <f>SUM(J512:J545)</f>
        <v>1609335.3157419008</v>
      </c>
      <c r="K547" s="98">
        <f t="shared" ref="K547:X547" si="307">SUM(K512:K545)</f>
        <v>868405.56593488925</v>
      </c>
      <c r="L547" s="98">
        <f t="shared" si="307"/>
        <v>19707.438396336427</v>
      </c>
      <c r="M547" s="98">
        <f t="shared" si="307"/>
        <v>501133.81203690346</v>
      </c>
      <c r="N547" s="98">
        <f t="shared" si="307"/>
        <v>456453.61214936659</v>
      </c>
      <c r="O547" s="98">
        <f t="shared" si="307"/>
        <v>0</v>
      </c>
      <c r="P547" s="98">
        <f t="shared" si="307"/>
        <v>0</v>
      </c>
      <c r="Q547" s="98">
        <f t="shared" si="307"/>
        <v>0</v>
      </c>
      <c r="R547" s="98">
        <f t="shared" si="307"/>
        <v>0</v>
      </c>
      <c r="S547" s="98">
        <f t="shared" si="307"/>
        <v>0</v>
      </c>
      <c r="T547" s="98">
        <f t="shared" si="307"/>
        <v>0</v>
      </c>
      <c r="U547" s="98">
        <f t="shared" si="307"/>
        <v>0</v>
      </c>
      <c r="V547" s="98">
        <f t="shared" si="307"/>
        <v>0</v>
      </c>
      <c r="W547" s="98">
        <f t="shared" si="307"/>
        <v>0</v>
      </c>
      <c r="X547" s="98">
        <f t="shared" si="307"/>
        <v>0</v>
      </c>
      <c r="Y547" s="98">
        <f>SUM(J547:X547)-I547</f>
        <v>0</v>
      </c>
      <c r="Z547" s="98"/>
      <c r="AA547" s="98"/>
      <c r="AB547" s="98"/>
      <c r="AC547" s="98"/>
      <c r="AD547" s="98"/>
      <c r="AE547" s="98"/>
      <c r="AF547" s="98"/>
      <c r="AG547" s="98"/>
    </row>
    <row r="548" spans="1:33">
      <c r="A548" s="97">
        <f t="shared" si="306"/>
        <v>531</v>
      </c>
      <c r="G548" s="118"/>
      <c r="H548" s="106"/>
      <c r="I548" s="98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98"/>
      <c r="Z548" s="98"/>
      <c r="AA548" s="98"/>
      <c r="AB548" s="98"/>
      <c r="AC548" s="98"/>
      <c r="AD548" s="98"/>
      <c r="AE548" s="98"/>
      <c r="AF548" s="98"/>
      <c r="AG548" s="98"/>
    </row>
    <row r="549" spans="1:33">
      <c r="A549" s="97">
        <f t="shared" si="306"/>
        <v>532</v>
      </c>
      <c r="D549" s="97" t="s">
        <v>348</v>
      </c>
      <c r="G549" s="118">
        <v>6.4</v>
      </c>
      <c r="H549" s="106" t="str">
        <f>VLOOKUP($G549,alloc,3)</f>
        <v>P, S, T &amp; D Plant - Demand</v>
      </c>
      <c r="I549" s="98">
        <f>'Plt. Class.'!K$275</f>
        <v>0</v>
      </c>
      <c r="J549" s="106">
        <f>$I549*VLOOKUP($G549,alloc,6)</f>
        <v>0</v>
      </c>
      <c r="K549" s="106">
        <f>$I549*VLOOKUP($G549,alloc,7)</f>
        <v>0</v>
      </c>
      <c r="L549" s="106">
        <f>$I549*VLOOKUP($G549,alloc,8)</f>
        <v>0</v>
      </c>
      <c r="M549" s="106">
        <f>$I549*VLOOKUP($G549,alloc,9)</f>
        <v>0</v>
      </c>
      <c r="N549" s="106">
        <f>$I549*VLOOKUP($G549,alloc,10)</f>
        <v>0</v>
      </c>
      <c r="O549" s="106">
        <f>$I549*VLOOKUP($G549,alloc,11)</f>
        <v>0</v>
      </c>
      <c r="P549" s="106">
        <f>$I549*VLOOKUP($G549,alloc,12)</f>
        <v>0</v>
      </c>
      <c r="Q549" s="106">
        <f>$I549*VLOOKUP($G549,alloc,13)</f>
        <v>0</v>
      </c>
      <c r="R549" s="106">
        <f>$I549*VLOOKUP($G549,alloc,14)</f>
        <v>0</v>
      </c>
      <c r="S549" s="106">
        <f>$I549*VLOOKUP($G549,alloc,15)</f>
        <v>0</v>
      </c>
      <c r="T549" s="106">
        <f>$I549*VLOOKUP($G549,alloc,16)</f>
        <v>0</v>
      </c>
      <c r="U549" s="106">
        <f>$I549*VLOOKUP($G549,alloc,17)</f>
        <v>0</v>
      </c>
      <c r="V549" s="106">
        <f>$I549*VLOOKUP($G549,alloc,18)</f>
        <v>0</v>
      </c>
      <c r="W549" s="106">
        <f>$I549*VLOOKUP($G549,alloc,19)</f>
        <v>0</v>
      </c>
      <c r="X549" s="106">
        <f>$I549*VLOOKUP($G549,alloc,20)</f>
        <v>0</v>
      </c>
      <c r="Y549" s="98">
        <f>SUM(J549:X549)-I549</f>
        <v>0</v>
      </c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06"/>
        <v>533</v>
      </c>
      <c r="G550" s="11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06"/>
        <v>534</v>
      </c>
      <c r="D551" s="97" t="s">
        <v>121</v>
      </c>
      <c r="G551" s="118"/>
      <c r="I551" s="98">
        <f>'Plt. Class.'!K$277</f>
        <v>373821058.84957784</v>
      </c>
      <c r="J551" s="98">
        <f t="shared" ref="J551:X551" si="308">J410+J422+J461+J504+J547</f>
        <v>174123649.16172919</v>
      </c>
      <c r="K551" s="98">
        <f t="shared" si="308"/>
        <v>93958011.4932307</v>
      </c>
      <c r="L551" s="98">
        <f t="shared" si="308"/>
        <v>2132266.0701186098</v>
      </c>
      <c r="M551" s="98">
        <f t="shared" si="308"/>
        <v>54220675.58988934</v>
      </c>
      <c r="N551" s="98">
        <f t="shared" si="308"/>
        <v>49386456.534610026</v>
      </c>
      <c r="O551" s="98">
        <f t="shared" si="308"/>
        <v>0</v>
      </c>
      <c r="P551" s="98">
        <f t="shared" si="308"/>
        <v>0</v>
      </c>
      <c r="Q551" s="98">
        <f t="shared" si="308"/>
        <v>0</v>
      </c>
      <c r="R551" s="98">
        <f t="shared" si="308"/>
        <v>0</v>
      </c>
      <c r="S551" s="98">
        <f t="shared" si="308"/>
        <v>0</v>
      </c>
      <c r="T551" s="98">
        <f t="shared" si="308"/>
        <v>0</v>
      </c>
      <c r="U551" s="98">
        <f t="shared" si="308"/>
        <v>0</v>
      </c>
      <c r="V551" s="98">
        <f t="shared" si="308"/>
        <v>0</v>
      </c>
      <c r="W551" s="98">
        <f t="shared" si="308"/>
        <v>0</v>
      </c>
      <c r="X551" s="98">
        <f t="shared" si="308"/>
        <v>0</v>
      </c>
      <c r="Y551" s="98">
        <f>SUM(J551:X551)-I551</f>
        <v>0</v>
      </c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06"/>
        <v>535</v>
      </c>
      <c r="G552" s="118"/>
      <c r="I552" s="98"/>
      <c r="Y552" s="98"/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06"/>
        <v>536</v>
      </c>
      <c r="D553" s="97" t="s">
        <v>375</v>
      </c>
      <c r="G553" s="118"/>
      <c r="I553" s="98">
        <f>'Plt. Class.'!K$279</f>
        <v>0</v>
      </c>
      <c r="J553" s="98">
        <f t="shared" ref="J553:X553" si="309">J412+J424+J463+J506+J549</f>
        <v>0</v>
      </c>
      <c r="K553" s="98">
        <f t="shared" si="309"/>
        <v>0</v>
      </c>
      <c r="L553" s="98">
        <f t="shared" si="309"/>
        <v>0</v>
      </c>
      <c r="M553" s="98">
        <f t="shared" si="309"/>
        <v>0</v>
      </c>
      <c r="N553" s="98">
        <f t="shared" si="309"/>
        <v>0</v>
      </c>
      <c r="O553" s="98">
        <f t="shared" si="309"/>
        <v>0</v>
      </c>
      <c r="P553" s="98">
        <f t="shared" si="309"/>
        <v>0</v>
      </c>
      <c r="Q553" s="98">
        <f t="shared" si="309"/>
        <v>0</v>
      </c>
      <c r="R553" s="98">
        <f t="shared" si="309"/>
        <v>0</v>
      </c>
      <c r="S553" s="98">
        <f t="shared" si="309"/>
        <v>0</v>
      </c>
      <c r="T553" s="98">
        <f t="shared" si="309"/>
        <v>0</v>
      </c>
      <c r="U553" s="98">
        <f t="shared" si="309"/>
        <v>0</v>
      </c>
      <c r="V553" s="98">
        <f t="shared" si="309"/>
        <v>0</v>
      </c>
      <c r="W553" s="98">
        <f t="shared" si="309"/>
        <v>0</v>
      </c>
      <c r="X553" s="98">
        <f t="shared" si="309"/>
        <v>0</v>
      </c>
      <c r="Y553" s="98">
        <f>SUM(J553:X553)-I553</f>
        <v>0</v>
      </c>
      <c r="Z553" s="98"/>
      <c r="AA553" s="98"/>
      <c r="AB553" s="98"/>
      <c r="AC553" s="98"/>
      <c r="AD553" s="98"/>
      <c r="AE553" s="98"/>
      <c r="AF553" s="98"/>
      <c r="AG553" s="98"/>
    </row>
    <row r="554" spans="1:33">
      <c r="G554" s="11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</row>
    <row r="555" spans="1:33">
      <c r="F555" s="103" t="s">
        <v>61</v>
      </c>
      <c r="G555" s="11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</row>
    <row r="556" spans="1:33">
      <c r="N556" s="105"/>
      <c r="O556" s="105"/>
      <c r="Q556" s="103"/>
      <c r="R556" s="103"/>
      <c r="S556" s="103"/>
      <c r="T556" s="103"/>
      <c r="U556" s="103"/>
      <c r="V556" s="103"/>
    </row>
    <row r="557" spans="1:33">
      <c r="G557" s="104" t="s">
        <v>38</v>
      </c>
      <c r="H557" s="115" t="s">
        <v>38</v>
      </c>
      <c r="I557" s="103" t="s">
        <v>1</v>
      </c>
      <c r="J557" s="116" t="s">
        <v>56</v>
      </c>
      <c r="K557" s="116" t="s">
        <v>543</v>
      </c>
      <c r="L557" s="116" t="s">
        <v>543</v>
      </c>
      <c r="M557" s="117" t="s">
        <v>544</v>
      </c>
      <c r="N557" s="117" t="s">
        <v>544</v>
      </c>
      <c r="O557" s="103"/>
      <c r="P557" s="103"/>
      <c r="Q557" s="103"/>
      <c r="R557" s="103"/>
      <c r="S557" s="103"/>
      <c r="T557" s="105"/>
      <c r="U557" s="105"/>
      <c r="V557" s="105"/>
      <c r="W557" s="103"/>
      <c r="X557" s="103"/>
      <c r="Y557" s="103"/>
    </row>
    <row r="558" spans="1:33">
      <c r="A558" s="105" t="s">
        <v>290</v>
      </c>
      <c r="C558" s="105" t="s">
        <v>288</v>
      </c>
      <c r="G558" s="104" t="s">
        <v>39</v>
      </c>
      <c r="H558" s="115" t="s">
        <v>21</v>
      </c>
      <c r="I558" s="103" t="s">
        <v>2</v>
      </c>
      <c r="J558" s="116" t="s">
        <v>464</v>
      </c>
      <c r="K558" s="117" t="s">
        <v>545</v>
      </c>
      <c r="L558" s="117" t="s">
        <v>546</v>
      </c>
      <c r="M558" s="117" t="s">
        <v>545</v>
      </c>
      <c r="N558" s="117" t="s">
        <v>546</v>
      </c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33">
      <c r="A559" s="105" t="s">
        <v>289</v>
      </c>
      <c r="C559" s="105" t="s">
        <v>289</v>
      </c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1:33">
      <c r="A560" s="97">
        <f>+A553+1</f>
        <v>537</v>
      </c>
      <c r="D560" s="97" t="s">
        <v>322</v>
      </c>
      <c r="G560" s="118"/>
      <c r="H560" s="106"/>
      <c r="I560" s="98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98"/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ref="A561:A625" si="310">A560+1</f>
        <v>538</v>
      </c>
      <c r="G561" s="11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10"/>
        <v>539</v>
      </c>
      <c r="C562" s="97">
        <v>30100</v>
      </c>
      <c r="E562" s="107" t="s">
        <v>323</v>
      </c>
      <c r="G562" s="118">
        <v>6.6</v>
      </c>
      <c r="H562" s="106" t="str">
        <f>VLOOKUP($G562,alloc,3)</f>
        <v>P, S, T &amp; D Plant - Commodity</v>
      </c>
      <c r="I562" s="98">
        <f>'Plt. Class.'!L$14</f>
        <v>82.203205187206407</v>
      </c>
      <c r="J562" s="106">
        <f>$I562*VLOOKUP($G562,alloc,6)</f>
        <v>31.741937060441401</v>
      </c>
      <c r="K562" s="106">
        <f>$I562*VLOOKUP($G562,alloc,7)</f>
        <v>18.773841374837442</v>
      </c>
      <c r="L562" s="106">
        <f>$I562*VLOOKUP($G562,alloc,8)</f>
        <v>0.34994603741298519</v>
      </c>
      <c r="M562" s="106">
        <f>$I562*VLOOKUP($G562,alloc,9)</f>
        <v>15.508157641112213</v>
      </c>
      <c r="N562" s="106">
        <f>$I562*VLOOKUP($G562,alloc,10)</f>
        <v>15.829323073402374</v>
      </c>
      <c r="O562" s="106">
        <f>$I562*VLOOKUP($G562,alloc,11)</f>
        <v>0</v>
      </c>
      <c r="P562" s="106">
        <f>$I562*VLOOKUP($G562,alloc,12)</f>
        <v>0</v>
      </c>
      <c r="Q562" s="106">
        <f>$I562*VLOOKUP($G562,alloc,13)</f>
        <v>0</v>
      </c>
      <c r="R562" s="106">
        <f>$I562*VLOOKUP($G562,alloc,14)</f>
        <v>0</v>
      </c>
      <c r="S562" s="106">
        <f>$I562*VLOOKUP($G562,alloc,15)</f>
        <v>0</v>
      </c>
      <c r="T562" s="106">
        <f>$I562*VLOOKUP($G562,alloc,16)</f>
        <v>0</v>
      </c>
      <c r="U562" s="106">
        <f>$I562*VLOOKUP($G562,alloc,17)</f>
        <v>0</v>
      </c>
      <c r="V562" s="106">
        <f>$I562*VLOOKUP($G562,alloc,18)</f>
        <v>0</v>
      </c>
      <c r="W562" s="106">
        <f>$I562*VLOOKUP($G562,alloc,19)</f>
        <v>0</v>
      </c>
      <c r="X562" s="106">
        <f>$I562*VLOOKUP($G562,alloc,20)</f>
        <v>0</v>
      </c>
      <c r="Y562" s="98">
        <f>SUM(J562:X562)-I562</f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10"/>
        <v>540</v>
      </c>
      <c r="C563" s="97">
        <v>30200</v>
      </c>
      <c r="E563" s="107" t="s">
        <v>185</v>
      </c>
      <c r="G563" s="118">
        <v>6.6</v>
      </c>
      <c r="H563" s="106" t="str">
        <f>VLOOKUP($G563,alloc,3)</f>
        <v>P, S, T &amp; D Plant - Commodity</v>
      </c>
      <c r="I563" s="98">
        <f>'Plt. Class.'!L$15</f>
        <v>1182.7858881581419</v>
      </c>
      <c r="J563" s="106">
        <f>$I563*VLOOKUP($G563,alloc,6)</f>
        <v>456.720819247777</v>
      </c>
      <c r="K563" s="106">
        <f>$I563*VLOOKUP($G563,alloc,7)</f>
        <v>270.12857459885385</v>
      </c>
      <c r="L563" s="106">
        <f>$I563*VLOOKUP($G563,alloc,8)</f>
        <v>5.0352201441089131</v>
      </c>
      <c r="M563" s="106">
        <f>$I563*VLOOKUP($G563,alloc,9)</f>
        <v>223.14008276765037</v>
      </c>
      <c r="N563" s="106">
        <f>$I563*VLOOKUP($G563,alloc,10)</f>
        <v>227.76119139975188</v>
      </c>
      <c r="O563" s="106">
        <f>$I563*VLOOKUP($G563,alloc,11)</f>
        <v>0</v>
      </c>
      <c r="P563" s="106">
        <f>$I563*VLOOKUP($G563,alloc,12)</f>
        <v>0</v>
      </c>
      <c r="Q563" s="106">
        <f>$I563*VLOOKUP($G563,alloc,13)</f>
        <v>0</v>
      </c>
      <c r="R563" s="106">
        <f>$I563*VLOOKUP($G563,alloc,14)</f>
        <v>0</v>
      </c>
      <c r="S563" s="106">
        <f>$I563*VLOOKUP($G563,alloc,15)</f>
        <v>0</v>
      </c>
      <c r="T563" s="106">
        <f>$I563*VLOOKUP($G563,alloc,16)</f>
        <v>0</v>
      </c>
      <c r="U563" s="106">
        <f>$I563*VLOOKUP($G563,alloc,17)</f>
        <v>0</v>
      </c>
      <c r="V563" s="106">
        <f>$I563*VLOOKUP($G563,alloc,18)</f>
        <v>0</v>
      </c>
      <c r="W563" s="106">
        <f>$I563*VLOOKUP($G563,alloc,19)</f>
        <v>0</v>
      </c>
      <c r="X563" s="106">
        <f>$I563*VLOOKUP($G563,alloc,20)</f>
        <v>0</v>
      </c>
      <c r="Y563" s="98">
        <f>SUM(J563:X563)-I563</f>
        <v>0</v>
      </c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10"/>
        <v>541</v>
      </c>
      <c r="C564" s="97">
        <v>30300</v>
      </c>
      <c r="E564" s="107" t="s">
        <v>324</v>
      </c>
      <c r="G564" s="118">
        <v>99</v>
      </c>
      <c r="H564" s="106" t="str">
        <f>VLOOKUP($G564,alloc,3)</f>
        <v>-</v>
      </c>
      <c r="I564" s="98">
        <f>'Plt. Class.'!L$16</f>
        <v>0</v>
      </c>
      <c r="J564" s="106">
        <f>$I564*VLOOKUP($G564,alloc,6)</f>
        <v>0</v>
      </c>
      <c r="K564" s="106">
        <f>$I564*VLOOKUP($G564,alloc,7)</f>
        <v>0</v>
      </c>
      <c r="L564" s="106">
        <f>$I564*VLOOKUP($G564,alloc,8)</f>
        <v>0</v>
      </c>
      <c r="M564" s="106">
        <f>$I564*VLOOKUP($G564,alloc,9)</f>
        <v>0</v>
      </c>
      <c r="N564" s="106">
        <f>$I564*VLOOKUP($G564,alloc,10)</f>
        <v>0</v>
      </c>
      <c r="O564" s="106">
        <f>$I564*VLOOKUP($G564,alloc,11)</f>
        <v>0</v>
      </c>
      <c r="P564" s="106">
        <f>$I564*VLOOKUP($G564,alloc,12)</f>
        <v>0</v>
      </c>
      <c r="Q564" s="106">
        <f>$I564*VLOOKUP($G564,alloc,13)</f>
        <v>0</v>
      </c>
      <c r="R564" s="106">
        <f>$I564*VLOOKUP($G564,alloc,14)</f>
        <v>0</v>
      </c>
      <c r="S564" s="106">
        <f>$I564*VLOOKUP($G564,alloc,15)</f>
        <v>0</v>
      </c>
      <c r="T564" s="106">
        <f>$I564*VLOOKUP($G564,alloc,16)</f>
        <v>0</v>
      </c>
      <c r="U564" s="106">
        <f>$I564*VLOOKUP($G564,alloc,17)</f>
        <v>0</v>
      </c>
      <c r="V564" s="106">
        <f>$I564*VLOOKUP($G564,alloc,18)</f>
        <v>0</v>
      </c>
      <c r="W564" s="106">
        <f>$I564*VLOOKUP($G564,alloc,19)</f>
        <v>0</v>
      </c>
      <c r="X564" s="106">
        <f>$I564*VLOOKUP($G564,alloc,20)</f>
        <v>0</v>
      </c>
      <c r="Y564" s="98">
        <f>SUM(J564:X564)-I564</f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10"/>
        <v>542</v>
      </c>
      <c r="G565" s="11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10"/>
        <v>543</v>
      </c>
      <c r="D566" s="97" t="s">
        <v>325</v>
      </c>
      <c r="G566" s="118"/>
      <c r="H566" s="106"/>
      <c r="I566" s="98">
        <f>'Plt. Class.'!L$18</f>
        <v>1264.9890933453482</v>
      </c>
      <c r="J566" s="98">
        <f>SUM(J562:J564)</f>
        <v>488.46275630821839</v>
      </c>
      <c r="K566" s="98">
        <f t="shared" ref="K566:X566" si="311">SUM(K562:K564)</f>
        <v>288.90241597369129</v>
      </c>
      <c r="L566" s="98">
        <f t="shared" si="311"/>
        <v>5.3851661815218979</v>
      </c>
      <c r="M566" s="98">
        <f t="shared" si="311"/>
        <v>238.64824040876258</v>
      </c>
      <c r="N566" s="98">
        <f t="shared" si="311"/>
        <v>243.59051447315426</v>
      </c>
      <c r="O566" s="98">
        <f t="shared" si="311"/>
        <v>0</v>
      </c>
      <c r="P566" s="98">
        <f t="shared" si="311"/>
        <v>0</v>
      </c>
      <c r="Q566" s="98">
        <f t="shared" si="311"/>
        <v>0</v>
      </c>
      <c r="R566" s="98">
        <f t="shared" si="311"/>
        <v>0</v>
      </c>
      <c r="S566" s="98">
        <f t="shared" si="311"/>
        <v>0</v>
      </c>
      <c r="T566" s="98">
        <f t="shared" si="311"/>
        <v>0</v>
      </c>
      <c r="U566" s="98">
        <f t="shared" si="311"/>
        <v>0</v>
      </c>
      <c r="V566" s="98">
        <f t="shared" si="311"/>
        <v>0</v>
      </c>
      <c r="W566" s="98">
        <f t="shared" si="311"/>
        <v>0</v>
      </c>
      <c r="X566" s="98">
        <f t="shared" si="311"/>
        <v>0</v>
      </c>
      <c r="Y566" s="98">
        <f>SUM(J566:X566)-I566</f>
        <v>0</v>
      </c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10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10"/>
        <v>545</v>
      </c>
      <c r="D568" s="97" t="s">
        <v>334</v>
      </c>
      <c r="G568" s="118"/>
      <c r="H568" s="106"/>
      <c r="I568" s="98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98"/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10"/>
        <v>546</v>
      </c>
      <c r="G569" s="118"/>
      <c r="H569" s="106"/>
      <c r="I569" s="98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98"/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10"/>
        <v>547</v>
      </c>
      <c r="C570" s="97">
        <v>32520</v>
      </c>
      <c r="E570" s="107" t="s">
        <v>326</v>
      </c>
      <c r="G570" s="118">
        <v>99</v>
      </c>
      <c r="H570" s="106" t="str">
        <f t="shared" ref="H570:H576" si="312">VLOOKUP($G570,alloc,3)</f>
        <v>-</v>
      </c>
      <c r="I570" s="98">
        <f>'Plt. Class.'!L$22</f>
        <v>0</v>
      </c>
      <c r="J570" s="106">
        <f t="shared" ref="J570:J576" si="313">$I570*VLOOKUP($G570,alloc,6)</f>
        <v>0</v>
      </c>
      <c r="K570" s="106">
        <f t="shared" ref="K570:K576" si="314">$I570*VLOOKUP($G570,alloc,7)</f>
        <v>0</v>
      </c>
      <c r="L570" s="106">
        <f t="shared" ref="L570:L576" si="315">$I570*VLOOKUP($G570,alloc,8)</f>
        <v>0</v>
      </c>
      <c r="M570" s="106">
        <f t="shared" ref="M570:M576" si="316">$I570*VLOOKUP($G570,alloc,9)</f>
        <v>0</v>
      </c>
      <c r="N570" s="106">
        <f t="shared" ref="N570:N576" si="317">$I570*VLOOKUP($G570,alloc,10)</f>
        <v>0</v>
      </c>
      <c r="O570" s="106">
        <f t="shared" ref="O570:O576" si="318">$I570*VLOOKUP($G570,alloc,11)</f>
        <v>0</v>
      </c>
      <c r="P570" s="106">
        <f t="shared" ref="P570:P576" si="319">$I570*VLOOKUP($G570,alloc,12)</f>
        <v>0</v>
      </c>
      <c r="Q570" s="106">
        <f t="shared" ref="Q570:Q576" si="320">$I570*VLOOKUP($G570,alloc,13)</f>
        <v>0</v>
      </c>
      <c r="R570" s="106">
        <f t="shared" ref="R570:R576" si="321">$I570*VLOOKUP($G570,alloc,14)</f>
        <v>0</v>
      </c>
      <c r="S570" s="106">
        <f t="shared" ref="S570:S576" si="322">$I570*VLOOKUP($G570,alloc,15)</f>
        <v>0</v>
      </c>
      <c r="T570" s="106">
        <f t="shared" ref="T570:T576" si="323">$I570*VLOOKUP($G570,alloc,16)</f>
        <v>0</v>
      </c>
      <c r="U570" s="106">
        <f t="shared" ref="U570:U576" si="324">$I570*VLOOKUP($G570,alloc,17)</f>
        <v>0</v>
      </c>
      <c r="V570" s="106">
        <f t="shared" ref="V570:V576" si="325">$I570*VLOOKUP($G570,alloc,18)</f>
        <v>0</v>
      </c>
      <c r="W570" s="106">
        <f t="shared" ref="W570:W576" si="326">$I570*VLOOKUP($G570,alloc,19)</f>
        <v>0</v>
      </c>
      <c r="X570" s="106">
        <f t="shared" ref="X570:X576" si="327">$I570*VLOOKUP($G570,alloc,20)</f>
        <v>0</v>
      </c>
      <c r="Y570" s="98">
        <f t="shared" ref="Y570:Y576" si="328">SUM(J570:X570)-I570</f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10"/>
        <v>548</v>
      </c>
      <c r="C571" s="97">
        <v>32540</v>
      </c>
      <c r="E571" s="107" t="s">
        <v>327</v>
      </c>
      <c r="G571" s="118">
        <v>99</v>
      </c>
      <c r="H571" s="106" t="str">
        <f t="shared" si="312"/>
        <v>-</v>
      </c>
      <c r="I571" s="98">
        <f>'Plt. Class.'!L$23</f>
        <v>0</v>
      </c>
      <c r="J571" s="106">
        <f t="shared" si="313"/>
        <v>0</v>
      </c>
      <c r="K571" s="106">
        <f t="shared" si="314"/>
        <v>0</v>
      </c>
      <c r="L571" s="106">
        <f t="shared" si="315"/>
        <v>0</v>
      </c>
      <c r="M571" s="106">
        <f t="shared" si="316"/>
        <v>0</v>
      </c>
      <c r="N571" s="106">
        <f t="shared" si="317"/>
        <v>0</v>
      </c>
      <c r="O571" s="106">
        <f t="shared" si="318"/>
        <v>0</v>
      </c>
      <c r="P571" s="106">
        <f t="shared" si="319"/>
        <v>0</v>
      </c>
      <c r="Q571" s="106">
        <f t="shared" si="320"/>
        <v>0</v>
      </c>
      <c r="R571" s="106">
        <f t="shared" si="321"/>
        <v>0</v>
      </c>
      <c r="S571" s="106">
        <f t="shared" si="322"/>
        <v>0</v>
      </c>
      <c r="T571" s="106">
        <f t="shared" si="323"/>
        <v>0</v>
      </c>
      <c r="U571" s="106">
        <f t="shared" si="324"/>
        <v>0</v>
      </c>
      <c r="V571" s="106">
        <f t="shared" si="325"/>
        <v>0</v>
      </c>
      <c r="W571" s="106">
        <f t="shared" si="326"/>
        <v>0</v>
      </c>
      <c r="X571" s="106">
        <f t="shared" si="327"/>
        <v>0</v>
      </c>
      <c r="Y571" s="98">
        <f t="shared" si="328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10"/>
        <v>549</v>
      </c>
      <c r="C572" s="97">
        <v>33100</v>
      </c>
      <c r="E572" s="107" t="s">
        <v>328</v>
      </c>
      <c r="G572" s="118">
        <v>99</v>
      </c>
      <c r="H572" s="106" t="str">
        <f t="shared" si="312"/>
        <v>-</v>
      </c>
      <c r="I572" s="98">
        <f>'Plt. Class.'!L$24</f>
        <v>0</v>
      </c>
      <c r="J572" s="106">
        <f t="shared" si="313"/>
        <v>0</v>
      </c>
      <c r="K572" s="106">
        <f t="shared" si="314"/>
        <v>0</v>
      </c>
      <c r="L572" s="106">
        <f t="shared" si="315"/>
        <v>0</v>
      </c>
      <c r="M572" s="106">
        <f t="shared" si="316"/>
        <v>0</v>
      </c>
      <c r="N572" s="106">
        <f t="shared" si="317"/>
        <v>0</v>
      </c>
      <c r="O572" s="106">
        <f t="shared" si="318"/>
        <v>0</v>
      </c>
      <c r="P572" s="106">
        <f t="shared" si="319"/>
        <v>0</v>
      </c>
      <c r="Q572" s="106">
        <f t="shared" si="320"/>
        <v>0</v>
      </c>
      <c r="R572" s="106">
        <f t="shared" si="321"/>
        <v>0</v>
      </c>
      <c r="S572" s="106">
        <f t="shared" si="322"/>
        <v>0</v>
      </c>
      <c r="T572" s="106">
        <f t="shared" si="323"/>
        <v>0</v>
      </c>
      <c r="U572" s="106">
        <f t="shared" si="324"/>
        <v>0</v>
      </c>
      <c r="V572" s="106">
        <f t="shared" si="325"/>
        <v>0</v>
      </c>
      <c r="W572" s="106">
        <f t="shared" si="326"/>
        <v>0</v>
      </c>
      <c r="X572" s="106">
        <f t="shared" si="327"/>
        <v>0</v>
      </c>
      <c r="Y572" s="98">
        <f t="shared" si="328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10"/>
        <v>550</v>
      </c>
      <c r="C573" s="97">
        <v>33201</v>
      </c>
      <c r="E573" s="107" t="s">
        <v>329</v>
      </c>
      <c r="G573" s="118">
        <v>99</v>
      </c>
      <c r="H573" s="106" t="str">
        <f t="shared" si="312"/>
        <v>-</v>
      </c>
      <c r="I573" s="98">
        <f>'Plt. Class.'!L$25</f>
        <v>0</v>
      </c>
      <c r="J573" s="106">
        <f t="shared" si="313"/>
        <v>0</v>
      </c>
      <c r="K573" s="106">
        <f t="shared" si="314"/>
        <v>0</v>
      </c>
      <c r="L573" s="106">
        <f t="shared" si="315"/>
        <v>0</v>
      </c>
      <c r="M573" s="106">
        <f t="shared" si="316"/>
        <v>0</v>
      </c>
      <c r="N573" s="106">
        <f t="shared" si="317"/>
        <v>0</v>
      </c>
      <c r="O573" s="106">
        <f t="shared" si="318"/>
        <v>0</v>
      </c>
      <c r="P573" s="106">
        <f t="shared" si="319"/>
        <v>0</v>
      </c>
      <c r="Q573" s="106">
        <f t="shared" si="320"/>
        <v>0</v>
      </c>
      <c r="R573" s="106">
        <f t="shared" si="321"/>
        <v>0</v>
      </c>
      <c r="S573" s="106">
        <f t="shared" si="322"/>
        <v>0</v>
      </c>
      <c r="T573" s="106">
        <f t="shared" si="323"/>
        <v>0</v>
      </c>
      <c r="U573" s="106">
        <f t="shared" si="324"/>
        <v>0</v>
      </c>
      <c r="V573" s="106">
        <f t="shared" si="325"/>
        <v>0</v>
      </c>
      <c r="W573" s="106">
        <f t="shared" si="326"/>
        <v>0</v>
      </c>
      <c r="X573" s="106">
        <f t="shared" si="327"/>
        <v>0</v>
      </c>
      <c r="Y573" s="98">
        <f t="shared" si="328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10"/>
        <v>551</v>
      </c>
      <c r="C574" s="97">
        <v>33202</v>
      </c>
      <c r="E574" s="107" t="s">
        <v>330</v>
      </c>
      <c r="G574" s="118">
        <v>99</v>
      </c>
      <c r="H574" s="106" t="str">
        <f t="shared" si="312"/>
        <v>-</v>
      </c>
      <c r="I574" s="98">
        <f>'Plt. Class.'!L$26</f>
        <v>0</v>
      </c>
      <c r="J574" s="106">
        <f t="shared" si="313"/>
        <v>0</v>
      </c>
      <c r="K574" s="106">
        <f t="shared" si="314"/>
        <v>0</v>
      </c>
      <c r="L574" s="106">
        <f t="shared" si="315"/>
        <v>0</v>
      </c>
      <c r="M574" s="106">
        <f t="shared" si="316"/>
        <v>0</v>
      </c>
      <c r="N574" s="106">
        <f t="shared" si="317"/>
        <v>0</v>
      </c>
      <c r="O574" s="106">
        <f t="shared" si="318"/>
        <v>0</v>
      </c>
      <c r="P574" s="106">
        <f t="shared" si="319"/>
        <v>0</v>
      </c>
      <c r="Q574" s="106">
        <f t="shared" si="320"/>
        <v>0</v>
      </c>
      <c r="R574" s="106">
        <f t="shared" si="321"/>
        <v>0</v>
      </c>
      <c r="S574" s="106">
        <f t="shared" si="322"/>
        <v>0</v>
      </c>
      <c r="T574" s="106">
        <f t="shared" si="323"/>
        <v>0</v>
      </c>
      <c r="U574" s="106">
        <f t="shared" si="324"/>
        <v>0</v>
      </c>
      <c r="V574" s="106">
        <f t="shared" si="325"/>
        <v>0</v>
      </c>
      <c r="W574" s="106">
        <f t="shared" si="326"/>
        <v>0</v>
      </c>
      <c r="X574" s="106">
        <f t="shared" si="327"/>
        <v>0</v>
      </c>
      <c r="Y574" s="98">
        <f t="shared" si="328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10"/>
        <v>552</v>
      </c>
      <c r="C575" s="97">
        <v>33400</v>
      </c>
      <c r="E575" s="107" t="s">
        <v>331</v>
      </c>
      <c r="G575" s="118">
        <v>99</v>
      </c>
      <c r="H575" s="106" t="str">
        <f t="shared" si="312"/>
        <v>-</v>
      </c>
      <c r="I575" s="98">
        <f>'Plt. Class.'!L$27</f>
        <v>0</v>
      </c>
      <c r="J575" s="106">
        <f t="shared" si="313"/>
        <v>0</v>
      </c>
      <c r="K575" s="106">
        <f t="shared" si="314"/>
        <v>0</v>
      </c>
      <c r="L575" s="106">
        <f t="shared" si="315"/>
        <v>0</v>
      </c>
      <c r="M575" s="106">
        <f t="shared" si="316"/>
        <v>0</v>
      </c>
      <c r="N575" s="106">
        <f t="shared" si="317"/>
        <v>0</v>
      </c>
      <c r="O575" s="106">
        <f t="shared" si="318"/>
        <v>0</v>
      </c>
      <c r="P575" s="106">
        <f t="shared" si="319"/>
        <v>0</v>
      </c>
      <c r="Q575" s="106">
        <f t="shared" si="320"/>
        <v>0</v>
      </c>
      <c r="R575" s="106">
        <f t="shared" si="321"/>
        <v>0</v>
      </c>
      <c r="S575" s="106">
        <f t="shared" si="322"/>
        <v>0</v>
      </c>
      <c r="T575" s="106">
        <f t="shared" si="323"/>
        <v>0</v>
      </c>
      <c r="U575" s="106">
        <f t="shared" si="324"/>
        <v>0</v>
      </c>
      <c r="V575" s="106">
        <f t="shared" si="325"/>
        <v>0</v>
      </c>
      <c r="W575" s="106">
        <f t="shared" si="326"/>
        <v>0</v>
      </c>
      <c r="X575" s="106">
        <f t="shared" si="327"/>
        <v>0</v>
      </c>
      <c r="Y575" s="98">
        <f t="shared" si="328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10"/>
        <v>553</v>
      </c>
      <c r="C576" s="97">
        <v>33600</v>
      </c>
      <c r="E576" s="107" t="s">
        <v>332</v>
      </c>
      <c r="G576" s="118">
        <v>99</v>
      </c>
      <c r="H576" s="106" t="str">
        <f t="shared" si="312"/>
        <v>-</v>
      </c>
      <c r="I576" s="98">
        <f>'Plt. Class.'!L$28</f>
        <v>0</v>
      </c>
      <c r="J576" s="106">
        <f t="shared" si="313"/>
        <v>0</v>
      </c>
      <c r="K576" s="106">
        <f t="shared" si="314"/>
        <v>0</v>
      </c>
      <c r="L576" s="106">
        <f t="shared" si="315"/>
        <v>0</v>
      </c>
      <c r="M576" s="106">
        <f t="shared" si="316"/>
        <v>0</v>
      </c>
      <c r="N576" s="106">
        <f t="shared" si="317"/>
        <v>0</v>
      </c>
      <c r="O576" s="106">
        <f t="shared" si="318"/>
        <v>0</v>
      </c>
      <c r="P576" s="106">
        <f t="shared" si="319"/>
        <v>0</v>
      </c>
      <c r="Q576" s="106">
        <f t="shared" si="320"/>
        <v>0</v>
      </c>
      <c r="R576" s="106">
        <f t="shared" si="321"/>
        <v>0</v>
      </c>
      <c r="S576" s="106">
        <f t="shared" si="322"/>
        <v>0</v>
      </c>
      <c r="T576" s="106">
        <f t="shared" si="323"/>
        <v>0</v>
      </c>
      <c r="U576" s="106">
        <f t="shared" si="324"/>
        <v>0</v>
      </c>
      <c r="V576" s="106">
        <f t="shared" si="325"/>
        <v>0</v>
      </c>
      <c r="W576" s="106">
        <f t="shared" si="326"/>
        <v>0</v>
      </c>
      <c r="X576" s="106">
        <f t="shared" si="327"/>
        <v>0</v>
      </c>
      <c r="Y576" s="98">
        <f t="shared" si="328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10"/>
        <v>554</v>
      </c>
      <c r="G577" s="118"/>
      <c r="H577" s="106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10"/>
        <v>555</v>
      </c>
      <c r="D578" s="97" t="s">
        <v>333</v>
      </c>
      <c r="G578" s="118"/>
      <c r="H578" s="106"/>
      <c r="I578" s="98">
        <f>'Plt. Class.'!L$30</f>
        <v>0</v>
      </c>
      <c r="J578" s="98">
        <f>SUM(J568:J576)</f>
        <v>0</v>
      </c>
      <c r="K578" s="98">
        <f t="shared" ref="K578:X578" si="329">SUM(K568:K576)</f>
        <v>0</v>
      </c>
      <c r="L578" s="98">
        <f t="shared" si="329"/>
        <v>0</v>
      </c>
      <c r="M578" s="98">
        <f t="shared" si="329"/>
        <v>0</v>
      </c>
      <c r="N578" s="98">
        <f t="shared" si="329"/>
        <v>0</v>
      </c>
      <c r="O578" s="98">
        <f t="shared" si="329"/>
        <v>0</v>
      </c>
      <c r="P578" s="98">
        <f t="shared" si="329"/>
        <v>0</v>
      </c>
      <c r="Q578" s="98">
        <f t="shared" si="329"/>
        <v>0</v>
      </c>
      <c r="R578" s="98">
        <f t="shared" si="329"/>
        <v>0</v>
      </c>
      <c r="S578" s="98">
        <f t="shared" si="329"/>
        <v>0</v>
      </c>
      <c r="T578" s="98">
        <f t="shared" si="329"/>
        <v>0</v>
      </c>
      <c r="U578" s="98">
        <f t="shared" si="329"/>
        <v>0</v>
      </c>
      <c r="V578" s="98">
        <f t="shared" si="329"/>
        <v>0</v>
      </c>
      <c r="W578" s="98">
        <f t="shared" si="329"/>
        <v>0</v>
      </c>
      <c r="X578" s="98">
        <f t="shared" si="329"/>
        <v>0</v>
      </c>
      <c r="Y578" s="98">
        <f>SUM(J578:X578)-I578</f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10"/>
        <v>556</v>
      </c>
      <c r="G579" s="118"/>
      <c r="H579" s="106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10"/>
        <v>557</v>
      </c>
      <c r="D580" s="97" t="s">
        <v>346</v>
      </c>
      <c r="G580" s="118"/>
      <c r="H580" s="106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10"/>
        <v>558</v>
      </c>
      <c r="G581" s="118"/>
      <c r="H581" s="106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10"/>
        <v>559</v>
      </c>
      <c r="C582" s="97">
        <v>35010</v>
      </c>
      <c r="E582" s="107" t="s">
        <v>274</v>
      </c>
      <c r="G582" s="118">
        <v>1.5</v>
      </c>
      <c r="H582" s="106" t="str">
        <f t="shared" ref="H582:H598" si="330">VLOOKUP($G582,alloc,3)</f>
        <v>Winter Volumes</v>
      </c>
      <c r="I582" s="98">
        <f>'Plt. Class.'!L$34</f>
        <v>130563.34499999999</v>
      </c>
      <c r="J582" s="106">
        <f t="shared" ref="J582:J598" si="331">$I582*VLOOKUP($G582,alloc,6)</f>
        <v>50415.716393935625</v>
      </c>
      <c r="K582" s="106">
        <f t="shared" ref="K582:K598" si="332">$I582*VLOOKUP($G582,alloc,7)</f>
        <v>29818.490931295953</v>
      </c>
      <c r="L582" s="106">
        <f t="shared" ref="L582:L598" si="333">$I582*VLOOKUP($G582,alloc,8)</f>
        <v>555.81926653688924</v>
      </c>
      <c r="M582" s="106">
        <f t="shared" ref="M582:M598" si="334">$I582*VLOOKUP($G582,alloc,9)</f>
        <v>24631.605687390471</v>
      </c>
      <c r="N582" s="106">
        <f t="shared" ref="N582:N598" si="335">$I582*VLOOKUP($G582,alloc,10)</f>
        <v>25141.712720841042</v>
      </c>
      <c r="O582" s="106">
        <f t="shared" ref="O582:O598" si="336">$I582*VLOOKUP($G582,alloc,11)</f>
        <v>0</v>
      </c>
      <c r="P582" s="106">
        <f t="shared" ref="P582:P598" si="337">$I582*VLOOKUP($G582,alloc,12)</f>
        <v>0</v>
      </c>
      <c r="Q582" s="106">
        <f t="shared" ref="Q582:Q598" si="338">$I582*VLOOKUP($G582,alloc,13)</f>
        <v>0</v>
      </c>
      <c r="R582" s="106">
        <f t="shared" ref="R582:R598" si="339">$I582*VLOOKUP($G582,alloc,14)</f>
        <v>0</v>
      </c>
      <c r="S582" s="106">
        <f t="shared" ref="S582:S598" si="340">$I582*VLOOKUP($G582,alloc,15)</f>
        <v>0</v>
      </c>
      <c r="T582" s="106">
        <f t="shared" ref="T582:T598" si="341">$I582*VLOOKUP($G582,alloc,16)</f>
        <v>0</v>
      </c>
      <c r="U582" s="106">
        <f t="shared" ref="U582:U598" si="342">$I582*VLOOKUP($G582,alloc,17)</f>
        <v>0</v>
      </c>
      <c r="V582" s="106">
        <f t="shared" ref="V582:V598" si="343">$I582*VLOOKUP($G582,alloc,18)</f>
        <v>0</v>
      </c>
      <c r="W582" s="106">
        <f t="shared" ref="W582:W598" si="344">$I582*VLOOKUP($G582,alloc,19)</f>
        <v>0</v>
      </c>
      <c r="X582" s="106">
        <f t="shared" ref="X582:X598" si="345">$I582*VLOOKUP($G582,alloc,20)</f>
        <v>0</v>
      </c>
      <c r="Y582" s="98">
        <f t="shared" ref="Y582:Y598" si="346">SUM(J582:X582)-I582</f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10"/>
        <v>560</v>
      </c>
      <c r="C583" s="97">
        <v>35020</v>
      </c>
      <c r="E583" s="107" t="s">
        <v>137</v>
      </c>
      <c r="G583" s="118">
        <v>1.5</v>
      </c>
      <c r="H583" s="106" t="str">
        <f t="shared" si="330"/>
        <v>Winter Volumes</v>
      </c>
      <c r="I583" s="98">
        <f>'Plt. Class.'!L$35</f>
        <v>2340.7900000000004</v>
      </c>
      <c r="J583" s="106">
        <f t="shared" si="331"/>
        <v>903.87240597857385</v>
      </c>
      <c r="K583" s="106">
        <f t="shared" si="332"/>
        <v>534.59740470855945</v>
      </c>
      <c r="L583" s="106">
        <f t="shared" si="333"/>
        <v>9.9649421582825202</v>
      </c>
      <c r="M583" s="106">
        <f t="shared" si="334"/>
        <v>441.60492576983802</v>
      </c>
      <c r="N583" s="106">
        <f t="shared" si="335"/>
        <v>450.75032138474637</v>
      </c>
      <c r="O583" s="106">
        <f t="shared" si="336"/>
        <v>0</v>
      </c>
      <c r="P583" s="106">
        <f t="shared" si="337"/>
        <v>0</v>
      </c>
      <c r="Q583" s="106">
        <f t="shared" si="338"/>
        <v>0</v>
      </c>
      <c r="R583" s="106">
        <f t="shared" si="339"/>
        <v>0</v>
      </c>
      <c r="S583" s="106">
        <f t="shared" si="340"/>
        <v>0</v>
      </c>
      <c r="T583" s="106">
        <f t="shared" si="341"/>
        <v>0</v>
      </c>
      <c r="U583" s="106">
        <f t="shared" si="342"/>
        <v>0</v>
      </c>
      <c r="V583" s="106">
        <f t="shared" si="343"/>
        <v>0</v>
      </c>
      <c r="W583" s="106">
        <f t="shared" si="344"/>
        <v>0</v>
      </c>
      <c r="X583" s="106">
        <f t="shared" si="345"/>
        <v>0</v>
      </c>
      <c r="Y583" s="98">
        <f t="shared" si="346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10"/>
        <v>561</v>
      </c>
      <c r="C584" s="97">
        <v>35100</v>
      </c>
      <c r="E584" s="107" t="s">
        <v>80</v>
      </c>
      <c r="G584" s="118">
        <v>1.5</v>
      </c>
      <c r="H584" s="106" t="str">
        <f t="shared" si="330"/>
        <v>Winter Volumes</v>
      </c>
      <c r="I584" s="98">
        <f>'Plt. Class.'!L$36</f>
        <v>8958.0949999999993</v>
      </c>
      <c r="J584" s="106">
        <f t="shared" si="331"/>
        <v>3459.0778671451221</v>
      </c>
      <c r="K584" s="106">
        <f t="shared" si="332"/>
        <v>2045.8795270539954</v>
      </c>
      <c r="L584" s="106">
        <f t="shared" si="333"/>
        <v>38.135372469721688</v>
      </c>
      <c r="M584" s="106">
        <f t="shared" si="334"/>
        <v>1690.0016137774667</v>
      </c>
      <c r="N584" s="106">
        <f t="shared" si="335"/>
        <v>1725.0006195536928</v>
      </c>
      <c r="O584" s="106">
        <f t="shared" si="336"/>
        <v>0</v>
      </c>
      <c r="P584" s="106">
        <f t="shared" si="337"/>
        <v>0</v>
      </c>
      <c r="Q584" s="106">
        <f t="shared" si="338"/>
        <v>0</v>
      </c>
      <c r="R584" s="106">
        <f t="shared" si="339"/>
        <v>0</v>
      </c>
      <c r="S584" s="106">
        <f t="shared" si="340"/>
        <v>0</v>
      </c>
      <c r="T584" s="106">
        <f t="shared" si="341"/>
        <v>0</v>
      </c>
      <c r="U584" s="106">
        <f t="shared" si="342"/>
        <v>0</v>
      </c>
      <c r="V584" s="106">
        <f t="shared" si="343"/>
        <v>0</v>
      </c>
      <c r="W584" s="106">
        <f t="shared" si="344"/>
        <v>0</v>
      </c>
      <c r="X584" s="106">
        <f t="shared" si="345"/>
        <v>0</v>
      </c>
      <c r="Y584" s="98">
        <f t="shared" si="346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10"/>
        <v>562</v>
      </c>
      <c r="C585" s="97">
        <v>35102</v>
      </c>
      <c r="E585" s="107" t="s">
        <v>335</v>
      </c>
      <c r="G585" s="118">
        <v>1.5</v>
      </c>
      <c r="H585" s="106" t="str">
        <f t="shared" si="330"/>
        <v>Winter Volumes</v>
      </c>
      <c r="I585" s="98">
        <f>'Plt. Class.'!L$37</f>
        <v>76630.650000000009</v>
      </c>
      <c r="J585" s="106">
        <f t="shared" si="331"/>
        <v>29590.151182806658</v>
      </c>
      <c r="K585" s="106">
        <f t="shared" si="332"/>
        <v>17501.16268914767</v>
      </c>
      <c r="L585" s="106">
        <f t="shared" si="333"/>
        <v>326.22319593025964</v>
      </c>
      <c r="M585" s="106">
        <f t="shared" si="334"/>
        <v>14456.859652059535</v>
      </c>
      <c r="N585" s="106">
        <f t="shared" si="335"/>
        <v>14756.253280055884</v>
      </c>
      <c r="O585" s="106">
        <f t="shared" si="336"/>
        <v>0</v>
      </c>
      <c r="P585" s="106">
        <f t="shared" si="337"/>
        <v>0</v>
      </c>
      <c r="Q585" s="106">
        <f t="shared" si="338"/>
        <v>0</v>
      </c>
      <c r="R585" s="106">
        <f t="shared" si="339"/>
        <v>0</v>
      </c>
      <c r="S585" s="106">
        <f t="shared" si="340"/>
        <v>0</v>
      </c>
      <c r="T585" s="106">
        <f t="shared" si="341"/>
        <v>0</v>
      </c>
      <c r="U585" s="106">
        <f t="shared" si="342"/>
        <v>0</v>
      </c>
      <c r="V585" s="106">
        <f t="shared" si="343"/>
        <v>0</v>
      </c>
      <c r="W585" s="106">
        <f t="shared" si="344"/>
        <v>0</v>
      </c>
      <c r="X585" s="106">
        <f t="shared" si="345"/>
        <v>0</v>
      </c>
      <c r="Y585" s="98">
        <f t="shared" si="346"/>
        <v>0</v>
      </c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10"/>
        <v>563</v>
      </c>
      <c r="C586" s="97">
        <v>35103</v>
      </c>
      <c r="E586" s="107" t="s">
        <v>336</v>
      </c>
      <c r="G586" s="118">
        <v>1.5</v>
      </c>
      <c r="H586" s="106" t="str">
        <f t="shared" si="330"/>
        <v>Winter Volumes</v>
      </c>
      <c r="I586" s="98">
        <f>'Plt. Class.'!L$38</f>
        <v>11569.19</v>
      </c>
      <c r="J586" s="106">
        <f t="shared" si="331"/>
        <v>4467.3258175757992</v>
      </c>
      <c r="K586" s="106">
        <f t="shared" si="332"/>
        <v>2642.2100865862458</v>
      </c>
      <c r="L586" s="106">
        <f t="shared" si="333"/>
        <v>49.251026007536147</v>
      </c>
      <c r="M586" s="106">
        <f t="shared" si="334"/>
        <v>2182.6012974966366</v>
      </c>
      <c r="N586" s="106">
        <f t="shared" si="335"/>
        <v>2227.8017723337821</v>
      </c>
      <c r="O586" s="106">
        <f t="shared" si="336"/>
        <v>0</v>
      </c>
      <c r="P586" s="106">
        <f t="shared" si="337"/>
        <v>0</v>
      </c>
      <c r="Q586" s="106">
        <f t="shared" si="338"/>
        <v>0</v>
      </c>
      <c r="R586" s="106">
        <f t="shared" si="339"/>
        <v>0</v>
      </c>
      <c r="S586" s="106">
        <f t="shared" si="340"/>
        <v>0</v>
      </c>
      <c r="T586" s="106">
        <f t="shared" si="341"/>
        <v>0</v>
      </c>
      <c r="U586" s="106">
        <f t="shared" si="342"/>
        <v>0</v>
      </c>
      <c r="V586" s="106">
        <f t="shared" si="343"/>
        <v>0</v>
      </c>
      <c r="W586" s="106">
        <f t="shared" si="344"/>
        <v>0</v>
      </c>
      <c r="X586" s="106">
        <f t="shared" si="345"/>
        <v>0</v>
      </c>
      <c r="Y586" s="98">
        <f t="shared" si="346"/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10"/>
        <v>564</v>
      </c>
      <c r="C587" s="97">
        <v>35104</v>
      </c>
      <c r="E587" s="107" t="s">
        <v>337</v>
      </c>
      <c r="G587" s="118">
        <v>1.5</v>
      </c>
      <c r="H587" s="106" t="str">
        <f t="shared" si="330"/>
        <v>Winter Volumes</v>
      </c>
      <c r="I587" s="98">
        <f>'Plt. Class.'!L$39</f>
        <v>68721.264999999999</v>
      </c>
      <c r="J587" s="106">
        <f t="shared" si="331"/>
        <v>26536.022085467364</v>
      </c>
      <c r="K587" s="106">
        <f t="shared" si="332"/>
        <v>15694.791039473494</v>
      </c>
      <c r="L587" s="106">
        <f t="shared" si="333"/>
        <v>292.55227114307775</v>
      </c>
      <c r="M587" s="106">
        <f t="shared" si="334"/>
        <v>12964.703851748496</v>
      </c>
      <c r="N587" s="106">
        <f t="shared" si="335"/>
        <v>13233.195752167567</v>
      </c>
      <c r="O587" s="106">
        <f t="shared" si="336"/>
        <v>0</v>
      </c>
      <c r="P587" s="106">
        <f t="shared" si="337"/>
        <v>0</v>
      </c>
      <c r="Q587" s="106">
        <f t="shared" si="338"/>
        <v>0</v>
      </c>
      <c r="R587" s="106">
        <f t="shared" si="339"/>
        <v>0</v>
      </c>
      <c r="S587" s="106">
        <f t="shared" si="340"/>
        <v>0</v>
      </c>
      <c r="T587" s="106">
        <f t="shared" si="341"/>
        <v>0</v>
      </c>
      <c r="U587" s="106">
        <f t="shared" si="342"/>
        <v>0</v>
      </c>
      <c r="V587" s="106">
        <f t="shared" si="343"/>
        <v>0</v>
      </c>
      <c r="W587" s="106">
        <f t="shared" si="344"/>
        <v>0</v>
      </c>
      <c r="X587" s="106">
        <f t="shared" si="345"/>
        <v>0</v>
      </c>
      <c r="Y587" s="98">
        <f t="shared" si="346"/>
        <v>0</v>
      </c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10"/>
        <v>565</v>
      </c>
      <c r="C588" s="97">
        <v>35200</v>
      </c>
      <c r="E588" s="107" t="s">
        <v>338</v>
      </c>
      <c r="G588" s="118">
        <v>1.5</v>
      </c>
      <c r="H588" s="106" t="str">
        <f t="shared" si="330"/>
        <v>Winter Volumes</v>
      </c>
      <c r="I588" s="98">
        <f>'Plt. Class.'!L$40</f>
        <v>4541562.7849999983</v>
      </c>
      <c r="J588" s="106">
        <f t="shared" si="331"/>
        <v>1753678.5791893764</v>
      </c>
      <c r="K588" s="106">
        <f t="shared" si="332"/>
        <v>1037217.2122155239</v>
      </c>
      <c r="L588" s="106">
        <f t="shared" si="333"/>
        <v>19333.819121208417</v>
      </c>
      <c r="M588" s="106">
        <f t="shared" si="334"/>
        <v>856794.71313060238</v>
      </c>
      <c r="N588" s="106">
        <f t="shared" si="335"/>
        <v>874538.46134328691</v>
      </c>
      <c r="O588" s="106">
        <f t="shared" si="336"/>
        <v>0</v>
      </c>
      <c r="P588" s="106">
        <f t="shared" si="337"/>
        <v>0</v>
      </c>
      <c r="Q588" s="106">
        <f t="shared" si="338"/>
        <v>0</v>
      </c>
      <c r="R588" s="106">
        <f t="shared" si="339"/>
        <v>0</v>
      </c>
      <c r="S588" s="106">
        <f t="shared" si="340"/>
        <v>0</v>
      </c>
      <c r="T588" s="106">
        <f t="shared" si="341"/>
        <v>0</v>
      </c>
      <c r="U588" s="106">
        <f t="shared" si="342"/>
        <v>0</v>
      </c>
      <c r="V588" s="106">
        <f t="shared" si="343"/>
        <v>0</v>
      </c>
      <c r="W588" s="106">
        <f t="shared" si="344"/>
        <v>0</v>
      </c>
      <c r="X588" s="106">
        <f t="shared" si="345"/>
        <v>0</v>
      </c>
      <c r="Y588" s="98">
        <f t="shared" si="346"/>
        <v>0</v>
      </c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10"/>
        <v>566</v>
      </c>
      <c r="C589" s="97">
        <v>35201</v>
      </c>
      <c r="E589" s="107" t="s">
        <v>339</v>
      </c>
      <c r="G589" s="118">
        <v>1.5</v>
      </c>
      <c r="H589" s="106" t="str">
        <f t="shared" si="330"/>
        <v>Winter Volumes</v>
      </c>
      <c r="I589" s="98">
        <f>'Plt. Class.'!L$41</f>
        <v>849999.26999999967</v>
      </c>
      <c r="J589" s="106">
        <f t="shared" si="331"/>
        <v>328218.62928965478</v>
      </c>
      <c r="K589" s="106">
        <f t="shared" si="332"/>
        <v>194125.66003194216</v>
      </c>
      <c r="L589" s="106">
        <f t="shared" si="333"/>
        <v>3618.5192008391878</v>
      </c>
      <c r="M589" s="106">
        <f t="shared" si="334"/>
        <v>160357.77004035658</v>
      </c>
      <c r="N589" s="106">
        <f t="shared" si="335"/>
        <v>163678.69143720693</v>
      </c>
      <c r="O589" s="106">
        <f t="shared" si="336"/>
        <v>0</v>
      </c>
      <c r="P589" s="106">
        <f t="shared" si="337"/>
        <v>0</v>
      </c>
      <c r="Q589" s="106">
        <f t="shared" si="338"/>
        <v>0</v>
      </c>
      <c r="R589" s="106">
        <f t="shared" si="339"/>
        <v>0</v>
      </c>
      <c r="S589" s="106">
        <f t="shared" si="340"/>
        <v>0</v>
      </c>
      <c r="T589" s="106">
        <f t="shared" si="341"/>
        <v>0</v>
      </c>
      <c r="U589" s="106">
        <f t="shared" si="342"/>
        <v>0</v>
      </c>
      <c r="V589" s="106">
        <f t="shared" si="343"/>
        <v>0</v>
      </c>
      <c r="W589" s="106">
        <f t="shared" si="344"/>
        <v>0</v>
      </c>
      <c r="X589" s="106">
        <f t="shared" si="345"/>
        <v>0</v>
      </c>
      <c r="Y589" s="98">
        <f t="shared" si="346"/>
        <v>0</v>
      </c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10"/>
        <v>567</v>
      </c>
      <c r="C590" s="97">
        <v>35202</v>
      </c>
      <c r="E590" s="107" t="s">
        <v>340</v>
      </c>
      <c r="G590" s="118">
        <v>1.5</v>
      </c>
      <c r="H590" s="106" t="str">
        <f t="shared" si="330"/>
        <v>Winter Volumes</v>
      </c>
      <c r="I590" s="98">
        <f>'Plt. Class.'!L$42</f>
        <v>224654.52999999994</v>
      </c>
      <c r="J590" s="106">
        <f t="shared" si="331"/>
        <v>86748.076736950185</v>
      </c>
      <c r="K590" s="106">
        <f t="shared" si="332"/>
        <v>51307.348670329746</v>
      </c>
      <c r="L590" s="106">
        <f t="shared" si="333"/>
        <v>956.37344530955124</v>
      </c>
      <c r="M590" s="106">
        <f t="shared" si="334"/>
        <v>42382.506352345925</v>
      </c>
      <c r="N590" s="106">
        <f t="shared" si="335"/>
        <v>43260.224795064532</v>
      </c>
      <c r="O590" s="106">
        <f t="shared" si="336"/>
        <v>0</v>
      </c>
      <c r="P590" s="106">
        <f t="shared" si="337"/>
        <v>0</v>
      </c>
      <c r="Q590" s="106">
        <f t="shared" si="338"/>
        <v>0</v>
      </c>
      <c r="R590" s="106">
        <f t="shared" si="339"/>
        <v>0</v>
      </c>
      <c r="S590" s="106">
        <f t="shared" si="340"/>
        <v>0</v>
      </c>
      <c r="T590" s="106">
        <f t="shared" si="341"/>
        <v>0</v>
      </c>
      <c r="U590" s="106">
        <f t="shared" si="342"/>
        <v>0</v>
      </c>
      <c r="V590" s="106">
        <f t="shared" si="343"/>
        <v>0</v>
      </c>
      <c r="W590" s="106">
        <f t="shared" si="344"/>
        <v>0</v>
      </c>
      <c r="X590" s="106">
        <f t="shared" si="345"/>
        <v>0</v>
      </c>
      <c r="Y590" s="98">
        <f t="shared" si="346"/>
        <v>0</v>
      </c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10"/>
        <v>568</v>
      </c>
      <c r="C591" s="97">
        <v>35203</v>
      </c>
      <c r="E591" s="107" t="s">
        <v>341</v>
      </c>
      <c r="G591" s="118">
        <v>1.5</v>
      </c>
      <c r="H591" s="106" t="str">
        <f t="shared" si="330"/>
        <v>Winter Volumes</v>
      </c>
      <c r="I591" s="98">
        <f>'Plt. Class.'!L$43</f>
        <v>847416.48000000033</v>
      </c>
      <c r="J591" s="106">
        <f t="shared" si="331"/>
        <v>327221.31102896639</v>
      </c>
      <c r="K591" s="106">
        <f t="shared" si="332"/>
        <v>193535.79386244089</v>
      </c>
      <c r="L591" s="106">
        <f t="shared" si="333"/>
        <v>3607.5240440942498</v>
      </c>
      <c r="M591" s="106">
        <f t="shared" si="334"/>
        <v>159870.51027496593</v>
      </c>
      <c r="N591" s="106">
        <f t="shared" si="335"/>
        <v>163181.34078953284</v>
      </c>
      <c r="O591" s="106">
        <f t="shared" si="336"/>
        <v>0</v>
      </c>
      <c r="P591" s="106">
        <f t="shared" si="337"/>
        <v>0</v>
      </c>
      <c r="Q591" s="106">
        <f t="shared" si="338"/>
        <v>0</v>
      </c>
      <c r="R591" s="106">
        <f t="shared" si="339"/>
        <v>0</v>
      </c>
      <c r="S591" s="106">
        <f t="shared" si="340"/>
        <v>0</v>
      </c>
      <c r="T591" s="106">
        <f t="shared" si="341"/>
        <v>0</v>
      </c>
      <c r="U591" s="106">
        <f t="shared" si="342"/>
        <v>0</v>
      </c>
      <c r="V591" s="106">
        <f t="shared" si="343"/>
        <v>0</v>
      </c>
      <c r="W591" s="106">
        <f t="shared" si="344"/>
        <v>0</v>
      </c>
      <c r="X591" s="106">
        <f t="shared" si="345"/>
        <v>0</v>
      </c>
      <c r="Y591" s="98">
        <f t="shared" si="346"/>
        <v>0</v>
      </c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10"/>
        <v>569</v>
      </c>
      <c r="C592" s="97">
        <v>35210</v>
      </c>
      <c r="E592" s="107" t="s">
        <v>342</v>
      </c>
      <c r="G592" s="118">
        <v>1.5</v>
      </c>
      <c r="H592" s="106" t="str">
        <f t="shared" si="330"/>
        <v>Winter Volumes</v>
      </c>
      <c r="I592" s="98">
        <f>'Plt. Class.'!L$44</f>
        <v>89265.045000000013</v>
      </c>
      <c r="J592" s="106">
        <f t="shared" si="331"/>
        <v>34468.795147764504</v>
      </c>
      <c r="K592" s="106">
        <f t="shared" si="332"/>
        <v>20386.647836069351</v>
      </c>
      <c r="L592" s="106">
        <f t="shared" si="333"/>
        <v>380.00889023854609</v>
      </c>
      <c r="M592" s="106">
        <f t="shared" si="334"/>
        <v>16840.418649714946</v>
      </c>
      <c r="N592" s="106">
        <f t="shared" si="335"/>
        <v>17189.174476212665</v>
      </c>
      <c r="O592" s="106">
        <f t="shared" si="336"/>
        <v>0</v>
      </c>
      <c r="P592" s="106">
        <f t="shared" si="337"/>
        <v>0</v>
      </c>
      <c r="Q592" s="106">
        <f t="shared" si="338"/>
        <v>0</v>
      </c>
      <c r="R592" s="106">
        <f t="shared" si="339"/>
        <v>0</v>
      </c>
      <c r="S592" s="106">
        <f t="shared" si="340"/>
        <v>0</v>
      </c>
      <c r="T592" s="106">
        <f t="shared" si="341"/>
        <v>0</v>
      </c>
      <c r="U592" s="106">
        <f t="shared" si="342"/>
        <v>0</v>
      </c>
      <c r="V592" s="106">
        <f t="shared" si="343"/>
        <v>0</v>
      </c>
      <c r="W592" s="106">
        <f t="shared" si="344"/>
        <v>0</v>
      </c>
      <c r="X592" s="106">
        <f t="shared" si="345"/>
        <v>0</v>
      </c>
      <c r="Y592" s="98">
        <f t="shared" si="346"/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10"/>
        <v>570</v>
      </c>
      <c r="C593" s="97">
        <v>35211</v>
      </c>
      <c r="E593" s="107" t="s">
        <v>343</v>
      </c>
      <c r="G593" s="118">
        <v>1.5</v>
      </c>
      <c r="H593" s="106" t="str">
        <f t="shared" si="330"/>
        <v>Winter Volumes</v>
      </c>
      <c r="I593" s="98">
        <f>'Plt. Class.'!L$45</f>
        <v>27307.135000000006</v>
      </c>
      <c r="J593" s="106">
        <f t="shared" si="331"/>
        <v>10544.374255200904</v>
      </c>
      <c r="K593" s="106">
        <f t="shared" si="332"/>
        <v>6236.4943036437571</v>
      </c>
      <c r="L593" s="106">
        <f t="shared" si="333"/>
        <v>116.24879668121112</v>
      </c>
      <c r="M593" s="106">
        <f t="shared" si="334"/>
        <v>5151.6647476544013</v>
      </c>
      <c r="N593" s="106">
        <f t="shared" si="335"/>
        <v>5258.3528968197306</v>
      </c>
      <c r="O593" s="106">
        <f t="shared" si="336"/>
        <v>0</v>
      </c>
      <c r="P593" s="106">
        <f t="shared" si="337"/>
        <v>0</v>
      </c>
      <c r="Q593" s="106">
        <f t="shared" si="338"/>
        <v>0</v>
      </c>
      <c r="R593" s="106">
        <f t="shared" si="339"/>
        <v>0</v>
      </c>
      <c r="S593" s="106">
        <f t="shared" si="340"/>
        <v>0</v>
      </c>
      <c r="T593" s="106">
        <f t="shared" si="341"/>
        <v>0</v>
      </c>
      <c r="U593" s="106">
        <f t="shared" si="342"/>
        <v>0</v>
      </c>
      <c r="V593" s="106">
        <f t="shared" si="343"/>
        <v>0</v>
      </c>
      <c r="W593" s="106">
        <f t="shared" si="344"/>
        <v>0</v>
      </c>
      <c r="X593" s="106">
        <f t="shared" si="345"/>
        <v>0</v>
      </c>
      <c r="Y593" s="98">
        <f t="shared" si="346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10"/>
        <v>571</v>
      </c>
      <c r="C594" s="97">
        <v>35301</v>
      </c>
      <c r="E594" s="98" t="s">
        <v>329</v>
      </c>
      <c r="G594" s="118">
        <v>1.5</v>
      </c>
      <c r="H594" s="106" t="str">
        <f t="shared" si="330"/>
        <v>Winter Volumes</v>
      </c>
      <c r="I594" s="98">
        <f>'Plt. Class.'!L$46</f>
        <v>87675.185000000027</v>
      </c>
      <c r="J594" s="106">
        <f t="shared" si="331"/>
        <v>33854.886773510902</v>
      </c>
      <c r="K594" s="106">
        <f t="shared" si="332"/>
        <v>20023.550322046332</v>
      </c>
      <c r="L594" s="106">
        <f t="shared" si="333"/>
        <v>373.24072097100526</v>
      </c>
      <c r="M594" s="106">
        <f t="shared" si="334"/>
        <v>16540.481445914338</v>
      </c>
      <c r="N594" s="106">
        <f t="shared" si="335"/>
        <v>16883.025737557447</v>
      </c>
      <c r="O594" s="106">
        <f t="shared" si="336"/>
        <v>0</v>
      </c>
      <c r="P594" s="106">
        <f t="shared" si="337"/>
        <v>0</v>
      </c>
      <c r="Q594" s="106">
        <f t="shared" si="338"/>
        <v>0</v>
      </c>
      <c r="R594" s="106">
        <f t="shared" si="339"/>
        <v>0</v>
      </c>
      <c r="S594" s="106">
        <f t="shared" si="340"/>
        <v>0</v>
      </c>
      <c r="T594" s="106">
        <f t="shared" si="341"/>
        <v>0</v>
      </c>
      <c r="U594" s="106">
        <f t="shared" si="342"/>
        <v>0</v>
      </c>
      <c r="V594" s="106">
        <f t="shared" si="343"/>
        <v>0</v>
      </c>
      <c r="W594" s="106">
        <f t="shared" si="344"/>
        <v>0</v>
      </c>
      <c r="X594" s="106">
        <f t="shared" si="345"/>
        <v>0</v>
      </c>
      <c r="Y594" s="98">
        <f t="shared" si="346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10"/>
        <v>572</v>
      </c>
      <c r="C595" s="97">
        <v>35302</v>
      </c>
      <c r="E595" s="107" t="s">
        <v>330</v>
      </c>
      <c r="G595" s="118">
        <v>1.5</v>
      </c>
      <c r="H595" s="106" t="str">
        <f t="shared" si="330"/>
        <v>Winter Volumes</v>
      </c>
      <c r="I595" s="98">
        <f>'Plt. Class.'!L$47</f>
        <v>104659.44999999997</v>
      </c>
      <c r="J595" s="106">
        <f t="shared" si="331"/>
        <v>40413.189085690821</v>
      </c>
      <c r="K595" s="106">
        <f t="shared" si="332"/>
        <v>23902.473245453551</v>
      </c>
      <c r="L595" s="106">
        <f t="shared" si="333"/>
        <v>445.54418190767268</v>
      </c>
      <c r="M595" s="106">
        <f t="shared" si="334"/>
        <v>19744.671093247176</v>
      </c>
      <c r="N595" s="106">
        <f t="shared" si="335"/>
        <v>20153.572393700746</v>
      </c>
      <c r="O595" s="106">
        <f t="shared" si="336"/>
        <v>0</v>
      </c>
      <c r="P595" s="106">
        <f t="shared" si="337"/>
        <v>0</v>
      </c>
      <c r="Q595" s="106">
        <f t="shared" si="338"/>
        <v>0</v>
      </c>
      <c r="R595" s="106">
        <f t="shared" si="339"/>
        <v>0</v>
      </c>
      <c r="S595" s="106">
        <f t="shared" si="340"/>
        <v>0</v>
      </c>
      <c r="T595" s="106">
        <f t="shared" si="341"/>
        <v>0</v>
      </c>
      <c r="U595" s="106">
        <f t="shared" si="342"/>
        <v>0</v>
      </c>
      <c r="V595" s="106">
        <f t="shared" si="343"/>
        <v>0</v>
      </c>
      <c r="W595" s="106">
        <f t="shared" si="344"/>
        <v>0</v>
      </c>
      <c r="X595" s="106">
        <f t="shared" si="345"/>
        <v>0</v>
      </c>
      <c r="Y595" s="98">
        <f t="shared" si="346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10"/>
        <v>573</v>
      </c>
      <c r="C596" s="97">
        <v>35400</v>
      </c>
      <c r="E596" s="107" t="s">
        <v>116</v>
      </c>
      <c r="G596" s="118">
        <v>1.5</v>
      </c>
      <c r="H596" s="106" t="str">
        <f t="shared" si="330"/>
        <v>Winter Volumes</v>
      </c>
      <c r="I596" s="98">
        <f>'Plt. Class.'!L$48</f>
        <v>461723.02500000008</v>
      </c>
      <c r="J596" s="106">
        <f t="shared" si="331"/>
        <v>178289.68062169405</v>
      </c>
      <c r="K596" s="106">
        <f t="shared" si="332"/>
        <v>105449.83995112135</v>
      </c>
      <c r="L596" s="106">
        <f t="shared" si="333"/>
        <v>1965.5941956656659</v>
      </c>
      <c r="M596" s="106">
        <f t="shared" si="334"/>
        <v>87106.98618045621</v>
      </c>
      <c r="N596" s="106">
        <f t="shared" si="335"/>
        <v>88910.924051062801</v>
      </c>
      <c r="O596" s="106">
        <f t="shared" si="336"/>
        <v>0</v>
      </c>
      <c r="P596" s="106">
        <f t="shared" si="337"/>
        <v>0</v>
      </c>
      <c r="Q596" s="106">
        <f t="shared" si="338"/>
        <v>0</v>
      </c>
      <c r="R596" s="106">
        <f t="shared" si="339"/>
        <v>0</v>
      </c>
      <c r="S596" s="106">
        <f t="shared" si="340"/>
        <v>0</v>
      </c>
      <c r="T596" s="106">
        <f t="shared" si="341"/>
        <v>0</v>
      </c>
      <c r="U596" s="106">
        <f t="shared" si="342"/>
        <v>0</v>
      </c>
      <c r="V596" s="106">
        <f t="shared" si="343"/>
        <v>0</v>
      </c>
      <c r="W596" s="106">
        <f t="shared" si="344"/>
        <v>0</v>
      </c>
      <c r="X596" s="106">
        <f t="shared" si="345"/>
        <v>0</v>
      </c>
      <c r="Y596" s="98">
        <f t="shared" si="346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10"/>
        <v>574</v>
      </c>
      <c r="C597" s="97">
        <v>35500</v>
      </c>
      <c r="E597" s="107" t="s">
        <v>344</v>
      </c>
      <c r="G597" s="118">
        <v>1.5</v>
      </c>
      <c r="H597" s="106" t="str">
        <f t="shared" si="330"/>
        <v>Winter Volumes</v>
      </c>
      <c r="I597" s="98">
        <f>'Plt. Class.'!L$49</f>
        <v>136542.18999999997</v>
      </c>
      <c r="J597" s="106">
        <f t="shared" si="331"/>
        <v>52724.386977423659</v>
      </c>
      <c r="K597" s="106">
        <f t="shared" si="332"/>
        <v>31183.959435584995</v>
      </c>
      <c r="L597" s="106">
        <f t="shared" si="333"/>
        <v>581.2717183152788</v>
      </c>
      <c r="M597" s="106">
        <f t="shared" si="334"/>
        <v>25759.552834470884</v>
      </c>
      <c r="N597" s="106">
        <f t="shared" si="335"/>
        <v>26293.019034205154</v>
      </c>
      <c r="O597" s="106">
        <f t="shared" si="336"/>
        <v>0</v>
      </c>
      <c r="P597" s="106">
        <f t="shared" si="337"/>
        <v>0</v>
      </c>
      <c r="Q597" s="106">
        <f t="shared" si="338"/>
        <v>0</v>
      </c>
      <c r="R597" s="106">
        <f t="shared" si="339"/>
        <v>0</v>
      </c>
      <c r="S597" s="106">
        <f t="shared" si="340"/>
        <v>0</v>
      </c>
      <c r="T597" s="106">
        <f t="shared" si="341"/>
        <v>0</v>
      </c>
      <c r="U597" s="106">
        <f t="shared" si="342"/>
        <v>0</v>
      </c>
      <c r="V597" s="106">
        <f t="shared" si="343"/>
        <v>0</v>
      </c>
      <c r="W597" s="106">
        <f t="shared" si="344"/>
        <v>0</v>
      </c>
      <c r="X597" s="106">
        <f t="shared" si="345"/>
        <v>0</v>
      </c>
      <c r="Y597" s="98">
        <f t="shared" si="346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10"/>
        <v>575</v>
      </c>
      <c r="C598" s="97">
        <v>35600</v>
      </c>
      <c r="E598" s="107" t="s">
        <v>332</v>
      </c>
      <c r="G598" s="118">
        <v>1.5</v>
      </c>
      <c r="H598" s="106" t="str">
        <f t="shared" si="330"/>
        <v>Winter Volumes</v>
      </c>
      <c r="I598" s="98">
        <f>'Plt. Class.'!L$50</f>
        <v>414514.90500000014</v>
      </c>
      <c r="J598" s="106">
        <f t="shared" si="331"/>
        <v>160060.74209832153</v>
      </c>
      <c r="K598" s="106">
        <f t="shared" si="332"/>
        <v>94668.292510654574</v>
      </c>
      <c r="L598" s="106">
        <f t="shared" si="333"/>
        <v>1764.6252128858098</v>
      </c>
      <c r="M598" s="106">
        <f t="shared" si="334"/>
        <v>78200.874001092147</v>
      </c>
      <c r="N598" s="106">
        <f t="shared" si="335"/>
        <v>79820.371177046065</v>
      </c>
      <c r="O598" s="106">
        <f t="shared" si="336"/>
        <v>0</v>
      </c>
      <c r="P598" s="106">
        <f t="shared" si="337"/>
        <v>0</v>
      </c>
      <c r="Q598" s="106">
        <f t="shared" si="338"/>
        <v>0</v>
      </c>
      <c r="R598" s="106">
        <f t="shared" si="339"/>
        <v>0</v>
      </c>
      <c r="S598" s="106">
        <f t="shared" si="340"/>
        <v>0</v>
      </c>
      <c r="T598" s="106">
        <f t="shared" si="341"/>
        <v>0</v>
      </c>
      <c r="U598" s="106">
        <f t="shared" si="342"/>
        <v>0</v>
      </c>
      <c r="V598" s="106">
        <f t="shared" si="343"/>
        <v>0</v>
      </c>
      <c r="W598" s="106">
        <f t="shared" si="344"/>
        <v>0</v>
      </c>
      <c r="X598" s="106">
        <f t="shared" si="345"/>
        <v>0</v>
      </c>
      <c r="Y598" s="98">
        <f t="shared" si="346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10"/>
        <v>576</v>
      </c>
      <c r="G599" s="118"/>
      <c r="H599" s="106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10"/>
        <v>577</v>
      </c>
      <c r="D600" s="97" t="s">
        <v>345</v>
      </c>
      <c r="G600" s="118"/>
      <c r="H600" s="106"/>
      <c r="I600" s="98">
        <f>'Plt. Class.'!L$52</f>
        <v>8084103.334999999</v>
      </c>
      <c r="J600" s="98">
        <f>SUM(J582:J598)</f>
        <v>3121594.8169574626</v>
      </c>
      <c r="K600" s="98">
        <f t="shared" ref="K600:X600" si="347">SUM(K582:K598)</f>
        <v>1846274.4040630762</v>
      </c>
      <c r="L600" s="98">
        <f t="shared" si="347"/>
        <v>34414.715602362361</v>
      </c>
      <c r="M600" s="98">
        <f t="shared" si="347"/>
        <v>1525117.5257790633</v>
      </c>
      <c r="N600" s="98">
        <f t="shared" si="347"/>
        <v>1556701.8725980327</v>
      </c>
      <c r="O600" s="98">
        <f t="shared" si="347"/>
        <v>0</v>
      </c>
      <c r="P600" s="98">
        <f t="shared" si="347"/>
        <v>0</v>
      </c>
      <c r="Q600" s="98">
        <f t="shared" si="347"/>
        <v>0</v>
      </c>
      <c r="R600" s="98">
        <f t="shared" si="347"/>
        <v>0</v>
      </c>
      <c r="S600" s="98">
        <f t="shared" si="347"/>
        <v>0</v>
      </c>
      <c r="T600" s="98">
        <f t="shared" si="347"/>
        <v>0</v>
      </c>
      <c r="U600" s="98">
        <f t="shared" si="347"/>
        <v>0</v>
      </c>
      <c r="V600" s="98">
        <f t="shared" si="347"/>
        <v>0</v>
      </c>
      <c r="W600" s="98">
        <f t="shared" si="347"/>
        <v>0</v>
      </c>
      <c r="X600" s="98">
        <f t="shared" si="347"/>
        <v>0</v>
      </c>
      <c r="Y600" s="98">
        <f>SUM(J600:X600)-I600</f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10"/>
        <v>578</v>
      </c>
      <c r="G601" s="118"/>
      <c r="H601" s="106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10"/>
        <v>579</v>
      </c>
      <c r="D602" s="97" t="s">
        <v>64</v>
      </c>
      <c r="G602" s="118"/>
      <c r="H602" s="106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10"/>
        <v>580</v>
      </c>
      <c r="G603" s="118"/>
      <c r="H603" s="106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10"/>
        <v>581</v>
      </c>
      <c r="C604" s="97">
        <v>36510</v>
      </c>
      <c r="E604" s="97" t="s">
        <v>115</v>
      </c>
      <c r="G604" s="118">
        <v>99</v>
      </c>
      <c r="H604" s="106" t="str">
        <f t="shared" ref="H604:H612" si="348">VLOOKUP($G604,alloc,3)</f>
        <v>-</v>
      </c>
      <c r="I604" s="98">
        <f>'Plt. Class.'!L$56</f>
        <v>0</v>
      </c>
      <c r="J604" s="106">
        <f t="shared" ref="J604:J612" si="349">$I604*VLOOKUP($G604,alloc,6)</f>
        <v>0</v>
      </c>
      <c r="K604" s="106">
        <f t="shared" ref="K604:K612" si="350">$I604*VLOOKUP($G604,alloc,7)</f>
        <v>0</v>
      </c>
      <c r="L604" s="106">
        <f t="shared" ref="L604:L612" si="351">$I604*VLOOKUP($G604,alloc,8)</f>
        <v>0</v>
      </c>
      <c r="M604" s="106">
        <f t="shared" ref="M604:M612" si="352">$I604*VLOOKUP($G604,alloc,9)</f>
        <v>0</v>
      </c>
      <c r="N604" s="106">
        <f t="shared" ref="N604:N612" si="353">$I604*VLOOKUP($G604,alloc,10)</f>
        <v>0</v>
      </c>
      <c r="O604" s="106">
        <f t="shared" ref="O604:O612" si="354">$I604*VLOOKUP($G604,alloc,11)</f>
        <v>0</v>
      </c>
      <c r="P604" s="106">
        <f t="shared" ref="P604:P612" si="355">$I604*VLOOKUP($G604,alloc,12)</f>
        <v>0</v>
      </c>
      <c r="Q604" s="106">
        <f t="shared" ref="Q604:Q612" si="356">$I604*VLOOKUP($G604,alloc,13)</f>
        <v>0</v>
      </c>
      <c r="R604" s="106">
        <f t="shared" ref="R604:R612" si="357">$I604*VLOOKUP($G604,alloc,14)</f>
        <v>0</v>
      </c>
      <c r="S604" s="106">
        <f t="shared" ref="S604:S612" si="358">$I604*VLOOKUP($G604,alloc,15)</f>
        <v>0</v>
      </c>
      <c r="T604" s="106">
        <f t="shared" ref="T604:T612" si="359">$I604*VLOOKUP($G604,alloc,16)</f>
        <v>0</v>
      </c>
      <c r="U604" s="106">
        <f t="shared" ref="U604:U612" si="360">$I604*VLOOKUP($G604,alloc,17)</f>
        <v>0</v>
      </c>
      <c r="V604" s="106">
        <f t="shared" ref="V604:V612" si="361">$I604*VLOOKUP($G604,alloc,18)</f>
        <v>0</v>
      </c>
      <c r="W604" s="106">
        <f t="shared" ref="W604:W612" si="362">$I604*VLOOKUP($G604,alloc,19)</f>
        <v>0</v>
      </c>
      <c r="X604" s="106">
        <f t="shared" ref="X604:X612" si="363">$I604*VLOOKUP($G604,alloc,20)</f>
        <v>0</v>
      </c>
      <c r="Y604" s="98">
        <f t="shared" ref="Y604:Y612" si="364">SUM(J604:X604)-I604</f>
        <v>0</v>
      </c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10"/>
        <v>582</v>
      </c>
      <c r="C605" s="97">
        <v>36520</v>
      </c>
      <c r="E605" s="97" t="s">
        <v>137</v>
      </c>
      <c r="G605" s="118">
        <v>99</v>
      </c>
      <c r="H605" s="106" t="str">
        <f t="shared" si="348"/>
        <v>-</v>
      </c>
      <c r="I605" s="98">
        <f>'Plt. Class.'!L$57</f>
        <v>0</v>
      </c>
      <c r="J605" s="106">
        <f t="shared" si="349"/>
        <v>0</v>
      </c>
      <c r="K605" s="106">
        <f t="shared" si="350"/>
        <v>0</v>
      </c>
      <c r="L605" s="106">
        <f t="shared" si="351"/>
        <v>0</v>
      </c>
      <c r="M605" s="106">
        <f t="shared" si="352"/>
        <v>0</v>
      </c>
      <c r="N605" s="106">
        <f t="shared" si="353"/>
        <v>0</v>
      </c>
      <c r="O605" s="106">
        <f t="shared" si="354"/>
        <v>0</v>
      </c>
      <c r="P605" s="106">
        <f t="shared" si="355"/>
        <v>0</v>
      </c>
      <c r="Q605" s="106">
        <f t="shared" si="356"/>
        <v>0</v>
      </c>
      <c r="R605" s="106">
        <f t="shared" si="357"/>
        <v>0</v>
      </c>
      <c r="S605" s="106">
        <f t="shared" si="358"/>
        <v>0</v>
      </c>
      <c r="T605" s="106">
        <f t="shared" si="359"/>
        <v>0</v>
      </c>
      <c r="U605" s="106">
        <f t="shared" si="360"/>
        <v>0</v>
      </c>
      <c r="V605" s="106">
        <f t="shared" si="361"/>
        <v>0</v>
      </c>
      <c r="W605" s="106">
        <f t="shared" si="362"/>
        <v>0</v>
      </c>
      <c r="X605" s="106">
        <f t="shared" si="363"/>
        <v>0</v>
      </c>
      <c r="Y605" s="98">
        <f t="shared" si="364"/>
        <v>0</v>
      </c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10"/>
        <v>583</v>
      </c>
      <c r="C606" s="97">
        <v>36602</v>
      </c>
      <c r="E606" s="107" t="s">
        <v>139</v>
      </c>
      <c r="G606" s="118">
        <v>99</v>
      </c>
      <c r="H606" s="106" t="str">
        <f t="shared" si="348"/>
        <v>-</v>
      </c>
      <c r="I606" s="98">
        <f>'Plt. Class.'!L$58</f>
        <v>0</v>
      </c>
      <c r="J606" s="106">
        <f t="shared" si="349"/>
        <v>0</v>
      </c>
      <c r="K606" s="106">
        <f t="shared" si="350"/>
        <v>0</v>
      </c>
      <c r="L606" s="106">
        <f t="shared" si="351"/>
        <v>0</v>
      </c>
      <c r="M606" s="106">
        <f t="shared" si="352"/>
        <v>0</v>
      </c>
      <c r="N606" s="106">
        <f t="shared" si="353"/>
        <v>0</v>
      </c>
      <c r="O606" s="106">
        <f t="shared" si="354"/>
        <v>0</v>
      </c>
      <c r="P606" s="106">
        <f t="shared" si="355"/>
        <v>0</v>
      </c>
      <c r="Q606" s="106">
        <f t="shared" si="356"/>
        <v>0</v>
      </c>
      <c r="R606" s="106">
        <f t="shared" si="357"/>
        <v>0</v>
      </c>
      <c r="S606" s="106">
        <f t="shared" si="358"/>
        <v>0</v>
      </c>
      <c r="T606" s="106">
        <f t="shared" si="359"/>
        <v>0</v>
      </c>
      <c r="U606" s="106">
        <f t="shared" si="360"/>
        <v>0</v>
      </c>
      <c r="V606" s="106">
        <f t="shared" si="361"/>
        <v>0</v>
      </c>
      <c r="W606" s="106">
        <f t="shared" si="362"/>
        <v>0</v>
      </c>
      <c r="X606" s="106">
        <f t="shared" si="363"/>
        <v>0</v>
      </c>
      <c r="Y606" s="98">
        <f t="shared" si="364"/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10"/>
        <v>584</v>
      </c>
      <c r="C607" s="97">
        <v>36603</v>
      </c>
      <c r="E607" s="107" t="s">
        <v>270</v>
      </c>
      <c r="G607" s="118">
        <v>99</v>
      </c>
      <c r="H607" s="106" t="str">
        <f t="shared" si="348"/>
        <v>-</v>
      </c>
      <c r="I607" s="98">
        <f>'Plt. Class.'!L$59</f>
        <v>0</v>
      </c>
      <c r="J607" s="106">
        <f t="shared" si="349"/>
        <v>0</v>
      </c>
      <c r="K607" s="106">
        <f t="shared" si="350"/>
        <v>0</v>
      </c>
      <c r="L607" s="106">
        <f t="shared" si="351"/>
        <v>0</v>
      </c>
      <c r="M607" s="106">
        <f t="shared" si="352"/>
        <v>0</v>
      </c>
      <c r="N607" s="106">
        <f t="shared" si="353"/>
        <v>0</v>
      </c>
      <c r="O607" s="106">
        <f t="shared" si="354"/>
        <v>0</v>
      </c>
      <c r="P607" s="106">
        <f t="shared" si="355"/>
        <v>0</v>
      </c>
      <c r="Q607" s="106">
        <f t="shared" si="356"/>
        <v>0</v>
      </c>
      <c r="R607" s="106">
        <f t="shared" si="357"/>
        <v>0</v>
      </c>
      <c r="S607" s="106">
        <f t="shared" si="358"/>
        <v>0</v>
      </c>
      <c r="T607" s="106">
        <f t="shared" si="359"/>
        <v>0</v>
      </c>
      <c r="U607" s="106">
        <f t="shared" si="360"/>
        <v>0</v>
      </c>
      <c r="V607" s="106">
        <f t="shared" si="361"/>
        <v>0</v>
      </c>
      <c r="W607" s="106">
        <f t="shared" si="362"/>
        <v>0</v>
      </c>
      <c r="X607" s="106">
        <f t="shared" si="363"/>
        <v>0</v>
      </c>
      <c r="Y607" s="98">
        <f t="shared" si="364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10"/>
        <v>585</v>
      </c>
      <c r="C608" s="97">
        <v>36700</v>
      </c>
      <c r="E608" s="107" t="s">
        <v>271</v>
      </c>
      <c r="G608" s="118">
        <v>99</v>
      </c>
      <c r="H608" s="106" t="str">
        <f t="shared" si="348"/>
        <v>-</v>
      </c>
      <c r="I608" s="98">
        <f>'Plt. Class.'!L$60</f>
        <v>0</v>
      </c>
      <c r="J608" s="106">
        <f t="shared" si="349"/>
        <v>0</v>
      </c>
      <c r="K608" s="106">
        <f t="shared" si="350"/>
        <v>0</v>
      </c>
      <c r="L608" s="106">
        <f t="shared" si="351"/>
        <v>0</v>
      </c>
      <c r="M608" s="106">
        <f t="shared" si="352"/>
        <v>0</v>
      </c>
      <c r="N608" s="106">
        <f t="shared" si="353"/>
        <v>0</v>
      </c>
      <c r="O608" s="106">
        <f t="shared" si="354"/>
        <v>0</v>
      </c>
      <c r="P608" s="106">
        <f t="shared" si="355"/>
        <v>0</v>
      </c>
      <c r="Q608" s="106">
        <f t="shared" si="356"/>
        <v>0</v>
      </c>
      <c r="R608" s="106">
        <f t="shared" si="357"/>
        <v>0</v>
      </c>
      <c r="S608" s="106">
        <f t="shared" si="358"/>
        <v>0</v>
      </c>
      <c r="T608" s="106">
        <f t="shared" si="359"/>
        <v>0</v>
      </c>
      <c r="U608" s="106">
        <f t="shared" si="360"/>
        <v>0</v>
      </c>
      <c r="V608" s="106">
        <f t="shared" si="361"/>
        <v>0</v>
      </c>
      <c r="W608" s="106">
        <f t="shared" si="362"/>
        <v>0</v>
      </c>
      <c r="X608" s="106">
        <f t="shared" si="363"/>
        <v>0</v>
      </c>
      <c r="Y608" s="98">
        <f t="shared" si="364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10"/>
        <v>586</v>
      </c>
      <c r="C609" s="97">
        <v>36701</v>
      </c>
      <c r="E609" s="107" t="s">
        <v>272</v>
      </c>
      <c r="G609" s="118">
        <v>99</v>
      </c>
      <c r="H609" s="106" t="str">
        <f t="shared" si="348"/>
        <v>-</v>
      </c>
      <c r="I609" s="98">
        <f>'Plt. Class.'!L$61</f>
        <v>0</v>
      </c>
      <c r="J609" s="106">
        <f t="shared" si="349"/>
        <v>0</v>
      </c>
      <c r="K609" s="106">
        <f t="shared" si="350"/>
        <v>0</v>
      </c>
      <c r="L609" s="106">
        <f t="shared" si="351"/>
        <v>0</v>
      </c>
      <c r="M609" s="106">
        <f t="shared" si="352"/>
        <v>0</v>
      </c>
      <c r="N609" s="106">
        <f t="shared" si="353"/>
        <v>0</v>
      </c>
      <c r="O609" s="106">
        <f t="shared" si="354"/>
        <v>0</v>
      </c>
      <c r="P609" s="106">
        <f t="shared" si="355"/>
        <v>0</v>
      </c>
      <c r="Q609" s="106">
        <f t="shared" si="356"/>
        <v>0</v>
      </c>
      <c r="R609" s="106">
        <f t="shared" si="357"/>
        <v>0</v>
      </c>
      <c r="S609" s="106">
        <f t="shared" si="358"/>
        <v>0</v>
      </c>
      <c r="T609" s="106">
        <f t="shared" si="359"/>
        <v>0</v>
      </c>
      <c r="U609" s="106">
        <f t="shared" si="360"/>
        <v>0</v>
      </c>
      <c r="V609" s="106">
        <f t="shared" si="361"/>
        <v>0</v>
      </c>
      <c r="W609" s="106">
        <f t="shared" si="362"/>
        <v>0</v>
      </c>
      <c r="X609" s="106">
        <f t="shared" si="363"/>
        <v>0</v>
      </c>
      <c r="Y609" s="98">
        <f t="shared" si="364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10"/>
        <v>587</v>
      </c>
      <c r="C610" s="97">
        <v>36703</v>
      </c>
      <c r="E610" s="107" t="s">
        <v>639</v>
      </c>
      <c r="G610" s="118">
        <v>99</v>
      </c>
      <c r="H610" s="106" t="str">
        <f t="shared" si="348"/>
        <v>-</v>
      </c>
      <c r="I610" s="98">
        <f>'Plt. Class.'!L$62</f>
        <v>0</v>
      </c>
      <c r="J610" s="106">
        <f t="shared" si="349"/>
        <v>0</v>
      </c>
      <c r="K610" s="106">
        <f t="shared" si="350"/>
        <v>0</v>
      </c>
      <c r="L610" s="106">
        <f t="shared" si="351"/>
        <v>0</v>
      </c>
      <c r="M610" s="106">
        <f t="shared" si="352"/>
        <v>0</v>
      </c>
      <c r="N610" s="106">
        <f t="shared" si="353"/>
        <v>0</v>
      </c>
      <c r="O610" s="106">
        <f t="shared" si="354"/>
        <v>0</v>
      </c>
      <c r="P610" s="106">
        <f t="shared" si="355"/>
        <v>0</v>
      </c>
      <c r="Q610" s="106">
        <f t="shared" si="356"/>
        <v>0</v>
      </c>
      <c r="R610" s="106">
        <f t="shared" si="357"/>
        <v>0</v>
      </c>
      <c r="S610" s="106">
        <f t="shared" si="358"/>
        <v>0</v>
      </c>
      <c r="T610" s="106">
        <f t="shared" si="359"/>
        <v>0</v>
      </c>
      <c r="U610" s="106">
        <f t="shared" si="360"/>
        <v>0</v>
      </c>
      <c r="V610" s="106">
        <f t="shared" si="361"/>
        <v>0</v>
      </c>
      <c r="W610" s="106">
        <f t="shared" si="362"/>
        <v>0</v>
      </c>
      <c r="X610" s="106">
        <f t="shared" si="363"/>
        <v>0</v>
      </c>
      <c r="Y610" s="98"/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10"/>
        <v>588</v>
      </c>
      <c r="C611" s="97">
        <v>36900</v>
      </c>
      <c r="E611" s="107" t="s">
        <v>273</v>
      </c>
      <c r="G611" s="118">
        <v>99</v>
      </c>
      <c r="H611" s="106" t="str">
        <f t="shared" si="348"/>
        <v>-</v>
      </c>
      <c r="I611" s="98">
        <f>'Plt. Class.'!L$63</f>
        <v>0</v>
      </c>
      <c r="J611" s="106">
        <f t="shared" si="349"/>
        <v>0</v>
      </c>
      <c r="K611" s="106">
        <f t="shared" si="350"/>
        <v>0</v>
      </c>
      <c r="L611" s="106">
        <f t="shared" si="351"/>
        <v>0</v>
      </c>
      <c r="M611" s="106">
        <f t="shared" si="352"/>
        <v>0</v>
      </c>
      <c r="N611" s="106">
        <f t="shared" si="353"/>
        <v>0</v>
      </c>
      <c r="O611" s="106">
        <f t="shared" si="354"/>
        <v>0</v>
      </c>
      <c r="P611" s="106">
        <f t="shared" si="355"/>
        <v>0</v>
      </c>
      <c r="Q611" s="106">
        <f t="shared" si="356"/>
        <v>0</v>
      </c>
      <c r="R611" s="106">
        <f t="shared" si="357"/>
        <v>0</v>
      </c>
      <c r="S611" s="106">
        <f t="shared" si="358"/>
        <v>0</v>
      </c>
      <c r="T611" s="106">
        <f t="shared" si="359"/>
        <v>0</v>
      </c>
      <c r="U611" s="106">
        <f t="shared" si="360"/>
        <v>0</v>
      </c>
      <c r="V611" s="106">
        <f t="shared" si="361"/>
        <v>0</v>
      </c>
      <c r="W611" s="106">
        <f t="shared" si="362"/>
        <v>0</v>
      </c>
      <c r="X611" s="106">
        <f t="shared" si="363"/>
        <v>0</v>
      </c>
      <c r="Y611" s="98">
        <f t="shared" si="364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si="310"/>
        <v>589</v>
      </c>
      <c r="C612" s="97">
        <v>36901</v>
      </c>
      <c r="E612" s="107" t="s">
        <v>273</v>
      </c>
      <c r="G612" s="118">
        <v>99</v>
      </c>
      <c r="H612" s="106" t="str">
        <f t="shared" si="348"/>
        <v>-</v>
      </c>
      <c r="I612" s="98">
        <f>'Plt. Class.'!L$64</f>
        <v>0</v>
      </c>
      <c r="J612" s="106">
        <f t="shared" si="349"/>
        <v>0</v>
      </c>
      <c r="K612" s="106">
        <f t="shared" si="350"/>
        <v>0</v>
      </c>
      <c r="L612" s="106">
        <f t="shared" si="351"/>
        <v>0</v>
      </c>
      <c r="M612" s="106">
        <f t="shared" si="352"/>
        <v>0</v>
      </c>
      <c r="N612" s="106">
        <f t="shared" si="353"/>
        <v>0</v>
      </c>
      <c r="O612" s="106">
        <f t="shared" si="354"/>
        <v>0</v>
      </c>
      <c r="P612" s="106">
        <f t="shared" si="355"/>
        <v>0</v>
      </c>
      <c r="Q612" s="106">
        <f t="shared" si="356"/>
        <v>0</v>
      </c>
      <c r="R612" s="106">
        <f t="shared" si="357"/>
        <v>0</v>
      </c>
      <c r="S612" s="106">
        <f t="shared" si="358"/>
        <v>0</v>
      </c>
      <c r="T612" s="106">
        <f t="shared" si="359"/>
        <v>0</v>
      </c>
      <c r="U612" s="106">
        <f t="shared" si="360"/>
        <v>0</v>
      </c>
      <c r="V612" s="106">
        <f t="shared" si="361"/>
        <v>0</v>
      </c>
      <c r="W612" s="106">
        <f t="shared" si="362"/>
        <v>0</v>
      </c>
      <c r="X612" s="106">
        <f t="shared" si="363"/>
        <v>0</v>
      </c>
      <c r="Y612" s="98">
        <f t="shared" si="364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10"/>
        <v>590</v>
      </c>
      <c r="G613" s="118"/>
      <c r="H613" s="106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si="310"/>
        <v>591</v>
      </c>
      <c r="D614" s="97" t="s">
        <v>65</v>
      </c>
      <c r="G614" s="118"/>
      <c r="H614" s="106"/>
      <c r="I614" s="98">
        <f>'Plt. Class.'!L$66</f>
        <v>0</v>
      </c>
      <c r="J614" s="98">
        <f>SUM(J604:J612)</f>
        <v>0</v>
      </c>
      <c r="K614" s="98">
        <f t="shared" ref="K614:X614" si="365">SUM(K604:K612)</f>
        <v>0</v>
      </c>
      <c r="L614" s="98">
        <f t="shared" si="365"/>
        <v>0</v>
      </c>
      <c r="M614" s="98">
        <f t="shared" si="365"/>
        <v>0</v>
      </c>
      <c r="N614" s="98">
        <f t="shared" si="365"/>
        <v>0</v>
      </c>
      <c r="O614" s="98">
        <f t="shared" si="365"/>
        <v>0</v>
      </c>
      <c r="P614" s="98">
        <f t="shared" si="365"/>
        <v>0</v>
      </c>
      <c r="Q614" s="98">
        <f t="shared" si="365"/>
        <v>0</v>
      </c>
      <c r="R614" s="98">
        <f t="shared" si="365"/>
        <v>0</v>
      </c>
      <c r="S614" s="98">
        <f t="shared" si="365"/>
        <v>0</v>
      </c>
      <c r="T614" s="98">
        <f t="shared" si="365"/>
        <v>0</v>
      </c>
      <c r="U614" s="98">
        <f t="shared" si="365"/>
        <v>0</v>
      </c>
      <c r="V614" s="98">
        <f t="shared" si="365"/>
        <v>0</v>
      </c>
      <c r="W614" s="98">
        <f t="shared" si="365"/>
        <v>0</v>
      </c>
      <c r="X614" s="98">
        <f t="shared" si="365"/>
        <v>0</v>
      </c>
      <c r="Y614" s="98">
        <f>SUM(J614:X614)-I614</f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10"/>
        <v>592</v>
      </c>
      <c r="G615" s="118"/>
      <c r="H615" s="106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10"/>
        <v>593</v>
      </c>
      <c r="D616" s="97" t="s">
        <v>24</v>
      </c>
      <c r="G616" s="118"/>
      <c r="H616" s="106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</row>
    <row r="617" spans="1:33">
      <c r="A617" s="97">
        <f t="shared" si="310"/>
        <v>594</v>
      </c>
      <c r="G617" s="118"/>
      <c r="H617" s="106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</row>
    <row r="618" spans="1:33">
      <c r="A618" s="97">
        <f t="shared" si="310"/>
        <v>595</v>
      </c>
      <c r="C618" s="97">
        <v>37400</v>
      </c>
      <c r="E618" s="107" t="s">
        <v>115</v>
      </c>
      <c r="G618" s="118">
        <v>1</v>
      </c>
      <c r="H618" s="106" t="str">
        <f t="shared" ref="H618:H640" si="366">VLOOKUP($G618,alloc,3)</f>
        <v>Mcf</v>
      </c>
      <c r="I618" s="98">
        <f>'Plt. Class.'!L$70</f>
        <v>0</v>
      </c>
      <c r="J618" s="106">
        <f t="shared" ref="J618:J640" si="367">$I618*VLOOKUP($G618,alloc,6)</f>
        <v>0</v>
      </c>
      <c r="K618" s="106">
        <f t="shared" ref="K618:K640" si="368">$I618*VLOOKUP($G618,alloc,7)</f>
        <v>0</v>
      </c>
      <c r="L618" s="106">
        <f t="shared" ref="L618:L640" si="369">$I618*VLOOKUP($G618,alloc,8)</f>
        <v>0</v>
      </c>
      <c r="M618" s="106">
        <f t="shared" ref="M618:M640" si="370">$I618*VLOOKUP($G618,alloc,9)</f>
        <v>0</v>
      </c>
      <c r="N618" s="106">
        <f t="shared" ref="N618:N640" si="371">$I618*VLOOKUP($G618,alloc,10)</f>
        <v>0</v>
      </c>
      <c r="O618" s="106">
        <f t="shared" ref="O618:O640" si="372">$I618*VLOOKUP($G618,alloc,11)</f>
        <v>0</v>
      </c>
      <c r="P618" s="106">
        <f t="shared" ref="P618:P640" si="373">$I618*VLOOKUP($G618,alloc,12)</f>
        <v>0</v>
      </c>
      <c r="Q618" s="106">
        <f t="shared" ref="Q618:Q640" si="374">$I618*VLOOKUP($G618,alloc,13)</f>
        <v>0</v>
      </c>
      <c r="R618" s="106">
        <f t="shared" ref="R618:R640" si="375">$I618*VLOOKUP($G618,alloc,14)</f>
        <v>0</v>
      </c>
      <c r="S618" s="106">
        <f t="shared" ref="S618:S640" si="376">$I618*VLOOKUP($G618,alloc,15)</f>
        <v>0</v>
      </c>
      <c r="T618" s="106">
        <f t="shared" ref="T618:T640" si="377">$I618*VLOOKUP($G618,alloc,16)</f>
        <v>0</v>
      </c>
      <c r="U618" s="106">
        <f t="shared" ref="U618:U640" si="378">$I618*VLOOKUP($G618,alloc,17)</f>
        <v>0</v>
      </c>
      <c r="V618" s="106">
        <f t="shared" ref="V618:V640" si="379">$I618*VLOOKUP($G618,alloc,18)</f>
        <v>0</v>
      </c>
      <c r="W618" s="106">
        <f t="shared" ref="W618:W640" si="380">$I618*VLOOKUP($G618,alloc,19)</f>
        <v>0</v>
      </c>
      <c r="X618" s="106">
        <f t="shared" ref="X618:X640" si="381">$I618*VLOOKUP($G618,alloc,20)</f>
        <v>0</v>
      </c>
      <c r="Y618" s="98">
        <f t="shared" ref="Y618:Y640" si="382">SUM(J618:X618)-I618</f>
        <v>0</v>
      </c>
      <c r="Z618" s="98"/>
      <c r="AA618" s="98"/>
      <c r="AB618" s="98"/>
      <c r="AC618" s="98"/>
      <c r="AD618" s="98"/>
      <c r="AE618" s="98"/>
      <c r="AF618" s="98"/>
      <c r="AG618" s="98"/>
    </row>
    <row r="619" spans="1:33">
      <c r="A619" s="97">
        <f t="shared" si="310"/>
        <v>596</v>
      </c>
      <c r="C619" s="97">
        <v>37401</v>
      </c>
      <c r="E619" s="107" t="s">
        <v>274</v>
      </c>
      <c r="G619" s="118">
        <v>1</v>
      </c>
      <c r="H619" s="106" t="str">
        <f t="shared" si="366"/>
        <v>Mcf</v>
      </c>
      <c r="I619" s="98">
        <f>'Plt. Class.'!L$71</f>
        <v>0</v>
      </c>
      <c r="J619" s="106">
        <f t="shared" si="367"/>
        <v>0</v>
      </c>
      <c r="K619" s="106">
        <f t="shared" si="368"/>
        <v>0</v>
      </c>
      <c r="L619" s="106">
        <f t="shared" si="369"/>
        <v>0</v>
      </c>
      <c r="M619" s="106">
        <f t="shared" si="370"/>
        <v>0</v>
      </c>
      <c r="N619" s="106">
        <f t="shared" si="371"/>
        <v>0</v>
      </c>
      <c r="O619" s="106">
        <f t="shared" si="372"/>
        <v>0</v>
      </c>
      <c r="P619" s="106">
        <f t="shared" si="373"/>
        <v>0</v>
      </c>
      <c r="Q619" s="106">
        <f t="shared" si="374"/>
        <v>0</v>
      </c>
      <c r="R619" s="106">
        <f t="shared" si="375"/>
        <v>0</v>
      </c>
      <c r="S619" s="106">
        <f t="shared" si="376"/>
        <v>0</v>
      </c>
      <c r="T619" s="106">
        <f t="shared" si="377"/>
        <v>0</v>
      </c>
      <c r="U619" s="106">
        <f t="shared" si="378"/>
        <v>0</v>
      </c>
      <c r="V619" s="106">
        <f t="shared" si="379"/>
        <v>0</v>
      </c>
      <c r="W619" s="106">
        <f t="shared" si="380"/>
        <v>0</v>
      </c>
      <c r="X619" s="106">
        <f t="shared" si="381"/>
        <v>0</v>
      </c>
      <c r="Y619" s="98">
        <f t="shared" si="382"/>
        <v>0</v>
      </c>
      <c r="Z619" s="98"/>
      <c r="AA619" s="98"/>
      <c r="AB619" s="98"/>
      <c r="AC619" s="98"/>
      <c r="AD619" s="98"/>
      <c r="AE619" s="98"/>
      <c r="AF619" s="98"/>
      <c r="AG619" s="98"/>
    </row>
    <row r="620" spans="1:33">
      <c r="A620" s="97">
        <f t="shared" si="310"/>
        <v>597</v>
      </c>
      <c r="C620" s="97">
        <v>37402</v>
      </c>
      <c r="E620" s="107" t="s">
        <v>275</v>
      </c>
      <c r="G620" s="118">
        <v>1</v>
      </c>
      <c r="H620" s="106" t="str">
        <f t="shared" si="366"/>
        <v>Mcf</v>
      </c>
      <c r="I620" s="98">
        <f>'Plt. Class.'!L$72</f>
        <v>0</v>
      </c>
      <c r="J620" s="106">
        <f t="shared" si="367"/>
        <v>0</v>
      </c>
      <c r="K620" s="106">
        <f t="shared" si="368"/>
        <v>0</v>
      </c>
      <c r="L620" s="106">
        <f t="shared" si="369"/>
        <v>0</v>
      </c>
      <c r="M620" s="106">
        <f t="shared" si="370"/>
        <v>0</v>
      </c>
      <c r="N620" s="106">
        <f t="shared" si="371"/>
        <v>0</v>
      </c>
      <c r="O620" s="106">
        <f t="shared" si="372"/>
        <v>0</v>
      </c>
      <c r="P620" s="106">
        <f t="shared" si="373"/>
        <v>0</v>
      </c>
      <c r="Q620" s="106">
        <f t="shared" si="374"/>
        <v>0</v>
      </c>
      <c r="R620" s="106">
        <f t="shared" si="375"/>
        <v>0</v>
      </c>
      <c r="S620" s="106">
        <f t="shared" si="376"/>
        <v>0</v>
      </c>
      <c r="T620" s="106">
        <f t="shared" si="377"/>
        <v>0</v>
      </c>
      <c r="U620" s="106">
        <f t="shared" si="378"/>
        <v>0</v>
      </c>
      <c r="V620" s="106">
        <f t="shared" si="379"/>
        <v>0</v>
      </c>
      <c r="W620" s="106">
        <f t="shared" si="380"/>
        <v>0</v>
      </c>
      <c r="X620" s="106">
        <f t="shared" si="381"/>
        <v>0</v>
      </c>
      <c r="Y620" s="98">
        <f t="shared" si="382"/>
        <v>0</v>
      </c>
      <c r="Z620" s="98"/>
      <c r="AA620" s="98"/>
      <c r="AB620" s="98"/>
      <c r="AC620" s="98"/>
      <c r="AD620" s="98"/>
      <c r="AE620" s="98"/>
      <c r="AF620" s="98"/>
      <c r="AG620" s="98"/>
    </row>
    <row r="621" spans="1:33">
      <c r="A621" s="97">
        <f t="shared" si="310"/>
        <v>598</v>
      </c>
      <c r="C621" s="97">
        <v>37403</v>
      </c>
      <c r="E621" s="107" t="s">
        <v>276</v>
      </c>
      <c r="G621" s="118">
        <v>1</v>
      </c>
      <c r="H621" s="106" t="str">
        <f t="shared" si="366"/>
        <v>Mcf</v>
      </c>
      <c r="I621" s="98">
        <f>'Plt. Class.'!L$73</f>
        <v>0</v>
      </c>
      <c r="J621" s="106">
        <f t="shared" si="367"/>
        <v>0</v>
      </c>
      <c r="K621" s="106">
        <f t="shared" si="368"/>
        <v>0</v>
      </c>
      <c r="L621" s="106">
        <f t="shared" si="369"/>
        <v>0</v>
      </c>
      <c r="M621" s="106">
        <f t="shared" si="370"/>
        <v>0</v>
      </c>
      <c r="N621" s="106">
        <f t="shared" si="371"/>
        <v>0</v>
      </c>
      <c r="O621" s="106">
        <f t="shared" si="372"/>
        <v>0</v>
      </c>
      <c r="P621" s="106">
        <f t="shared" si="373"/>
        <v>0</v>
      </c>
      <c r="Q621" s="106">
        <f t="shared" si="374"/>
        <v>0</v>
      </c>
      <c r="R621" s="106">
        <f t="shared" si="375"/>
        <v>0</v>
      </c>
      <c r="S621" s="106">
        <f t="shared" si="376"/>
        <v>0</v>
      </c>
      <c r="T621" s="106">
        <f t="shared" si="377"/>
        <v>0</v>
      </c>
      <c r="U621" s="106">
        <f t="shared" si="378"/>
        <v>0</v>
      </c>
      <c r="V621" s="106">
        <f t="shared" si="379"/>
        <v>0</v>
      </c>
      <c r="W621" s="106">
        <f t="shared" si="380"/>
        <v>0</v>
      </c>
      <c r="X621" s="106">
        <f t="shared" si="381"/>
        <v>0</v>
      </c>
      <c r="Y621" s="98">
        <f t="shared" si="382"/>
        <v>0</v>
      </c>
      <c r="Z621" s="98"/>
      <c r="AA621" s="98"/>
      <c r="AB621" s="98"/>
      <c r="AC621" s="98"/>
      <c r="AD621" s="98"/>
      <c r="AE621" s="98"/>
      <c r="AF621" s="98"/>
      <c r="AG621" s="98"/>
    </row>
    <row r="622" spans="1:33">
      <c r="A622" s="97">
        <f t="shared" si="310"/>
        <v>599</v>
      </c>
      <c r="C622" s="97">
        <v>37500</v>
      </c>
      <c r="E622" s="107" t="s">
        <v>139</v>
      </c>
      <c r="G622" s="118">
        <v>1</v>
      </c>
      <c r="H622" s="106" t="str">
        <f t="shared" si="366"/>
        <v>Mcf</v>
      </c>
      <c r="I622" s="98">
        <f>'Plt. Class.'!L$74</f>
        <v>0</v>
      </c>
      <c r="J622" s="106">
        <f t="shared" si="367"/>
        <v>0</v>
      </c>
      <c r="K622" s="106">
        <f t="shared" si="368"/>
        <v>0</v>
      </c>
      <c r="L622" s="106">
        <f t="shared" si="369"/>
        <v>0</v>
      </c>
      <c r="M622" s="106">
        <f t="shared" si="370"/>
        <v>0</v>
      </c>
      <c r="N622" s="106">
        <f t="shared" si="371"/>
        <v>0</v>
      </c>
      <c r="O622" s="106">
        <f t="shared" si="372"/>
        <v>0</v>
      </c>
      <c r="P622" s="106">
        <f t="shared" si="373"/>
        <v>0</v>
      </c>
      <c r="Q622" s="106">
        <f t="shared" si="374"/>
        <v>0</v>
      </c>
      <c r="R622" s="106">
        <f t="shared" si="375"/>
        <v>0</v>
      </c>
      <c r="S622" s="106">
        <f t="shared" si="376"/>
        <v>0</v>
      </c>
      <c r="T622" s="106">
        <f t="shared" si="377"/>
        <v>0</v>
      </c>
      <c r="U622" s="106">
        <f t="shared" si="378"/>
        <v>0</v>
      </c>
      <c r="V622" s="106">
        <f t="shared" si="379"/>
        <v>0</v>
      </c>
      <c r="W622" s="106">
        <f t="shared" si="380"/>
        <v>0</v>
      </c>
      <c r="X622" s="106">
        <f t="shared" si="381"/>
        <v>0</v>
      </c>
      <c r="Y622" s="98">
        <f t="shared" si="382"/>
        <v>0</v>
      </c>
      <c r="Z622" s="98"/>
      <c r="AA622" s="98"/>
      <c r="AB622" s="98"/>
      <c r="AC622" s="98"/>
      <c r="AD622" s="98"/>
      <c r="AE622" s="98"/>
      <c r="AF622" s="98"/>
      <c r="AG622" s="98"/>
    </row>
    <row r="623" spans="1:33">
      <c r="A623" s="97">
        <f t="shared" si="310"/>
        <v>600</v>
      </c>
      <c r="C623" s="97">
        <v>37501</v>
      </c>
      <c r="E623" s="107" t="s">
        <v>277</v>
      </c>
      <c r="G623" s="118">
        <v>1</v>
      </c>
      <c r="H623" s="106" t="str">
        <f t="shared" si="366"/>
        <v>Mcf</v>
      </c>
      <c r="I623" s="98">
        <f>'Plt. Class.'!L$75</f>
        <v>0</v>
      </c>
      <c r="J623" s="106">
        <f t="shared" si="367"/>
        <v>0</v>
      </c>
      <c r="K623" s="106">
        <f t="shared" si="368"/>
        <v>0</v>
      </c>
      <c r="L623" s="106">
        <f t="shared" si="369"/>
        <v>0</v>
      </c>
      <c r="M623" s="106">
        <f t="shared" si="370"/>
        <v>0</v>
      </c>
      <c r="N623" s="106">
        <f t="shared" si="371"/>
        <v>0</v>
      </c>
      <c r="O623" s="106">
        <f t="shared" si="372"/>
        <v>0</v>
      </c>
      <c r="P623" s="106">
        <f t="shared" si="373"/>
        <v>0</v>
      </c>
      <c r="Q623" s="106">
        <f t="shared" si="374"/>
        <v>0</v>
      </c>
      <c r="R623" s="106">
        <f t="shared" si="375"/>
        <v>0</v>
      </c>
      <c r="S623" s="106">
        <f t="shared" si="376"/>
        <v>0</v>
      </c>
      <c r="T623" s="106">
        <f t="shared" si="377"/>
        <v>0</v>
      </c>
      <c r="U623" s="106">
        <f t="shared" si="378"/>
        <v>0</v>
      </c>
      <c r="V623" s="106">
        <f t="shared" si="379"/>
        <v>0</v>
      </c>
      <c r="W623" s="106">
        <f t="shared" si="380"/>
        <v>0</v>
      </c>
      <c r="X623" s="106">
        <f t="shared" si="381"/>
        <v>0</v>
      </c>
      <c r="Y623" s="98">
        <f t="shared" si="382"/>
        <v>0</v>
      </c>
      <c r="Z623" s="98"/>
      <c r="AA623" s="98"/>
      <c r="AB623" s="98"/>
      <c r="AC623" s="98"/>
      <c r="AD623" s="98"/>
      <c r="AE623" s="98"/>
      <c r="AF623" s="98"/>
      <c r="AG623" s="98"/>
    </row>
    <row r="624" spans="1:33">
      <c r="A624" s="97">
        <f t="shared" si="310"/>
        <v>601</v>
      </c>
      <c r="C624" s="97">
        <v>37502</v>
      </c>
      <c r="E624" s="107" t="s">
        <v>275</v>
      </c>
      <c r="G624" s="118">
        <v>1</v>
      </c>
      <c r="H624" s="106" t="str">
        <f t="shared" si="366"/>
        <v>Mcf</v>
      </c>
      <c r="I624" s="98">
        <f>'Plt. Class.'!L$76</f>
        <v>0</v>
      </c>
      <c r="J624" s="106">
        <f t="shared" si="367"/>
        <v>0</v>
      </c>
      <c r="K624" s="106">
        <f t="shared" si="368"/>
        <v>0</v>
      </c>
      <c r="L624" s="106">
        <f t="shared" si="369"/>
        <v>0</v>
      </c>
      <c r="M624" s="106">
        <f t="shared" si="370"/>
        <v>0</v>
      </c>
      <c r="N624" s="106">
        <f t="shared" si="371"/>
        <v>0</v>
      </c>
      <c r="O624" s="106">
        <f t="shared" si="372"/>
        <v>0</v>
      </c>
      <c r="P624" s="106">
        <f t="shared" si="373"/>
        <v>0</v>
      </c>
      <c r="Q624" s="106">
        <f t="shared" si="374"/>
        <v>0</v>
      </c>
      <c r="R624" s="106">
        <f t="shared" si="375"/>
        <v>0</v>
      </c>
      <c r="S624" s="106">
        <f t="shared" si="376"/>
        <v>0</v>
      </c>
      <c r="T624" s="106">
        <f t="shared" si="377"/>
        <v>0</v>
      </c>
      <c r="U624" s="106">
        <f t="shared" si="378"/>
        <v>0</v>
      </c>
      <c r="V624" s="106">
        <f t="shared" si="379"/>
        <v>0</v>
      </c>
      <c r="W624" s="106">
        <f t="shared" si="380"/>
        <v>0</v>
      </c>
      <c r="X624" s="106">
        <f t="shared" si="381"/>
        <v>0</v>
      </c>
      <c r="Y624" s="98">
        <f t="shared" si="382"/>
        <v>0</v>
      </c>
      <c r="Z624" s="98"/>
      <c r="AA624" s="98"/>
      <c r="AB624" s="98"/>
      <c r="AC624" s="98"/>
      <c r="AD624" s="98"/>
      <c r="AE624" s="98"/>
      <c r="AF624" s="98"/>
      <c r="AG624" s="98"/>
    </row>
    <row r="625" spans="1:33">
      <c r="A625" s="97">
        <f t="shared" si="310"/>
        <v>602</v>
      </c>
      <c r="C625" s="97">
        <v>37503</v>
      </c>
      <c r="E625" s="107" t="s">
        <v>278</v>
      </c>
      <c r="G625" s="118">
        <v>1</v>
      </c>
      <c r="H625" s="106" t="str">
        <f t="shared" si="366"/>
        <v>Mcf</v>
      </c>
      <c r="I625" s="98">
        <f>'Plt. Class.'!L$77</f>
        <v>0</v>
      </c>
      <c r="J625" s="106">
        <f t="shared" si="367"/>
        <v>0</v>
      </c>
      <c r="K625" s="106">
        <f t="shared" si="368"/>
        <v>0</v>
      </c>
      <c r="L625" s="106">
        <f t="shared" si="369"/>
        <v>0</v>
      </c>
      <c r="M625" s="106">
        <f t="shared" si="370"/>
        <v>0</v>
      </c>
      <c r="N625" s="106">
        <f t="shared" si="371"/>
        <v>0</v>
      </c>
      <c r="O625" s="106">
        <f t="shared" si="372"/>
        <v>0</v>
      </c>
      <c r="P625" s="106">
        <f t="shared" si="373"/>
        <v>0</v>
      </c>
      <c r="Q625" s="106">
        <f t="shared" si="374"/>
        <v>0</v>
      </c>
      <c r="R625" s="106">
        <f t="shared" si="375"/>
        <v>0</v>
      </c>
      <c r="S625" s="106">
        <f t="shared" si="376"/>
        <v>0</v>
      </c>
      <c r="T625" s="106">
        <f t="shared" si="377"/>
        <v>0</v>
      </c>
      <c r="U625" s="106">
        <f t="shared" si="378"/>
        <v>0</v>
      </c>
      <c r="V625" s="106">
        <f t="shared" si="379"/>
        <v>0</v>
      </c>
      <c r="W625" s="106">
        <f t="shared" si="380"/>
        <v>0</v>
      </c>
      <c r="X625" s="106">
        <f t="shared" si="381"/>
        <v>0</v>
      </c>
      <c r="Y625" s="98">
        <f t="shared" si="382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ref="A626:A635" si="383">A625+1</f>
        <v>603</v>
      </c>
      <c r="C626" s="97">
        <v>37600</v>
      </c>
      <c r="E626" s="107" t="s">
        <v>271</v>
      </c>
      <c r="G626" s="118">
        <v>1</v>
      </c>
      <c r="H626" s="106" t="str">
        <f t="shared" si="366"/>
        <v>Mcf</v>
      </c>
      <c r="I626" s="98">
        <f>'Plt. Class.'!L$78</f>
        <v>0</v>
      </c>
      <c r="J626" s="106">
        <f t="shared" si="367"/>
        <v>0</v>
      </c>
      <c r="K626" s="106">
        <f t="shared" si="368"/>
        <v>0</v>
      </c>
      <c r="L626" s="106">
        <f t="shared" si="369"/>
        <v>0</v>
      </c>
      <c r="M626" s="106">
        <f t="shared" si="370"/>
        <v>0</v>
      </c>
      <c r="N626" s="106">
        <f t="shared" si="371"/>
        <v>0</v>
      </c>
      <c r="O626" s="106">
        <f t="shared" si="372"/>
        <v>0</v>
      </c>
      <c r="P626" s="106">
        <f t="shared" si="373"/>
        <v>0</v>
      </c>
      <c r="Q626" s="106">
        <f t="shared" si="374"/>
        <v>0</v>
      </c>
      <c r="R626" s="106">
        <f t="shared" si="375"/>
        <v>0</v>
      </c>
      <c r="S626" s="106">
        <f t="shared" si="376"/>
        <v>0</v>
      </c>
      <c r="T626" s="106">
        <f t="shared" si="377"/>
        <v>0</v>
      </c>
      <c r="U626" s="106">
        <f t="shared" si="378"/>
        <v>0</v>
      </c>
      <c r="V626" s="106">
        <f t="shared" si="379"/>
        <v>0</v>
      </c>
      <c r="W626" s="106">
        <f t="shared" si="380"/>
        <v>0</v>
      </c>
      <c r="X626" s="106">
        <f t="shared" si="381"/>
        <v>0</v>
      </c>
      <c r="Y626" s="98">
        <f t="shared" si="382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3"/>
        <v>604</v>
      </c>
      <c r="C627" s="97">
        <v>37601</v>
      </c>
      <c r="E627" s="107" t="s">
        <v>272</v>
      </c>
      <c r="G627" s="118">
        <v>1</v>
      </c>
      <c r="H627" s="106" t="str">
        <f t="shared" si="366"/>
        <v>Mcf</v>
      </c>
      <c r="I627" s="98">
        <f>'Plt. Class.'!L$79</f>
        <v>0</v>
      </c>
      <c r="J627" s="106">
        <f t="shared" si="367"/>
        <v>0</v>
      </c>
      <c r="K627" s="106">
        <f t="shared" si="368"/>
        <v>0</v>
      </c>
      <c r="L627" s="106">
        <f t="shared" si="369"/>
        <v>0</v>
      </c>
      <c r="M627" s="106">
        <f t="shared" si="370"/>
        <v>0</v>
      </c>
      <c r="N627" s="106">
        <f t="shared" si="371"/>
        <v>0</v>
      </c>
      <c r="O627" s="106">
        <f t="shared" si="372"/>
        <v>0</v>
      </c>
      <c r="P627" s="106">
        <f t="shared" si="373"/>
        <v>0</v>
      </c>
      <c r="Q627" s="106">
        <f t="shared" si="374"/>
        <v>0</v>
      </c>
      <c r="R627" s="106">
        <f t="shared" si="375"/>
        <v>0</v>
      </c>
      <c r="S627" s="106">
        <f t="shared" si="376"/>
        <v>0</v>
      </c>
      <c r="T627" s="106">
        <f t="shared" si="377"/>
        <v>0</v>
      </c>
      <c r="U627" s="106">
        <f t="shared" si="378"/>
        <v>0</v>
      </c>
      <c r="V627" s="106">
        <f t="shared" si="379"/>
        <v>0</v>
      </c>
      <c r="W627" s="106">
        <f t="shared" si="380"/>
        <v>0</v>
      </c>
      <c r="X627" s="106">
        <f t="shared" si="381"/>
        <v>0</v>
      </c>
      <c r="Y627" s="98">
        <f t="shared" si="382"/>
        <v>0</v>
      </c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3"/>
        <v>605</v>
      </c>
      <c r="C628" s="97">
        <v>37602</v>
      </c>
      <c r="E628" s="107" t="s">
        <v>279</v>
      </c>
      <c r="G628" s="118">
        <v>1</v>
      </c>
      <c r="H628" s="106" t="str">
        <f t="shared" si="366"/>
        <v>Mcf</v>
      </c>
      <c r="I628" s="98">
        <f>'Plt. Class.'!L$80</f>
        <v>0</v>
      </c>
      <c r="J628" s="106">
        <f t="shared" si="367"/>
        <v>0</v>
      </c>
      <c r="K628" s="106">
        <f t="shared" si="368"/>
        <v>0</v>
      </c>
      <c r="L628" s="106">
        <f t="shared" si="369"/>
        <v>0</v>
      </c>
      <c r="M628" s="106">
        <f t="shared" si="370"/>
        <v>0</v>
      </c>
      <c r="N628" s="106">
        <f t="shared" si="371"/>
        <v>0</v>
      </c>
      <c r="O628" s="106">
        <f t="shared" si="372"/>
        <v>0</v>
      </c>
      <c r="P628" s="106">
        <f t="shared" si="373"/>
        <v>0</v>
      </c>
      <c r="Q628" s="106">
        <f t="shared" si="374"/>
        <v>0</v>
      </c>
      <c r="R628" s="106">
        <f t="shared" si="375"/>
        <v>0</v>
      </c>
      <c r="S628" s="106">
        <f t="shared" si="376"/>
        <v>0</v>
      </c>
      <c r="T628" s="106">
        <f t="shared" si="377"/>
        <v>0</v>
      </c>
      <c r="U628" s="106">
        <f t="shared" si="378"/>
        <v>0</v>
      </c>
      <c r="V628" s="106">
        <f t="shared" si="379"/>
        <v>0</v>
      </c>
      <c r="W628" s="106">
        <f t="shared" si="380"/>
        <v>0</v>
      </c>
      <c r="X628" s="106">
        <f t="shared" si="381"/>
        <v>0</v>
      </c>
      <c r="Y628" s="98">
        <f t="shared" si="382"/>
        <v>0</v>
      </c>
      <c r="Z628" s="98"/>
      <c r="AA628" s="98"/>
      <c r="AB628" s="98"/>
      <c r="AC628" s="98"/>
      <c r="AD628" s="98"/>
      <c r="AE628" s="98"/>
      <c r="AF628" s="98"/>
      <c r="AG628" s="98"/>
    </row>
    <row r="629" spans="1:33">
      <c r="A629" s="97">
        <f t="shared" si="383"/>
        <v>606</v>
      </c>
      <c r="C629" s="97">
        <v>37603</v>
      </c>
      <c r="E629" s="107" t="s">
        <v>639</v>
      </c>
      <c r="G629" s="118">
        <v>1</v>
      </c>
      <c r="H629" s="106" t="str">
        <f t="shared" si="366"/>
        <v>Mcf</v>
      </c>
      <c r="I629" s="98">
        <f>'Plt. Class.'!L$81</f>
        <v>0</v>
      </c>
      <c r="J629" s="106">
        <f t="shared" si="367"/>
        <v>0</v>
      </c>
      <c r="K629" s="106">
        <f t="shared" si="368"/>
        <v>0</v>
      </c>
      <c r="L629" s="106">
        <f t="shared" si="369"/>
        <v>0</v>
      </c>
      <c r="M629" s="106">
        <f t="shared" si="370"/>
        <v>0</v>
      </c>
      <c r="N629" s="106">
        <f t="shared" si="371"/>
        <v>0</v>
      </c>
      <c r="O629" s="106">
        <f t="shared" si="372"/>
        <v>0</v>
      </c>
      <c r="P629" s="106">
        <f t="shared" si="373"/>
        <v>0</v>
      </c>
      <c r="Q629" s="106">
        <f t="shared" si="374"/>
        <v>0</v>
      </c>
      <c r="R629" s="106">
        <f t="shared" si="375"/>
        <v>0</v>
      </c>
      <c r="S629" s="106">
        <f t="shared" si="376"/>
        <v>0</v>
      </c>
      <c r="T629" s="106">
        <f t="shared" si="377"/>
        <v>0</v>
      </c>
      <c r="U629" s="106">
        <f t="shared" si="378"/>
        <v>0</v>
      </c>
      <c r="V629" s="106">
        <f t="shared" si="379"/>
        <v>0</v>
      </c>
      <c r="W629" s="106">
        <f t="shared" si="380"/>
        <v>0</v>
      </c>
      <c r="X629" s="106">
        <f t="shared" si="381"/>
        <v>0</v>
      </c>
      <c r="Y629" s="98">
        <f t="shared" si="382"/>
        <v>0</v>
      </c>
      <c r="Z629" s="98"/>
      <c r="AA629" s="98"/>
      <c r="AB629" s="98"/>
      <c r="AC629" s="98"/>
      <c r="AD629" s="98"/>
      <c r="AE629" s="98"/>
      <c r="AF629" s="98"/>
      <c r="AG629" s="98"/>
    </row>
    <row r="630" spans="1:33">
      <c r="A630" s="97">
        <f t="shared" si="383"/>
        <v>607</v>
      </c>
      <c r="C630" s="97">
        <v>37604</v>
      </c>
      <c r="E630" s="107" t="s">
        <v>640</v>
      </c>
      <c r="G630" s="118">
        <v>1</v>
      </c>
      <c r="H630" s="106" t="str">
        <f t="shared" si="366"/>
        <v>Mcf</v>
      </c>
      <c r="I630" s="98">
        <f>'Plt. Class.'!L$82</f>
        <v>0</v>
      </c>
      <c r="J630" s="106">
        <f t="shared" si="367"/>
        <v>0</v>
      </c>
      <c r="K630" s="106">
        <f t="shared" si="368"/>
        <v>0</v>
      </c>
      <c r="L630" s="106">
        <f t="shared" si="369"/>
        <v>0</v>
      </c>
      <c r="M630" s="106">
        <f t="shared" si="370"/>
        <v>0</v>
      </c>
      <c r="N630" s="106">
        <f t="shared" si="371"/>
        <v>0</v>
      </c>
      <c r="O630" s="106">
        <f t="shared" si="372"/>
        <v>0</v>
      </c>
      <c r="P630" s="106">
        <f t="shared" si="373"/>
        <v>0</v>
      </c>
      <c r="Q630" s="106">
        <f t="shared" si="374"/>
        <v>0</v>
      </c>
      <c r="R630" s="106">
        <f t="shared" si="375"/>
        <v>0</v>
      </c>
      <c r="S630" s="106">
        <f t="shared" si="376"/>
        <v>0</v>
      </c>
      <c r="T630" s="106">
        <f t="shared" si="377"/>
        <v>0</v>
      </c>
      <c r="U630" s="106">
        <f t="shared" si="378"/>
        <v>0</v>
      </c>
      <c r="V630" s="106">
        <f t="shared" si="379"/>
        <v>0</v>
      </c>
      <c r="W630" s="106">
        <f t="shared" si="380"/>
        <v>0</v>
      </c>
      <c r="X630" s="106">
        <f t="shared" si="381"/>
        <v>0</v>
      </c>
      <c r="Y630" s="98">
        <f t="shared" si="382"/>
        <v>0</v>
      </c>
      <c r="Z630" s="98"/>
      <c r="AA630" s="98"/>
      <c r="AB630" s="98"/>
      <c r="AC630" s="98"/>
      <c r="AD630" s="98"/>
      <c r="AE630" s="98"/>
      <c r="AF630" s="98"/>
      <c r="AG630" s="98"/>
    </row>
    <row r="631" spans="1:33">
      <c r="A631" s="97">
        <f t="shared" si="383"/>
        <v>608</v>
      </c>
      <c r="C631" s="97">
        <v>37800</v>
      </c>
      <c r="E631" s="107" t="s">
        <v>280</v>
      </c>
      <c r="G631" s="118">
        <v>1</v>
      </c>
      <c r="H631" s="106" t="str">
        <f t="shared" si="366"/>
        <v>Mcf</v>
      </c>
      <c r="I631" s="98">
        <f>'Plt. Class.'!L$83</f>
        <v>0</v>
      </c>
      <c r="J631" s="106">
        <f t="shared" si="367"/>
        <v>0</v>
      </c>
      <c r="K631" s="106">
        <f t="shared" si="368"/>
        <v>0</v>
      </c>
      <c r="L631" s="106">
        <f t="shared" si="369"/>
        <v>0</v>
      </c>
      <c r="M631" s="106">
        <f t="shared" si="370"/>
        <v>0</v>
      </c>
      <c r="N631" s="106">
        <f t="shared" si="371"/>
        <v>0</v>
      </c>
      <c r="O631" s="106">
        <f t="shared" si="372"/>
        <v>0</v>
      </c>
      <c r="P631" s="106">
        <f t="shared" si="373"/>
        <v>0</v>
      </c>
      <c r="Q631" s="106">
        <f t="shared" si="374"/>
        <v>0</v>
      </c>
      <c r="R631" s="106">
        <f t="shared" si="375"/>
        <v>0</v>
      </c>
      <c r="S631" s="106">
        <f t="shared" si="376"/>
        <v>0</v>
      </c>
      <c r="T631" s="106">
        <f t="shared" si="377"/>
        <v>0</v>
      </c>
      <c r="U631" s="106">
        <f t="shared" si="378"/>
        <v>0</v>
      </c>
      <c r="V631" s="106">
        <f t="shared" si="379"/>
        <v>0</v>
      </c>
      <c r="W631" s="106">
        <f t="shared" si="380"/>
        <v>0</v>
      </c>
      <c r="X631" s="106">
        <f t="shared" si="381"/>
        <v>0</v>
      </c>
      <c r="Y631" s="98">
        <f t="shared" si="382"/>
        <v>0</v>
      </c>
      <c r="Z631" s="98"/>
      <c r="AA631" s="98"/>
      <c r="AB631" s="98"/>
      <c r="AC631" s="98"/>
      <c r="AD631" s="98"/>
      <c r="AE631" s="98"/>
      <c r="AF631" s="98"/>
      <c r="AG631" s="98"/>
    </row>
    <row r="632" spans="1:33">
      <c r="A632" s="97">
        <f t="shared" si="383"/>
        <v>609</v>
      </c>
      <c r="C632" s="97">
        <v>37900</v>
      </c>
      <c r="E632" s="107" t="s">
        <v>281</v>
      </c>
      <c r="G632" s="118">
        <v>1</v>
      </c>
      <c r="H632" s="106" t="str">
        <f t="shared" si="366"/>
        <v>Mcf</v>
      </c>
      <c r="I632" s="98">
        <f>'Plt. Class.'!L$84</f>
        <v>0</v>
      </c>
      <c r="J632" s="106">
        <f t="shared" si="367"/>
        <v>0</v>
      </c>
      <c r="K632" s="106">
        <f t="shared" si="368"/>
        <v>0</v>
      </c>
      <c r="L632" s="106">
        <f t="shared" si="369"/>
        <v>0</v>
      </c>
      <c r="M632" s="106">
        <f t="shared" si="370"/>
        <v>0</v>
      </c>
      <c r="N632" s="106">
        <f t="shared" si="371"/>
        <v>0</v>
      </c>
      <c r="O632" s="106">
        <f t="shared" si="372"/>
        <v>0</v>
      </c>
      <c r="P632" s="106">
        <f t="shared" si="373"/>
        <v>0</v>
      </c>
      <c r="Q632" s="106">
        <f t="shared" si="374"/>
        <v>0</v>
      </c>
      <c r="R632" s="106">
        <f t="shared" si="375"/>
        <v>0</v>
      </c>
      <c r="S632" s="106">
        <f t="shared" si="376"/>
        <v>0</v>
      </c>
      <c r="T632" s="106">
        <f t="shared" si="377"/>
        <v>0</v>
      </c>
      <c r="U632" s="106">
        <f t="shared" si="378"/>
        <v>0</v>
      </c>
      <c r="V632" s="106">
        <f t="shared" si="379"/>
        <v>0</v>
      </c>
      <c r="W632" s="106">
        <f t="shared" si="380"/>
        <v>0</v>
      </c>
      <c r="X632" s="106">
        <f t="shared" si="381"/>
        <v>0</v>
      </c>
      <c r="Y632" s="98">
        <f t="shared" si="382"/>
        <v>0</v>
      </c>
      <c r="Z632" s="98"/>
      <c r="AA632" s="98"/>
      <c r="AB632" s="98"/>
      <c r="AC632" s="98"/>
      <c r="AD632" s="98"/>
      <c r="AE632" s="98"/>
      <c r="AF632" s="98"/>
      <c r="AG632" s="98"/>
    </row>
    <row r="633" spans="1:33">
      <c r="A633" s="97">
        <f t="shared" si="383"/>
        <v>610</v>
      </c>
      <c r="C633" s="97">
        <v>37905</v>
      </c>
      <c r="E633" s="107" t="s">
        <v>282</v>
      </c>
      <c r="G633" s="118">
        <v>1</v>
      </c>
      <c r="H633" s="106" t="str">
        <f t="shared" si="366"/>
        <v>Mcf</v>
      </c>
      <c r="I633" s="98">
        <f>'Plt. Class.'!L$85</f>
        <v>0</v>
      </c>
      <c r="J633" s="106">
        <f t="shared" si="367"/>
        <v>0</v>
      </c>
      <c r="K633" s="106">
        <f t="shared" si="368"/>
        <v>0</v>
      </c>
      <c r="L633" s="106">
        <f t="shared" si="369"/>
        <v>0</v>
      </c>
      <c r="M633" s="106">
        <f t="shared" si="370"/>
        <v>0</v>
      </c>
      <c r="N633" s="106">
        <f t="shared" si="371"/>
        <v>0</v>
      </c>
      <c r="O633" s="106">
        <f t="shared" si="372"/>
        <v>0</v>
      </c>
      <c r="P633" s="106">
        <f t="shared" si="373"/>
        <v>0</v>
      </c>
      <c r="Q633" s="106">
        <f t="shared" si="374"/>
        <v>0</v>
      </c>
      <c r="R633" s="106">
        <f t="shared" si="375"/>
        <v>0</v>
      </c>
      <c r="S633" s="106">
        <f t="shared" si="376"/>
        <v>0</v>
      </c>
      <c r="T633" s="106">
        <f t="shared" si="377"/>
        <v>0</v>
      </c>
      <c r="U633" s="106">
        <f t="shared" si="378"/>
        <v>0</v>
      </c>
      <c r="V633" s="106">
        <f t="shared" si="379"/>
        <v>0</v>
      </c>
      <c r="W633" s="106">
        <f t="shared" si="380"/>
        <v>0</v>
      </c>
      <c r="X633" s="106">
        <f t="shared" si="381"/>
        <v>0</v>
      </c>
      <c r="Y633" s="98">
        <f t="shared" si="382"/>
        <v>0</v>
      </c>
      <c r="Z633" s="98"/>
      <c r="AA633" s="98"/>
      <c r="AB633" s="98"/>
      <c r="AC633" s="98"/>
      <c r="AD633" s="98"/>
      <c r="AE633" s="98"/>
      <c r="AF633" s="98"/>
      <c r="AG633" s="98"/>
    </row>
    <row r="634" spans="1:33">
      <c r="A634" s="97">
        <f t="shared" si="383"/>
        <v>611</v>
      </c>
      <c r="C634" s="97">
        <v>38000</v>
      </c>
      <c r="E634" s="107" t="s">
        <v>52</v>
      </c>
      <c r="G634" s="118">
        <v>99</v>
      </c>
      <c r="H634" s="106" t="str">
        <f t="shared" si="366"/>
        <v>-</v>
      </c>
      <c r="I634" s="98">
        <f>'Plt. Class.'!L$86</f>
        <v>0</v>
      </c>
      <c r="J634" s="106">
        <f t="shared" si="367"/>
        <v>0</v>
      </c>
      <c r="K634" s="106">
        <f t="shared" si="368"/>
        <v>0</v>
      </c>
      <c r="L634" s="106">
        <f t="shared" si="369"/>
        <v>0</v>
      </c>
      <c r="M634" s="106">
        <f t="shared" si="370"/>
        <v>0</v>
      </c>
      <c r="N634" s="106">
        <f t="shared" si="371"/>
        <v>0</v>
      </c>
      <c r="O634" s="106">
        <f t="shared" si="372"/>
        <v>0</v>
      </c>
      <c r="P634" s="106">
        <f t="shared" si="373"/>
        <v>0</v>
      </c>
      <c r="Q634" s="106">
        <f t="shared" si="374"/>
        <v>0</v>
      </c>
      <c r="R634" s="106">
        <f t="shared" si="375"/>
        <v>0</v>
      </c>
      <c r="S634" s="106">
        <f t="shared" si="376"/>
        <v>0</v>
      </c>
      <c r="T634" s="106">
        <f t="shared" si="377"/>
        <v>0</v>
      </c>
      <c r="U634" s="106">
        <f t="shared" si="378"/>
        <v>0</v>
      </c>
      <c r="V634" s="106">
        <f t="shared" si="379"/>
        <v>0</v>
      </c>
      <c r="W634" s="106">
        <f t="shared" si="380"/>
        <v>0</v>
      </c>
      <c r="X634" s="106">
        <f t="shared" si="381"/>
        <v>0</v>
      </c>
      <c r="Y634" s="98">
        <f t="shared" si="382"/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3"/>
        <v>612</v>
      </c>
      <c r="C635" s="97">
        <v>38100</v>
      </c>
      <c r="E635" s="107" t="s">
        <v>51</v>
      </c>
      <c r="G635" s="118">
        <v>99</v>
      </c>
      <c r="H635" s="106" t="str">
        <f t="shared" si="366"/>
        <v>-</v>
      </c>
      <c r="I635" s="98">
        <f>'Plt. Class.'!L$87</f>
        <v>0</v>
      </c>
      <c r="J635" s="106">
        <f t="shared" si="367"/>
        <v>0</v>
      </c>
      <c r="K635" s="106">
        <f t="shared" si="368"/>
        <v>0</v>
      </c>
      <c r="L635" s="106">
        <f t="shared" si="369"/>
        <v>0</v>
      </c>
      <c r="M635" s="106">
        <f t="shared" si="370"/>
        <v>0</v>
      </c>
      <c r="N635" s="106">
        <f t="shared" si="371"/>
        <v>0</v>
      </c>
      <c r="O635" s="106">
        <f t="shared" si="372"/>
        <v>0</v>
      </c>
      <c r="P635" s="106">
        <f t="shared" si="373"/>
        <v>0</v>
      </c>
      <c r="Q635" s="106">
        <f t="shared" si="374"/>
        <v>0</v>
      </c>
      <c r="R635" s="106">
        <f t="shared" si="375"/>
        <v>0</v>
      </c>
      <c r="S635" s="106">
        <f t="shared" si="376"/>
        <v>0</v>
      </c>
      <c r="T635" s="106">
        <f t="shared" si="377"/>
        <v>0</v>
      </c>
      <c r="U635" s="106">
        <f t="shared" si="378"/>
        <v>0</v>
      </c>
      <c r="V635" s="106">
        <f t="shared" si="379"/>
        <v>0</v>
      </c>
      <c r="W635" s="106">
        <f t="shared" si="380"/>
        <v>0</v>
      </c>
      <c r="X635" s="106">
        <f t="shared" si="381"/>
        <v>0</v>
      </c>
      <c r="Y635" s="98">
        <f t="shared" si="382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ref="A636:A691" si="384">A635+1</f>
        <v>613</v>
      </c>
      <c r="C636" s="97">
        <v>38200</v>
      </c>
      <c r="E636" s="107" t="s">
        <v>283</v>
      </c>
      <c r="G636" s="118">
        <v>99</v>
      </c>
      <c r="H636" s="106" t="str">
        <f t="shared" si="366"/>
        <v>-</v>
      </c>
      <c r="I636" s="98">
        <f>'Plt. Class.'!L$88</f>
        <v>0</v>
      </c>
      <c r="J636" s="106">
        <f t="shared" si="367"/>
        <v>0</v>
      </c>
      <c r="K636" s="106">
        <f t="shared" si="368"/>
        <v>0</v>
      </c>
      <c r="L636" s="106">
        <f t="shared" si="369"/>
        <v>0</v>
      </c>
      <c r="M636" s="106">
        <f t="shared" si="370"/>
        <v>0</v>
      </c>
      <c r="N636" s="106">
        <f t="shared" si="371"/>
        <v>0</v>
      </c>
      <c r="O636" s="106">
        <f t="shared" si="372"/>
        <v>0</v>
      </c>
      <c r="P636" s="106">
        <f t="shared" si="373"/>
        <v>0</v>
      </c>
      <c r="Q636" s="106">
        <f t="shared" si="374"/>
        <v>0</v>
      </c>
      <c r="R636" s="106">
        <f t="shared" si="375"/>
        <v>0</v>
      </c>
      <c r="S636" s="106">
        <f t="shared" si="376"/>
        <v>0</v>
      </c>
      <c r="T636" s="106">
        <f t="shared" si="377"/>
        <v>0</v>
      </c>
      <c r="U636" s="106">
        <f t="shared" si="378"/>
        <v>0</v>
      </c>
      <c r="V636" s="106">
        <f t="shared" si="379"/>
        <v>0</v>
      </c>
      <c r="W636" s="106">
        <f t="shared" si="380"/>
        <v>0</v>
      </c>
      <c r="X636" s="106">
        <f t="shared" si="381"/>
        <v>0</v>
      </c>
      <c r="Y636" s="98">
        <f t="shared" si="382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4"/>
        <v>614</v>
      </c>
      <c r="C637" s="97">
        <v>38300</v>
      </c>
      <c r="E637" s="107" t="s">
        <v>284</v>
      </c>
      <c r="G637" s="118">
        <v>99</v>
      </c>
      <c r="H637" s="106" t="str">
        <f t="shared" si="366"/>
        <v>-</v>
      </c>
      <c r="I637" s="98">
        <f>'Plt. Class.'!L$89</f>
        <v>0</v>
      </c>
      <c r="J637" s="106">
        <f t="shared" si="367"/>
        <v>0</v>
      </c>
      <c r="K637" s="106">
        <f t="shared" si="368"/>
        <v>0</v>
      </c>
      <c r="L637" s="106">
        <f t="shared" si="369"/>
        <v>0</v>
      </c>
      <c r="M637" s="106">
        <f t="shared" si="370"/>
        <v>0</v>
      </c>
      <c r="N637" s="106">
        <f t="shared" si="371"/>
        <v>0</v>
      </c>
      <c r="O637" s="106">
        <f t="shared" si="372"/>
        <v>0</v>
      </c>
      <c r="P637" s="106">
        <f t="shared" si="373"/>
        <v>0</v>
      </c>
      <c r="Q637" s="106">
        <f t="shared" si="374"/>
        <v>0</v>
      </c>
      <c r="R637" s="106">
        <f t="shared" si="375"/>
        <v>0</v>
      </c>
      <c r="S637" s="106">
        <f t="shared" si="376"/>
        <v>0</v>
      </c>
      <c r="T637" s="106">
        <f t="shared" si="377"/>
        <v>0</v>
      </c>
      <c r="U637" s="106">
        <f t="shared" si="378"/>
        <v>0</v>
      </c>
      <c r="V637" s="106">
        <f t="shared" si="379"/>
        <v>0</v>
      </c>
      <c r="W637" s="106">
        <f t="shared" si="380"/>
        <v>0</v>
      </c>
      <c r="X637" s="106">
        <f t="shared" si="381"/>
        <v>0</v>
      </c>
      <c r="Y637" s="98">
        <f t="shared" si="382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4"/>
        <v>615</v>
      </c>
      <c r="C638" s="97">
        <v>38400</v>
      </c>
      <c r="E638" s="107" t="s">
        <v>285</v>
      </c>
      <c r="G638" s="118">
        <v>99</v>
      </c>
      <c r="H638" s="106" t="str">
        <f t="shared" si="366"/>
        <v>-</v>
      </c>
      <c r="I638" s="98">
        <f>'Plt. Class.'!L$90</f>
        <v>0</v>
      </c>
      <c r="J638" s="106">
        <f t="shared" si="367"/>
        <v>0</v>
      </c>
      <c r="K638" s="106">
        <f t="shared" si="368"/>
        <v>0</v>
      </c>
      <c r="L638" s="106">
        <f t="shared" si="369"/>
        <v>0</v>
      </c>
      <c r="M638" s="106">
        <f t="shared" si="370"/>
        <v>0</v>
      </c>
      <c r="N638" s="106">
        <f t="shared" si="371"/>
        <v>0</v>
      </c>
      <c r="O638" s="106">
        <f t="shared" si="372"/>
        <v>0</v>
      </c>
      <c r="P638" s="106">
        <f t="shared" si="373"/>
        <v>0</v>
      </c>
      <c r="Q638" s="106">
        <f t="shared" si="374"/>
        <v>0</v>
      </c>
      <c r="R638" s="106">
        <f t="shared" si="375"/>
        <v>0</v>
      </c>
      <c r="S638" s="106">
        <f t="shared" si="376"/>
        <v>0</v>
      </c>
      <c r="T638" s="106">
        <f t="shared" si="377"/>
        <v>0</v>
      </c>
      <c r="U638" s="106">
        <f t="shared" si="378"/>
        <v>0</v>
      </c>
      <c r="V638" s="106">
        <f t="shared" si="379"/>
        <v>0</v>
      </c>
      <c r="W638" s="106">
        <f t="shared" si="380"/>
        <v>0</v>
      </c>
      <c r="X638" s="106">
        <f t="shared" si="381"/>
        <v>0</v>
      </c>
      <c r="Y638" s="98">
        <f t="shared" si="382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4"/>
        <v>616</v>
      </c>
      <c r="C639" s="97">
        <v>38500</v>
      </c>
      <c r="E639" s="107" t="s">
        <v>286</v>
      </c>
      <c r="G639" s="118">
        <v>99</v>
      </c>
      <c r="H639" s="106" t="str">
        <f t="shared" si="366"/>
        <v>-</v>
      </c>
      <c r="I639" s="98">
        <f>'Plt. Class.'!L$91</f>
        <v>0</v>
      </c>
      <c r="J639" s="106">
        <f t="shared" si="367"/>
        <v>0</v>
      </c>
      <c r="K639" s="106">
        <f t="shared" si="368"/>
        <v>0</v>
      </c>
      <c r="L639" s="106">
        <f t="shared" si="369"/>
        <v>0</v>
      </c>
      <c r="M639" s="106">
        <f t="shared" si="370"/>
        <v>0</v>
      </c>
      <c r="N639" s="106">
        <f t="shared" si="371"/>
        <v>0</v>
      </c>
      <c r="O639" s="106">
        <f t="shared" si="372"/>
        <v>0</v>
      </c>
      <c r="P639" s="106">
        <f t="shared" si="373"/>
        <v>0</v>
      </c>
      <c r="Q639" s="106">
        <f t="shared" si="374"/>
        <v>0</v>
      </c>
      <c r="R639" s="106">
        <f t="shared" si="375"/>
        <v>0</v>
      </c>
      <c r="S639" s="106">
        <f t="shared" si="376"/>
        <v>0</v>
      </c>
      <c r="T639" s="106">
        <f t="shared" si="377"/>
        <v>0</v>
      </c>
      <c r="U639" s="106">
        <f t="shared" si="378"/>
        <v>0</v>
      </c>
      <c r="V639" s="106">
        <f t="shared" si="379"/>
        <v>0</v>
      </c>
      <c r="W639" s="106">
        <f t="shared" si="380"/>
        <v>0</v>
      </c>
      <c r="X639" s="106">
        <f t="shared" si="381"/>
        <v>0</v>
      </c>
      <c r="Y639" s="98">
        <f t="shared" si="382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4"/>
        <v>617</v>
      </c>
      <c r="C640" s="97">
        <v>38600</v>
      </c>
      <c r="E640" s="107" t="s">
        <v>287</v>
      </c>
      <c r="G640" s="118">
        <v>99</v>
      </c>
      <c r="H640" s="106" t="str">
        <f t="shared" si="366"/>
        <v>-</v>
      </c>
      <c r="I640" s="98">
        <f>'Plt. Class.'!L$92</f>
        <v>0</v>
      </c>
      <c r="J640" s="106">
        <f t="shared" si="367"/>
        <v>0</v>
      </c>
      <c r="K640" s="106">
        <f t="shared" si="368"/>
        <v>0</v>
      </c>
      <c r="L640" s="106">
        <f t="shared" si="369"/>
        <v>0</v>
      </c>
      <c r="M640" s="106">
        <f t="shared" si="370"/>
        <v>0</v>
      </c>
      <c r="N640" s="106">
        <f t="shared" si="371"/>
        <v>0</v>
      </c>
      <c r="O640" s="106">
        <f t="shared" si="372"/>
        <v>0</v>
      </c>
      <c r="P640" s="106">
        <f t="shared" si="373"/>
        <v>0</v>
      </c>
      <c r="Q640" s="106">
        <f t="shared" si="374"/>
        <v>0</v>
      </c>
      <c r="R640" s="106">
        <f t="shared" si="375"/>
        <v>0</v>
      </c>
      <c r="S640" s="106">
        <f t="shared" si="376"/>
        <v>0</v>
      </c>
      <c r="T640" s="106">
        <f t="shared" si="377"/>
        <v>0</v>
      </c>
      <c r="U640" s="106">
        <f t="shared" si="378"/>
        <v>0</v>
      </c>
      <c r="V640" s="106">
        <f t="shared" si="379"/>
        <v>0</v>
      </c>
      <c r="W640" s="106">
        <f t="shared" si="380"/>
        <v>0</v>
      </c>
      <c r="X640" s="106">
        <f t="shared" si="381"/>
        <v>0</v>
      </c>
      <c r="Y640" s="98">
        <f t="shared" si="382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4"/>
        <v>618</v>
      </c>
      <c r="G641" s="118"/>
      <c r="H641" s="106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4"/>
        <v>619</v>
      </c>
      <c r="D642" s="97" t="s">
        <v>66</v>
      </c>
      <c r="G642" s="118"/>
      <c r="H642" s="106"/>
      <c r="I642" s="98">
        <f>'Plt. Class.'!L$94</f>
        <v>0</v>
      </c>
      <c r="J642" s="98">
        <f>SUM(J618:J640)</f>
        <v>0</v>
      </c>
      <c r="K642" s="98">
        <f t="shared" ref="K642:X642" si="385">SUM(K618:K640)</f>
        <v>0</v>
      </c>
      <c r="L642" s="98">
        <f t="shared" si="385"/>
        <v>0</v>
      </c>
      <c r="M642" s="98">
        <f t="shared" si="385"/>
        <v>0</v>
      </c>
      <c r="N642" s="98">
        <f t="shared" si="385"/>
        <v>0</v>
      </c>
      <c r="O642" s="98">
        <f t="shared" si="385"/>
        <v>0</v>
      </c>
      <c r="P642" s="98">
        <f t="shared" si="385"/>
        <v>0</v>
      </c>
      <c r="Q642" s="98">
        <f t="shared" si="385"/>
        <v>0</v>
      </c>
      <c r="R642" s="98">
        <f t="shared" si="385"/>
        <v>0</v>
      </c>
      <c r="S642" s="98">
        <f t="shared" si="385"/>
        <v>0</v>
      </c>
      <c r="T642" s="98">
        <f t="shared" si="385"/>
        <v>0</v>
      </c>
      <c r="U642" s="98">
        <f t="shared" si="385"/>
        <v>0</v>
      </c>
      <c r="V642" s="98">
        <f t="shared" si="385"/>
        <v>0</v>
      </c>
      <c r="W642" s="98">
        <f t="shared" si="385"/>
        <v>0</v>
      </c>
      <c r="X642" s="98">
        <f t="shared" si="385"/>
        <v>0</v>
      </c>
      <c r="Y642" s="98">
        <f>SUM(J642:X642)-I642</f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4"/>
        <v>620</v>
      </c>
      <c r="G643" s="118"/>
      <c r="H643" s="106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4"/>
        <v>621</v>
      </c>
      <c r="D644" s="97" t="s">
        <v>148</v>
      </c>
      <c r="G644" s="118"/>
      <c r="H644" s="106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4"/>
        <v>622</v>
      </c>
      <c r="G645" s="118"/>
      <c r="H645" s="106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4"/>
        <v>623</v>
      </c>
      <c r="C646" s="97">
        <v>38900</v>
      </c>
      <c r="E646" s="107" t="s">
        <v>115</v>
      </c>
      <c r="G646" s="118">
        <v>6.6</v>
      </c>
      <c r="H646" s="106" t="str">
        <f t="shared" ref="H646:H680" si="386">VLOOKUP($G646,alloc,3)</f>
        <v>P, S, T &amp; D Plant - Commodity</v>
      </c>
      <c r="I646" s="98">
        <f>'Plt. Class.'!L$98</f>
        <v>11957.833129647099</v>
      </c>
      <c r="J646" s="106">
        <f t="shared" ref="J646:J680" si="387">$I646*VLOOKUP($G646,alloc,6)</f>
        <v>4617.3964350430506</v>
      </c>
      <c r="K646" s="106">
        <f t="shared" ref="K646:K680" si="388">$I646*VLOOKUP($G646,alloc,7)</f>
        <v>2730.9696970028795</v>
      </c>
      <c r="L646" s="106">
        <f t="shared" ref="L646:L680" si="389">$I646*VLOOKUP($G646,alloc,8)</f>
        <v>50.905512871862832</v>
      </c>
      <c r="M646" s="106">
        <f t="shared" ref="M646:M680" si="390">$I646*VLOOKUP($G646,alloc,9)</f>
        <v>2255.9212964793587</v>
      </c>
      <c r="N646" s="106">
        <f t="shared" ref="N646:N680" si="391">$I646*VLOOKUP($G646,alloc,10)</f>
        <v>2302.640188249949</v>
      </c>
      <c r="O646" s="106">
        <f t="shared" ref="O646:O680" si="392">$I646*VLOOKUP($G646,alloc,11)</f>
        <v>0</v>
      </c>
      <c r="P646" s="106">
        <f t="shared" ref="P646:P680" si="393">$I646*VLOOKUP($G646,alloc,12)</f>
        <v>0</v>
      </c>
      <c r="Q646" s="106">
        <f t="shared" ref="Q646:Q680" si="394">$I646*VLOOKUP($G646,alloc,13)</f>
        <v>0</v>
      </c>
      <c r="R646" s="106">
        <f t="shared" ref="R646:R680" si="395">$I646*VLOOKUP($G646,alloc,14)</f>
        <v>0</v>
      </c>
      <c r="S646" s="106">
        <f t="shared" ref="S646:S680" si="396">$I646*VLOOKUP($G646,alloc,15)</f>
        <v>0</v>
      </c>
      <c r="T646" s="106">
        <f t="shared" ref="T646:T680" si="397">$I646*VLOOKUP($G646,alloc,16)</f>
        <v>0</v>
      </c>
      <c r="U646" s="106">
        <f t="shared" ref="U646:U680" si="398">$I646*VLOOKUP($G646,alloc,17)</f>
        <v>0</v>
      </c>
      <c r="V646" s="106">
        <f t="shared" ref="V646:V680" si="399">$I646*VLOOKUP($G646,alloc,18)</f>
        <v>0</v>
      </c>
      <c r="W646" s="106">
        <f t="shared" ref="W646:W680" si="400">$I646*VLOOKUP($G646,alloc,19)</f>
        <v>0</v>
      </c>
      <c r="X646" s="106">
        <f t="shared" ref="X646:X680" si="401">$I646*VLOOKUP($G646,alloc,20)</f>
        <v>0</v>
      </c>
      <c r="Y646" s="98">
        <f t="shared" ref="Y646:Y680" si="402">SUM(J646:X646)-I646</f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4"/>
        <v>624</v>
      </c>
      <c r="C647" s="97">
        <v>39000</v>
      </c>
      <c r="E647" s="107" t="s">
        <v>139</v>
      </c>
      <c r="G647" s="118">
        <v>6.6</v>
      </c>
      <c r="H647" s="106" t="str">
        <f t="shared" si="386"/>
        <v>P, S, T &amp; D Plant - Commodity</v>
      </c>
      <c r="I647" s="98">
        <f>'Plt. Class.'!L$99</f>
        <v>90612.475459041831</v>
      </c>
      <c r="J647" s="106">
        <f t="shared" si="387"/>
        <v>34989.091804407319</v>
      </c>
      <c r="K647" s="106">
        <f t="shared" si="388"/>
        <v>20694.37848530701</v>
      </c>
      <c r="L647" s="106">
        <f t="shared" si="389"/>
        <v>385.74501632702902</v>
      </c>
      <c r="M647" s="106">
        <f t="shared" si="390"/>
        <v>17094.619978260092</v>
      </c>
      <c r="N647" s="106">
        <f t="shared" si="391"/>
        <v>17448.640174740387</v>
      </c>
      <c r="O647" s="106">
        <f t="shared" si="392"/>
        <v>0</v>
      </c>
      <c r="P647" s="106">
        <f t="shared" si="393"/>
        <v>0</v>
      </c>
      <c r="Q647" s="106">
        <f t="shared" si="394"/>
        <v>0</v>
      </c>
      <c r="R647" s="106">
        <f t="shared" si="395"/>
        <v>0</v>
      </c>
      <c r="S647" s="106">
        <f t="shared" si="396"/>
        <v>0</v>
      </c>
      <c r="T647" s="106">
        <f t="shared" si="397"/>
        <v>0</v>
      </c>
      <c r="U647" s="106">
        <f t="shared" si="398"/>
        <v>0</v>
      </c>
      <c r="V647" s="106">
        <f t="shared" si="399"/>
        <v>0</v>
      </c>
      <c r="W647" s="106">
        <f t="shared" si="400"/>
        <v>0</v>
      </c>
      <c r="X647" s="106">
        <f t="shared" si="401"/>
        <v>0</v>
      </c>
      <c r="Y647" s="98">
        <f t="shared" si="402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4"/>
        <v>625</v>
      </c>
      <c r="C648" s="97">
        <v>39001</v>
      </c>
      <c r="E648" s="107" t="s">
        <v>291</v>
      </c>
      <c r="G648" s="118">
        <v>6.6</v>
      </c>
      <c r="H648" s="106" t="str">
        <f t="shared" si="386"/>
        <v>P, S, T &amp; D Plant - Commodity</v>
      </c>
      <c r="I648" s="98">
        <f>'Plt. Class.'!L$100</f>
        <v>0</v>
      </c>
      <c r="J648" s="106">
        <f t="shared" si="387"/>
        <v>0</v>
      </c>
      <c r="K648" s="106">
        <f t="shared" si="388"/>
        <v>0</v>
      </c>
      <c r="L648" s="106">
        <f t="shared" si="389"/>
        <v>0</v>
      </c>
      <c r="M648" s="106">
        <f t="shared" si="390"/>
        <v>0</v>
      </c>
      <c r="N648" s="106">
        <f t="shared" si="391"/>
        <v>0</v>
      </c>
      <c r="O648" s="106">
        <f t="shared" si="392"/>
        <v>0</v>
      </c>
      <c r="P648" s="106">
        <f t="shared" si="393"/>
        <v>0</v>
      </c>
      <c r="Q648" s="106">
        <f t="shared" si="394"/>
        <v>0</v>
      </c>
      <c r="R648" s="106">
        <f t="shared" si="395"/>
        <v>0</v>
      </c>
      <c r="S648" s="106">
        <f t="shared" si="396"/>
        <v>0</v>
      </c>
      <c r="T648" s="106">
        <f t="shared" si="397"/>
        <v>0</v>
      </c>
      <c r="U648" s="106">
        <f t="shared" si="398"/>
        <v>0</v>
      </c>
      <c r="V648" s="106">
        <f t="shared" si="399"/>
        <v>0</v>
      </c>
      <c r="W648" s="106">
        <f t="shared" si="400"/>
        <v>0</v>
      </c>
      <c r="X648" s="106">
        <f t="shared" si="401"/>
        <v>0</v>
      </c>
      <c r="Y648" s="98">
        <f t="shared" si="402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4"/>
        <v>626</v>
      </c>
      <c r="C649" s="97">
        <v>39002</v>
      </c>
      <c r="E649" s="107" t="s">
        <v>292</v>
      </c>
      <c r="G649" s="118">
        <v>6.6</v>
      </c>
      <c r="H649" s="106" t="str">
        <f t="shared" si="386"/>
        <v>P, S, T &amp; D Plant - Commodity</v>
      </c>
      <c r="I649" s="98">
        <f>'Plt. Class.'!L$101</f>
        <v>1708.4122318040058</v>
      </c>
      <c r="J649" s="106">
        <f t="shared" si="387"/>
        <v>659.68612065324589</v>
      </c>
      <c r="K649" s="106">
        <f t="shared" si="388"/>
        <v>390.17286697857537</v>
      </c>
      <c r="L649" s="106">
        <f t="shared" si="389"/>
        <v>7.272856203431008</v>
      </c>
      <c r="M649" s="106">
        <f t="shared" si="390"/>
        <v>322.30283656803533</v>
      </c>
      <c r="N649" s="106">
        <f t="shared" si="391"/>
        <v>328.97755140071837</v>
      </c>
      <c r="O649" s="106">
        <f t="shared" si="392"/>
        <v>0</v>
      </c>
      <c r="P649" s="106">
        <f t="shared" si="393"/>
        <v>0</v>
      </c>
      <c r="Q649" s="106">
        <f t="shared" si="394"/>
        <v>0</v>
      </c>
      <c r="R649" s="106">
        <f t="shared" si="395"/>
        <v>0</v>
      </c>
      <c r="S649" s="106">
        <f t="shared" si="396"/>
        <v>0</v>
      </c>
      <c r="T649" s="106">
        <f t="shared" si="397"/>
        <v>0</v>
      </c>
      <c r="U649" s="106">
        <f t="shared" si="398"/>
        <v>0</v>
      </c>
      <c r="V649" s="106">
        <f t="shared" si="399"/>
        <v>0</v>
      </c>
      <c r="W649" s="106">
        <f t="shared" si="400"/>
        <v>0</v>
      </c>
      <c r="X649" s="106">
        <f t="shared" si="401"/>
        <v>0</v>
      </c>
      <c r="Y649" s="98">
        <f t="shared" si="402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4"/>
        <v>627</v>
      </c>
      <c r="C650" s="97">
        <v>39003</v>
      </c>
      <c r="E650" s="107" t="s">
        <v>278</v>
      </c>
      <c r="G650" s="118">
        <v>6.6</v>
      </c>
      <c r="H650" s="106" t="str">
        <f t="shared" si="386"/>
        <v>P, S, T &amp; D Plant - Commodity</v>
      </c>
      <c r="I650" s="98">
        <f>'Plt. Class.'!L$102</f>
        <v>6998.8481860300853</v>
      </c>
      <c r="J650" s="106">
        <f t="shared" si="387"/>
        <v>2702.5345071474972</v>
      </c>
      <c r="K650" s="106">
        <f t="shared" si="388"/>
        <v>1598.4202240273125</v>
      </c>
      <c r="L650" s="106">
        <f t="shared" si="389"/>
        <v>29.794692111804281</v>
      </c>
      <c r="M650" s="106">
        <f t="shared" si="390"/>
        <v>1320.3772374566629</v>
      </c>
      <c r="N650" s="106">
        <f t="shared" si="391"/>
        <v>1347.7215252868093</v>
      </c>
      <c r="O650" s="106">
        <f t="shared" si="392"/>
        <v>0</v>
      </c>
      <c r="P650" s="106">
        <f t="shared" si="393"/>
        <v>0</v>
      </c>
      <c r="Q650" s="106">
        <f t="shared" si="394"/>
        <v>0</v>
      </c>
      <c r="R650" s="106">
        <f t="shared" si="395"/>
        <v>0</v>
      </c>
      <c r="S650" s="106">
        <f t="shared" si="396"/>
        <v>0</v>
      </c>
      <c r="T650" s="106">
        <f t="shared" si="397"/>
        <v>0</v>
      </c>
      <c r="U650" s="106">
        <f t="shared" si="398"/>
        <v>0</v>
      </c>
      <c r="V650" s="106">
        <f t="shared" si="399"/>
        <v>0</v>
      </c>
      <c r="W650" s="106">
        <f t="shared" si="400"/>
        <v>0</v>
      </c>
      <c r="X650" s="106">
        <f t="shared" si="401"/>
        <v>0</v>
      </c>
      <c r="Y650" s="98">
        <f t="shared" si="402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4"/>
        <v>628</v>
      </c>
      <c r="C651" s="97">
        <v>39004</v>
      </c>
      <c r="E651" s="107" t="s">
        <v>293</v>
      </c>
      <c r="G651" s="118">
        <v>6.6</v>
      </c>
      <c r="H651" s="106" t="str">
        <f t="shared" si="386"/>
        <v>P, S, T &amp; D Plant - Commodity</v>
      </c>
      <c r="I651" s="98">
        <f>'Plt. Class.'!L$103</f>
        <v>127.84597205751338</v>
      </c>
      <c r="J651" s="106">
        <f t="shared" si="387"/>
        <v>49.366430289899618</v>
      </c>
      <c r="K651" s="106">
        <f t="shared" si="388"/>
        <v>29.197888261821721</v>
      </c>
      <c r="L651" s="106">
        <f t="shared" si="389"/>
        <v>0.54425117875696849</v>
      </c>
      <c r="M651" s="106">
        <f t="shared" si="390"/>
        <v>24.118955993673499</v>
      </c>
      <c r="N651" s="106">
        <f t="shared" si="391"/>
        <v>24.618446333361586</v>
      </c>
      <c r="O651" s="106">
        <f t="shared" si="392"/>
        <v>0</v>
      </c>
      <c r="P651" s="106">
        <f t="shared" si="393"/>
        <v>0</v>
      </c>
      <c r="Q651" s="106">
        <f t="shared" si="394"/>
        <v>0</v>
      </c>
      <c r="R651" s="106">
        <f t="shared" si="395"/>
        <v>0</v>
      </c>
      <c r="S651" s="106">
        <f t="shared" si="396"/>
        <v>0</v>
      </c>
      <c r="T651" s="106">
        <f t="shared" si="397"/>
        <v>0</v>
      </c>
      <c r="U651" s="106">
        <f t="shared" si="398"/>
        <v>0</v>
      </c>
      <c r="V651" s="106">
        <f t="shared" si="399"/>
        <v>0</v>
      </c>
      <c r="W651" s="106">
        <f t="shared" si="400"/>
        <v>0</v>
      </c>
      <c r="X651" s="106">
        <f t="shared" si="401"/>
        <v>0</v>
      </c>
      <c r="Y651" s="98">
        <f t="shared" si="402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4"/>
        <v>629</v>
      </c>
      <c r="C652" s="97">
        <v>39009</v>
      </c>
      <c r="E652" s="107" t="s">
        <v>294</v>
      </c>
      <c r="G652" s="118">
        <v>6.6</v>
      </c>
      <c r="H652" s="106" t="str">
        <f t="shared" si="386"/>
        <v>P, S, T &amp; D Plant - Commodity</v>
      </c>
      <c r="I652" s="98">
        <f>'Plt. Class.'!L$104</f>
        <v>12298.271236205112</v>
      </c>
      <c r="J652" s="106">
        <f t="shared" si="387"/>
        <v>4748.8531699322884</v>
      </c>
      <c r="K652" s="106">
        <f t="shared" si="388"/>
        <v>2808.7200839362695</v>
      </c>
      <c r="L652" s="106">
        <f t="shared" si="389"/>
        <v>52.354786852154021</v>
      </c>
      <c r="M652" s="106">
        <f t="shared" si="390"/>
        <v>2320.1471111725928</v>
      </c>
      <c r="N652" s="106">
        <f t="shared" si="391"/>
        <v>2368.1960843118077</v>
      </c>
      <c r="O652" s="106">
        <f t="shared" si="392"/>
        <v>0</v>
      </c>
      <c r="P652" s="106">
        <f t="shared" si="393"/>
        <v>0</v>
      </c>
      <c r="Q652" s="106">
        <f t="shared" si="394"/>
        <v>0</v>
      </c>
      <c r="R652" s="106">
        <f t="shared" si="395"/>
        <v>0</v>
      </c>
      <c r="S652" s="106">
        <f t="shared" si="396"/>
        <v>0</v>
      </c>
      <c r="T652" s="106">
        <f t="shared" si="397"/>
        <v>0</v>
      </c>
      <c r="U652" s="106">
        <f t="shared" si="398"/>
        <v>0</v>
      </c>
      <c r="V652" s="106">
        <f t="shared" si="399"/>
        <v>0</v>
      </c>
      <c r="W652" s="106">
        <f t="shared" si="400"/>
        <v>0</v>
      </c>
      <c r="X652" s="106">
        <f t="shared" si="401"/>
        <v>0</v>
      </c>
      <c r="Y652" s="98">
        <f t="shared" si="402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4"/>
        <v>630</v>
      </c>
      <c r="C653" s="97">
        <v>39100</v>
      </c>
      <c r="E653" s="107" t="s">
        <v>295</v>
      </c>
      <c r="G653" s="118">
        <v>6.6</v>
      </c>
      <c r="H653" s="106" t="str">
        <f t="shared" si="386"/>
        <v>P, S, T &amp; D Plant - Commodity</v>
      </c>
      <c r="I653" s="98">
        <f>'Plt. Class.'!L$105</f>
        <v>17303.445769346665</v>
      </c>
      <c r="J653" s="106">
        <f t="shared" si="387"/>
        <v>6681.5507410998607</v>
      </c>
      <c r="K653" s="106">
        <f t="shared" si="388"/>
        <v>3951.8184889751024</v>
      </c>
      <c r="L653" s="106">
        <f t="shared" si="389"/>
        <v>73.662240624113196</v>
      </c>
      <c r="M653" s="106">
        <f t="shared" si="390"/>
        <v>3264.405130120495</v>
      </c>
      <c r="N653" s="106">
        <f t="shared" si="391"/>
        <v>3332.0091685270954</v>
      </c>
      <c r="O653" s="106">
        <f t="shared" si="392"/>
        <v>0</v>
      </c>
      <c r="P653" s="106">
        <f t="shared" si="393"/>
        <v>0</v>
      </c>
      <c r="Q653" s="106">
        <f t="shared" si="394"/>
        <v>0</v>
      </c>
      <c r="R653" s="106">
        <f t="shared" si="395"/>
        <v>0</v>
      </c>
      <c r="S653" s="106">
        <f t="shared" si="396"/>
        <v>0</v>
      </c>
      <c r="T653" s="106">
        <f t="shared" si="397"/>
        <v>0</v>
      </c>
      <c r="U653" s="106">
        <f t="shared" si="398"/>
        <v>0</v>
      </c>
      <c r="V653" s="106">
        <f t="shared" si="399"/>
        <v>0</v>
      </c>
      <c r="W653" s="106">
        <f t="shared" si="400"/>
        <v>0</v>
      </c>
      <c r="X653" s="106">
        <f t="shared" si="401"/>
        <v>0</v>
      </c>
      <c r="Y653" s="98">
        <f t="shared" si="402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4"/>
        <v>631</v>
      </c>
      <c r="C654" s="97">
        <v>39102</v>
      </c>
      <c r="E654" s="107" t="s">
        <v>296</v>
      </c>
      <c r="G654" s="118">
        <v>6.6</v>
      </c>
      <c r="H654" s="106" t="str">
        <f t="shared" si="386"/>
        <v>P, S, T &amp; D Plant - Commodity</v>
      </c>
      <c r="I654" s="98">
        <f>'Plt. Class.'!L$106</f>
        <v>0</v>
      </c>
      <c r="J654" s="106">
        <f t="shared" si="387"/>
        <v>0</v>
      </c>
      <c r="K654" s="106">
        <f t="shared" si="388"/>
        <v>0</v>
      </c>
      <c r="L654" s="106">
        <f t="shared" si="389"/>
        <v>0</v>
      </c>
      <c r="M654" s="106">
        <f t="shared" si="390"/>
        <v>0</v>
      </c>
      <c r="N654" s="106">
        <f t="shared" si="391"/>
        <v>0</v>
      </c>
      <c r="O654" s="106">
        <f t="shared" si="392"/>
        <v>0</v>
      </c>
      <c r="P654" s="106">
        <f t="shared" si="393"/>
        <v>0</v>
      </c>
      <c r="Q654" s="106">
        <f t="shared" si="394"/>
        <v>0</v>
      </c>
      <c r="R654" s="106">
        <f t="shared" si="395"/>
        <v>0</v>
      </c>
      <c r="S654" s="106">
        <f t="shared" si="396"/>
        <v>0</v>
      </c>
      <c r="T654" s="106">
        <f t="shared" si="397"/>
        <v>0</v>
      </c>
      <c r="U654" s="106">
        <f t="shared" si="398"/>
        <v>0</v>
      </c>
      <c r="V654" s="106">
        <f t="shared" si="399"/>
        <v>0</v>
      </c>
      <c r="W654" s="106">
        <f t="shared" si="400"/>
        <v>0</v>
      </c>
      <c r="X654" s="106">
        <f t="shared" si="401"/>
        <v>0</v>
      </c>
      <c r="Y654" s="98">
        <f t="shared" si="402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4"/>
        <v>632</v>
      </c>
      <c r="C655" s="97">
        <v>39103</v>
      </c>
      <c r="E655" s="107" t="s">
        <v>297</v>
      </c>
      <c r="G655" s="118">
        <v>6.6</v>
      </c>
      <c r="H655" s="106" t="str">
        <f t="shared" si="386"/>
        <v>P, S, T &amp; D Plant - Commodity</v>
      </c>
      <c r="I655" s="98">
        <f>'Plt. Class.'!L$107</f>
        <v>0</v>
      </c>
      <c r="J655" s="106">
        <f t="shared" si="387"/>
        <v>0</v>
      </c>
      <c r="K655" s="106">
        <f t="shared" si="388"/>
        <v>0</v>
      </c>
      <c r="L655" s="106">
        <f t="shared" si="389"/>
        <v>0</v>
      </c>
      <c r="M655" s="106">
        <f t="shared" si="390"/>
        <v>0</v>
      </c>
      <c r="N655" s="106">
        <f t="shared" si="391"/>
        <v>0</v>
      </c>
      <c r="O655" s="106">
        <f t="shared" si="392"/>
        <v>0</v>
      </c>
      <c r="P655" s="106">
        <f t="shared" si="393"/>
        <v>0</v>
      </c>
      <c r="Q655" s="106">
        <f t="shared" si="394"/>
        <v>0</v>
      </c>
      <c r="R655" s="106">
        <f t="shared" si="395"/>
        <v>0</v>
      </c>
      <c r="S655" s="106">
        <f t="shared" si="396"/>
        <v>0</v>
      </c>
      <c r="T655" s="106">
        <f t="shared" si="397"/>
        <v>0</v>
      </c>
      <c r="U655" s="106">
        <f t="shared" si="398"/>
        <v>0</v>
      </c>
      <c r="V655" s="106">
        <f t="shared" si="399"/>
        <v>0</v>
      </c>
      <c r="W655" s="106">
        <f t="shared" si="400"/>
        <v>0</v>
      </c>
      <c r="X655" s="106">
        <f t="shared" si="401"/>
        <v>0</v>
      </c>
      <c r="Y655" s="98">
        <f t="shared" si="402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4"/>
        <v>633</v>
      </c>
      <c r="C656" s="97">
        <v>39200</v>
      </c>
      <c r="E656" s="107" t="s">
        <v>298</v>
      </c>
      <c r="G656" s="118">
        <v>6.6</v>
      </c>
      <c r="H656" s="106" t="str">
        <f t="shared" si="386"/>
        <v>P, S, T &amp; D Plant - Commodity</v>
      </c>
      <c r="I656" s="98">
        <f>'Plt. Class.'!L$108</f>
        <v>1894.4736482538187</v>
      </c>
      <c r="J656" s="106">
        <f t="shared" si="387"/>
        <v>731.53185655705352</v>
      </c>
      <c r="K656" s="106">
        <f t="shared" si="388"/>
        <v>432.66619203142864</v>
      </c>
      <c r="L656" s="106">
        <f t="shared" si="389"/>
        <v>8.0649354812861347</v>
      </c>
      <c r="M656" s="106">
        <f t="shared" si="390"/>
        <v>357.4045065170485</v>
      </c>
      <c r="N656" s="106">
        <f t="shared" si="391"/>
        <v>364.80615766700208</v>
      </c>
      <c r="O656" s="106">
        <f t="shared" si="392"/>
        <v>0</v>
      </c>
      <c r="P656" s="106">
        <f t="shared" si="393"/>
        <v>0</v>
      </c>
      <c r="Q656" s="106">
        <f t="shared" si="394"/>
        <v>0</v>
      </c>
      <c r="R656" s="106">
        <f t="shared" si="395"/>
        <v>0</v>
      </c>
      <c r="S656" s="106">
        <f t="shared" si="396"/>
        <v>0</v>
      </c>
      <c r="T656" s="106">
        <f t="shared" si="397"/>
        <v>0</v>
      </c>
      <c r="U656" s="106">
        <f t="shared" si="398"/>
        <v>0</v>
      </c>
      <c r="V656" s="106">
        <f t="shared" si="399"/>
        <v>0</v>
      </c>
      <c r="W656" s="106">
        <f t="shared" si="400"/>
        <v>0</v>
      </c>
      <c r="X656" s="106">
        <f t="shared" si="401"/>
        <v>0</v>
      </c>
      <c r="Y656" s="98">
        <f t="shared" si="402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4"/>
        <v>634</v>
      </c>
      <c r="C657" s="97">
        <v>39201</v>
      </c>
      <c r="E657" s="107" t="s">
        <v>299</v>
      </c>
      <c r="G657" s="118">
        <v>6.6</v>
      </c>
      <c r="H657" s="106" t="str">
        <f t="shared" si="386"/>
        <v>P, S, T &amp; D Plant - Commodity</v>
      </c>
      <c r="I657" s="98">
        <f>'Plt. Class.'!L$109</f>
        <v>0</v>
      </c>
      <c r="J657" s="106">
        <f t="shared" si="387"/>
        <v>0</v>
      </c>
      <c r="K657" s="106">
        <f t="shared" si="388"/>
        <v>0</v>
      </c>
      <c r="L657" s="106">
        <f t="shared" si="389"/>
        <v>0</v>
      </c>
      <c r="M657" s="106">
        <f t="shared" si="390"/>
        <v>0</v>
      </c>
      <c r="N657" s="106">
        <f t="shared" si="391"/>
        <v>0</v>
      </c>
      <c r="O657" s="106">
        <f t="shared" si="392"/>
        <v>0</v>
      </c>
      <c r="P657" s="106">
        <f t="shared" si="393"/>
        <v>0</v>
      </c>
      <c r="Q657" s="106">
        <f t="shared" si="394"/>
        <v>0</v>
      </c>
      <c r="R657" s="106">
        <f t="shared" si="395"/>
        <v>0</v>
      </c>
      <c r="S657" s="106">
        <f t="shared" si="396"/>
        <v>0</v>
      </c>
      <c r="T657" s="106">
        <f t="shared" si="397"/>
        <v>0</v>
      </c>
      <c r="U657" s="106">
        <f t="shared" si="398"/>
        <v>0</v>
      </c>
      <c r="V657" s="106">
        <f t="shared" si="399"/>
        <v>0</v>
      </c>
      <c r="W657" s="106">
        <f t="shared" si="400"/>
        <v>0</v>
      </c>
      <c r="X657" s="106">
        <f t="shared" si="401"/>
        <v>0</v>
      </c>
      <c r="Y657" s="98">
        <f t="shared" si="402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4"/>
        <v>635</v>
      </c>
      <c r="C658" s="97">
        <v>39202</v>
      </c>
      <c r="E658" s="107" t="s">
        <v>300</v>
      </c>
      <c r="G658" s="118">
        <v>6.6</v>
      </c>
      <c r="H658" s="106" t="str">
        <f t="shared" si="386"/>
        <v>P, S, T &amp; D Plant - Commodity</v>
      </c>
      <c r="I658" s="98">
        <f>'Plt. Class.'!L$110</f>
        <v>267.08511895458037</v>
      </c>
      <c r="J658" s="106">
        <f t="shared" si="387"/>
        <v>103.13221992171452</v>
      </c>
      <c r="K658" s="106">
        <f t="shared" si="388"/>
        <v>60.997787682532625</v>
      </c>
      <c r="L658" s="106">
        <f t="shared" si="389"/>
        <v>1.1370040720100478</v>
      </c>
      <c r="M658" s="106">
        <f t="shared" si="390"/>
        <v>50.38730690500465</v>
      </c>
      <c r="N658" s="106">
        <f t="shared" si="391"/>
        <v>51.430800373318554</v>
      </c>
      <c r="O658" s="106">
        <f t="shared" si="392"/>
        <v>0</v>
      </c>
      <c r="P658" s="106">
        <f t="shared" si="393"/>
        <v>0</v>
      </c>
      <c r="Q658" s="106">
        <f t="shared" si="394"/>
        <v>0</v>
      </c>
      <c r="R658" s="106">
        <f t="shared" si="395"/>
        <v>0</v>
      </c>
      <c r="S658" s="106">
        <f t="shared" si="396"/>
        <v>0</v>
      </c>
      <c r="T658" s="106">
        <f t="shared" si="397"/>
        <v>0</v>
      </c>
      <c r="U658" s="106">
        <f t="shared" si="398"/>
        <v>0</v>
      </c>
      <c r="V658" s="106">
        <f t="shared" si="399"/>
        <v>0</v>
      </c>
      <c r="W658" s="106">
        <f t="shared" si="400"/>
        <v>0</v>
      </c>
      <c r="X658" s="106">
        <f t="shared" si="401"/>
        <v>0</v>
      </c>
      <c r="Y658" s="98">
        <f t="shared" si="402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4"/>
        <v>636</v>
      </c>
      <c r="C659" s="97">
        <v>39300</v>
      </c>
      <c r="E659" s="107" t="s">
        <v>186</v>
      </c>
      <c r="G659" s="118">
        <v>6.6</v>
      </c>
      <c r="H659" s="106" t="str">
        <f t="shared" si="386"/>
        <v>P, S, T &amp; D Plant - Commodity</v>
      </c>
      <c r="I659" s="98">
        <f>'Plt. Class.'!L$111</f>
        <v>0</v>
      </c>
      <c r="J659" s="106">
        <f t="shared" si="387"/>
        <v>0</v>
      </c>
      <c r="K659" s="106">
        <f t="shared" si="388"/>
        <v>0</v>
      </c>
      <c r="L659" s="106">
        <f t="shared" si="389"/>
        <v>0</v>
      </c>
      <c r="M659" s="106">
        <f t="shared" si="390"/>
        <v>0</v>
      </c>
      <c r="N659" s="106">
        <f t="shared" si="391"/>
        <v>0</v>
      </c>
      <c r="O659" s="106">
        <f t="shared" si="392"/>
        <v>0</v>
      </c>
      <c r="P659" s="106">
        <f t="shared" si="393"/>
        <v>0</v>
      </c>
      <c r="Q659" s="106">
        <f t="shared" si="394"/>
        <v>0</v>
      </c>
      <c r="R659" s="106">
        <f t="shared" si="395"/>
        <v>0</v>
      </c>
      <c r="S659" s="106">
        <f t="shared" si="396"/>
        <v>0</v>
      </c>
      <c r="T659" s="106">
        <f t="shared" si="397"/>
        <v>0</v>
      </c>
      <c r="U659" s="106">
        <f t="shared" si="398"/>
        <v>0</v>
      </c>
      <c r="V659" s="106">
        <f t="shared" si="399"/>
        <v>0</v>
      </c>
      <c r="W659" s="106">
        <f t="shared" si="400"/>
        <v>0</v>
      </c>
      <c r="X659" s="106">
        <f t="shared" si="401"/>
        <v>0</v>
      </c>
      <c r="Y659" s="98">
        <f t="shared" si="402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4"/>
        <v>637</v>
      </c>
      <c r="C660" s="97">
        <v>39400</v>
      </c>
      <c r="E660" s="107" t="s">
        <v>301</v>
      </c>
      <c r="G660" s="118">
        <v>6.6</v>
      </c>
      <c r="H660" s="106" t="str">
        <f t="shared" si="386"/>
        <v>P, S, T &amp; D Plant - Commodity</v>
      </c>
      <c r="I660" s="98">
        <f>'Plt. Class.'!L$112</f>
        <v>84805.3389530235</v>
      </c>
      <c r="J660" s="106">
        <f t="shared" si="387"/>
        <v>32746.724720841172</v>
      </c>
      <c r="K660" s="106">
        <f t="shared" si="388"/>
        <v>19368.125337905607</v>
      </c>
      <c r="L660" s="106">
        <f t="shared" si="389"/>
        <v>361.02354221456125</v>
      </c>
      <c r="M660" s="106">
        <f t="shared" si="390"/>
        <v>15999.066730990777</v>
      </c>
      <c r="N660" s="106">
        <f t="shared" si="391"/>
        <v>16330.39862107139</v>
      </c>
      <c r="O660" s="106">
        <f t="shared" si="392"/>
        <v>0</v>
      </c>
      <c r="P660" s="106">
        <f t="shared" si="393"/>
        <v>0</v>
      </c>
      <c r="Q660" s="106">
        <f t="shared" si="394"/>
        <v>0</v>
      </c>
      <c r="R660" s="106">
        <f t="shared" si="395"/>
        <v>0</v>
      </c>
      <c r="S660" s="106">
        <f t="shared" si="396"/>
        <v>0</v>
      </c>
      <c r="T660" s="106">
        <f t="shared" si="397"/>
        <v>0</v>
      </c>
      <c r="U660" s="106">
        <f t="shared" si="398"/>
        <v>0</v>
      </c>
      <c r="V660" s="106">
        <f t="shared" si="399"/>
        <v>0</v>
      </c>
      <c r="W660" s="106">
        <f t="shared" si="400"/>
        <v>0</v>
      </c>
      <c r="X660" s="106">
        <f t="shared" si="401"/>
        <v>0</v>
      </c>
      <c r="Y660" s="98">
        <f t="shared" si="402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4"/>
        <v>638</v>
      </c>
      <c r="C661" s="97">
        <v>39600</v>
      </c>
      <c r="E661" s="107" t="s">
        <v>302</v>
      </c>
      <c r="G661" s="118">
        <v>6.6</v>
      </c>
      <c r="H661" s="106" t="str">
        <f t="shared" si="386"/>
        <v>P, S, T &amp; D Plant - Commodity</v>
      </c>
      <c r="I661" s="98">
        <f>'Plt. Class.'!L$113</f>
        <v>0</v>
      </c>
      <c r="J661" s="106">
        <f t="shared" si="387"/>
        <v>0</v>
      </c>
      <c r="K661" s="106">
        <f t="shared" si="388"/>
        <v>0</v>
      </c>
      <c r="L661" s="106">
        <f t="shared" si="389"/>
        <v>0</v>
      </c>
      <c r="M661" s="106">
        <f t="shared" si="390"/>
        <v>0</v>
      </c>
      <c r="N661" s="106">
        <f t="shared" si="391"/>
        <v>0</v>
      </c>
      <c r="O661" s="106">
        <f t="shared" si="392"/>
        <v>0</v>
      </c>
      <c r="P661" s="106">
        <f t="shared" si="393"/>
        <v>0</v>
      </c>
      <c r="Q661" s="106">
        <f t="shared" si="394"/>
        <v>0</v>
      </c>
      <c r="R661" s="106">
        <f t="shared" si="395"/>
        <v>0</v>
      </c>
      <c r="S661" s="106">
        <f t="shared" si="396"/>
        <v>0</v>
      </c>
      <c r="T661" s="106">
        <f t="shared" si="397"/>
        <v>0</v>
      </c>
      <c r="U661" s="106">
        <f t="shared" si="398"/>
        <v>0</v>
      </c>
      <c r="V661" s="106">
        <f t="shared" si="399"/>
        <v>0</v>
      </c>
      <c r="W661" s="106">
        <f t="shared" si="400"/>
        <v>0</v>
      </c>
      <c r="X661" s="106">
        <f t="shared" si="401"/>
        <v>0</v>
      </c>
      <c r="Y661" s="98">
        <f t="shared" si="402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4"/>
        <v>639</v>
      </c>
      <c r="C662" s="97">
        <v>39603</v>
      </c>
      <c r="E662" s="107" t="s">
        <v>303</v>
      </c>
      <c r="G662" s="118">
        <v>6.6</v>
      </c>
      <c r="H662" s="106" t="str">
        <f t="shared" si="386"/>
        <v>P, S, T &amp; D Plant - Commodity</v>
      </c>
      <c r="I662" s="98">
        <f>'Plt. Class.'!L$114</f>
        <v>0</v>
      </c>
      <c r="J662" s="106">
        <f t="shared" si="387"/>
        <v>0</v>
      </c>
      <c r="K662" s="106">
        <f t="shared" si="388"/>
        <v>0</v>
      </c>
      <c r="L662" s="106">
        <f t="shared" si="389"/>
        <v>0</v>
      </c>
      <c r="M662" s="106">
        <f t="shared" si="390"/>
        <v>0</v>
      </c>
      <c r="N662" s="106">
        <f t="shared" si="391"/>
        <v>0</v>
      </c>
      <c r="O662" s="106">
        <f t="shared" si="392"/>
        <v>0</v>
      </c>
      <c r="P662" s="106">
        <f t="shared" si="393"/>
        <v>0</v>
      </c>
      <c r="Q662" s="106">
        <f t="shared" si="394"/>
        <v>0</v>
      </c>
      <c r="R662" s="106">
        <f t="shared" si="395"/>
        <v>0</v>
      </c>
      <c r="S662" s="106">
        <f t="shared" si="396"/>
        <v>0</v>
      </c>
      <c r="T662" s="106">
        <f t="shared" si="397"/>
        <v>0</v>
      </c>
      <c r="U662" s="106">
        <f t="shared" si="398"/>
        <v>0</v>
      </c>
      <c r="V662" s="106">
        <f t="shared" si="399"/>
        <v>0</v>
      </c>
      <c r="W662" s="106">
        <f t="shared" si="400"/>
        <v>0</v>
      </c>
      <c r="X662" s="106">
        <f t="shared" si="401"/>
        <v>0</v>
      </c>
      <c r="Y662" s="98">
        <f t="shared" si="402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4"/>
        <v>640</v>
      </c>
      <c r="C663" s="97">
        <v>39604</v>
      </c>
      <c r="E663" s="107" t="s">
        <v>304</v>
      </c>
      <c r="G663" s="118">
        <v>6.6</v>
      </c>
      <c r="H663" s="106" t="str">
        <f t="shared" si="386"/>
        <v>P, S, T &amp; D Plant - Commodity</v>
      </c>
      <c r="I663" s="98">
        <f>'Plt. Class.'!L$115</f>
        <v>0</v>
      </c>
      <c r="J663" s="106">
        <f t="shared" si="387"/>
        <v>0</v>
      </c>
      <c r="K663" s="106">
        <f t="shared" si="388"/>
        <v>0</v>
      </c>
      <c r="L663" s="106">
        <f t="shared" si="389"/>
        <v>0</v>
      </c>
      <c r="M663" s="106">
        <f t="shared" si="390"/>
        <v>0</v>
      </c>
      <c r="N663" s="106">
        <f t="shared" si="391"/>
        <v>0</v>
      </c>
      <c r="O663" s="106">
        <f t="shared" si="392"/>
        <v>0</v>
      </c>
      <c r="P663" s="106">
        <f t="shared" si="393"/>
        <v>0</v>
      </c>
      <c r="Q663" s="106">
        <f t="shared" si="394"/>
        <v>0</v>
      </c>
      <c r="R663" s="106">
        <f t="shared" si="395"/>
        <v>0</v>
      </c>
      <c r="S663" s="106">
        <f t="shared" si="396"/>
        <v>0</v>
      </c>
      <c r="T663" s="106">
        <f t="shared" si="397"/>
        <v>0</v>
      </c>
      <c r="U663" s="106">
        <f t="shared" si="398"/>
        <v>0</v>
      </c>
      <c r="V663" s="106">
        <f t="shared" si="399"/>
        <v>0</v>
      </c>
      <c r="W663" s="106">
        <f t="shared" si="400"/>
        <v>0</v>
      </c>
      <c r="X663" s="106">
        <f t="shared" si="401"/>
        <v>0</v>
      </c>
      <c r="Y663" s="98">
        <f t="shared" si="402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4"/>
        <v>641</v>
      </c>
      <c r="C664" s="97">
        <v>39605</v>
      </c>
      <c r="E664" s="98" t="s">
        <v>305</v>
      </c>
      <c r="G664" s="118">
        <v>6.6</v>
      </c>
      <c r="H664" s="106" t="str">
        <f t="shared" si="386"/>
        <v>P, S, T &amp; D Plant - Commodity</v>
      </c>
      <c r="I664" s="98">
        <f>'Plt. Class.'!L$116</f>
        <v>0</v>
      </c>
      <c r="J664" s="106">
        <f t="shared" si="387"/>
        <v>0</v>
      </c>
      <c r="K664" s="106">
        <f t="shared" si="388"/>
        <v>0</v>
      </c>
      <c r="L664" s="106">
        <f t="shared" si="389"/>
        <v>0</v>
      </c>
      <c r="M664" s="106">
        <f t="shared" si="390"/>
        <v>0</v>
      </c>
      <c r="N664" s="106">
        <f t="shared" si="391"/>
        <v>0</v>
      </c>
      <c r="O664" s="106">
        <f t="shared" si="392"/>
        <v>0</v>
      </c>
      <c r="P664" s="106">
        <f t="shared" si="393"/>
        <v>0</v>
      </c>
      <c r="Q664" s="106">
        <f t="shared" si="394"/>
        <v>0</v>
      </c>
      <c r="R664" s="106">
        <f t="shared" si="395"/>
        <v>0</v>
      </c>
      <c r="S664" s="106">
        <f t="shared" si="396"/>
        <v>0</v>
      </c>
      <c r="T664" s="106">
        <f t="shared" si="397"/>
        <v>0</v>
      </c>
      <c r="U664" s="106">
        <f t="shared" si="398"/>
        <v>0</v>
      </c>
      <c r="V664" s="106">
        <f t="shared" si="399"/>
        <v>0</v>
      </c>
      <c r="W664" s="106">
        <f t="shared" si="400"/>
        <v>0</v>
      </c>
      <c r="X664" s="106">
        <f t="shared" si="401"/>
        <v>0</v>
      </c>
      <c r="Y664" s="98">
        <f t="shared" si="402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4"/>
        <v>642</v>
      </c>
      <c r="C665" s="97">
        <v>39700</v>
      </c>
      <c r="E665" s="107" t="s">
        <v>306</v>
      </c>
      <c r="G665" s="118">
        <v>6.6</v>
      </c>
      <c r="H665" s="106" t="str">
        <f t="shared" si="386"/>
        <v>P, S, T &amp; D Plant - Commodity</v>
      </c>
      <c r="I665" s="98">
        <f>'Plt. Class.'!L$117</f>
        <v>4197.4028976531836</v>
      </c>
      <c r="J665" s="106">
        <f t="shared" si="387"/>
        <v>1620.7847162552898</v>
      </c>
      <c r="K665" s="106">
        <f t="shared" si="388"/>
        <v>958.61683260846939</v>
      </c>
      <c r="L665" s="106">
        <f t="shared" si="389"/>
        <v>17.868701203491739</v>
      </c>
      <c r="M665" s="106">
        <f t="shared" si="390"/>
        <v>791.86676081333121</v>
      </c>
      <c r="N665" s="106">
        <f t="shared" si="391"/>
        <v>808.26588677260179</v>
      </c>
      <c r="O665" s="106">
        <f t="shared" si="392"/>
        <v>0</v>
      </c>
      <c r="P665" s="106">
        <f t="shared" si="393"/>
        <v>0</v>
      </c>
      <c r="Q665" s="106">
        <f t="shared" si="394"/>
        <v>0</v>
      </c>
      <c r="R665" s="106">
        <f t="shared" si="395"/>
        <v>0</v>
      </c>
      <c r="S665" s="106">
        <f t="shared" si="396"/>
        <v>0</v>
      </c>
      <c r="T665" s="106">
        <f t="shared" si="397"/>
        <v>0</v>
      </c>
      <c r="U665" s="106">
        <f t="shared" si="398"/>
        <v>0</v>
      </c>
      <c r="V665" s="106">
        <f t="shared" si="399"/>
        <v>0</v>
      </c>
      <c r="W665" s="106">
        <f t="shared" si="400"/>
        <v>0</v>
      </c>
      <c r="X665" s="106">
        <f t="shared" si="401"/>
        <v>0</v>
      </c>
      <c r="Y665" s="98">
        <f t="shared" si="402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4"/>
        <v>643</v>
      </c>
      <c r="C666" s="97">
        <v>39701</v>
      </c>
      <c r="E666" s="107" t="s">
        <v>307</v>
      </c>
      <c r="G666" s="118">
        <v>6.6</v>
      </c>
      <c r="H666" s="106" t="str">
        <f t="shared" si="386"/>
        <v>P, S, T &amp; D Plant - Commodity</v>
      </c>
      <c r="I666" s="98">
        <f>'Plt. Class.'!L$118</f>
        <v>0</v>
      </c>
      <c r="J666" s="106">
        <f t="shared" si="387"/>
        <v>0</v>
      </c>
      <c r="K666" s="106">
        <f t="shared" si="388"/>
        <v>0</v>
      </c>
      <c r="L666" s="106">
        <f t="shared" si="389"/>
        <v>0</v>
      </c>
      <c r="M666" s="106">
        <f t="shared" si="390"/>
        <v>0</v>
      </c>
      <c r="N666" s="106">
        <f t="shared" si="391"/>
        <v>0</v>
      </c>
      <c r="O666" s="106">
        <f t="shared" si="392"/>
        <v>0</v>
      </c>
      <c r="P666" s="106">
        <f t="shared" si="393"/>
        <v>0</v>
      </c>
      <c r="Q666" s="106">
        <f t="shared" si="394"/>
        <v>0</v>
      </c>
      <c r="R666" s="106">
        <f t="shared" si="395"/>
        <v>0</v>
      </c>
      <c r="S666" s="106">
        <f t="shared" si="396"/>
        <v>0</v>
      </c>
      <c r="T666" s="106">
        <f t="shared" si="397"/>
        <v>0</v>
      </c>
      <c r="U666" s="106">
        <f t="shared" si="398"/>
        <v>0</v>
      </c>
      <c r="V666" s="106">
        <f t="shared" si="399"/>
        <v>0</v>
      </c>
      <c r="W666" s="106">
        <f t="shared" si="400"/>
        <v>0</v>
      </c>
      <c r="X666" s="106">
        <f t="shared" si="401"/>
        <v>0</v>
      </c>
      <c r="Y666" s="98">
        <f t="shared" si="402"/>
        <v>0</v>
      </c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4"/>
        <v>644</v>
      </c>
      <c r="C667" s="97">
        <v>39702</v>
      </c>
      <c r="E667" s="107" t="s">
        <v>308</v>
      </c>
      <c r="G667" s="118">
        <v>6.6</v>
      </c>
      <c r="H667" s="106" t="str">
        <f t="shared" si="386"/>
        <v>P, S, T &amp; D Plant - Commodity</v>
      </c>
      <c r="I667" s="98">
        <f>'Plt. Class.'!L$119</f>
        <v>0</v>
      </c>
      <c r="J667" s="106">
        <f t="shared" si="387"/>
        <v>0</v>
      </c>
      <c r="K667" s="106">
        <f t="shared" si="388"/>
        <v>0</v>
      </c>
      <c r="L667" s="106">
        <f t="shared" si="389"/>
        <v>0</v>
      </c>
      <c r="M667" s="106">
        <f t="shared" si="390"/>
        <v>0</v>
      </c>
      <c r="N667" s="106">
        <f t="shared" si="391"/>
        <v>0</v>
      </c>
      <c r="O667" s="106">
        <f t="shared" si="392"/>
        <v>0</v>
      </c>
      <c r="P667" s="106">
        <f t="shared" si="393"/>
        <v>0</v>
      </c>
      <c r="Q667" s="106">
        <f t="shared" si="394"/>
        <v>0</v>
      </c>
      <c r="R667" s="106">
        <f t="shared" si="395"/>
        <v>0</v>
      </c>
      <c r="S667" s="106">
        <f t="shared" si="396"/>
        <v>0</v>
      </c>
      <c r="T667" s="106">
        <f t="shared" si="397"/>
        <v>0</v>
      </c>
      <c r="U667" s="106">
        <f t="shared" si="398"/>
        <v>0</v>
      </c>
      <c r="V667" s="106">
        <f t="shared" si="399"/>
        <v>0</v>
      </c>
      <c r="W667" s="106">
        <f t="shared" si="400"/>
        <v>0</v>
      </c>
      <c r="X667" s="106">
        <f t="shared" si="401"/>
        <v>0</v>
      </c>
      <c r="Y667" s="98">
        <f t="shared" si="402"/>
        <v>0</v>
      </c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4"/>
        <v>645</v>
      </c>
      <c r="C668" s="97">
        <v>39705</v>
      </c>
      <c r="E668" s="107" t="s">
        <v>309</v>
      </c>
      <c r="G668" s="118">
        <v>6.6</v>
      </c>
      <c r="H668" s="106" t="str">
        <f t="shared" si="386"/>
        <v>P, S, T &amp; D Plant - Commodity</v>
      </c>
      <c r="I668" s="98">
        <f>'Plt. Class.'!L$120</f>
        <v>0</v>
      </c>
      <c r="J668" s="106">
        <f t="shared" si="387"/>
        <v>0</v>
      </c>
      <c r="K668" s="106">
        <f t="shared" si="388"/>
        <v>0</v>
      </c>
      <c r="L668" s="106">
        <f t="shared" si="389"/>
        <v>0</v>
      </c>
      <c r="M668" s="106">
        <f t="shared" si="390"/>
        <v>0</v>
      </c>
      <c r="N668" s="106">
        <f t="shared" si="391"/>
        <v>0</v>
      </c>
      <c r="O668" s="106">
        <f t="shared" si="392"/>
        <v>0</v>
      </c>
      <c r="P668" s="106">
        <f t="shared" si="393"/>
        <v>0</v>
      </c>
      <c r="Q668" s="106">
        <f t="shared" si="394"/>
        <v>0</v>
      </c>
      <c r="R668" s="106">
        <f t="shared" si="395"/>
        <v>0</v>
      </c>
      <c r="S668" s="106">
        <f t="shared" si="396"/>
        <v>0</v>
      </c>
      <c r="T668" s="106">
        <f t="shared" si="397"/>
        <v>0</v>
      </c>
      <c r="U668" s="106">
        <f t="shared" si="398"/>
        <v>0</v>
      </c>
      <c r="V668" s="106">
        <f t="shared" si="399"/>
        <v>0</v>
      </c>
      <c r="W668" s="106">
        <f t="shared" si="400"/>
        <v>0</v>
      </c>
      <c r="X668" s="106">
        <f t="shared" si="401"/>
        <v>0</v>
      </c>
      <c r="Y668" s="98">
        <f t="shared" si="402"/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4"/>
        <v>646</v>
      </c>
      <c r="C669" s="97">
        <v>39800</v>
      </c>
      <c r="E669" s="107" t="s">
        <v>310</v>
      </c>
      <c r="G669" s="118">
        <v>6.6</v>
      </c>
      <c r="H669" s="106" t="str">
        <f t="shared" si="386"/>
        <v>P, S, T &amp; D Plant - Commodity</v>
      </c>
      <c r="I669" s="98">
        <f>'Plt. Class.'!L$121</f>
        <v>38380.447075213568</v>
      </c>
      <c r="J669" s="106">
        <f t="shared" si="387"/>
        <v>14820.22182272079</v>
      </c>
      <c r="K669" s="106">
        <f t="shared" si="388"/>
        <v>8765.4541406804528</v>
      </c>
      <c r="L669" s="106">
        <f t="shared" si="389"/>
        <v>163.38882817917317</v>
      </c>
      <c r="M669" s="106">
        <f t="shared" si="390"/>
        <v>7240.7155198300088</v>
      </c>
      <c r="N669" s="106">
        <f t="shared" si="391"/>
        <v>7390.6667638031458</v>
      </c>
      <c r="O669" s="106">
        <f t="shared" si="392"/>
        <v>0</v>
      </c>
      <c r="P669" s="106">
        <f t="shared" si="393"/>
        <v>0</v>
      </c>
      <c r="Q669" s="106">
        <f t="shared" si="394"/>
        <v>0</v>
      </c>
      <c r="R669" s="106">
        <f t="shared" si="395"/>
        <v>0</v>
      </c>
      <c r="S669" s="106">
        <f t="shared" si="396"/>
        <v>0</v>
      </c>
      <c r="T669" s="106">
        <f t="shared" si="397"/>
        <v>0</v>
      </c>
      <c r="U669" s="106">
        <f t="shared" si="398"/>
        <v>0</v>
      </c>
      <c r="V669" s="106">
        <f t="shared" si="399"/>
        <v>0</v>
      </c>
      <c r="W669" s="106">
        <f t="shared" si="400"/>
        <v>0</v>
      </c>
      <c r="X669" s="106">
        <f t="shared" si="401"/>
        <v>0</v>
      </c>
      <c r="Y669" s="98">
        <f t="shared" si="402"/>
        <v>0</v>
      </c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4"/>
        <v>647</v>
      </c>
      <c r="C670" s="97">
        <v>39900</v>
      </c>
      <c r="E670" s="107" t="s">
        <v>311</v>
      </c>
      <c r="G670" s="118">
        <v>6.6</v>
      </c>
      <c r="H670" s="106" t="str">
        <f t="shared" si="386"/>
        <v>P, S, T &amp; D Plant - Commodity</v>
      </c>
      <c r="I670" s="98">
        <f>'Plt. Class.'!L$122</f>
        <v>0</v>
      </c>
      <c r="J670" s="106">
        <f t="shared" si="387"/>
        <v>0</v>
      </c>
      <c r="K670" s="106">
        <f t="shared" si="388"/>
        <v>0</v>
      </c>
      <c r="L670" s="106">
        <f t="shared" si="389"/>
        <v>0</v>
      </c>
      <c r="M670" s="106">
        <f t="shared" si="390"/>
        <v>0</v>
      </c>
      <c r="N670" s="106">
        <f t="shared" si="391"/>
        <v>0</v>
      </c>
      <c r="O670" s="106">
        <f t="shared" si="392"/>
        <v>0</v>
      </c>
      <c r="P670" s="106">
        <f t="shared" si="393"/>
        <v>0</v>
      </c>
      <c r="Q670" s="106">
        <f t="shared" si="394"/>
        <v>0</v>
      </c>
      <c r="R670" s="106">
        <f t="shared" si="395"/>
        <v>0</v>
      </c>
      <c r="S670" s="106">
        <f t="shared" si="396"/>
        <v>0</v>
      </c>
      <c r="T670" s="106">
        <f t="shared" si="397"/>
        <v>0</v>
      </c>
      <c r="U670" s="106">
        <f t="shared" si="398"/>
        <v>0</v>
      </c>
      <c r="V670" s="106">
        <f t="shared" si="399"/>
        <v>0</v>
      </c>
      <c r="W670" s="106">
        <f t="shared" si="400"/>
        <v>0</v>
      </c>
      <c r="X670" s="106">
        <f t="shared" si="401"/>
        <v>0</v>
      </c>
      <c r="Y670" s="98">
        <f t="shared" si="402"/>
        <v>0</v>
      </c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4"/>
        <v>648</v>
      </c>
      <c r="C671" s="97">
        <v>39901</v>
      </c>
      <c r="E671" s="107" t="s">
        <v>312</v>
      </c>
      <c r="G671" s="118">
        <v>6.6</v>
      </c>
      <c r="H671" s="106" t="str">
        <f t="shared" si="386"/>
        <v>P, S, T &amp; D Plant - Commodity</v>
      </c>
      <c r="I671" s="98">
        <f>'Plt. Class.'!L$123</f>
        <v>353.44609083471539</v>
      </c>
      <c r="J671" s="106">
        <f t="shared" si="387"/>
        <v>136.479636578461</v>
      </c>
      <c r="K671" s="106">
        <f t="shared" si="388"/>
        <v>80.721193641729769</v>
      </c>
      <c r="L671" s="106">
        <f t="shared" si="389"/>
        <v>1.5046500759312065</v>
      </c>
      <c r="M671" s="106">
        <f t="shared" si="390"/>
        <v>66.679853684740593</v>
      </c>
      <c r="N671" s="106">
        <f t="shared" si="391"/>
        <v>68.060756853852865</v>
      </c>
      <c r="O671" s="106">
        <f t="shared" si="392"/>
        <v>0</v>
      </c>
      <c r="P671" s="106">
        <f t="shared" si="393"/>
        <v>0</v>
      </c>
      <c r="Q671" s="106">
        <f t="shared" si="394"/>
        <v>0</v>
      </c>
      <c r="R671" s="106">
        <f t="shared" si="395"/>
        <v>0</v>
      </c>
      <c r="S671" s="106">
        <f t="shared" si="396"/>
        <v>0</v>
      </c>
      <c r="T671" s="106">
        <f t="shared" si="397"/>
        <v>0</v>
      </c>
      <c r="U671" s="106">
        <f t="shared" si="398"/>
        <v>0</v>
      </c>
      <c r="V671" s="106">
        <f t="shared" si="399"/>
        <v>0</v>
      </c>
      <c r="W671" s="106">
        <f t="shared" si="400"/>
        <v>0</v>
      </c>
      <c r="X671" s="106">
        <f t="shared" si="401"/>
        <v>0</v>
      </c>
      <c r="Y671" s="98">
        <f t="shared" si="402"/>
        <v>0</v>
      </c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4"/>
        <v>649</v>
      </c>
      <c r="C672" s="97">
        <v>39902</v>
      </c>
      <c r="E672" s="107" t="s">
        <v>313</v>
      </c>
      <c r="G672" s="118">
        <v>6.6</v>
      </c>
      <c r="H672" s="106" t="str">
        <f t="shared" si="386"/>
        <v>P, S, T &amp; D Plant - Commodity</v>
      </c>
      <c r="I672" s="98">
        <f>'Plt. Class.'!L$124</f>
        <v>0</v>
      </c>
      <c r="J672" s="106">
        <f t="shared" si="387"/>
        <v>0</v>
      </c>
      <c r="K672" s="106">
        <f t="shared" si="388"/>
        <v>0</v>
      </c>
      <c r="L672" s="106">
        <f t="shared" si="389"/>
        <v>0</v>
      </c>
      <c r="M672" s="106">
        <f t="shared" si="390"/>
        <v>0</v>
      </c>
      <c r="N672" s="106">
        <f t="shared" si="391"/>
        <v>0</v>
      </c>
      <c r="O672" s="106">
        <f t="shared" si="392"/>
        <v>0</v>
      </c>
      <c r="P672" s="106">
        <f t="shared" si="393"/>
        <v>0</v>
      </c>
      <c r="Q672" s="106">
        <f t="shared" si="394"/>
        <v>0</v>
      </c>
      <c r="R672" s="106">
        <f t="shared" si="395"/>
        <v>0</v>
      </c>
      <c r="S672" s="106">
        <f t="shared" si="396"/>
        <v>0</v>
      </c>
      <c r="T672" s="106">
        <f t="shared" si="397"/>
        <v>0</v>
      </c>
      <c r="U672" s="106">
        <f t="shared" si="398"/>
        <v>0</v>
      </c>
      <c r="V672" s="106">
        <f t="shared" si="399"/>
        <v>0</v>
      </c>
      <c r="W672" s="106">
        <f t="shared" si="400"/>
        <v>0</v>
      </c>
      <c r="X672" s="106">
        <f t="shared" si="401"/>
        <v>0</v>
      </c>
      <c r="Y672" s="98">
        <f t="shared" si="402"/>
        <v>0</v>
      </c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4"/>
        <v>650</v>
      </c>
      <c r="C673" s="97">
        <v>39903</v>
      </c>
      <c r="E673" s="107" t="s">
        <v>314</v>
      </c>
      <c r="G673" s="118">
        <v>6.6</v>
      </c>
      <c r="H673" s="106" t="str">
        <f t="shared" si="386"/>
        <v>P, S, T &amp; D Plant - Commodity</v>
      </c>
      <c r="I673" s="98">
        <f>'Plt. Class.'!L$125</f>
        <v>1328.3108803830216</v>
      </c>
      <c r="J673" s="106">
        <f t="shared" si="387"/>
        <v>512.91382453757888</v>
      </c>
      <c r="K673" s="106">
        <f t="shared" si="388"/>
        <v>303.36405627967702</v>
      </c>
      <c r="L673" s="106">
        <f t="shared" si="389"/>
        <v>5.6547324156520418</v>
      </c>
      <c r="M673" s="106">
        <f t="shared" si="390"/>
        <v>250.59429839106139</v>
      </c>
      <c r="N673" s="106">
        <f t="shared" si="391"/>
        <v>255.7839687590525</v>
      </c>
      <c r="O673" s="106">
        <f t="shared" si="392"/>
        <v>0</v>
      </c>
      <c r="P673" s="106">
        <f t="shared" si="393"/>
        <v>0</v>
      </c>
      <c r="Q673" s="106">
        <f t="shared" si="394"/>
        <v>0</v>
      </c>
      <c r="R673" s="106">
        <f t="shared" si="395"/>
        <v>0</v>
      </c>
      <c r="S673" s="106">
        <f t="shared" si="396"/>
        <v>0</v>
      </c>
      <c r="T673" s="106">
        <f t="shared" si="397"/>
        <v>0</v>
      </c>
      <c r="U673" s="106">
        <f t="shared" si="398"/>
        <v>0</v>
      </c>
      <c r="V673" s="106">
        <f t="shared" si="399"/>
        <v>0</v>
      </c>
      <c r="W673" s="106">
        <f t="shared" si="400"/>
        <v>0</v>
      </c>
      <c r="X673" s="106">
        <f t="shared" si="401"/>
        <v>0</v>
      </c>
      <c r="Y673" s="98">
        <f t="shared" si="402"/>
        <v>0</v>
      </c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4"/>
        <v>651</v>
      </c>
      <c r="C674" s="97">
        <v>39904</v>
      </c>
      <c r="E674" s="107" t="s">
        <v>315</v>
      </c>
      <c r="G674" s="118">
        <v>6.6</v>
      </c>
      <c r="H674" s="106" t="str">
        <f t="shared" si="386"/>
        <v>P, S, T &amp; D Plant - Commodity</v>
      </c>
      <c r="I674" s="98">
        <f>'Plt. Class.'!L$126</f>
        <v>0</v>
      </c>
      <c r="J674" s="106">
        <f t="shared" si="387"/>
        <v>0</v>
      </c>
      <c r="K674" s="106">
        <f t="shared" si="388"/>
        <v>0</v>
      </c>
      <c r="L674" s="106">
        <f t="shared" si="389"/>
        <v>0</v>
      </c>
      <c r="M674" s="106">
        <f t="shared" si="390"/>
        <v>0</v>
      </c>
      <c r="N674" s="106">
        <f t="shared" si="391"/>
        <v>0</v>
      </c>
      <c r="O674" s="106">
        <f t="shared" si="392"/>
        <v>0</v>
      </c>
      <c r="P674" s="106">
        <f t="shared" si="393"/>
        <v>0</v>
      </c>
      <c r="Q674" s="106">
        <f t="shared" si="394"/>
        <v>0</v>
      </c>
      <c r="R674" s="106">
        <f t="shared" si="395"/>
        <v>0</v>
      </c>
      <c r="S674" s="106">
        <f t="shared" si="396"/>
        <v>0</v>
      </c>
      <c r="T674" s="106">
        <f t="shared" si="397"/>
        <v>0</v>
      </c>
      <c r="U674" s="106">
        <f t="shared" si="398"/>
        <v>0</v>
      </c>
      <c r="V674" s="106">
        <f t="shared" si="399"/>
        <v>0</v>
      </c>
      <c r="W674" s="106">
        <f t="shared" si="400"/>
        <v>0</v>
      </c>
      <c r="X674" s="106">
        <f t="shared" si="401"/>
        <v>0</v>
      </c>
      <c r="Y674" s="98">
        <f t="shared" si="402"/>
        <v>0</v>
      </c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4"/>
        <v>652</v>
      </c>
      <c r="C675" s="97">
        <v>39905</v>
      </c>
      <c r="E675" s="107" t="s">
        <v>316</v>
      </c>
      <c r="G675" s="118">
        <v>6.6</v>
      </c>
      <c r="H675" s="106" t="str">
        <f t="shared" si="386"/>
        <v>P, S, T &amp; D Plant - Commodity</v>
      </c>
      <c r="I675" s="98">
        <f>'Plt. Class.'!L$127</f>
        <v>0</v>
      </c>
      <c r="J675" s="106">
        <f t="shared" si="387"/>
        <v>0</v>
      </c>
      <c r="K675" s="106">
        <f t="shared" si="388"/>
        <v>0</v>
      </c>
      <c r="L675" s="106">
        <f t="shared" si="389"/>
        <v>0</v>
      </c>
      <c r="M675" s="106">
        <f t="shared" si="390"/>
        <v>0</v>
      </c>
      <c r="N675" s="106">
        <f t="shared" si="391"/>
        <v>0</v>
      </c>
      <c r="O675" s="106">
        <f t="shared" si="392"/>
        <v>0</v>
      </c>
      <c r="P675" s="106">
        <f t="shared" si="393"/>
        <v>0</v>
      </c>
      <c r="Q675" s="106">
        <f t="shared" si="394"/>
        <v>0</v>
      </c>
      <c r="R675" s="106">
        <f t="shared" si="395"/>
        <v>0</v>
      </c>
      <c r="S675" s="106">
        <f t="shared" si="396"/>
        <v>0</v>
      </c>
      <c r="T675" s="106">
        <f t="shared" si="397"/>
        <v>0</v>
      </c>
      <c r="U675" s="106">
        <f t="shared" si="398"/>
        <v>0</v>
      </c>
      <c r="V675" s="106">
        <f t="shared" si="399"/>
        <v>0</v>
      </c>
      <c r="W675" s="106">
        <f t="shared" si="400"/>
        <v>0</v>
      </c>
      <c r="X675" s="106">
        <f t="shared" si="401"/>
        <v>0</v>
      </c>
      <c r="Y675" s="98">
        <f t="shared" si="402"/>
        <v>0</v>
      </c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4"/>
        <v>653</v>
      </c>
      <c r="C676" s="97">
        <v>39906</v>
      </c>
      <c r="E676" s="107" t="s">
        <v>317</v>
      </c>
      <c r="G676" s="118">
        <v>6.6</v>
      </c>
      <c r="H676" s="106" t="str">
        <f t="shared" si="386"/>
        <v>P, S, T &amp; D Plant - Commodity</v>
      </c>
      <c r="I676" s="98">
        <f>'Plt. Class.'!L$128</f>
        <v>377.46204120234199</v>
      </c>
      <c r="J676" s="106">
        <f t="shared" si="387"/>
        <v>145.75315314365849</v>
      </c>
      <c r="K676" s="106">
        <f t="shared" si="388"/>
        <v>86.206036253900336</v>
      </c>
      <c r="L676" s="106">
        <f t="shared" si="389"/>
        <v>1.6068880196551556</v>
      </c>
      <c r="M676" s="106">
        <f t="shared" si="390"/>
        <v>71.210615512750735</v>
      </c>
      <c r="N676" s="106">
        <f t="shared" si="391"/>
        <v>72.685348272377297</v>
      </c>
      <c r="O676" s="106">
        <f t="shared" si="392"/>
        <v>0</v>
      </c>
      <c r="P676" s="106">
        <f t="shared" si="393"/>
        <v>0</v>
      </c>
      <c r="Q676" s="106">
        <f t="shared" si="394"/>
        <v>0</v>
      </c>
      <c r="R676" s="106">
        <f t="shared" si="395"/>
        <v>0</v>
      </c>
      <c r="S676" s="106">
        <f t="shared" si="396"/>
        <v>0</v>
      </c>
      <c r="T676" s="106">
        <f t="shared" si="397"/>
        <v>0</v>
      </c>
      <c r="U676" s="106">
        <f t="shared" si="398"/>
        <v>0</v>
      </c>
      <c r="V676" s="106">
        <f t="shared" si="399"/>
        <v>0</v>
      </c>
      <c r="W676" s="106">
        <f t="shared" si="400"/>
        <v>0</v>
      </c>
      <c r="X676" s="106">
        <f t="shared" si="401"/>
        <v>0</v>
      </c>
      <c r="Y676" s="98">
        <f t="shared" si="402"/>
        <v>0</v>
      </c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4"/>
        <v>654</v>
      </c>
      <c r="C677" s="97">
        <v>39907</v>
      </c>
      <c r="E677" s="107" t="s">
        <v>318</v>
      </c>
      <c r="G677" s="118">
        <v>6.6</v>
      </c>
      <c r="H677" s="106" t="str">
        <f t="shared" si="386"/>
        <v>P, S, T &amp; D Plant - Commodity</v>
      </c>
      <c r="I677" s="98">
        <f>'Plt. Class.'!L$129</f>
        <v>0</v>
      </c>
      <c r="J677" s="106">
        <f t="shared" si="387"/>
        <v>0</v>
      </c>
      <c r="K677" s="106">
        <f t="shared" si="388"/>
        <v>0</v>
      </c>
      <c r="L677" s="106">
        <f t="shared" si="389"/>
        <v>0</v>
      </c>
      <c r="M677" s="106">
        <f t="shared" si="390"/>
        <v>0</v>
      </c>
      <c r="N677" s="106">
        <f t="shared" si="391"/>
        <v>0</v>
      </c>
      <c r="O677" s="106">
        <f t="shared" si="392"/>
        <v>0</v>
      </c>
      <c r="P677" s="106">
        <f t="shared" si="393"/>
        <v>0</v>
      </c>
      <c r="Q677" s="106">
        <f t="shared" si="394"/>
        <v>0</v>
      </c>
      <c r="R677" s="106">
        <f t="shared" si="395"/>
        <v>0</v>
      </c>
      <c r="S677" s="106">
        <f t="shared" si="396"/>
        <v>0</v>
      </c>
      <c r="T677" s="106">
        <f t="shared" si="397"/>
        <v>0</v>
      </c>
      <c r="U677" s="106">
        <f t="shared" si="398"/>
        <v>0</v>
      </c>
      <c r="V677" s="106">
        <f t="shared" si="399"/>
        <v>0</v>
      </c>
      <c r="W677" s="106">
        <f t="shared" si="400"/>
        <v>0</v>
      </c>
      <c r="X677" s="106">
        <f t="shared" si="401"/>
        <v>0</v>
      </c>
      <c r="Y677" s="98">
        <f t="shared" si="402"/>
        <v>0</v>
      </c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si="384"/>
        <v>655</v>
      </c>
      <c r="C678" s="97">
        <v>39908</v>
      </c>
      <c r="E678" s="107" t="s">
        <v>319</v>
      </c>
      <c r="G678" s="118">
        <v>6.6</v>
      </c>
      <c r="H678" s="106" t="str">
        <f t="shared" si="386"/>
        <v>P, S, T &amp; D Plant - Commodity</v>
      </c>
      <c r="I678" s="98">
        <f>'Plt. Class.'!L$130</f>
        <v>647.44157533156306</v>
      </c>
      <c r="J678" s="106">
        <f t="shared" si="387"/>
        <v>250.00302223843141</v>
      </c>
      <c r="K678" s="106">
        <f t="shared" si="388"/>
        <v>147.86486009965648</v>
      </c>
      <c r="L678" s="106">
        <f t="shared" si="389"/>
        <v>2.7562138632881812</v>
      </c>
      <c r="M678" s="106">
        <f t="shared" si="390"/>
        <v>122.14397225492331</v>
      </c>
      <c r="N678" s="106">
        <f t="shared" si="391"/>
        <v>124.67350687526373</v>
      </c>
      <c r="O678" s="106">
        <f t="shared" si="392"/>
        <v>0</v>
      </c>
      <c r="P678" s="106">
        <f t="shared" si="393"/>
        <v>0</v>
      </c>
      <c r="Q678" s="106">
        <f t="shared" si="394"/>
        <v>0</v>
      </c>
      <c r="R678" s="106">
        <f t="shared" si="395"/>
        <v>0</v>
      </c>
      <c r="S678" s="106">
        <f t="shared" si="396"/>
        <v>0</v>
      </c>
      <c r="T678" s="106">
        <f t="shared" si="397"/>
        <v>0</v>
      </c>
      <c r="U678" s="106">
        <f t="shared" si="398"/>
        <v>0</v>
      </c>
      <c r="V678" s="106">
        <f t="shared" si="399"/>
        <v>0</v>
      </c>
      <c r="W678" s="106">
        <f t="shared" si="400"/>
        <v>0</v>
      </c>
      <c r="X678" s="106">
        <f t="shared" si="401"/>
        <v>0</v>
      </c>
      <c r="Y678" s="98">
        <f t="shared" si="402"/>
        <v>0</v>
      </c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384"/>
        <v>656</v>
      </c>
      <c r="C679" s="97">
        <v>39909</v>
      </c>
      <c r="E679" s="107" t="s">
        <v>320</v>
      </c>
      <c r="G679" s="118">
        <v>6.6</v>
      </c>
      <c r="H679" s="106" t="str">
        <f t="shared" si="386"/>
        <v>P, S, T &amp; D Plant - Commodity</v>
      </c>
      <c r="I679" s="98">
        <f>'Plt. Class.'!L$131</f>
        <v>0</v>
      </c>
      <c r="J679" s="106">
        <f t="shared" si="387"/>
        <v>0</v>
      </c>
      <c r="K679" s="106">
        <f t="shared" si="388"/>
        <v>0</v>
      </c>
      <c r="L679" s="106">
        <f t="shared" si="389"/>
        <v>0</v>
      </c>
      <c r="M679" s="106">
        <f t="shared" si="390"/>
        <v>0</v>
      </c>
      <c r="N679" s="106">
        <f t="shared" si="391"/>
        <v>0</v>
      </c>
      <c r="O679" s="106">
        <f t="shared" si="392"/>
        <v>0</v>
      </c>
      <c r="P679" s="106">
        <f t="shared" si="393"/>
        <v>0</v>
      </c>
      <c r="Q679" s="106">
        <f t="shared" si="394"/>
        <v>0</v>
      </c>
      <c r="R679" s="106">
        <f t="shared" si="395"/>
        <v>0</v>
      </c>
      <c r="S679" s="106">
        <f t="shared" si="396"/>
        <v>0</v>
      </c>
      <c r="T679" s="106">
        <f t="shared" si="397"/>
        <v>0</v>
      </c>
      <c r="U679" s="106">
        <f t="shared" si="398"/>
        <v>0</v>
      </c>
      <c r="V679" s="106">
        <f t="shared" si="399"/>
        <v>0</v>
      </c>
      <c r="W679" s="106">
        <f t="shared" si="400"/>
        <v>0</v>
      </c>
      <c r="X679" s="106">
        <f t="shared" si="401"/>
        <v>0</v>
      </c>
      <c r="Y679" s="98">
        <f t="shared" si="402"/>
        <v>0</v>
      </c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384"/>
        <v>657</v>
      </c>
      <c r="C680" s="97">
        <v>39924</v>
      </c>
      <c r="E680" s="107" t="s">
        <v>321</v>
      </c>
      <c r="G680" s="118">
        <v>6.6</v>
      </c>
      <c r="H680" s="106" t="str">
        <f t="shared" si="386"/>
        <v>P, S, T &amp; D Plant - Commodity</v>
      </c>
      <c r="I680" s="98">
        <f>'Plt. Class.'!L$132</f>
        <v>0</v>
      </c>
      <c r="J680" s="106">
        <f t="shared" si="387"/>
        <v>0</v>
      </c>
      <c r="K680" s="106">
        <f t="shared" si="388"/>
        <v>0</v>
      </c>
      <c r="L680" s="106">
        <f t="shared" si="389"/>
        <v>0</v>
      </c>
      <c r="M680" s="106">
        <f t="shared" si="390"/>
        <v>0</v>
      </c>
      <c r="N680" s="106">
        <f t="shared" si="391"/>
        <v>0</v>
      </c>
      <c r="O680" s="106">
        <f t="shared" si="392"/>
        <v>0</v>
      </c>
      <c r="P680" s="106">
        <f t="shared" si="393"/>
        <v>0</v>
      </c>
      <c r="Q680" s="106">
        <f t="shared" si="394"/>
        <v>0</v>
      </c>
      <c r="R680" s="106">
        <f t="shared" si="395"/>
        <v>0</v>
      </c>
      <c r="S680" s="106">
        <f t="shared" si="396"/>
        <v>0</v>
      </c>
      <c r="T680" s="106">
        <f t="shared" si="397"/>
        <v>0</v>
      </c>
      <c r="U680" s="106">
        <f t="shared" si="398"/>
        <v>0</v>
      </c>
      <c r="V680" s="106">
        <f t="shared" si="399"/>
        <v>0</v>
      </c>
      <c r="W680" s="106">
        <f t="shared" si="400"/>
        <v>0</v>
      </c>
      <c r="X680" s="106">
        <f t="shared" si="401"/>
        <v>0</v>
      </c>
      <c r="Y680" s="98">
        <f t="shared" si="402"/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si="384"/>
        <v>658</v>
      </c>
      <c r="G681" s="118"/>
      <c r="H681" s="106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384"/>
        <v>659</v>
      </c>
      <c r="D682" s="97" t="s">
        <v>149</v>
      </c>
      <c r="G682" s="118"/>
      <c r="H682" s="106"/>
      <c r="I682" s="98">
        <f>'Plt. Class.'!L$134</f>
        <v>273258.54026498261</v>
      </c>
      <c r="J682" s="98">
        <f>SUM(J646:J680)</f>
        <v>105516.02418136732</v>
      </c>
      <c r="K682" s="98">
        <f t="shared" ref="K682:X682" si="403">SUM(K646:K680)</f>
        <v>62407.694171672418</v>
      </c>
      <c r="L682" s="98">
        <f t="shared" si="403"/>
        <v>1163.2848516942004</v>
      </c>
      <c r="M682" s="98">
        <f t="shared" si="403"/>
        <v>51551.962110950561</v>
      </c>
      <c r="N682" s="98">
        <f t="shared" si="403"/>
        <v>52619.574949298119</v>
      </c>
      <c r="O682" s="98">
        <f t="shared" si="403"/>
        <v>0</v>
      </c>
      <c r="P682" s="98">
        <f t="shared" si="403"/>
        <v>0</v>
      </c>
      <c r="Q682" s="98">
        <f t="shared" si="403"/>
        <v>0</v>
      </c>
      <c r="R682" s="98">
        <f t="shared" si="403"/>
        <v>0</v>
      </c>
      <c r="S682" s="98">
        <f t="shared" si="403"/>
        <v>0</v>
      </c>
      <c r="T682" s="98">
        <f t="shared" si="403"/>
        <v>0</v>
      </c>
      <c r="U682" s="98">
        <f t="shared" si="403"/>
        <v>0</v>
      </c>
      <c r="V682" s="98">
        <f t="shared" si="403"/>
        <v>0</v>
      </c>
      <c r="W682" s="98">
        <f t="shared" si="403"/>
        <v>0</v>
      </c>
      <c r="X682" s="98">
        <f t="shared" si="403"/>
        <v>0</v>
      </c>
      <c r="Y682" s="98">
        <f>SUM(J682:X682)-I682</f>
        <v>0</v>
      </c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384"/>
        <v>660</v>
      </c>
      <c r="G683" s="118"/>
      <c r="H683" s="106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384"/>
        <v>661</v>
      </c>
      <c r="D684" s="97" t="s">
        <v>349</v>
      </c>
      <c r="G684" s="118"/>
      <c r="H684" s="106"/>
      <c r="I684" s="98">
        <f>'Plt. Class.'!L$136</f>
        <v>8358626.8643583274</v>
      </c>
      <c r="J684" s="98">
        <f t="shared" ref="J684:X684" si="404">J682+J642+J614+J600+J578+J566</f>
        <v>3227599.3038951382</v>
      </c>
      <c r="K684" s="98">
        <f t="shared" si="404"/>
        <v>1908971.0006507223</v>
      </c>
      <c r="L684" s="98">
        <f t="shared" si="404"/>
        <v>35583.385620238085</v>
      </c>
      <c r="M684" s="98">
        <f t="shared" si="404"/>
        <v>1576908.1361304228</v>
      </c>
      <c r="N684" s="98">
        <f t="shared" si="404"/>
        <v>1609565.0380618039</v>
      </c>
      <c r="O684" s="98">
        <f t="shared" si="404"/>
        <v>0</v>
      </c>
      <c r="P684" s="98">
        <f t="shared" si="404"/>
        <v>0</v>
      </c>
      <c r="Q684" s="98">
        <f t="shared" si="404"/>
        <v>0</v>
      </c>
      <c r="R684" s="98">
        <f t="shared" si="404"/>
        <v>0</v>
      </c>
      <c r="S684" s="98">
        <f t="shared" si="404"/>
        <v>0</v>
      </c>
      <c r="T684" s="98">
        <f t="shared" si="404"/>
        <v>0</v>
      </c>
      <c r="U684" s="98">
        <f t="shared" si="404"/>
        <v>0</v>
      </c>
      <c r="V684" s="98">
        <f t="shared" si="404"/>
        <v>0</v>
      </c>
      <c r="W684" s="98">
        <f t="shared" si="404"/>
        <v>0</v>
      </c>
      <c r="X684" s="98">
        <f t="shared" si="404"/>
        <v>0</v>
      </c>
      <c r="Y684" s="98">
        <f>SUM(J684:X684)-I684</f>
        <v>0</v>
      </c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384"/>
        <v>662</v>
      </c>
      <c r="G685" s="118"/>
      <c r="H685" s="106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384"/>
        <v>663</v>
      </c>
      <c r="D686" s="97" t="s">
        <v>348</v>
      </c>
      <c r="G686" s="118">
        <v>6.6</v>
      </c>
      <c r="H686" s="106" t="str">
        <f>VLOOKUP($G686,alloc,3)</f>
        <v>P, S, T &amp; D Plant - Commodity</v>
      </c>
      <c r="I686" s="98">
        <f>'Plt. Class.'!L$138</f>
        <v>0</v>
      </c>
      <c r="J686" s="106">
        <f>$I686*VLOOKUP($G686,alloc,6)</f>
        <v>0</v>
      </c>
      <c r="K686" s="106">
        <f>$I686*VLOOKUP($G686,alloc,7)</f>
        <v>0</v>
      </c>
      <c r="L686" s="106">
        <f>$I686*VLOOKUP($G686,alloc,8)</f>
        <v>0</v>
      </c>
      <c r="M686" s="106">
        <f>$I686*VLOOKUP($G686,alloc,9)</f>
        <v>0</v>
      </c>
      <c r="N686" s="106">
        <f>$I686*VLOOKUP($G686,alloc,10)</f>
        <v>0</v>
      </c>
      <c r="O686" s="106">
        <f>$I686*VLOOKUP($G686,alloc,11)</f>
        <v>0</v>
      </c>
      <c r="P686" s="106">
        <f>$I686*VLOOKUP($G686,alloc,12)</f>
        <v>0</v>
      </c>
      <c r="Q686" s="106">
        <f>$I686*VLOOKUP($G686,alloc,13)</f>
        <v>0</v>
      </c>
      <c r="R686" s="106">
        <f>$I686*VLOOKUP($G686,alloc,14)</f>
        <v>0</v>
      </c>
      <c r="S686" s="106">
        <f>$I686*VLOOKUP($G686,alloc,15)</f>
        <v>0</v>
      </c>
      <c r="T686" s="106">
        <f>$I686*VLOOKUP($G686,alloc,16)</f>
        <v>0</v>
      </c>
      <c r="U686" s="106">
        <f>$I686*VLOOKUP($G686,alloc,17)</f>
        <v>0</v>
      </c>
      <c r="V686" s="106">
        <f>$I686*VLOOKUP($G686,alloc,18)</f>
        <v>0</v>
      </c>
      <c r="W686" s="106">
        <f>$I686*VLOOKUP($G686,alloc,19)</f>
        <v>0</v>
      </c>
      <c r="X686" s="106">
        <f>$I686*VLOOKUP($G686,alloc,20)</f>
        <v>0</v>
      </c>
      <c r="Y686" s="98">
        <f>SUM(J686:X686)-I686</f>
        <v>0</v>
      </c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384"/>
        <v>664</v>
      </c>
      <c r="G687" s="118"/>
      <c r="H687" s="106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384"/>
        <v>665</v>
      </c>
      <c r="D688" s="97" t="s">
        <v>347</v>
      </c>
      <c r="G688" s="118"/>
      <c r="H688" s="106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384"/>
        <v>666</v>
      </c>
      <c r="G689" s="118"/>
      <c r="H689" s="106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384"/>
        <v>667</v>
      </c>
      <c r="D690" s="97" t="s">
        <v>322</v>
      </c>
      <c r="G690" s="118"/>
      <c r="H690" s="106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384"/>
        <v>668</v>
      </c>
      <c r="G691" s="118"/>
      <c r="H691" s="106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ref="A692:A755" si="405">A691+1</f>
        <v>669</v>
      </c>
      <c r="C692" s="97">
        <v>30100</v>
      </c>
      <c r="E692" s="107" t="s">
        <v>323</v>
      </c>
      <c r="G692" s="118">
        <v>6.6</v>
      </c>
      <c r="H692" s="106" t="str">
        <f>VLOOKUP($G692,alloc,3)</f>
        <v>P, S, T &amp; D Plant - Commodity</v>
      </c>
      <c r="I692" s="98">
        <f>'Plt. Class.'!L$144</f>
        <v>922.05820116634197</v>
      </c>
      <c r="J692" s="106">
        <f>$I692*VLOOKUP($G692,alloc,6)</f>
        <v>356.04345743979479</v>
      </c>
      <c r="K692" s="106">
        <f>$I692*VLOOKUP($G692,alloc,7)</f>
        <v>210.58271837019521</v>
      </c>
      <c r="L692" s="106">
        <f>$I692*VLOOKUP($G692,alloc,8)</f>
        <v>3.9252802007837642</v>
      </c>
      <c r="M692" s="106">
        <f>$I692*VLOOKUP($G692,alloc,9)</f>
        <v>173.95214584885142</v>
      </c>
      <c r="N692" s="106">
        <f>$I692*VLOOKUP($G692,alloc,10)</f>
        <v>177.55459930671688</v>
      </c>
      <c r="O692" s="106">
        <f>$I692*VLOOKUP($G692,alloc,11)</f>
        <v>0</v>
      </c>
      <c r="P692" s="106">
        <f>$I692*VLOOKUP($G692,alloc,12)</f>
        <v>0</v>
      </c>
      <c r="Q692" s="106">
        <f>$I692*VLOOKUP($G692,alloc,13)</f>
        <v>0</v>
      </c>
      <c r="R692" s="106">
        <f>$I692*VLOOKUP($G692,alloc,14)</f>
        <v>0</v>
      </c>
      <c r="S692" s="106">
        <f>$I692*VLOOKUP($G692,alloc,15)</f>
        <v>0</v>
      </c>
      <c r="T692" s="106">
        <f>$I692*VLOOKUP($G692,alloc,16)</f>
        <v>0</v>
      </c>
      <c r="U692" s="106">
        <f>$I692*VLOOKUP($G692,alloc,17)</f>
        <v>0</v>
      </c>
      <c r="V692" s="106">
        <f>$I692*VLOOKUP($G692,alloc,18)</f>
        <v>0</v>
      </c>
      <c r="W692" s="106">
        <f>$I692*VLOOKUP($G692,alloc,19)</f>
        <v>0</v>
      </c>
      <c r="X692" s="106">
        <f>$I692*VLOOKUP($G692,alloc,20)</f>
        <v>0</v>
      </c>
      <c r="Y692" s="98">
        <f>SUM(J692:X692)-I692</f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05"/>
        <v>670</v>
      </c>
      <c r="C693" s="97">
        <v>30200</v>
      </c>
      <c r="E693" s="107" t="s">
        <v>185</v>
      </c>
      <c r="G693" s="118">
        <v>6.6</v>
      </c>
      <c r="H693" s="106" t="str">
        <f>VLOOKUP($G693,alloc,3)</f>
        <v>P, S, T &amp; D Plant - Commodity</v>
      </c>
      <c r="I693" s="98">
        <f>'Plt. Class.'!L$145</f>
        <v>0</v>
      </c>
      <c r="J693" s="106">
        <f>$I693*VLOOKUP($G693,alloc,6)</f>
        <v>0</v>
      </c>
      <c r="K693" s="106">
        <f>$I693*VLOOKUP($G693,alloc,7)</f>
        <v>0</v>
      </c>
      <c r="L693" s="106">
        <f>$I693*VLOOKUP($G693,alloc,8)</f>
        <v>0</v>
      </c>
      <c r="M693" s="106">
        <f>$I693*VLOOKUP($G693,alloc,9)</f>
        <v>0</v>
      </c>
      <c r="N693" s="106">
        <f>$I693*VLOOKUP($G693,alloc,10)</f>
        <v>0</v>
      </c>
      <c r="O693" s="106">
        <f>$I693*VLOOKUP($G693,alloc,11)</f>
        <v>0</v>
      </c>
      <c r="P693" s="106">
        <f>$I693*VLOOKUP($G693,alloc,12)</f>
        <v>0</v>
      </c>
      <c r="Q693" s="106">
        <f>$I693*VLOOKUP($G693,alloc,13)</f>
        <v>0</v>
      </c>
      <c r="R693" s="106">
        <f>$I693*VLOOKUP($G693,alloc,14)</f>
        <v>0</v>
      </c>
      <c r="S693" s="106">
        <f>$I693*VLOOKUP($G693,alloc,15)</f>
        <v>0</v>
      </c>
      <c r="T693" s="106">
        <f>$I693*VLOOKUP($G693,alloc,16)</f>
        <v>0</v>
      </c>
      <c r="U693" s="106">
        <f>$I693*VLOOKUP($G693,alloc,17)</f>
        <v>0</v>
      </c>
      <c r="V693" s="106">
        <f>$I693*VLOOKUP($G693,alloc,18)</f>
        <v>0</v>
      </c>
      <c r="W693" s="106">
        <f>$I693*VLOOKUP($G693,alloc,19)</f>
        <v>0</v>
      </c>
      <c r="X693" s="106">
        <f>$I693*VLOOKUP($G693,alloc,20)</f>
        <v>0</v>
      </c>
      <c r="Y693" s="98">
        <f>SUM(J693:X693)-I693</f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05"/>
        <v>671</v>
      </c>
      <c r="C694" s="97">
        <v>30300</v>
      </c>
      <c r="E694" s="107" t="s">
        <v>324</v>
      </c>
      <c r="G694" s="118">
        <v>6.6</v>
      </c>
      <c r="H694" s="106" t="str">
        <f>VLOOKUP($G694,alloc,3)</f>
        <v>P, S, T &amp; D Plant - Commodity</v>
      </c>
      <c r="I694" s="98">
        <f>'Plt. Class.'!L$146</f>
        <v>5520.8853079065748</v>
      </c>
      <c r="J694" s="106">
        <f>$I694*VLOOKUP($G694,alloc,6)</f>
        <v>2131.8340758416066</v>
      </c>
      <c r="K694" s="106">
        <f>$I694*VLOOKUP($G694,alloc,7)</f>
        <v>1260.8781468224279</v>
      </c>
      <c r="L694" s="106">
        <f>$I694*VLOOKUP($G694,alloc,8)</f>
        <v>23.502878411049604</v>
      </c>
      <c r="M694" s="106">
        <f>$I694*VLOOKUP($G694,alloc,9)</f>
        <v>1041.5501375953727</v>
      </c>
      <c r="N694" s="106">
        <f>$I694*VLOOKUP($G694,alloc,10)</f>
        <v>1063.1200692361183</v>
      </c>
      <c r="O694" s="106">
        <f>$I694*VLOOKUP($G694,alloc,11)</f>
        <v>0</v>
      </c>
      <c r="P694" s="106">
        <f>$I694*VLOOKUP($G694,alloc,12)</f>
        <v>0</v>
      </c>
      <c r="Q694" s="106">
        <f>$I694*VLOOKUP($G694,alloc,13)</f>
        <v>0</v>
      </c>
      <c r="R694" s="106">
        <f>$I694*VLOOKUP($G694,alloc,14)</f>
        <v>0</v>
      </c>
      <c r="S694" s="106">
        <f>$I694*VLOOKUP($G694,alloc,15)</f>
        <v>0</v>
      </c>
      <c r="T694" s="106">
        <f>$I694*VLOOKUP($G694,alloc,16)</f>
        <v>0</v>
      </c>
      <c r="U694" s="106">
        <f>$I694*VLOOKUP($G694,alloc,17)</f>
        <v>0</v>
      </c>
      <c r="V694" s="106">
        <f>$I694*VLOOKUP($G694,alloc,18)</f>
        <v>0</v>
      </c>
      <c r="W694" s="106">
        <f>$I694*VLOOKUP($G694,alloc,19)</f>
        <v>0</v>
      </c>
      <c r="X694" s="106">
        <f>$I694*VLOOKUP($G694,alloc,20)</f>
        <v>0</v>
      </c>
      <c r="Y694" s="98">
        <f>SUM(J694:X694)-I694</f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05"/>
        <v>672</v>
      </c>
      <c r="G695" s="118"/>
      <c r="H695" s="106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05"/>
        <v>673</v>
      </c>
      <c r="D696" s="97" t="s">
        <v>325</v>
      </c>
      <c r="G696" s="118"/>
      <c r="H696" s="106"/>
      <c r="I696" s="98">
        <f>'Plt. Class.'!L$148</f>
        <v>6442.9435090729166</v>
      </c>
      <c r="J696" s="98">
        <f>SUM(J692:J694)</f>
        <v>2487.8775332814012</v>
      </c>
      <c r="K696" s="98">
        <f t="shared" ref="K696:X696" si="406">SUM(K692:K694)</f>
        <v>1471.460865192623</v>
      </c>
      <c r="L696" s="98">
        <f t="shared" si="406"/>
        <v>27.428158611833368</v>
      </c>
      <c r="M696" s="98">
        <f t="shared" si="406"/>
        <v>1215.5022834442241</v>
      </c>
      <c r="N696" s="98">
        <f t="shared" si="406"/>
        <v>1240.6746685428352</v>
      </c>
      <c r="O696" s="98">
        <f t="shared" si="406"/>
        <v>0</v>
      </c>
      <c r="P696" s="98">
        <f t="shared" si="406"/>
        <v>0</v>
      </c>
      <c r="Q696" s="98">
        <f t="shared" si="406"/>
        <v>0</v>
      </c>
      <c r="R696" s="98">
        <f t="shared" si="406"/>
        <v>0</v>
      </c>
      <c r="S696" s="98">
        <f t="shared" si="406"/>
        <v>0</v>
      </c>
      <c r="T696" s="98">
        <f t="shared" si="406"/>
        <v>0</v>
      </c>
      <c r="U696" s="98">
        <f t="shared" si="406"/>
        <v>0</v>
      </c>
      <c r="V696" s="98">
        <f t="shared" si="406"/>
        <v>0</v>
      </c>
      <c r="W696" s="98">
        <f t="shared" si="406"/>
        <v>0</v>
      </c>
      <c r="X696" s="98">
        <f t="shared" si="406"/>
        <v>0</v>
      </c>
      <c r="Y696" s="98">
        <f>SUM(J696:X696)-I696</f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05"/>
        <v>674</v>
      </c>
      <c r="G697" s="118"/>
      <c r="H697" s="106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05"/>
        <v>675</v>
      </c>
      <c r="D698" s="97" t="s">
        <v>148</v>
      </c>
      <c r="G698" s="118"/>
      <c r="H698" s="106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05"/>
        <v>676</v>
      </c>
      <c r="G699" s="118"/>
      <c r="H699" s="106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05"/>
        <v>677</v>
      </c>
      <c r="C700" s="108">
        <v>37400</v>
      </c>
      <c r="E700" s="107" t="s">
        <v>115</v>
      </c>
      <c r="G700" s="118">
        <v>6.6</v>
      </c>
      <c r="H700" s="106" t="str">
        <f t="shared" ref="H700:H733" si="407">VLOOKUP($G700,alloc,3)</f>
        <v>P, S, T &amp; D Plant - Commodity</v>
      </c>
      <c r="I700" s="98">
        <f>'Plt. Class.'!L$152</f>
        <v>0</v>
      </c>
      <c r="J700" s="106">
        <f t="shared" ref="J700:J733" si="408">$I700*VLOOKUP($G700,alloc,6)</f>
        <v>0</v>
      </c>
      <c r="K700" s="106">
        <f t="shared" ref="K700:K733" si="409">$I700*VLOOKUP($G700,alloc,7)</f>
        <v>0</v>
      </c>
      <c r="L700" s="106">
        <f t="shared" ref="L700:L733" si="410">$I700*VLOOKUP($G700,alloc,8)</f>
        <v>0</v>
      </c>
      <c r="M700" s="106">
        <f t="shared" ref="M700:M733" si="411">$I700*VLOOKUP($G700,alloc,9)</f>
        <v>0</v>
      </c>
      <c r="N700" s="106">
        <f t="shared" ref="N700:N733" si="412">$I700*VLOOKUP($G700,alloc,10)</f>
        <v>0</v>
      </c>
      <c r="O700" s="106">
        <f t="shared" ref="O700:O733" si="413">$I700*VLOOKUP($G700,alloc,11)</f>
        <v>0</v>
      </c>
      <c r="P700" s="106">
        <f t="shared" ref="P700:P733" si="414">$I700*VLOOKUP($G700,alloc,12)</f>
        <v>0</v>
      </c>
      <c r="Q700" s="106">
        <f t="shared" ref="Q700:Q733" si="415">$I700*VLOOKUP($G700,alloc,13)</f>
        <v>0</v>
      </c>
      <c r="R700" s="106">
        <f t="shared" ref="R700:R733" si="416">$I700*VLOOKUP($G700,alloc,14)</f>
        <v>0</v>
      </c>
      <c r="S700" s="106">
        <f t="shared" ref="S700:S733" si="417">$I700*VLOOKUP($G700,alloc,15)</f>
        <v>0</v>
      </c>
      <c r="T700" s="106">
        <f t="shared" ref="T700:T733" si="418">$I700*VLOOKUP($G700,alloc,16)</f>
        <v>0</v>
      </c>
      <c r="U700" s="106">
        <f t="shared" ref="U700:U733" si="419">$I700*VLOOKUP($G700,alloc,17)</f>
        <v>0</v>
      </c>
      <c r="V700" s="106">
        <f t="shared" ref="V700:V733" si="420">$I700*VLOOKUP($G700,alloc,18)</f>
        <v>0</v>
      </c>
      <c r="W700" s="106">
        <f t="shared" ref="W700:W733" si="421">$I700*VLOOKUP($G700,alloc,19)</f>
        <v>0</v>
      </c>
      <c r="X700" s="106">
        <f t="shared" ref="X700:X733" si="422">$I700*VLOOKUP($G700,alloc,20)</f>
        <v>0</v>
      </c>
      <c r="Y700" s="98">
        <f t="shared" ref="Y700:Y733" si="423">SUM(J700:X700)-I700</f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05"/>
        <v>678</v>
      </c>
      <c r="C701" s="108">
        <v>39001</v>
      </c>
      <c r="E701" s="107" t="s">
        <v>291</v>
      </c>
      <c r="G701" s="118">
        <v>6.6</v>
      </c>
      <c r="H701" s="106" t="str">
        <f t="shared" si="407"/>
        <v>P, S, T &amp; D Plant - Commodity</v>
      </c>
      <c r="I701" s="98">
        <f>'Plt. Class.'!L$153</f>
        <v>892.34906138820816</v>
      </c>
      <c r="J701" s="106">
        <f t="shared" si="408"/>
        <v>344.57157331058391</v>
      </c>
      <c r="K701" s="106">
        <f t="shared" si="409"/>
        <v>203.79764622723744</v>
      </c>
      <c r="L701" s="106">
        <f t="shared" si="410"/>
        <v>3.7988058654262846</v>
      </c>
      <c r="M701" s="106">
        <f t="shared" si="411"/>
        <v>168.34732761807953</v>
      </c>
      <c r="N701" s="106">
        <f t="shared" si="412"/>
        <v>171.83370836688113</v>
      </c>
      <c r="O701" s="106">
        <f t="shared" si="413"/>
        <v>0</v>
      </c>
      <c r="P701" s="106">
        <f t="shared" si="414"/>
        <v>0</v>
      </c>
      <c r="Q701" s="106">
        <f t="shared" si="415"/>
        <v>0</v>
      </c>
      <c r="R701" s="106">
        <f t="shared" si="416"/>
        <v>0</v>
      </c>
      <c r="S701" s="106">
        <f t="shared" si="417"/>
        <v>0</v>
      </c>
      <c r="T701" s="106">
        <f t="shared" si="418"/>
        <v>0</v>
      </c>
      <c r="U701" s="106">
        <f t="shared" si="419"/>
        <v>0</v>
      </c>
      <c r="V701" s="106">
        <f t="shared" si="420"/>
        <v>0</v>
      </c>
      <c r="W701" s="106">
        <f t="shared" si="421"/>
        <v>0</v>
      </c>
      <c r="X701" s="106">
        <f t="shared" si="422"/>
        <v>0</v>
      </c>
      <c r="Y701" s="98">
        <f t="shared" si="423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05"/>
        <v>679</v>
      </c>
      <c r="C702" s="108">
        <v>36602</v>
      </c>
      <c r="E702" s="107" t="s">
        <v>139</v>
      </c>
      <c r="G702" s="118">
        <v>6.6</v>
      </c>
      <c r="H702" s="106" t="str">
        <f t="shared" si="407"/>
        <v>P, S, T &amp; D Plant - Commodity</v>
      </c>
      <c r="I702" s="98">
        <f>'Plt. Class.'!L$154</f>
        <v>0</v>
      </c>
      <c r="J702" s="106">
        <f t="shared" si="408"/>
        <v>0</v>
      </c>
      <c r="K702" s="106">
        <f t="shared" si="409"/>
        <v>0</v>
      </c>
      <c r="L702" s="106">
        <f t="shared" si="410"/>
        <v>0</v>
      </c>
      <c r="M702" s="106">
        <f t="shared" si="411"/>
        <v>0</v>
      </c>
      <c r="N702" s="106">
        <f t="shared" si="412"/>
        <v>0</v>
      </c>
      <c r="O702" s="106">
        <f t="shared" si="413"/>
        <v>0</v>
      </c>
      <c r="P702" s="106">
        <f t="shared" si="414"/>
        <v>0</v>
      </c>
      <c r="Q702" s="106">
        <f t="shared" si="415"/>
        <v>0</v>
      </c>
      <c r="R702" s="106">
        <f t="shared" si="416"/>
        <v>0</v>
      </c>
      <c r="S702" s="106">
        <f t="shared" si="417"/>
        <v>0</v>
      </c>
      <c r="T702" s="106">
        <f t="shared" si="418"/>
        <v>0</v>
      </c>
      <c r="U702" s="106">
        <f t="shared" si="419"/>
        <v>0</v>
      </c>
      <c r="V702" s="106">
        <f t="shared" si="420"/>
        <v>0</v>
      </c>
      <c r="W702" s="106">
        <f t="shared" si="421"/>
        <v>0</v>
      </c>
      <c r="X702" s="106">
        <f t="shared" si="422"/>
        <v>0</v>
      </c>
      <c r="Y702" s="98">
        <f t="shared" si="423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05"/>
        <v>680</v>
      </c>
      <c r="C703" s="108">
        <v>38900</v>
      </c>
      <c r="E703" s="107" t="s">
        <v>115</v>
      </c>
      <c r="G703" s="118">
        <v>6.6</v>
      </c>
      <c r="H703" s="106" t="str">
        <f t="shared" si="407"/>
        <v>P, S, T &amp; D Plant - Commodity</v>
      </c>
      <c r="I703" s="98">
        <f>'Plt. Class.'!L$155</f>
        <v>0</v>
      </c>
      <c r="J703" s="106">
        <f t="shared" si="408"/>
        <v>0</v>
      </c>
      <c r="K703" s="106">
        <f t="shared" si="409"/>
        <v>0</v>
      </c>
      <c r="L703" s="106">
        <f t="shared" si="410"/>
        <v>0</v>
      </c>
      <c r="M703" s="106">
        <f t="shared" si="411"/>
        <v>0</v>
      </c>
      <c r="N703" s="106">
        <f t="shared" si="412"/>
        <v>0</v>
      </c>
      <c r="O703" s="106">
        <f t="shared" si="413"/>
        <v>0</v>
      </c>
      <c r="P703" s="106">
        <f t="shared" si="414"/>
        <v>0</v>
      </c>
      <c r="Q703" s="106">
        <f t="shared" si="415"/>
        <v>0</v>
      </c>
      <c r="R703" s="106">
        <f t="shared" si="416"/>
        <v>0</v>
      </c>
      <c r="S703" s="106">
        <f t="shared" si="417"/>
        <v>0</v>
      </c>
      <c r="T703" s="106">
        <f t="shared" si="418"/>
        <v>0</v>
      </c>
      <c r="U703" s="106">
        <f t="shared" si="419"/>
        <v>0</v>
      </c>
      <c r="V703" s="106">
        <f t="shared" si="420"/>
        <v>0</v>
      </c>
      <c r="W703" s="106">
        <f t="shared" si="421"/>
        <v>0</v>
      </c>
      <c r="X703" s="106">
        <f t="shared" si="422"/>
        <v>0</v>
      </c>
      <c r="Y703" s="98">
        <f t="shared" si="423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05"/>
        <v>681</v>
      </c>
      <c r="C704" s="108">
        <v>39004</v>
      </c>
      <c r="E704" s="107" t="s">
        <v>293</v>
      </c>
      <c r="G704" s="118">
        <v>6.6</v>
      </c>
      <c r="H704" s="106" t="str">
        <f t="shared" si="407"/>
        <v>P, S, T &amp; D Plant - Commodity</v>
      </c>
      <c r="I704" s="98">
        <f>'Plt. Class.'!L$156</f>
        <v>76.546955160445577</v>
      </c>
      <c r="J704" s="106">
        <f t="shared" si="408"/>
        <v>29.557833266207538</v>
      </c>
      <c r="K704" s="106">
        <f t="shared" si="409"/>
        <v>17.482048183355481</v>
      </c>
      <c r="L704" s="106">
        <f t="shared" si="410"/>
        <v>0.3258668998784538</v>
      </c>
      <c r="M704" s="106">
        <f t="shared" si="411"/>
        <v>14.441070088105167</v>
      </c>
      <c r="N704" s="106">
        <f t="shared" si="412"/>
        <v>14.740136722898944</v>
      </c>
      <c r="O704" s="106">
        <f t="shared" si="413"/>
        <v>0</v>
      </c>
      <c r="P704" s="106">
        <f t="shared" si="414"/>
        <v>0</v>
      </c>
      <c r="Q704" s="106">
        <f t="shared" si="415"/>
        <v>0</v>
      </c>
      <c r="R704" s="106">
        <f t="shared" si="416"/>
        <v>0</v>
      </c>
      <c r="S704" s="106">
        <f t="shared" si="417"/>
        <v>0</v>
      </c>
      <c r="T704" s="106">
        <f t="shared" si="418"/>
        <v>0</v>
      </c>
      <c r="U704" s="106">
        <f t="shared" si="419"/>
        <v>0</v>
      </c>
      <c r="V704" s="106">
        <f t="shared" si="420"/>
        <v>0</v>
      </c>
      <c r="W704" s="106">
        <f t="shared" si="421"/>
        <v>0</v>
      </c>
      <c r="X704" s="106">
        <f t="shared" si="422"/>
        <v>0</v>
      </c>
      <c r="Y704" s="98">
        <f t="shared" si="423"/>
        <v>0</v>
      </c>
      <c r="Z704" s="98"/>
      <c r="AA704" s="98"/>
      <c r="AB704" s="98"/>
      <c r="AC704" s="98"/>
      <c r="AD704" s="98"/>
      <c r="AE704" s="98"/>
      <c r="AF704" s="98"/>
      <c r="AG704" s="98"/>
    </row>
    <row r="705" spans="1:33">
      <c r="A705" s="97">
        <f t="shared" si="405"/>
        <v>682</v>
      </c>
      <c r="C705" s="108">
        <v>39009</v>
      </c>
      <c r="E705" s="107" t="s">
        <v>294</v>
      </c>
      <c r="G705" s="118">
        <v>6.6</v>
      </c>
      <c r="H705" s="106" t="str">
        <f t="shared" si="407"/>
        <v>P, S, T &amp; D Plant - Commodity</v>
      </c>
      <c r="I705" s="98">
        <f>'Plt. Class.'!L$157</f>
        <v>193.22944925579671</v>
      </c>
      <c r="J705" s="106">
        <f t="shared" si="408"/>
        <v>74.613599342423583</v>
      </c>
      <c r="K705" s="106">
        <f t="shared" si="409"/>
        <v>44.130384223024365</v>
      </c>
      <c r="L705" s="106">
        <f t="shared" si="410"/>
        <v>0.82259420328641264</v>
      </c>
      <c r="M705" s="106">
        <f t="shared" si="411"/>
        <v>36.453964941388506</v>
      </c>
      <c r="N705" s="106">
        <f t="shared" si="412"/>
        <v>37.208906545673862</v>
      </c>
      <c r="O705" s="106">
        <f t="shared" si="413"/>
        <v>0</v>
      </c>
      <c r="P705" s="106">
        <f t="shared" si="414"/>
        <v>0</v>
      </c>
      <c r="Q705" s="106">
        <f t="shared" si="415"/>
        <v>0</v>
      </c>
      <c r="R705" s="106">
        <f t="shared" si="416"/>
        <v>0</v>
      </c>
      <c r="S705" s="106">
        <f t="shared" si="417"/>
        <v>0</v>
      </c>
      <c r="T705" s="106">
        <f t="shared" si="418"/>
        <v>0</v>
      </c>
      <c r="U705" s="106">
        <f t="shared" si="419"/>
        <v>0</v>
      </c>
      <c r="V705" s="106">
        <f t="shared" si="420"/>
        <v>0</v>
      </c>
      <c r="W705" s="106">
        <f t="shared" si="421"/>
        <v>0</v>
      </c>
      <c r="X705" s="106">
        <f t="shared" si="422"/>
        <v>0</v>
      </c>
      <c r="Y705" s="98">
        <f t="shared" si="423"/>
        <v>0</v>
      </c>
      <c r="Z705" s="98"/>
      <c r="AA705" s="98"/>
      <c r="AB705" s="98"/>
      <c r="AC705" s="98"/>
      <c r="AD705" s="98"/>
      <c r="AE705" s="98"/>
      <c r="AF705" s="98"/>
      <c r="AG705" s="98"/>
    </row>
    <row r="706" spans="1:33">
      <c r="A706" s="97">
        <f t="shared" si="405"/>
        <v>683</v>
      </c>
      <c r="C706" s="108">
        <v>39100</v>
      </c>
      <c r="E706" s="107" t="s">
        <v>295</v>
      </c>
      <c r="G706" s="118">
        <v>6.6</v>
      </c>
      <c r="H706" s="106" t="str">
        <f t="shared" si="407"/>
        <v>P, S, T &amp; D Plant - Commodity</v>
      </c>
      <c r="I706" s="98">
        <f>'Plt. Class.'!L$158</f>
        <v>133.98746159289914</v>
      </c>
      <c r="J706" s="106">
        <f t="shared" si="408"/>
        <v>51.73790441728454</v>
      </c>
      <c r="K706" s="106">
        <f t="shared" si="409"/>
        <v>30.600502065991254</v>
      </c>
      <c r="L706" s="106">
        <f t="shared" si="410"/>
        <v>0.57039602215847673</v>
      </c>
      <c r="M706" s="106">
        <f t="shared" si="411"/>
        <v>25.277587067110357</v>
      </c>
      <c r="N706" s="106">
        <f t="shared" si="412"/>
        <v>25.801072020354518</v>
      </c>
      <c r="O706" s="106">
        <f t="shared" si="413"/>
        <v>0</v>
      </c>
      <c r="P706" s="106">
        <f t="shared" si="414"/>
        <v>0</v>
      </c>
      <c r="Q706" s="106">
        <f t="shared" si="415"/>
        <v>0</v>
      </c>
      <c r="R706" s="106">
        <f t="shared" si="416"/>
        <v>0</v>
      </c>
      <c r="S706" s="106">
        <f t="shared" si="417"/>
        <v>0</v>
      </c>
      <c r="T706" s="106">
        <f t="shared" si="418"/>
        <v>0</v>
      </c>
      <c r="U706" s="106">
        <f t="shared" si="419"/>
        <v>0</v>
      </c>
      <c r="V706" s="106">
        <f t="shared" si="420"/>
        <v>0</v>
      </c>
      <c r="W706" s="106">
        <f t="shared" si="421"/>
        <v>0</v>
      </c>
      <c r="X706" s="106">
        <f t="shared" si="422"/>
        <v>0</v>
      </c>
      <c r="Y706" s="98">
        <f t="shared" si="423"/>
        <v>0</v>
      </c>
      <c r="Z706" s="98"/>
      <c r="AA706" s="98"/>
      <c r="AB706" s="98"/>
      <c r="AC706" s="98"/>
      <c r="AD706" s="98"/>
      <c r="AE706" s="98"/>
      <c r="AF706" s="98"/>
      <c r="AG706" s="98"/>
    </row>
    <row r="707" spans="1:33">
      <c r="A707" s="97">
        <f t="shared" si="405"/>
        <v>684</v>
      </c>
      <c r="C707" s="108">
        <v>39102</v>
      </c>
      <c r="E707" s="107" t="s">
        <v>296</v>
      </c>
      <c r="G707" s="118">
        <v>6.6</v>
      </c>
      <c r="H707" s="106" t="str">
        <f t="shared" si="407"/>
        <v>P, S, T &amp; D Plant - Commodity</v>
      </c>
      <c r="I707" s="98">
        <f>'Plt. Class.'!L$159</f>
        <v>0</v>
      </c>
      <c r="J707" s="106">
        <f t="shared" si="408"/>
        <v>0</v>
      </c>
      <c r="K707" s="106">
        <f t="shared" si="409"/>
        <v>0</v>
      </c>
      <c r="L707" s="106">
        <f t="shared" si="410"/>
        <v>0</v>
      </c>
      <c r="M707" s="106">
        <f t="shared" si="411"/>
        <v>0</v>
      </c>
      <c r="N707" s="106">
        <f t="shared" si="412"/>
        <v>0</v>
      </c>
      <c r="O707" s="106">
        <f t="shared" si="413"/>
        <v>0</v>
      </c>
      <c r="P707" s="106">
        <f t="shared" si="414"/>
        <v>0</v>
      </c>
      <c r="Q707" s="106">
        <f t="shared" si="415"/>
        <v>0</v>
      </c>
      <c r="R707" s="106">
        <f t="shared" si="416"/>
        <v>0</v>
      </c>
      <c r="S707" s="106">
        <f t="shared" si="417"/>
        <v>0</v>
      </c>
      <c r="T707" s="106">
        <f t="shared" si="418"/>
        <v>0</v>
      </c>
      <c r="U707" s="106">
        <f t="shared" si="419"/>
        <v>0</v>
      </c>
      <c r="V707" s="106">
        <f t="shared" si="420"/>
        <v>0</v>
      </c>
      <c r="W707" s="106">
        <f t="shared" si="421"/>
        <v>0</v>
      </c>
      <c r="X707" s="106">
        <f t="shared" si="422"/>
        <v>0</v>
      </c>
      <c r="Y707" s="98">
        <f t="shared" si="423"/>
        <v>0</v>
      </c>
      <c r="Z707" s="98"/>
      <c r="AA707" s="98"/>
      <c r="AB707" s="98"/>
      <c r="AC707" s="98"/>
      <c r="AD707" s="98"/>
      <c r="AE707" s="98"/>
      <c r="AF707" s="98"/>
      <c r="AG707" s="98"/>
    </row>
    <row r="708" spans="1:33">
      <c r="A708" s="97">
        <f t="shared" si="405"/>
        <v>685</v>
      </c>
      <c r="C708" s="108">
        <v>39103</v>
      </c>
      <c r="E708" s="107" t="s">
        <v>297</v>
      </c>
      <c r="G708" s="118">
        <v>6.6</v>
      </c>
      <c r="H708" s="106" t="str">
        <f t="shared" si="407"/>
        <v>P, S, T &amp; D Plant - Commodity</v>
      </c>
      <c r="I708" s="98">
        <f>'Plt. Class.'!L$160</f>
        <v>0</v>
      </c>
      <c r="J708" s="106">
        <f t="shared" si="408"/>
        <v>0</v>
      </c>
      <c r="K708" s="106">
        <f t="shared" si="409"/>
        <v>0</v>
      </c>
      <c r="L708" s="106">
        <f t="shared" si="410"/>
        <v>0</v>
      </c>
      <c r="M708" s="106">
        <f t="shared" si="411"/>
        <v>0</v>
      </c>
      <c r="N708" s="106">
        <f t="shared" si="412"/>
        <v>0</v>
      </c>
      <c r="O708" s="106">
        <f t="shared" si="413"/>
        <v>0</v>
      </c>
      <c r="P708" s="106">
        <f t="shared" si="414"/>
        <v>0</v>
      </c>
      <c r="Q708" s="106">
        <f t="shared" si="415"/>
        <v>0</v>
      </c>
      <c r="R708" s="106">
        <f t="shared" si="416"/>
        <v>0</v>
      </c>
      <c r="S708" s="106">
        <f t="shared" si="417"/>
        <v>0</v>
      </c>
      <c r="T708" s="106">
        <f t="shared" si="418"/>
        <v>0</v>
      </c>
      <c r="U708" s="106">
        <f t="shared" si="419"/>
        <v>0</v>
      </c>
      <c r="V708" s="106">
        <f t="shared" si="420"/>
        <v>0</v>
      </c>
      <c r="W708" s="106">
        <f t="shared" si="421"/>
        <v>0</v>
      </c>
      <c r="X708" s="106">
        <f t="shared" si="422"/>
        <v>0</v>
      </c>
      <c r="Y708" s="98">
        <f t="shared" si="423"/>
        <v>0</v>
      </c>
      <c r="Z708" s="98"/>
      <c r="AA708" s="98"/>
      <c r="AB708" s="98"/>
      <c r="AC708" s="98"/>
      <c r="AD708" s="98"/>
      <c r="AE708" s="98"/>
      <c r="AF708" s="98"/>
      <c r="AG708" s="98"/>
    </row>
    <row r="709" spans="1:33">
      <c r="A709" s="97">
        <f t="shared" si="405"/>
        <v>686</v>
      </c>
      <c r="C709" s="108">
        <v>39200</v>
      </c>
      <c r="E709" s="107" t="s">
        <v>298</v>
      </c>
      <c r="G709" s="118">
        <v>6.6</v>
      </c>
      <c r="H709" s="106" t="str">
        <f t="shared" si="407"/>
        <v>P, S, T &amp; D Plant - Commodity</v>
      </c>
      <c r="I709" s="98">
        <f>'Plt. Class.'!L$161</f>
        <v>135.7626209459531</v>
      </c>
      <c r="J709" s="106">
        <f t="shared" si="408"/>
        <v>52.423364264361922</v>
      </c>
      <c r="K709" s="106">
        <f t="shared" si="409"/>
        <v>31.005918862494475</v>
      </c>
      <c r="L709" s="106">
        <f t="shared" si="410"/>
        <v>0.57795302653516878</v>
      </c>
      <c r="M709" s="106">
        <f t="shared" si="411"/>
        <v>25.612482172752056</v>
      </c>
      <c r="N709" s="106">
        <f t="shared" si="412"/>
        <v>26.142902619809494</v>
      </c>
      <c r="O709" s="106">
        <f t="shared" si="413"/>
        <v>0</v>
      </c>
      <c r="P709" s="106">
        <f t="shared" si="414"/>
        <v>0</v>
      </c>
      <c r="Q709" s="106">
        <f t="shared" si="415"/>
        <v>0</v>
      </c>
      <c r="R709" s="106">
        <f t="shared" si="416"/>
        <v>0</v>
      </c>
      <c r="S709" s="106">
        <f t="shared" si="417"/>
        <v>0</v>
      </c>
      <c r="T709" s="106">
        <f t="shared" si="418"/>
        <v>0</v>
      </c>
      <c r="U709" s="106">
        <f t="shared" si="419"/>
        <v>0</v>
      </c>
      <c r="V709" s="106">
        <f t="shared" si="420"/>
        <v>0</v>
      </c>
      <c r="W709" s="106">
        <f t="shared" si="421"/>
        <v>0</v>
      </c>
      <c r="X709" s="106">
        <f t="shared" si="422"/>
        <v>0</v>
      </c>
      <c r="Y709" s="98">
        <f t="shared" si="423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05"/>
        <v>687</v>
      </c>
      <c r="C710" s="108">
        <v>39201</v>
      </c>
      <c r="E710" s="107" t="s">
        <v>299</v>
      </c>
      <c r="G710" s="118">
        <v>6.6</v>
      </c>
      <c r="H710" s="106" t="str">
        <f t="shared" si="407"/>
        <v>P, S, T &amp; D Plant - Commodity</v>
      </c>
      <c r="I710" s="98">
        <f>'Plt. Class.'!L$162</f>
        <v>0</v>
      </c>
      <c r="J710" s="106">
        <f t="shared" si="408"/>
        <v>0</v>
      </c>
      <c r="K710" s="106">
        <f t="shared" si="409"/>
        <v>0</v>
      </c>
      <c r="L710" s="106">
        <f t="shared" si="410"/>
        <v>0</v>
      </c>
      <c r="M710" s="106">
        <f t="shared" si="411"/>
        <v>0</v>
      </c>
      <c r="N710" s="106">
        <f t="shared" si="412"/>
        <v>0</v>
      </c>
      <c r="O710" s="106">
        <f t="shared" si="413"/>
        <v>0</v>
      </c>
      <c r="P710" s="106">
        <f t="shared" si="414"/>
        <v>0</v>
      </c>
      <c r="Q710" s="106">
        <f t="shared" si="415"/>
        <v>0</v>
      </c>
      <c r="R710" s="106">
        <f t="shared" si="416"/>
        <v>0</v>
      </c>
      <c r="S710" s="106">
        <f t="shared" si="417"/>
        <v>0</v>
      </c>
      <c r="T710" s="106">
        <f t="shared" si="418"/>
        <v>0</v>
      </c>
      <c r="U710" s="106">
        <f t="shared" si="419"/>
        <v>0</v>
      </c>
      <c r="V710" s="106">
        <f t="shared" si="420"/>
        <v>0</v>
      </c>
      <c r="W710" s="106">
        <f t="shared" si="421"/>
        <v>0</v>
      </c>
      <c r="X710" s="106">
        <f t="shared" si="422"/>
        <v>0</v>
      </c>
      <c r="Y710" s="98">
        <f t="shared" si="423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05"/>
        <v>688</v>
      </c>
      <c r="C711" s="108">
        <v>39202</v>
      </c>
      <c r="E711" s="107" t="s">
        <v>300</v>
      </c>
      <c r="G711" s="118">
        <v>6.6</v>
      </c>
      <c r="H711" s="106" t="str">
        <f t="shared" si="407"/>
        <v>P, S, T &amp; D Plant - Commodity</v>
      </c>
      <c r="I711" s="98">
        <f>'Plt. Class.'!L$163</f>
        <v>0</v>
      </c>
      <c r="J711" s="106">
        <f t="shared" si="408"/>
        <v>0</v>
      </c>
      <c r="K711" s="106">
        <f t="shared" si="409"/>
        <v>0</v>
      </c>
      <c r="L711" s="106">
        <f t="shared" si="410"/>
        <v>0</v>
      </c>
      <c r="M711" s="106">
        <f t="shared" si="411"/>
        <v>0</v>
      </c>
      <c r="N711" s="106">
        <f t="shared" si="412"/>
        <v>0</v>
      </c>
      <c r="O711" s="106">
        <f t="shared" si="413"/>
        <v>0</v>
      </c>
      <c r="P711" s="106">
        <f t="shared" si="414"/>
        <v>0</v>
      </c>
      <c r="Q711" s="106">
        <f t="shared" si="415"/>
        <v>0</v>
      </c>
      <c r="R711" s="106">
        <f t="shared" si="416"/>
        <v>0</v>
      </c>
      <c r="S711" s="106">
        <f t="shared" si="417"/>
        <v>0</v>
      </c>
      <c r="T711" s="106">
        <f t="shared" si="418"/>
        <v>0</v>
      </c>
      <c r="U711" s="106">
        <f t="shared" si="419"/>
        <v>0</v>
      </c>
      <c r="V711" s="106">
        <f t="shared" si="420"/>
        <v>0</v>
      </c>
      <c r="W711" s="106">
        <f t="shared" si="421"/>
        <v>0</v>
      </c>
      <c r="X711" s="106">
        <f t="shared" si="422"/>
        <v>0</v>
      </c>
      <c r="Y711" s="98">
        <f t="shared" si="423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05"/>
        <v>689</v>
      </c>
      <c r="C712" s="108">
        <v>39300</v>
      </c>
      <c r="E712" s="107" t="s">
        <v>186</v>
      </c>
      <c r="G712" s="118">
        <v>6.6</v>
      </c>
      <c r="H712" s="106" t="str">
        <f t="shared" si="407"/>
        <v>P, S, T &amp; D Plant - Commodity</v>
      </c>
      <c r="I712" s="98">
        <f>'Plt. Class.'!L$164</f>
        <v>0</v>
      </c>
      <c r="J712" s="106">
        <f t="shared" si="408"/>
        <v>0</v>
      </c>
      <c r="K712" s="106">
        <f t="shared" si="409"/>
        <v>0</v>
      </c>
      <c r="L712" s="106">
        <f t="shared" si="410"/>
        <v>0</v>
      </c>
      <c r="M712" s="106">
        <f t="shared" si="411"/>
        <v>0</v>
      </c>
      <c r="N712" s="106">
        <f t="shared" si="412"/>
        <v>0</v>
      </c>
      <c r="O712" s="106">
        <f t="shared" si="413"/>
        <v>0</v>
      </c>
      <c r="P712" s="106">
        <f t="shared" si="414"/>
        <v>0</v>
      </c>
      <c r="Q712" s="106">
        <f t="shared" si="415"/>
        <v>0</v>
      </c>
      <c r="R712" s="106">
        <f t="shared" si="416"/>
        <v>0</v>
      </c>
      <c r="S712" s="106">
        <f t="shared" si="417"/>
        <v>0</v>
      </c>
      <c r="T712" s="106">
        <f t="shared" si="418"/>
        <v>0</v>
      </c>
      <c r="U712" s="106">
        <f t="shared" si="419"/>
        <v>0</v>
      </c>
      <c r="V712" s="106">
        <f t="shared" si="420"/>
        <v>0</v>
      </c>
      <c r="W712" s="106">
        <f t="shared" si="421"/>
        <v>0</v>
      </c>
      <c r="X712" s="106">
        <f t="shared" si="422"/>
        <v>0</v>
      </c>
      <c r="Y712" s="98">
        <f t="shared" si="423"/>
        <v>0</v>
      </c>
      <c r="Z712" s="98"/>
      <c r="AA712" s="98"/>
      <c r="AB712" s="98"/>
      <c r="AC712" s="98"/>
      <c r="AD712" s="98"/>
      <c r="AE712" s="98"/>
      <c r="AF712" s="98"/>
      <c r="AG712" s="98"/>
    </row>
    <row r="713" spans="1:33">
      <c r="A713" s="97">
        <f t="shared" si="405"/>
        <v>690</v>
      </c>
      <c r="C713" s="108">
        <v>39400</v>
      </c>
      <c r="E713" s="107" t="s">
        <v>301</v>
      </c>
      <c r="G713" s="118">
        <v>6.6</v>
      </c>
      <c r="H713" s="106" t="str">
        <f t="shared" si="407"/>
        <v>P, S, T &amp; D Plant - Commodity</v>
      </c>
      <c r="I713" s="98">
        <f>'Plt. Class.'!L$165</f>
        <v>755.01977010814949</v>
      </c>
      <c r="J713" s="106">
        <f t="shared" si="408"/>
        <v>291.54325512713342</v>
      </c>
      <c r="K713" s="106">
        <f t="shared" si="409"/>
        <v>172.43392598373623</v>
      </c>
      <c r="L713" s="106">
        <f t="shared" si="410"/>
        <v>3.2141833900040053</v>
      </c>
      <c r="M713" s="106">
        <f t="shared" si="411"/>
        <v>142.43928311953212</v>
      </c>
      <c r="N713" s="106">
        <f t="shared" si="412"/>
        <v>145.38912248774378</v>
      </c>
      <c r="O713" s="106">
        <f t="shared" si="413"/>
        <v>0</v>
      </c>
      <c r="P713" s="106">
        <f t="shared" si="414"/>
        <v>0</v>
      </c>
      <c r="Q713" s="106">
        <f t="shared" si="415"/>
        <v>0</v>
      </c>
      <c r="R713" s="106">
        <f t="shared" si="416"/>
        <v>0</v>
      </c>
      <c r="S713" s="106">
        <f t="shared" si="417"/>
        <v>0</v>
      </c>
      <c r="T713" s="106">
        <f t="shared" si="418"/>
        <v>0</v>
      </c>
      <c r="U713" s="106">
        <f t="shared" si="419"/>
        <v>0</v>
      </c>
      <c r="V713" s="106">
        <f t="shared" si="420"/>
        <v>0</v>
      </c>
      <c r="W713" s="106">
        <f t="shared" si="421"/>
        <v>0</v>
      </c>
      <c r="X713" s="106">
        <f t="shared" si="422"/>
        <v>0</v>
      </c>
      <c r="Y713" s="98">
        <f t="shared" si="423"/>
        <v>0</v>
      </c>
      <c r="Z713" s="98"/>
      <c r="AA713" s="98"/>
      <c r="AB713" s="98"/>
      <c r="AC713" s="98"/>
      <c r="AD713" s="98"/>
      <c r="AE713" s="98"/>
      <c r="AF713" s="98"/>
      <c r="AG713" s="98"/>
    </row>
    <row r="714" spans="1:33">
      <c r="A714" s="97">
        <f t="shared" si="405"/>
        <v>691</v>
      </c>
      <c r="C714" s="108">
        <v>39600</v>
      </c>
      <c r="E714" s="107" t="s">
        <v>302</v>
      </c>
      <c r="G714" s="118">
        <v>6.6</v>
      </c>
      <c r="H714" s="106" t="str">
        <f t="shared" si="407"/>
        <v>P, S, T &amp; D Plant - Commodity</v>
      </c>
      <c r="I714" s="98">
        <f>'Plt. Class.'!L$166</f>
        <v>102.08156460325115</v>
      </c>
      <c r="J714" s="106">
        <f t="shared" si="408"/>
        <v>39.417764687989028</v>
      </c>
      <c r="K714" s="106">
        <f t="shared" si="409"/>
        <v>23.313727205553345</v>
      </c>
      <c r="L714" s="106">
        <f t="shared" si="410"/>
        <v>0.43456990447600091</v>
      </c>
      <c r="M714" s="106">
        <f t="shared" si="411"/>
        <v>19.258336612463168</v>
      </c>
      <c r="N714" s="106">
        <f t="shared" si="412"/>
        <v>19.657166192769626</v>
      </c>
      <c r="O714" s="106">
        <f t="shared" si="413"/>
        <v>0</v>
      </c>
      <c r="P714" s="106">
        <f t="shared" si="414"/>
        <v>0</v>
      </c>
      <c r="Q714" s="106">
        <f t="shared" si="415"/>
        <v>0</v>
      </c>
      <c r="R714" s="106">
        <f t="shared" si="416"/>
        <v>0</v>
      </c>
      <c r="S714" s="106">
        <f t="shared" si="417"/>
        <v>0</v>
      </c>
      <c r="T714" s="106">
        <f t="shared" si="418"/>
        <v>0</v>
      </c>
      <c r="U714" s="106">
        <f t="shared" si="419"/>
        <v>0</v>
      </c>
      <c r="V714" s="106">
        <f t="shared" si="420"/>
        <v>0</v>
      </c>
      <c r="W714" s="106">
        <f t="shared" si="421"/>
        <v>0</v>
      </c>
      <c r="X714" s="106">
        <f t="shared" si="422"/>
        <v>0</v>
      </c>
      <c r="Y714" s="98">
        <f t="shared" si="423"/>
        <v>0</v>
      </c>
      <c r="Z714" s="98"/>
      <c r="AA714" s="98"/>
      <c r="AB714" s="98"/>
      <c r="AC714" s="98"/>
      <c r="AD714" s="98"/>
      <c r="AE714" s="98"/>
      <c r="AF714" s="98"/>
      <c r="AG714" s="98"/>
    </row>
    <row r="715" spans="1:33">
      <c r="A715" s="97">
        <f t="shared" si="405"/>
        <v>692</v>
      </c>
      <c r="C715" s="108">
        <v>39603</v>
      </c>
      <c r="E715" s="107" t="s">
        <v>303</v>
      </c>
      <c r="G715" s="118">
        <v>6.6</v>
      </c>
      <c r="H715" s="106" t="str">
        <f t="shared" si="407"/>
        <v>P, S, T &amp; D Plant - Commodity</v>
      </c>
      <c r="I715" s="98">
        <f>'Plt. Class.'!L$167</f>
        <v>0</v>
      </c>
      <c r="J715" s="106">
        <f t="shared" si="408"/>
        <v>0</v>
      </c>
      <c r="K715" s="106">
        <f t="shared" si="409"/>
        <v>0</v>
      </c>
      <c r="L715" s="106">
        <f t="shared" si="410"/>
        <v>0</v>
      </c>
      <c r="M715" s="106">
        <f t="shared" si="411"/>
        <v>0</v>
      </c>
      <c r="N715" s="106">
        <f t="shared" si="412"/>
        <v>0</v>
      </c>
      <c r="O715" s="106">
        <f t="shared" si="413"/>
        <v>0</v>
      </c>
      <c r="P715" s="106">
        <f t="shared" si="414"/>
        <v>0</v>
      </c>
      <c r="Q715" s="106">
        <f t="shared" si="415"/>
        <v>0</v>
      </c>
      <c r="R715" s="106">
        <f t="shared" si="416"/>
        <v>0</v>
      </c>
      <c r="S715" s="106">
        <f t="shared" si="417"/>
        <v>0</v>
      </c>
      <c r="T715" s="106">
        <f t="shared" si="418"/>
        <v>0</v>
      </c>
      <c r="U715" s="106">
        <f t="shared" si="419"/>
        <v>0</v>
      </c>
      <c r="V715" s="106">
        <f t="shared" si="420"/>
        <v>0</v>
      </c>
      <c r="W715" s="106">
        <f t="shared" si="421"/>
        <v>0</v>
      </c>
      <c r="X715" s="106">
        <f t="shared" si="422"/>
        <v>0</v>
      </c>
      <c r="Y715" s="98">
        <f t="shared" si="423"/>
        <v>0</v>
      </c>
      <c r="Z715" s="98"/>
      <c r="AA715" s="98"/>
      <c r="AB715" s="98"/>
      <c r="AC715" s="98"/>
      <c r="AD715" s="98"/>
      <c r="AE715" s="98"/>
      <c r="AF715" s="98"/>
      <c r="AG715" s="98"/>
    </row>
    <row r="716" spans="1:33">
      <c r="A716" s="97">
        <f t="shared" si="405"/>
        <v>693</v>
      </c>
      <c r="C716" s="108">
        <v>39604</v>
      </c>
      <c r="E716" s="107" t="s">
        <v>304</v>
      </c>
      <c r="G716" s="118">
        <v>6.6</v>
      </c>
      <c r="H716" s="106" t="str">
        <f t="shared" si="407"/>
        <v>P, S, T &amp; D Plant - Commodity</v>
      </c>
      <c r="I716" s="98">
        <f>'Plt. Class.'!L$168</f>
        <v>0</v>
      </c>
      <c r="J716" s="106">
        <f t="shared" si="408"/>
        <v>0</v>
      </c>
      <c r="K716" s="106">
        <f t="shared" si="409"/>
        <v>0</v>
      </c>
      <c r="L716" s="106">
        <f t="shared" si="410"/>
        <v>0</v>
      </c>
      <c r="M716" s="106">
        <f t="shared" si="411"/>
        <v>0</v>
      </c>
      <c r="N716" s="106">
        <f t="shared" si="412"/>
        <v>0</v>
      </c>
      <c r="O716" s="106">
        <f t="shared" si="413"/>
        <v>0</v>
      </c>
      <c r="P716" s="106">
        <f t="shared" si="414"/>
        <v>0</v>
      </c>
      <c r="Q716" s="106">
        <f t="shared" si="415"/>
        <v>0</v>
      </c>
      <c r="R716" s="106">
        <f t="shared" si="416"/>
        <v>0</v>
      </c>
      <c r="S716" s="106">
        <f t="shared" si="417"/>
        <v>0</v>
      </c>
      <c r="T716" s="106">
        <f t="shared" si="418"/>
        <v>0</v>
      </c>
      <c r="U716" s="106">
        <f t="shared" si="419"/>
        <v>0</v>
      </c>
      <c r="V716" s="106">
        <f t="shared" si="420"/>
        <v>0</v>
      </c>
      <c r="W716" s="106">
        <f t="shared" si="421"/>
        <v>0</v>
      </c>
      <c r="X716" s="106">
        <f t="shared" si="422"/>
        <v>0</v>
      </c>
      <c r="Y716" s="98">
        <f t="shared" si="423"/>
        <v>0</v>
      </c>
      <c r="Z716" s="98"/>
      <c r="AA716" s="98"/>
      <c r="AB716" s="98"/>
      <c r="AC716" s="98"/>
      <c r="AD716" s="98"/>
      <c r="AE716" s="98"/>
      <c r="AF716" s="98"/>
      <c r="AG716" s="98"/>
    </row>
    <row r="717" spans="1:33">
      <c r="A717" s="97">
        <f t="shared" si="405"/>
        <v>694</v>
      </c>
      <c r="C717" s="108">
        <v>39605</v>
      </c>
      <c r="E717" s="98" t="s">
        <v>305</v>
      </c>
      <c r="G717" s="118">
        <v>6.6</v>
      </c>
      <c r="H717" s="106" t="str">
        <f t="shared" si="407"/>
        <v>P, S, T &amp; D Plant - Commodity</v>
      </c>
      <c r="I717" s="98">
        <f>'Plt. Class.'!L$169</f>
        <v>0</v>
      </c>
      <c r="J717" s="106">
        <f t="shared" si="408"/>
        <v>0</v>
      </c>
      <c r="K717" s="106">
        <f t="shared" si="409"/>
        <v>0</v>
      </c>
      <c r="L717" s="106">
        <f t="shared" si="410"/>
        <v>0</v>
      </c>
      <c r="M717" s="106">
        <f t="shared" si="411"/>
        <v>0</v>
      </c>
      <c r="N717" s="106">
        <f t="shared" si="412"/>
        <v>0</v>
      </c>
      <c r="O717" s="106">
        <f t="shared" si="413"/>
        <v>0</v>
      </c>
      <c r="P717" s="106">
        <f t="shared" si="414"/>
        <v>0</v>
      </c>
      <c r="Q717" s="106">
        <f t="shared" si="415"/>
        <v>0</v>
      </c>
      <c r="R717" s="106">
        <f t="shared" si="416"/>
        <v>0</v>
      </c>
      <c r="S717" s="106">
        <f t="shared" si="417"/>
        <v>0</v>
      </c>
      <c r="T717" s="106">
        <f t="shared" si="418"/>
        <v>0</v>
      </c>
      <c r="U717" s="106">
        <f t="shared" si="419"/>
        <v>0</v>
      </c>
      <c r="V717" s="106">
        <f t="shared" si="420"/>
        <v>0</v>
      </c>
      <c r="W717" s="106">
        <f t="shared" si="421"/>
        <v>0</v>
      </c>
      <c r="X717" s="106">
        <f t="shared" si="422"/>
        <v>0</v>
      </c>
      <c r="Y717" s="98">
        <f t="shared" si="423"/>
        <v>0</v>
      </c>
      <c r="Z717" s="98"/>
      <c r="AA717" s="98"/>
      <c r="AB717" s="98"/>
      <c r="AC717" s="98"/>
      <c r="AD717" s="98"/>
      <c r="AE717" s="98"/>
      <c r="AF717" s="98"/>
      <c r="AG717" s="98"/>
    </row>
    <row r="718" spans="1:33">
      <c r="A718" s="97">
        <f t="shared" si="405"/>
        <v>695</v>
      </c>
      <c r="C718" s="108">
        <v>39700</v>
      </c>
      <c r="E718" s="107" t="s">
        <v>306</v>
      </c>
      <c r="G718" s="118">
        <v>6.6</v>
      </c>
      <c r="H718" s="106" t="str">
        <f t="shared" si="407"/>
        <v>P, S, T &amp; D Plant - Commodity</v>
      </c>
      <c r="I718" s="98">
        <f>'Plt. Class.'!L$170</f>
        <v>0</v>
      </c>
      <c r="J718" s="106">
        <f t="shared" si="408"/>
        <v>0</v>
      </c>
      <c r="K718" s="106">
        <f t="shared" si="409"/>
        <v>0</v>
      </c>
      <c r="L718" s="106">
        <f t="shared" si="410"/>
        <v>0</v>
      </c>
      <c r="M718" s="106">
        <f t="shared" si="411"/>
        <v>0</v>
      </c>
      <c r="N718" s="106">
        <f t="shared" si="412"/>
        <v>0</v>
      </c>
      <c r="O718" s="106">
        <f t="shared" si="413"/>
        <v>0</v>
      </c>
      <c r="P718" s="106">
        <f t="shared" si="414"/>
        <v>0</v>
      </c>
      <c r="Q718" s="106">
        <f t="shared" si="415"/>
        <v>0</v>
      </c>
      <c r="R718" s="106">
        <f t="shared" si="416"/>
        <v>0</v>
      </c>
      <c r="S718" s="106">
        <f t="shared" si="417"/>
        <v>0</v>
      </c>
      <c r="T718" s="106">
        <f t="shared" si="418"/>
        <v>0</v>
      </c>
      <c r="U718" s="106">
        <f t="shared" si="419"/>
        <v>0</v>
      </c>
      <c r="V718" s="106">
        <f t="shared" si="420"/>
        <v>0</v>
      </c>
      <c r="W718" s="106">
        <f t="shared" si="421"/>
        <v>0</v>
      </c>
      <c r="X718" s="106">
        <f t="shared" si="422"/>
        <v>0</v>
      </c>
      <c r="Y718" s="98">
        <f t="shared" si="423"/>
        <v>0</v>
      </c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05"/>
        <v>696</v>
      </c>
      <c r="C719" s="108">
        <v>39701</v>
      </c>
      <c r="E719" s="107" t="s">
        <v>307</v>
      </c>
      <c r="G719" s="118">
        <v>6.6</v>
      </c>
      <c r="H719" s="106" t="str">
        <f t="shared" si="407"/>
        <v>P, S, T &amp; D Plant - Commodity</v>
      </c>
      <c r="I719" s="98">
        <f>'Plt. Class.'!L$171</f>
        <v>0</v>
      </c>
      <c r="J719" s="106">
        <f t="shared" si="408"/>
        <v>0</v>
      </c>
      <c r="K719" s="106">
        <f t="shared" si="409"/>
        <v>0</v>
      </c>
      <c r="L719" s="106">
        <f t="shared" si="410"/>
        <v>0</v>
      </c>
      <c r="M719" s="106">
        <f t="shared" si="411"/>
        <v>0</v>
      </c>
      <c r="N719" s="106">
        <f t="shared" si="412"/>
        <v>0</v>
      </c>
      <c r="O719" s="106">
        <f t="shared" si="413"/>
        <v>0</v>
      </c>
      <c r="P719" s="106">
        <f t="shared" si="414"/>
        <v>0</v>
      </c>
      <c r="Q719" s="106">
        <f t="shared" si="415"/>
        <v>0</v>
      </c>
      <c r="R719" s="106">
        <f t="shared" si="416"/>
        <v>0</v>
      </c>
      <c r="S719" s="106">
        <f t="shared" si="417"/>
        <v>0</v>
      </c>
      <c r="T719" s="106">
        <f t="shared" si="418"/>
        <v>0</v>
      </c>
      <c r="U719" s="106">
        <f t="shared" si="419"/>
        <v>0</v>
      </c>
      <c r="V719" s="106">
        <f t="shared" si="420"/>
        <v>0</v>
      </c>
      <c r="W719" s="106">
        <f t="shared" si="421"/>
        <v>0</v>
      </c>
      <c r="X719" s="106">
        <f t="shared" si="422"/>
        <v>0</v>
      </c>
      <c r="Y719" s="98">
        <f t="shared" si="423"/>
        <v>0</v>
      </c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05"/>
        <v>697</v>
      </c>
      <c r="C720" s="108">
        <v>39702</v>
      </c>
      <c r="E720" s="107" t="s">
        <v>308</v>
      </c>
      <c r="G720" s="118">
        <v>6.6</v>
      </c>
      <c r="H720" s="106" t="str">
        <f t="shared" si="407"/>
        <v>P, S, T &amp; D Plant - Commodity</v>
      </c>
      <c r="I720" s="98">
        <f>'Plt. Class.'!L$172</f>
        <v>0</v>
      </c>
      <c r="J720" s="106">
        <f t="shared" si="408"/>
        <v>0</v>
      </c>
      <c r="K720" s="106">
        <f t="shared" si="409"/>
        <v>0</v>
      </c>
      <c r="L720" s="106">
        <f t="shared" si="410"/>
        <v>0</v>
      </c>
      <c r="M720" s="106">
        <f t="shared" si="411"/>
        <v>0</v>
      </c>
      <c r="N720" s="106">
        <f t="shared" si="412"/>
        <v>0</v>
      </c>
      <c r="O720" s="106">
        <f t="shared" si="413"/>
        <v>0</v>
      </c>
      <c r="P720" s="106">
        <f t="shared" si="414"/>
        <v>0</v>
      </c>
      <c r="Q720" s="106">
        <f t="shared" si="415"/>
        <v>0</v>
      </c>
      <c r="R720" s="106">
        <f t="shared" si="416"/>
        <v>0</v>
      </c>
      <c r="S720" s="106">
        <f t="shared" si="417"/>
        <v>0</v>
      </c>
      <c r="T720" s="106">
        <f t="shared" si="418"/>
        <v>0</v>
      </c>
      <c r="U720" s="106">
        <f t="shared" si="419"/>
        <v>0</v>
      </c>
      <c r="V720" s="106">
        <f t="shared" si="420"/>
        <v>0</v>
      </c>
      <c r="W720" s="106">
        <f t="shared" si="421"/>
        <v>0</v>
      </c>
      <c r="X720" s="106">
        <f t="shared" si="422"/>
        <v>0</v>
      </c>
      <c r="Y720" s="98">
        <f t="shared" si="423"/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05"/>
        <v>698</v>
      </c>
      <c r="C721" s="108">
        <v>39705</v>
      </c>
      <c r="E721" s="107" t="s">
        <v>309</v>
      </c>
      <c r="G721" s="118">
        <v>6.6</v>
      </c>
      <c r="H721" s="106" t="str">
        <f t="shared" si="407"/>
        <v>P, S, T &amp; D Plant - Commodity</v>
      </c>
      <c r="I721" s="98">
        <f>'Plt. Class.'!L$173</f>
        <v>0</v>
      </c>
      <c r="J721" s="106">
        <f t="shared" si="408"/>
        <v>0</v>
      </c>
      <c r="K721" s="106">
        <f t="shared" si="409"/>
        <v>0</v>
      </c>
      <c r="L721" s="106">
        <f t="shared" si="410"/>
        <v>0</v>
      </c>
      <c r="M721" s="106">
        <f t="shared" si="411"/>
        <v>0</v>
      </c>
      <c r="N721" s="106">
        <f t="shared" si="412"/>
        <v>0</v>
      </c>
      <c r="O721" s="106">
        <f t="shared" si="413"/>
        <v>0</v>
      </c>
      <c r="P721" s="106">
        <f t="shared" si="414"/>
        <v>0</v>
      </c>
      <c r="Q721" s="106">
        <f t="shared" si="415"/>
        <v>0</v>
      </c>
      <c r="R721" s="106">
        <f t="shared" si="416"/>
        <v>0</v>
      </c>
      <c r="S721" s="106">
        <f t="shared" si="417"/>
        <v>0</v>
      </c>
      <c r="T721" s="106">
        <f t="shared" si="418"/>
        <v>0</v>
      </c>
      <c r="U721" s="106">
        <f t="shared" si="419"/>
        <v>0</v>
      </c>
      <c r="V721" s="106">
        <f t="shared" si="420"/>
        <v>0</v>
      </c>
      <c r="W721" s="106">
        <f t="shared" si="421"/>
        <v>0</v>
      </c>
      <c r="X721" s="106">
        <f t="shared" si="422"/>
        <v>0</v>
      </c>
      <c r="Y721" s="98">
        <f t="shared" si="423"/>
        <v>0</v>
      </c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05"/>
        <v>699</v>
      </c>
      <c r="C722" s="108">
        <v>39800</v>
      </c>
      <c r="E722" s="107" t="s">
        <v>310</v>
      </c>
      <c r="G722" s="118">
        <v>6.6</v>
      </c>
      <c r="H722" s="106" t="str">
        <f t="shared" si="407"/>
        <v>P, S, T &amp; D Plant - Commodity</v>
      </c>
      <c r="I722" s="98">
        <f>'Plt. Class.'!L$174</f>
        <v>0</v>
      </c>
      <c r="J722" s="106">
        <f t="shared" si="408"/>
        <v>0</v>
      </c>
      <c r="K722" s="106">
        <f t="shared" si="409"/>
        <v>0</v>
      </c>
      <c r="L722" s="106">
        <f t="shared" si="410"/>
        <v>0</v>
      </c>
      <c r="M722" s="106">
        <f t="shared" si="411"/>
        <v>0</v>
      </c>
      <c r="N722" s="106">
        <f t="shared" si="412"/>
        <v>0</v>
      </c>
      <c r="O722" s="106">
        <f t="shared" si="413"/>
        <v>0</v>
      </c>
      <c r="P722" s="106">
        <f t="shared" si="414"/>
        <v>0</v>
      </c>
      <c r="Q722" s="106">
        <f t="shared" si="415"/>
        <v>0</v>
      </c>
      <c r="R722" s="106">
        <f t="shared" si="416"/>
        <v>0</v>
      </c>
      <c r="S722" s="106">
        <f t="shared" si="417"/>
        <v>0</v>
      </c>
      <c r="T722" s="106">
        <f t="shared" si="418"/>
        <v>0</v>
      </c>
      <c r="U722" s="106">
        <f t="shared" si="419"/>
        <v>0</v>
      </c>
      <c r="V722" s="106">
        <f t="shared" si="420"/>
        <v>0</v>
      </c>
      <c r="W722" s="106">
        <f t="shared" si="421"/>
        <v>0</v>
      </c>
      <c r="X722" s="106">
        <f t="shared" si="422"/>
        <v>0</v>
      </c>
      <c r="Y722" s="98">
        <f t="shared" si="423"/>
        <v>0</v>
      </c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05"/>
        <v>700</v>
      </c>
      <c r="C723" s="108">
        <v>39900</v>
      </c>
      <c r="E723" s="107" t="s">
        <v>311</v>
      </c>
      <c r="G723" s="118">
        <v>6.6</v>
      </c>
      <c r="H723" s="106" t="str">
        <f t="shared" si="407"/>
        <v>P, S, T &amp; D Plant - Commodity</v>
      </c>
      <c r="I723" s="98">
        <f>'Plt. Class.'!L$175</f>
        <v>0</v>
      </c>
      <c r="J723" s="106">
        <f t="shared" si="408"/>
        <v>0</v>
      </c>
      <c r="K723" s="106">
        <f t="shared" si="409"/>
        <v>0</v>
      </c>
      <c r="L723" s="106">
        <f t="shared" si="410"/>
        <v>0</v>
      </c>
      <c r="M723" s="106">
        <f t="shared" si="411"/>
        <v>0</v>
      </c>
      <c r="N723" s="106">
        <f t="shared" si="412"/>
        <v>0</v>
      </c>
      <c r="O723" s="106">
        <f t="shared" si="413"/>
        <v>0</v>
      </c>
      <c r="P723" s="106">
        <f t="shared" si="414"/>
        <v>0</v>
      </c>
      <c r="Q723" s="106">
        <f t="shared" si="415"/>
        <v>0</v>
      </c>
      <c r="R723" s="106">
        <f t="shared" si="416"/>
        <v>0</v>
      </c>
      <c r="S723" s="106">
        <f t="shared" si="417"/>
        <v>0</v>
      </c>
      <c r="T723" s="106">
        <f t="shared" si="418"/>
        <v>0</v>
      </c>
      <c r="U723" s="106">
        <f t="shared" si="419"/>
        <v>0</v>
      </c>
      <c r="V723" s="106">
        <f t="shared" si="420"/>
        <v>0</v>
      </c>
      <c r="W723" s="106">
        <f t="shared" si="421"/>
        <v>0</v>
      </c>
      <c r="X723" s="106">
        <f t="shared" si="422"/>
        <v>0</v>
      </c>
      <c r="Y723" s="98">
        <f t="shared" si="423"/>
        <v>0</v>
      </c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05"/>
        <v>701</v>
      </c>
      <c r="C724" s="108">
        <v>39901</v>
      </c>
      <c r="E724" s="107" t="s">
        <v>312</v>
      </c>
      <c r="G724" s="118">
        <v>6.6</v>
      </c>
      <c r="H724" s="106" t="str">
        <f t="shared" si="407"/>
        <v>P, S, T &amp; D Plant - Commodity</v>
      </c>
      <c r="I724" s="98">
        <f>'Plt. Class.'!L$176</f>
        <v>0</v>
      </c>
      <c r="J724" s="106">
        <f t="shared" si="408"/>
        <v>0</v>
      </c>
      <c r="K724" s="106">
        <f t="shared" si="409"/>
        <v>0</v>
      </c>
      <c r="L724" s="106">
        <f t="shared" si="410"/>
        <v>0</v>
      </c>
      <c r="M724" s="106">
        <f t="shared" si="411"/>
        <v>0</v>
      </c>
      <c r="N724" s="106">
        <f t="shared" si="412"/>
        <v>0</v>
      </c>
      <c r="O724" s="106">
        <f t="shared" si="413"/>
        <v>0</v>
      </c>
      <c r="P724" s="106">
        <f t="shared" si="414"/>
        <v>0</v>
      </c>
      <c r="Q724" s="106">
        <f t="shared" si="415"/>
        <v>0</v>
      </c>
      <c r="R724" s="106">
        <f t="shared" si="416"/>
        <v>0</v>
      </c>
      <c r="S724" s="106">
        <f t="shared" si="417"/>
        <v>0</v>
      </c>
      <c r="T724" s="106">
        <f t="shared" si="418"/>
        <v>0</v>
      </c>
      <c r="U724" s="106">
        <f t="shared" si="419"/>
        <v>0</v>
      </c>
      <c r="V724" s="106">
        <f t="shared" si="420"/>
        <v>0</v>
      </c>
      <c r="W724" s="106">
        <f t="shared" si="421"/>
        <v>0</v>
      </c>
      <c r="X724" s="106">
        <f t="shared" si="422"/>
        <v>0</v>
      </c>
      <c r="Y724" s="98">
        <f t="shared" si="423"/>
        <v>0</v>
      </c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05"/>
        <v>702</v>
      </c>
      <c r="C725" s="108">
        <v>39902</v>
      </c>
      <c r="E725" s="107" t="s">
        <v>313</v>
      </c>
      <c r="G725" s="118">
        <v>6.6</v>
      </c>
      <c r="H725" s="106" t="str">
        <f t="shared" si="407"/>
        <v>P, S, T &amp; D Plant - Commodity</v>
      </c>
      <c r="I725" s="98">
        <f>'Plt. Class.'!L$177</f>
        <v>0</v>
      </c>
      <c r="J725" s="106">
        <f t="shared" si="408"/>
        <v>0</v>
      </c>
      <c r="K725" s="106">
        <f t="shared" si="409"/>
        <v>0</v>
      </c>
      <c r="L725" s="106">
        <f t="shared" si="410"/>
        <v>0</v>
      </c>
      <c r="M725" s="106">
        <f t="shared" si="411"/>
        <v>0</v>
      </c>
      <c r="N725" s="106">
        <f t="shared" si="412"/>
        <v>0</v>
      </c>
      <c r="O725" s="106">
        <f t="shared" si="413"/>
        <v>0</v>
      </c>
      <c r="P725" s="106">
        <f t="shared" si="414"/>
        <v>0</v>
      </c>
      <c r="Q725" s="106">
        <f t="shared" si="415"/>
        <v>0</v>
      </c>
      <c r="R725" s="106">
        <f t="shared" si="416"/>
        <v>0</v>
      </c>
      <c r="S725" s="106">
        <f t="shared" si="417"/>
        <v>0</v>
      </c>
      <c r="T725" s="106">
        <f t="shared" si="418"/>
        <v>0</v>
      </c>
      <c r="U725" s="106">
        <f t="shared" si="419"/>
        <v>0</v>
      </c>
      <c r="V725" s="106">
        <f t="shared" si="420"/>
        <v>0</v>
      </c>
      <c r="W725" s="106">
        <f t="shared" si="421"/>
        <v>0</v>
      </c>
      <c r="X725" s="106">
        <f t="shared" si="422"/>
        <v>0</v>
      </c>
      <c r="Y725" s="98">
        <f t="shared" si="423"/>
        <v>0</v>
      </c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05"/>
        <v>703</v>
      </c>
      <c r="C726" s="108">
        <v>39903</v>
      </c>
      <c r="E726" s="107" t="s">
        <v>314</v>
      </c>
      <c r="G726" s="118">
        <v>6.6</v>
      </c>
      <c r="H726" s="106" t="str">
        <f t="shared" si="407"/>
        <v>P, S, T &amp; D Plant - Commodity</v>
      </c>
      <c r="I726" s="98">
        <f>'Plt. Class.'!L$178</f>
        <v>140.6475931818</v>
      </c>
      <c r="J726" s="106">
        <f t="shared" si="408"/>
        <v>54.309646933013731</v>
      </c>
      <c r="K726" s="106">
        <f t="shared" si="409"/>
        <v>32.12156506713356</v>
      </c>
      <c r="L726" s="106">
        <f t="shared" si="410"/>
        <v>0.59874876890207496</v>
      </c>
      <c r="M726" s="106">
        <f t="shared" si="411"/>
        <v>26.534063263579892</v>
      </c>
      <c r="N726" s="106">
        <f t="shared" si="412"/>
        <v>27.08356914917076</v>
      </c>
      <c r="O726" s="106">
        <f t="shared" si="413"/>
        <v>0</v>
      </c>
      <c r="P726" s="106">
        <f t="shared" si="414"/>
        <v>0</v>
      </c>
      <c r="Q726" s="106">
        <f t="shared" si="415"/>
        <v>0</v>
      </c>
      <c r="R726" s="106">
        <f t="shared" si="416"/>
        <v>0</v>
      </c>
      <c r="S726" s="106">
        <f t="shared" si="417"/>
        <v>0</v>
      </c>
      <c r="T726" s="106">
        <f t="shared" si="418"/>
        <v>0</v>
      </c>
      <c r="U726" s="106">
        <f t="shared" si="419"/>
        <v>0</v>
      </c>
      <c r="V726" s="106">
        <f t="shared" si="420"/>
        <v>0</v>
      </c>
      <c r="W726" s="106">
        <f t="shared" si="421"/>
        <v>0</v>
      </c>
      <c r="X726" s="106">
        <f t="shared" si="422"/>
        <v>0</v>
      </c>
      <c r="Y726" s="98">
        <f t="shared" si="423"/>
        <v>0</v>
      </c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05"/>
        <v>704</v>
      </c>
      <c r="C727" s="108">
        <v>39904</v>
      </c>
      <c r="E727" s="107" t="s">
        <v>315</v>
      </c>
      <c r="G727" s="118">
        <v>6.6</v>
      </c>
      <c r="H727" s="106" t="str">
        <f t="shared" si="407"/>
        <v>P, S, T &amp; D Plant - Commodity</v>
      </c>
      <c r="I727" s="98">
        <f>'Plt. Class.'!L$179</f>
        <v>0</v>
      </c>
      <c r="J727" s="106">
        <f t="shared" si="408"/>
        <v>0</v>
      </c>
      <c r="K727" s="106">
        <f t="shared" si="409"/>
        <v>0</v>
      </c>
      <c r="L727" s="106">
        <f t="shared" si="410"/>
        <v>0</v>
      </c>
      <c r="M727" s="106">
        <f t="shared" si="411"/>
        <v>0</v>
      </c>
      <c r="N727" s="106">
        <f t="shared" si="412"/>
        <v>0</v>
      </c>
      <c r="O727" s="106">
        <f t="shared" si="413"/>
        <v>0</v>
      </c>
      <c r="P727" s="106">
        <f t="shared" si="414"/>
        <v>0</v>
      </c>
      <c r="Q727" s="106">
        <f t="shared" si="415"/>
        <v>0</v>
      </c>
      <c r="R727" s="106">
        <f t="shared" si="416"/>
        <v>0</v>
      </c>
      <c r="S727" s="106">
        <f t="shared" si="417"/>
        <v>0</v>
      </c>
      <c r="T727" s="106">
        <f t="shared" si="418"/>
        <v>0</v>
      </c>
      <c r="U727" s="106">
        <f t="shared" si="419"/>
        <v>0</v>
      </c>
      <c r="V727" s="106">
        <f t="shared" si="420"/>
        <v>0</v>
      </c>
      <c r="W727" s="106">
        <f t="shared" si="421"/>
        <v>0</v>
      </c>
      <c r="X727" s="106">
        <f t="shared" si="422"/>
        <v>0</v>
      </c>
      <c r="Y727" s="98">
        <f t="shared" si="423"/>
        <v>0</v>
      </c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05"/>
        <v>705</v>
      </c>
      <c r="C728" s="108">
        <v>39905</v>
      </c>
      <c r="E728" s="107" t="s">
        <v>316</v>
      </c>
      <c r="G728" s="118">
        <v>6.6</v>
      </c>
      <c r="H728" s="106" t="str">
        <f t="shared" si="407"/>
        <v>P, S, T &amp; D Plant - Commodity</v>
      </c>
      <c r="I728" s="98">
        <f>'Plt. Class.'!L$180</f>
        <v>0</v>
      </c>
      <c r="J728" s="106">
        <f t="shared" si="408"/>
        <v>0</v>
      </c>
      <c r="K728" s="106">
        <f t="shared" si="409"/>
        <v>0</v>
      </c>
      <c r="L728" s="106">
        <f t="shared" si="410"/>
        <v>0</v>
      </c>
      <c r="M728" s="106">
        <f t="shared" si="411"/>
        <v>0</v>
      </c>
      <c r="N728" s="106">
        <f t="shared" si="412"/>
        <v>0</v>
      </c>
      <c r="O728" s="106">
        <f t="shared" si="413"/>
        <v>0</v>
      </c>
      <c r="P728" s="106">
        <f t="shared" si="414"/>
        <v>0</v>
      </c>
      <c r="Q728" s="106">
        <f t="shared" si="415"/>
        <v>0</v>
      </c>
      <c r="R728" s="106">
        <f t="shared" si="416"/>
        <v>0</v>
      </c>
      <c r="S728" s="106">
        <f t="shared" si="417"/>
        <v>0</v>
      </c>
      <c r="T728" s="106">
        <f t="shared" si="418"/>
        <v>0</v>
      </c>
      <c r="U728" s="106">
        <f t="shared" si="419"/>
        <v>0</v>
      </c>
      <c r="V728" s="106">
        <f t="shared" si="420"/>
        <v>0</v>
      </c>
      <c r="W728" s="106">
        <f t="shared" si="421"/>
        <v>0</v>
      </c>
      <c r="X728" s="106">
        <f t="shared" si="422"/>
        <v>0</v>
      </c>
      <c r="Y728" s="98">
        <f t="shared" si="423"/>
        <v>0</v>
      </c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05"/>
        <v>706</v>
      </c>
      <c r="C729" s="108">
        <v>39906</v>
      </c>
      <c r="E729" s="107" t="s">
        <v>317</v>
      </c>
      <c r="G729" s="118">
        <v>6.6</v>
      </c>
      <c r="H729" s="106" t="str">
        <f t="shared" si="407"/>
        <v>P, S, T &amp; D Plant - Commodity</v>
      </c>
      <c r="I729" s="98">
        <f>'Plt. Class.'!L$181</f>
        <v>0</v>
      </c>
      <c r="J729" s="106">
        <f t="shared" si="408"/>
        <v>0</v>
      </c>
      <c r="K729" s="106">
        <f t="shared" si="409"/>
        <v>0</v>
      </c>
      <c r="L729" s="106">
        <f t="shared" si="410"/>
        <v>0</v>
      </c>
      <c r="M729" s="106">
        <f t="shared" si="411"/>
        <v>0</v>
      </c>
      <c r="N729" s="106">
        <f t="shared" si="412"/>
        <v>0</v>
      </c>
      <c r="O729" s="106">
        <f t="shared" si="413"/>
        <v>0</v>
      </c>
      <c r="P729" s="106">
        <f t="shared" si="414"/>
        <v>0</v>
      </c>
      <c r="Q729" s="106">
        <f t="shared" si="415"/>
        <v>0</v>
      </c>
      <c r="R729" s="106">
        <f t="shared" si="416"/>
        <v>0</v>
      </c>
      <c r="S729" s="106">
        <f t="shared" si="417"/>
        <v>0</v>
      </c>
      <c r="T729" s="106">
        <f t="shared" si="418"/>
        <v>0</v>
      </c>
      <c r="U729" s="106">
        <f t="shared" si="419"/>
        <v>0</v>
      </c>
      <c r="V729" s="106">
        <f t="shared" si="420"/>
        <v>0</v>
      </c>
      <c r="W729" s="106">
        <f t="shared" si="421"/>
        <v>0</v>
      </c>
      <c r="X729" s="106">
        <f t="shared" si="422"/>
        <v>0</v>
      </c>
      <c r="Y729" s="98">
        <f t="shared" si="423"/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05"/>
        <v>707</v>
      </c>
      <c r="C730" s="108">
        <v>39907</v>
      </c>
      <c r="E730" s="107" t="s">
        <v>318</v>
      </c>
      <c r="G730" s="118">
        <v>6.6</v>
      </c>
      <c r="H730" s="106" t="str">
        <f t="shared" si="407"/>
        <v>P, S, T &amp; D Plant - Commodity</v>
      </c>
      <c r="I730" s="98">
        <f>'Plt. Class.'!L$182</f>
        <v>391.0250725084274</v>
      </c>
      <c r="J730" s="106">
        <f t="shared" si="408"/>
        <v>150.99038063480214</v>
      </c>
      <c r="K730" s="106">
        <f t="shared" si="409"/>
        <v>89.303606448669711</v>
      </c>
      <c r="L730" s="106">
        <f t="shared" si="410"/>
        <v>1.6646269977164581</v>
      </c>
      <c r="M730" s="106">
        <f t="shared" si="411"/>
        <v>73.769367657598352</v>
      </c>
      <c r="N730" s="106">
        <f t="shared" si="412"/>
        <v>75.297090769640775</v>
      </c>
      <c r="O730" s="106">
        <f t="shared" si="413"/>
        <v>0</v>
      </c>
      <c r="P730" s="106">
        <f t="shared" si="414"/>
        <v>0</v>
      </c>
      <c r="Q730" s="106">
        <f t="shared" si="415"/>
        <v>0</v>
      </c>
      <c r="R730" s="106">
        <f t="shared" si="416"/>
        <v>0</v>
      </c>
      <c r="S730" s="106">
        <f t="shared" si="417"/>
        <v>0</v>
      </c>
      <c r="T730" s="106">
        <f t="shared" si="418"/>
        <v>0</v>
      </c>
      <c r="U730" s="106">
        <f t="shared" si="419"/>
        <v>0</v>
      </c>
      <c r="V730" s="106">
        <f t="shared" si="420"/>
        <v>0</v>
      </c>
      <c r="W730" s="106">
        <f t="shared" si="421"/>
        <v>0</v>
      </c>
      <c r="X730" s="106">
        <f t="shared" si="422"/>
        <v>0</v>
      </c>
      <c r="Y730" s="98">
        <f t="shared" si="423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05"/>
        <v>708</v>
      </c>
      <c r="C731" s="108">
        <v>39908</v>
      </c>
      <c r="E731" s="107" t="s">
        <v>319</v>
      </c>
      <c r="G731" s="118">
        <v>6.6</v>
      </c>
      <c r="H731" s="106" t="str">
        <f t="shared" si="407"/>
        <v>P, S, T &amp; D Plant - Commodity</v>
      </c>
      <c r="I731" s="98">
        <f>'Plt. Class.'!L$183</f>
        <v>1183.6127756122798</v>
      </c>
      <c r="J731" s="106">
        <f t="shared" si="408"/>
        <v>457.04011348290499</v>
      </c>
      <c r="K731" s="106">
        <f t="shared" si="409"/>
        <v>270.31742190551881</v>
      </c>
      <c r="L731" s="106">
        <f t="shared" si="410"/>
        <v>5.0387402743435326</v>
      </c>
      <c r="M731" s="106">
        <f t="shared" si="411"/>
        <v>223.29608034658935</v>
      </c>
      <c r="N731" s="106">
        <f t="shared" si="412"/>
        <v>227.92041960292332</v>
      </c>
      <c r="O731" s="106">
        <f t="shared" si="413"/>
        <v>0</v>
      </c>
      <c r="P731" s="106">
        <f t="shared" si="414"/>
        <v>0</v>
      </c>
      <c r="Q731" s="106">
        <f t="shared" si="415"/>
        <v>0</v>
      </c>
      <c r="R731" s="106">
        <f t="shared" si="416"/>
        <v>0</v>
      </c>
      <c r="S731" s="106">
        <f t="shared" si="417"/>
        <v>0</v>
      </c>
      <c r="T731" s="106">
        <f t="shared" si="418"/>
        <v>0</v>
      </c>
      <c r="U731" s="106">
        <f t="shared" si="419"/>
        <v>0</v>
      </c>
      <c r="V731" s="106">
        <f t="shared" si="420"/>
        <v>0</v>
      </c>
      <c r="W731" s="106">
        <f t="shared" si="421"/>
        <v>0</v>
      </c>
      <c r="X731" s="106">
        <f t="shared" si="422"/>
        <v>0</v>
      </c>
      <c r="Y731" s="98">
        <f t="shared" si="423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05"/>
        <v>709</v>
      </c>
      <c r="C732" s="108">
        <v>39909</v>
      </c>
      <c r="E732" s="107" t="s">
        <v>320</v>
      </c>
      <c r="G732" s="118">
        <v>6.6</v>
      </c>
      <c r="H732" s="106" t="str">
        <f t="shared" si="407"/>
        <v>P, S, T &amp; D Plant - Commodity</v>
      </c>
      <c r="I732" s="98">
        <f>'Plt. Class.'!L$184</f>
        <v>0</v>
      </c>
      <c r="J732" s="106">
        <f t="shared" si="408"/>
        <v>0</v>
      </c>
      <c r="K732" s="106">
        <f t="shared" si="409"/>
        <v>0</v>
      </c>
      <c r="L732" s="106">
        <f t="shared" si="410"/>
        <v>0</v>
      </c>
      <c r="M732" s="106">
        <f t="shared" si="411"/>
        <v>0</v>
      </c>
      <c r="N732" s="106">
        <f t="shared" si="412"/>
        <v>0</v>
      </c>
      <c r="O732" s="106">
        <f t="shared" si="413"/>
        <v>0</v>
      </c>
      <c r="P732" s="106">
        <f t="shared" si="414"/>
        <v>0</v>
      </c>
      <c r="Q732" s="106">
        <f t="shared" si="415"/>
        <v>0</v>
      </c>
      <c r="R732" s="106">
        <f t="shared" si="416"/>
        <v>0</v>
      </c>
      <c r="S732" s="106">
        <f t="shared" si="417"/>
        <v>0</v>
      </c>
      <c r="T732" s="106">
        <f t="shared" si="418"/>
        <v>0</v>
      </c>
      <c r="U732" s="106">
        <f t="shared" si="419"/>
        <v>0</v>
      </c>
      <c r="V732" s="106">
        <f t="shared" si="420"/>
        <v>0</v>
      </c>
      <c r="W732" s="106">
        <f t="shared" si="421"/>
        <v>0</v>
      </c>
      <c r="X732" s="106">
        <f t="shared" si="422"/>
        <v>0</v>
      </c>
      <c r="Y732" s="98">
        <f t="shared" si="423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05"/>
        <v>710</v>
      </c>
      <c r="C733" s="108">
        <v>39924</v>
      </c>
      <c r="E733" s="107" t="s">
        <v>321</v>
      </c>
      <c r="G733" s="118">
        <v>6.6</v>
      </c>
      <c r="H733" s="106" t="str">
        <f t="shared" si="407"/>
        <v>P, S, T &amp; D Plant - Commodity</v>
      </c>
      <c r="I733" s="98">
        <f>'Plt. Class.'!L$185</f>
        <v>0</v>
      </c>
      <c r="J733" s="106">
        <f t="shared" si="408"/>
        <v>0</v>
      </c>
      <c r="K733" s="106">
        <f t="shared" si="409"/>
        <v>0</v>
      </c>
      <c r="L733" s="106">
        <f t="shared" si="410"/>
        <v>0</v>
      </c>
      <c r="M733" s="106">
        <f t="shared" si="411"/>
        <v>0</v>
      </c>
      <c r="N733" s="106">
        <f t="shared" si="412"/>
        <v>0</v>
      </c>
      <c r="O733" s="106">
        <f t="shared" si="413"/>
        <v>0</v>
      </c>
      <c r="P733" s="106">
        <f t="shared" si="414"/>
        <v>0</v>
      </c>
      <c r="Q733" s="106">
        <f t="shared" si="415"/>
        <v>0</v>
      </c>
      <c r="R733" s="106">
        <f t="shared" si="416"/>
        <v>0</v>
      </c>
      <c r="S733" s="106">
        <f t="shared" si="417"/>
        <v>0</v>
      </c>
      <c r="T733" s="106">
        <f t="shared" si="418"/>
        <v>0</v>
      </c>
      <c r="U733" s="106">
        <f t="shared" si="419"/>
        <v>0</v>
      </c>
      <c r="V733" s="106">
        <f t="shared" si="420"/>
        <v>0</v>
      </c>
      <c r="W733" s="106">
        <f t="shared" si="421"/>
        <v>0</v>
      </c>
      <c r="X733" s="106">
        <f t="shared" si="422"/>
        <v>0</v>
      </c>
      <c r="Y733" s="98">
        <f t="shared" si="423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05"/>
        <v>711</v>
      </c>
      <c r="G734" s="118"/>
      <c r="H734" s="106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05"/>
        <v>712</v>
      </c>
      <c r="D735" s="97" t="s">
        <v>149</v>
      </c>
      <c r="G735" s="118"/>
      <c r="H735" s="106"/>
      <c r="I735" s="98">
        <f>'Plt. Class.'!L$187</f>
        <v>4004.2623243572107</v>
      </c>
      <c r="J735" s="98">
        <f>SUM(J700:J733)</f>
        <v>1546.2054354667048</v>
      </c>
      <c r="K735" s="98">
        <f t="shared" ref="K735:X735" si="424">SUM(K700:K733)</f>
        <v>914.50674617271466</v>
      </c>
      <c r="L735" s="98">
        <f t="shared" si="424"/>
        <v>17.046485352726869</v>
      </c>
      <c r="M735" s="98">
        <f t="shared" si="424"/>
        <v>755.42956288719847</v>
      </c>
      <c r="N735" s="98">
        <f t="shared" si="424"/>
        <v>771.07409447786631</v>
      </c>
      <c r="O735" s="98">
        <f t="shared" si="424"/>
        <v>0</v>
      </c>
      <c r="P735" s="98">
        <f t="shared" si="424"/>
        <v>0</v>
      </c>
      <c r="Q735" s="98">
        <f t="shared" si="424"/>
        <v>0</v>
      </c>
      <c r="R735" s="98">
        <f t="shared" si="424"/>
        <v>0</v>
      </c>
      <c r="S735" s="98">
        <f t="shared" si="424"/>
        <v>0</v>
      </c>
      <c r="T735" s="98">
        <f t="shared" si="424"/>
        <v>0</v>
      </c>
      <c r="U735" s="98">
        <f t="shared" si="424"/>
        <v>0</v>
      </c>
      <c r="V735" s="98">
        <f t="shared" si="424"/>
        <v>0</v>
      </c>
      <c r="W735" s="98">
        <f t="shared" si="424"/>
        <v>0</v>
      </c>
      <c r="X735" s="98">
        <f t="shared" si="424"/>
        <v>0</v>
      </c>
      <c r="Y735" s="98">
        <f>SUM(J735:X735)-I735</f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05"/>
        <v>713</v>
      </c>
      <c r="G736" s="118"/>
      <c r="H736" s="106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05"/>
        <v>714</v>
      </c>
      <c r="D737" s="97" t="s">
        <v>348</v>
      </c>
      <c r="G737" s="118">
        <v>6.6</v>
      </c>
      <c r="H737" s="106" t="str">
        <f>VLOOKUP($G737,alloc,3)</f>
        <v>P, S, T &amp; D Plant - Commodity</v>
      </c>
      <c r="I737" s="98">
        <f>'Plt. Class.'!L$189</f>
        <v>0</v>
      </c>
      <c r="J737" s="106">
        <f>$I737*VLOOKUP($G737,alloc,6)</f>
        <v>0</v>
      </c>
      <c r="K737" s="106">
        <f>$I737*VLOOKUP($G737,alloc,7)</f>
        <v>0</v>
      </c>
      <c r="L737" s="106">
        <f>$I737*VLOOKUP($G737,alloc,8)</f>
        <v>0</v>
      </c>
      <c r="M737" s="106">
        <f>$I737*VLOOKUP($G737,alloc,9)</f>
        <v>0</v>
      </c>
      <c r="N737" s="106">
        <f>$I737*VLOOKUP($G737,alloc,10)</f>
        <v>0</v>
      </c>
      <c r="O737" s="106">
        <f>$I737*VLOOKUP($G737,alloc,11)</f>
        <v>0</v>
      </c>
      <c r="P737" s="106">
        <f>$I737*VLOOKUP($G737,alloc,12)</f>
        <v>0</v>
      </c>
      <c r="Q737" s="106">
        <f>$I737*VLOOKUP($G737,alloc,13)</f>
        <v>0</v>
      </c>
      <c r="R737" s="106">
        <f>$I737*VLOOKUP($G737,alloc,14)</f>
        <v>0</v>
      </c>
      <c r="S737" s="106">
        <f>$I737*VLOOKUP($G737,alloc,15)</f>
        <v>0</v>
      </c>
      <c r="T737" s="106">
        <f>$I737*VLOOKUP($G737,alloc,16)</f>
        <v>0</v>
      </c>
      <c r="U737" s="106">
        <f>$I737*VLOOKUP($G737,alloc,17)</f>
        <v>0</v>
      </c>
      <c r="V737" s="106">
        <f>$I737*VLOOKUP($G737,alloc,18)</f>
        <v>0</v>
      </c>
      <c r="W737" s="106">
        <f>$I737*VLOOKUP($G737,alloc,19)</f>
        <v>0</v>
      </c>
      <c r="X737" s="106">
        <f>$I737*VLOOKUP($G737,alloc,20)</f>
        <v>0</v>
      </c>
      <c r="Y737" s="98">
        <f>SUM(J737:X737)-I737</f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05"/>
        <v>715</v>
      </c>
      <c r="G738" s="118"/>
      <c r="H738" s="106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05"/>
        <v>716</v>
      </c>
      <c r="D739" s="97" t="s">
        <v>350</v>
      </c>
      <c r="G739" s="118"/>
      <c r="H739" s="106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05"/>
        <v>717</v>
      </c>
      <c r="G740" s="118"/>
      <c r="H740" s="106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05"/>
        <v>718</v>
      </c>
      <c r="D741" s="97" t="s">
        <v>148</v>
      </c>
      <c r="G741" s="118"/>
      <c r="H741" s="106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si="405"/>
        <v>719</v>
      </c>
      <c r="G742" s="118"/>
      <c r="H742" s="106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05"/>
        <v>720</v>
      </c>
      <c r="C743" s="108">
        <v>37400</v>
      </c>
      <c r="E743" s="107" t="s">
        <v>115</v>
      </c>
      <c r="G743" s="118">
        <v>6.6</v>
      </c>
      <c r="H743" s="106" t="str">
        <f t="shared" ref="H743:H776" si="425">VLOOKUP($G743,alloc,3)</f>
        <v>P, S, T &amp; D Plant - Commodity</v>
      </c>
      <c r="I743" s="98">
        <f>'Plt. Class.'!L$195</f>
        <v>0</v>
      </c>
      <c r="J743" s="106">
        <f t="shared" ref="J743:J776" si="426">$I743*VLOOKUP($G743,alloc,6)</f>
        <v>0</v>
      </c>
      <c r="K743" s="106">
        <f t="shared" ref="K743:K776" si="427">$I743*VLOOKUP($G743,alloc,7)</f>
        <v>0</v>
      </c>
      <c r="L743" s="106">
        <f t="shared" ref="L743:L776" si="428">$I743*VLOOKUP($G743,alloc,8)</f>
        <v>0</v>
      </c>
      <c r="M743" s="106">
        <f t="shared" ref="M743:M776" si="429">$I743*VLOOKUP($G743,alloc,9)</f>
        <v>0</v>
      </c>
      <c r="N743" s="106">
        <f t="shared" ref="N743:N776" si="430">$I743*VLOOKUP($G743,alloc,10)</f>
        <v>0</v>
      </c>
      <c r="O743" s="106">
        <f t="shared" ref="O743:O776" si="431">$I743*VLOOKUP($G743,alloc,11)</f>
        <v>0</v>
      </c>
      <c r="P743" s="106">
        <f t="shared" ref="P743:P776" si="432">$I743*VLOOKUP($G743,alloc,12)</f>
        <v>0</v>
      </c>
      <c r="Q743" s="106">
        <f t="shared" ref="Q743:Q776" si="433">$I743*VLOOKUP($G743,alloc,13)</f>
        <v>0</v>
      </c>
      <c r="R743" s="106">
        <f t="shared" ref="R743:R776" si="434">$I743*VLOOKUP($G743,alloc,14)</f>
        <v>0</v>
      </c>
      <c r="S743" s="106">
        <f t="shared" ref="S743:S776" si="435">$I743*VLOOKUP($G743,alloc,15)</f>
        <v>0</v>
      </c>
      <c r="T743" s="106">
        <f t="shared" ref="T743:T776" si="436">$I743*VLOOKUP($G743,alloc,16)</f>
        <v>0</v>
      </c>
      <c r="U743" s="106">
        <f t="shared" ref="U743:U776" si="437">$I743*VLOOKUP($G743,alloc,17)</f>
        <v>0</v>
      </c>
      <c r="V743" s="106">
        <f t="shared" ref="V743:V776" si="438">$I743*VLOOKUP($G743,alloc,18)</f>
        <v>0</v>
      </c>
      <c r="W743" s="106">
        <f t="shared" ref="W743:W776" si="439">$I743*VLOOKUP($G743,alloc,19)</f>
        <v>0</v>
      </c>
      <c r="X743" s="106">
        <f t="shared" ref="X743:X776" si="440">$I743*VLOOKUP($G743,alloc,20)</f>
        <v>0</v>
      </c>
      <c r="Y743" s="98">
        <f t="shared" ref="Y743:Y776" si="441">SUM(J743:X743)-I743</f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05"/>
        <v>721</v>
      </c>
      <c r="C744" s="108">
        <v>39001</v>
      </c>
      <c r="E744" s="107" t="s">
        <v>291</v>
      </c>
      <c r="G744" s="118">
        <v>6.6</v>
      </c>
      <c r="H744" s="106" t="str">
        <f t="shared" si="425"/>
        <v>P, S, T &amp; D Plant - Commodity</v>
      </c>
      <c r="I744" s="98">
        <f>'Plt. Class.'!L$196</f>
        <v>0</v>
      </c>
      <c r="J744" s="106">
        <f t="shared" si="426"/>
        <v>0</v>
      </c>
      <c r="K744" s="106">
        <f t="shared" si="427"/>
        <v>0</v>
      </c>
      <c r="L744" s="106">
        <f t="shared" si="428"/>
        <v>0</v>
      </c>
      <c r="M744" s="106">
        <f t="shared" si="429"/>
        <v>0</v>
      </c>
      <c r="N744" s="106">
        <f t="shared" si="430"/>
        <v>0</v>
      </c>
      <c r="O744" s="106">
        <f t="shared" si="431"/>
        <v>0</v>
      </c>
      <c r="P744" s="106">
        <f t="shared" si="432"/>
        <v>0</v>
      </c>
      <c r="Q744" s="106">
        <f t="shared" si="433"/>
        <v>0</v>
      </c>
      <c r="R744" s="106">
        <f t="shared" si="434"/>
        <v>0</v>
      </c>
      <c r="S744" s="106">
        <f t="shared" si="435"/>
        <v>0</v>
      </c>
      <c r="T744" s="106">
        <f t="shared" si="436"/>
        <v>0</v>
      </c>
      <c r="U744" s="106">
        <f t="shared" si="437"/>
        <v>0</v>
      </c>
      <c r="V744" s="106">
        <f t="shared" si="438"/>
        <v>0</v>
      </c>
      <c r="W744" s="106">
        <f t="shared" si="439"/>
        <v>0</v>
      </c>
      <c r="X744" s="106">
        <f t="shared" si="440"/>
        <v>0</v>
      </c>
      <c r="Y744" s="98">
        <f t="shared" si="441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si="405"/>
        <v>722</v>
      </c>
      <c r="C745" s="108">
        <v>36602</v>
      </c>
      <c r="E745" s="107" t="s">
        <v>139</v>
      </c>
      <c r="G745" s="118">
        <v>6.6</v>
      </c>
      <c r="H745" s="106" t="str">
        <f t="shared" si="425"/>
        <v>P, S, T &amp; D Plant - Commodity</v>
      </c>
      <c r="I745" s="98">
        <f>'Plt. Class.'!L$197</f>
        <v>6661.5101122841916</v>
      </c>
      <c r="J745" s="106">
        <f t="shared" si="426"/>
        <v>2572.274818604365</v>
      </c>
      <c r="K745" s="106">
        <f t="shared" si="427"/>
        <v>1521.3778328969934</v>
      </c>
      <c r="L745" s="106">
        <f t="shared" si="428"/>
        <v>28.358615234910467</v>
      </c>
      <c r="M745" s="106">
        <f t="shared" si="429"/>
        <v>1256.7362636760608</v>
      </c>
      <c r="N745" s="106">
        <f t="shared" si="430"/>
        <v>1282.7625818718627</v>
      </c>
      <c r="O745" s="106">
        <f t="shared" si="431"/>
        <v>0</v>
      </c>
      <c r="P745" s="106">
        <f t="shared" si="432"/>
        <v>0</v>
      </c>
      <c r="Q745" s="106">
        <f t="shared" si="433"/>
        <v>0</v>
      </c>
      <c r="R745" s="106">
        <f t="shared" si="434"/>
        <v>0</v>
      </c>
      <c r="S745" s="106">
        <f t="shared" si="435"/>
        <v>0</v>
      </c>
      <c r="T745" s="106">
        <f t="shared" si="436"/>
        <v>0</v>
      </c>
      <c r="U745" s="106">
        <f t="shared" si="437"/>
        <v>0</v>
      </c>
      <c r="V745" s="106">
        <f t="shared" si="438"/>
        <v>0</v>
      </c>
      <c r="W745" s="106">
        <f t="shared" si="439"/>
        <v>0</v>
      </c>
      <c r="X745" s="106">
        <f t="shared" si="440"/>
        <v>0</v>
      </c>
      <c r="Y745" s="98">
        <f t="shared" si="441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05"/>
        <v>723</v>
      </c>
      <c r="C746" s="108">
        <v>37503</v>
      </c>
      <c r="E746" s="107" t="s">
        <v>278</v>
      </c>
      <c r="G746" s="118">
        <v>6.6</v>
      </c>
      <c r="H746" s="106" t="str">
        <f t="shared" si="425"/>
        <v>P, S, T &amp; D Plant - Commodity</v>
      </c>
      <c r="I746" s="98">
        <f>'Plt. Class.'!L$198</f>
        <v>0</v>
      </c>
      <c r="J746" s="106">
        <f t="shared" si="426"/>
        <v>0</v>
      </c>
      <c r="K746" s="106">
        <f t="shared" si="427"/>
        <v>0</v>
      </c>
      <c r="L746" s="106">
        <f t="shared" si="428"/>
        <v>0</v>
      </c>
      <c r="M746" s="106">
        <f t="shared" si="429"/>
        <v>0</v>
      </c>
      <c r="N746" s="106">
        <f t="shared" si="430"/>
        <v>0</v>
      </c>
      <c r="O746" s="106">
        <f t="shared" si="431"/>
        <v>0</v>
      </c>
      <c r="P746" s="106">
        <f t="shared" si="432"/>
        <v>0</v>
      </c>
      <c r="Q746" s="106">
        <f t="shared" si="433"/>
        <v>0</v>
      </c>
      <c r="R746" s="106">
        <f t="shared" si="434"/>
        <v>0</v>
      </c>
      <c r="S746" s="106">
        <f t="shared" si="435"/>
        <v>0</v>
      </c>
      <c r="T746" s="106">
        <f t="shared" si="436"/>
        <v>0</v>
      </c>
      <c r="U746" s="106">
        <f t="shared" si="437"/>
        <v>0</v>
      </c>
      <c r="V746" s="106">
        <f t="shared" si="438"/>
        <v>0</v>
      </c>
      <c r="W746" s="106">
        <f t="shared" si="439"/>
        <v>0</v>
      </c>
      <c r="X746" s="106">
        <f t="shared" si="440"/>
        <v>0</v>
      </c>
      <c r="Y746" s="98">
        <f t="shared" si="441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05"/>
        <v>724</v>
      </c>
      <c r="C747" s="108">
        <v>39004</v>
      </c>
      <c r="E747" s="107" t="s">
        <v>293</v>
      </c>
      <c r="G747" s="118">
        <v>6.6</v>
      </c>
      <c r="H747" s="106" t="str">
        <f t="shared" si="425"/>
        <v>P, S, T &amp; D Plant - Commodity</v>
      </c>
      <c r="I747" s="98">
        <f>'Plt. Class.'!L$199</f>
        <v>0</v>
      </c>
      <c r="J747" s="106">
        <f t="shared" si="426"/>
        <v>0</v>
      </c>
      <c r="K747" s="106">
        <f t="shared" si="427"/>
        <v>0</v>
      </c>
      <c r="L747" s="106">
        <f t="shared" si="428"/>
        <v>0</v>
      </c>
      <c r="M747" s="106">
        <f t="shared" si="429"/>
        <v>0</v>
      </c>
      <c r="N747" s="106">
        <f t="shared" si="430"/>
        <v>0</v>
      </c>
      <c r="O747" s="106">
        <f t="shared" si="431"/>
        <v>0</v>
      </c>
      <c r="P747" s="106">
        <f t="shared" si="432"/>
        <v>0</v>
      </c>
      <c r="Q747" s="106">
        <f t="shared" si="433"/>
        <v>0</v>
      </c>
      <c r="R747" s="106">
        <f t="shared" si="434"/>
        <v>0</v>
      </c>
      <c r="S747" s="106">
        <f t="shared" si="435"/>
        <v>0</v>
      </c>
      <c r="T747" s="106">
        <f t="shared" si="436"/>
        <v>0</v>
      </c>
      <c r="U747" s="106">
        <f t="shared" si="437"/>
        <v>0</v>
      </c>
      <c r="V747" s="106">
        <f t="shared" si="438"/>
        <v>0</v>
      </c>
      <c r="W747" s="106">
        <f t="shared" si="439"/>
        <v>0</v>
      </c>
      <c r="X747" s="106">
        <f t="shared" si="440"/>
        <v>0</v>
      </c>
      <c r="Y747" s="98">
        <f t="shared" si="441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05"/>
        <v>725</v>
      </c>
      <c r="C748" s="108">
        <v>39009</v>
      </c>
      <c r="E748" s="107" t="s">
        <v>294</v>
      </c>
      <c r="G748" s="118">
        <v>6.6</v>
      </c>
      <c r="H748" s="106" t="str">
        <f t="shared" si="425"/>
        <v>P, S, T &amp; D Plant - Commodity</v>
      </c>
      <c r="I748" s="98">
        <f>'Plt. Class.'!L$200</f>
        <v>4863.3461881734738</v>
      </c>
      <c r="J748" s="106">
        <f t="shared" si="426"/>
        <v>1877.9319888631971</v>
      </c>
      <c r="K748" s="106">
        <f t="shared" si="427"/>
        <v>1110.7071759520522</v>
      </c>
      <c r="L748" s="106">
        <f t="shared" si="428"/>
        <v>20.703678442257718</v>
      </c>
      <c r="M748" s="106">
        <f t="shared" si="429"/>
        <v>917.50119934781503</v>
      </c>
      <c r="N748" s="106">
        <f t="shared" si="430"/>
        <v>936.50214556815217</v>
      </c>
      <c r="O748" s="106">
        <f t="shared" si="431"/>
        <v>0</v>
      </c>
      <c r="P748" s="106">
        <f t="shared" si="432"/>
        <v>0</v>
      </c>
      <c r="Q748" s="106">
        <f t="shared" si="433"/>
        <v>0</v>
      </c>
      <c r="R748" s="106">
        <f t="shared" si="434"/>
        <v>0</v>
      </c>
      <c r="S748" s="106">
        <f t="shared" si="435"/>
        <v>0</v>
      </c>
      <c r="T748" s="106">
        <f t="shared" si="436"/>
        <v>0</v>
      </c>
      <c r="U748" s="106">
        <f t="shared" si="437"/>
        <v>0</v>
      </c>
      <c r="V748" s="106">
        <f t="shared" si="438"/>
        <v>0</v>
      </c>
      <c r="W748" s="106">
        <f t="shared" si="439"/>
        <v>0</v>
      </c>
      <c r="X748" s="106">
        <f t="shared" si="440"/>
        <v>0</v>
      </c>
      <c r="Y748" s="98">
        <f t="shared" si="441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05"/>
        <v>726</v>
      </c>
      <c r="C749" s="108">
        <v>39100</v>
      </c>
      <c r="E749" s="107" t="s">
        <v>295</v>
      </c>
      <c r="G749" s="118">
        <v>6.6</v>
      </c>
      <c r="H749" s="106" t="str">
        <f t="shared" si="425"/>
        <v>P, S, T &amp; D Plant - Commodity</v>
      </c>
      <c r="I749" s="98">
        <f>'Plt. Class.'!L$201</f>
        <v>3653.4418379131548</v>
      </c>
      <c r="J749" s="106">
        <f t="shared" si="426"/>
        <v>1410.7396494932675</v>
      </c>
      <c r="K749" s="106">
        <f t="shared" si="427"/>
        <v>834.38519679340823</v>
      </c>
      <c r="L749" s="106">
        <f t="shared" si="428"/>
        <v>15.553012698043812</v>
      </c>
      <c r="M749" s="106">
        <f t="shared" si="429"/>
        <v>689.24504617503476</v>
      </c>
      <c r="N749" s="106">
        <f t="shared" si="430"/>
        <v>703.51893275340092</v>
      </c>
      <c r="O749" s="106">
        <f t="shared" si="431"/>
        <v>0</v>
      </c>
      <c r="P749" s="106">
        <f t="shared" si="432"/>
        <v>0</v>
      </c>
      <c r="Q749" s="106">
        <f t="shared" si="433"/>
        <v>0</v>
      </c>
      <c r="R749" s="106">
        <f t="shared" si="434"/>
        <v>0</v>
      </c>
      <c r="S749" s="106">
        <f t="shared" si="435"/>
        <v>0</v>
      </c>
      <c r="T749" s="106">
        <f t="shared" si="436"/>
        <v>0</v>
      </c>
      <c r="U749" s="106">
        <f t="shared" si="437"/>
        <v>0</v>
      </c>
      <c r="V749" s="106">
        <f t="shared" si="438"/>
        <v>0</v>
      </c>
      <c r="W749" s="106">
        <f t="shared" si="439"/>
        <v>0</v>
      </c>
      <c r="X749" s="106">
        <f t="shared" si="440"/>
        <v>0</v>
      </c>
      <c r="Y749" s="98">
        <f t="shared" si="441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05"/>
        <v>727</v>
      </c>
      <c r="C750" s="108">
        <v>39102</v>
      </c>
      <c r="E750" s="107" t="s">
        <v>296</v>
      </c>
      <c r="G750" s="118">
        <v>6.6</v>
      </c>
      <c r="H750" s="106" t="str">
        <f t="shared" si="425"/>
        <v>P, S, T &amp; D Plant - Commodity</v>
      </c>
      <c r="I750" s="98">
        <f>'Plt. Class.'!L$202</f>
        <v>0</v>
      </c>
      <c r="J750" s="106">
        <f t="shared" si="426"/>
        <v>0</v>
      </c>
      <c r="K750" s="106">
        <f t="shared" si="427"/>
        <v>0</v>
      </c>
      <c r="L750" s="106">
        <f t="shared" si="428"/>
        <v>0</v>
      </c>
      <c r="M750" s="106">
        <f t="shared" si="429"/>
        <v>0</v>
      </c>
      <c r="N750" s="106">
        <f t="shared" si="430"/>
        <v>0</v>
      </c>
      <c r="O750" s="106">
        <f t="shared" si="431"/>
        <v>0</v>
      </c>
      <c r="P750" s="106">
        <f t="shared" si="432"/>
        <v>0</v>
      </c>
      <c r="Q750" s="106">
        <f t="shared" si="433"/>
        <v>0</v>
      </c>
      <c r="R750" s="106">
        <f t="shared" si="434"/>
        <v>0</v>
      </c>
      <c r="S750" s="106">
        <f t="shared" si="435"/>
        <v>0</v>
      </c>
      <c r="T750" s="106">
        <f t="shared" si="436"/>
        <v>0</v>
      </c>
      <c r="U750" s="106">
        <f t="shared" si="437"/>
        <v>0</v>
      </c>
      <c r="V750" s="106">
        <f t="shared" si="438"/>
        <v>0</v>
      </c>
      <c r="W750" s="106">
        <f t="shared" si="439"/>
        <v>0</v>
      </c>
      <c r="X750" s="106">
        <f t="shared" si="440"/>
        <v>0</v>
      </c>
      <c r="Y750" s="98">
        <f t="shared" si="441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05"/>
        <v>728</v>
      </c>
      <c r="C751" s="108">
        <v>39103</v>
      </c>
      <c r="E751" s="107" t="s">
        <v>297</v>
      </c>
      <c r="G751" s="118">
        <v>6.6</v>
      </c>
      <c r="H751" s="106" t="str">
        <f t="shared" si="425"/>
        <v>P, S, T &amp; D Plant - Commodity</v>
      </c>
      <c r="I751" s="98">
        <f>'Plt. Class.'!L$203</f>
        <v>0</v>
      </c>
      <c r="J751" s="106">
        <f t="shared" si="426"/>
        <v>0</v>
      </c>
      <c r="K751" s="106">
        <f t="shared" si="427"/>
        <v>0</v>
      </c>
      <c r="L751" s="106">
        <f t="shared" si="428"/>
        <v>0</v>
      </c>
      <c r="M751" s="106">
        <f t="shared" si="429"/>
        <v>0</v>
      </c>
      <c r="N751" s="106">
        <f t="shared" si="430"/>
        <v>0</v>
      </c>
      <c r="O751" s="106">
        <f t="shared" si="431"/>
        <v>0</v>
      </c>
      <c r="P751" s="106">
        <f t="shared" si="432"/>
        <v>0</v>
      </c>
      <c r="Q751" s="106">
        <f t="shared" si="433"/>
        <v>0</v>
      </c>
      <c r="R751" s="106">
        <f t="shared" si="434"/>
        <v>0</v>
      </c>
      <c r="S751" s="106">
        <f t="shared" si="435"/>
        <v>0</v>
      </c>
      <c r="T751" s="106">
        <f t="shared" si="436"/>
        <v>0</v>
      </c>
      <c r="U751" s="106">
        <f t="shared" si="437"/>
        <v>0</v>
      </c>
      <c r="V751" s="106">
        <f t="shared" si="438"/>
        <v>0</v>
      </c>
      <c r="W751" s="106">
        <f t="shared" si="439"/>
        <v>0</v>
      </c>
      <c r="X751" s="106">
        <f t="shared" si="440"/>
        <v>0</v>
      </c>
      <c r="Y751" s="98">
        <f t="shared" si="441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05"/>
        <v>729</v>
      </c>
      <c r="C752" s="108">
        <v>39200</v>
      </c>
      <c r="E752" s="107" t="s">
        <v>298</v>
      </c>
      <c r="G752" s="118">
        <v>6.6</v>
      </c>
      <c r="H752" s="106" t="str">
        <f t="shared" si="425"/>
        <v>P, S, T &amp; D Plant - Commodity</v>
      </c>
      <c r="I752" s="98">
        <f>'Plt. Class.'!L$204</f>
        <v>159.92849144236294</v>
      </c>
      <c r="J752" s="106">
        <f t="shared" si="426"/>
        <v>61.754770972420566</v>
      </c>
      <c r="K752" s="106">
        <f t="shared" si="427"/>
        <v>36.525000732249495</v>
      </c>
      <c r="L752" s="106">
        <f t="shared" si="428"/>
        <v>0.68082919300087918</v>
      </c>
      <c r="M752" s="106">
        <f t="shared" si="429"/>
        <v>30.171527386859509</v>
      </c>
      <c r="N752" s="106">
        <f t="shared" si="430"/>
        <v>30.796363157832513</v>
      </c>
      <c r="O752" s="106">
        <f t="shared" si="431"/>
        <v>0</v>
      </c>
      <c r="P752" s="106">
        <f t="shared" si="432"/>
        <v>0</v>
      </c>
      <c r="Q752" s="106">
        <f t="shared" si="433"/>
        <v>0</v>
      </c>
      <c r="R752" s="106">
        <f t="shared" si="434"/>
        <v>0</v>
      </c>
      <c r="S752" s="106">
        <f t="shared" si="435"/>
        <v>0</v>
      </c>
      <c r="T752" s="106">
        <f t="shared" si="436"/>
        <v>0</v>
      </c>
      <c r="U752" s="106">
        <f t="shared" si="437"/>
        <v>0</v>
      </c>
      <c r="V752" s="106">
        <f t="shared" si="438"/>
        <v>0</v>
      </c>
      <c r="W752" s="106">
        <f t="shared" si="439"/>
        <v>0</v>
      </c>
      <c r="X752" s="106">
        <f t="shared" si="440"/>
        <v>0</v>
      </c>
      <c r="Y752" s="98">
        <f t="shared" si="441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05"/>
        <v>730</v>
      </c>
      <c r="C753" s="108">
        <v>39201</v>
      </c>
      <c r="E753" s="107" t="s">
        <v>299</v>
      </c>
      <c r="G753" s="118">
        <v>6.6</v>
      </c>
      <c r="H753" s="106" t="str">
        <f t="shared" si="425"/>
        <v>P, S, T &amp; D Plant - Commodity</v>
      </c>
      <c r="I753" s="98">
        <f>'Plt. Class.'!L$205</f>
        <v>0</v>
      </c>
      <c r="J753" s="106">
        <f t="shared" si="426"/>
        <v>0</v>
      </c>
      <c r="K753" s="106">
        <f t="shared" si="427"/>
        <v>0</v>
      </c>
      <c r="L753" s="106">
        <f t="shared" si="428"/>
        <v>0</v>
      </c>
      <c r="M753" s="106">
        <f t="shared" si="429"/>
        <v>0</v>
      </c>
      <c r="N753" s="106">
        <f t="shared" si="430"/>
        <v>0</v>
      </c>
      <c r="O753" s="106">
        <f t="shared" si="431"/>
        <v>0</v>
      </c>
      <c r="P753" s="106">
        <f t="shared" si="432"/>
        <v>0</v>
      </c>
      <c r="Q753" s="106">
        <f t="shared" si="433"/>
        <v>0</v>
      </c>
      <c r="R753" s="106">
        <f t="shared" si="434"/>
        <v>0</v>
      </c>
      <c r="S753" s="106">
        <f t="shared" si="435"/>
        <v>0</v>
      </c>
      <c r="T753" s="106">
        <f t="shared" si="436"/>
        <v>0</v>
      </c>
      <c r="U753" s="106">
        <f t="shared" si="437"/>
        <v>0</v>
      </c>
      <c r="V753" s="106">
        <f t="shared" si="438"/>
        <v>0</v>
      </c>
      <c r="W753" s="106">
        <f t="shared" si="439"/>
        <v>0</v>
      </c>
      <c r="X753" s="106">
        <f t="shared" si="440"/>
        <v>0</v>
      </c>
      <c r="Y753" s="98">
        <f t="shared" si="441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05"/>
        <v>731</v>
      </c>
      <c r="C754" s="108">
        <v>39202</v>
      </c>
      <c r="E754" s="107" t="s">
        <v>300</v>
      </c>
      <c r="G754" s="118">
        <v>6.6</v>
      </c>
      <c r="H754" s="106" t="str">
        <f t="shared" si="425"/>
        <v>P, S, T &amp; D Plant - Commodity</v>
      </c>
      <c r="I754" s="98">
        <f>'Plt. Class.'!L$206</f>
        <v>0</v>
      </c>
      <c r="J754" s="106">
        <f t="shared" si="426"/>
        <v>0</v>
      </c>
      <c r="K754" s="106">
        <f t="shared" si="427"/>
        <v>0</v>
      </c>
      <c r="L754" s="106">
        <f t="shared" si="428"/>
        <v>0</v>
      </c>
      <c r="M754" s="106">
        <f t="shared" si="429"/>
        <v>0</v>
      </c>
      <c r="N754" s="106">
        <f t="shared" si="430"/>
        <v>0</v>
      </c>
      <c r="O754" s="106">
        <f t="shared" si="431"/>
        <v>0</v>
      </c>
      <c r="P754" s="106">
        <f t="shared" si="432"/>
        <v>0</v>
      </c>
      <c r="Q754" s="106">
        <f t="shared" si="433"/>
        <v>0</v>
      </c>
      <c r="R754" s="106">
        <f t="shared" si="434"/>
        <v>0</v>
      </c>
      <c r="S754" s="106">
        <f t="shared" si="435"/>
        <v>0</v>
      </c>
      <c r="T754" s="106">
        <f t="shared" si="436"/>
        <v>0</v>
      </c>
      <c r="U754" s="106">
        <f t="shared" si="437"/>
        <v>0</v>
      </c>
      <c r="V754" s="106">
        <f t="shared" si="438"/>
        <v>0</v>
      </c>
      <c r="W754" s="106">
        <f t="shared" si="439"/>
        <v>0</v>
      </c>
      <c r="X754" s="106">
        <f t="shared" si="440"/>
        <v>0</v>
      </c>
      <c r="Y754" s="98">
        <f t="shared" si="441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05"/>
        <v>732</v>
      </c>
      <c r="C755" s="108">
        <v>39300</v>
      </c>
      <c r="E755" s="107" t="s">
        <v>186</v>
      </c>
      <c r="G755" s="118">
        <v>6.6</v>
      </c>
      <c r="H755" s="106" t="str">
        <f t="shared" si="425"/>
        <v>P, S, T &amp; D Plant - Commodity</v>
      </c>
      <c r="I755" s="98">
        <f>'Plt. Class.'!L$207</f>
        <v>0</v>
      </c>
      <c r="J755" s="106">
        <f t="shared" si="426"/>
        <v>0</v>
      </c>
      <c r="K755" s="106">
        <f t="shared" si="427"/>
        <v>0</v>
      </c>
      <c r="L755" s="106">
        <f t="shared" si="428"/>
        <v>0</v>
      </c>
      <c r="M755" s="106">
        <f t="shared" si="429"/>
        <v>0</v>
      </c>
      <c r="N755" s="106">
        <f t="shared" si="430"/>
        <v>0</v>
      </c>
      <c r="O755" s="106">
        <f t="shared" si="431"/>
        <v>0</v>
      </c>
      <c r="P755" s="106">
        <f t="shared" si="432"/>
        <v>0</v>
      </c>
      <c r="Q755" s="106">
        <f t="shared" si="433"/>
        <v>0</v>
      </c>
      <c r="R755" s="106">
        <f t="shared" si="434"/>
        <v>0</v>
      </c>
      <c r="S755" s="106">
        <f t="shared" si="435"/>
        <v>0</v>
      </c>
      <c r="T755" s="106">
        <f t="shared" si="436"/>
        <v>0</v>
      </c>
      <c r="U755" s="106">
        <f t="shared" si="437"/>
        <v>0</v>
      </c>
      <c r="V755" s="106">
        <f t="shared" si="438"/>
        <v>0</v>
      </c>
      <c r="W755" s="106">
        <f t="shared" si="439"/>
        <v>0</v>
      </c>
      <c r="X755" s="106">
        <f t="shared" si="440"/>
        <v>0</v>
      </c>
      <c r="Y755" s="98">
        <f t="shared" si="441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ref="A756:A819" si="442">A755+1</f>
        <v>733</v>
      </c>
      <c r="C756" s="108">
        <v>39400</v>
      </c>
      <c r="E756" s="107" t="s">
        <v>301</v>
      </c>
      <c r="G756" s="118">
        <v>6.6</v>
      </c>
      <c r="H756" s="106" t="str">
        <f t="shared" si="425"/>
        <v>P, S, T &amp; D Plant - Commodity</v>
      </c>
      <c r="I756" s="98">
        <f>'Plt. Class.'!L$208</f>
        <v>37.321506948801428</v>
      </c>
      <c r="J756" s="106">
        <f t="shared" si="426"/>
        <v>14.411322792971264</v>
      </c>
      <c r="K756" s="106">
        <f t="shared" si="427"/>
        <v>8.5236098730094163</v>
      </c>
      <c r="L756" s="106">
        <f t="shared" si="428"/>
        <v>0.15888082997823189</v>
      </c>
      <c r="M756" s="106">
        <f t="shared" si="429"/>
        <v>7.0409397279311481</v>
      </c>
      <c r="N756" s="106">
        <f t="shared" si="430"/>
        <v>7.1867537249113722</v>
      </c>
      <c r="O756" s="106">
        <f t="shared" si="431"/>
        <v>0</v>
      </c>
      <c r="P756" s="106">
        <f t="shared" si="432"/>
        <v>0</v>
      </c>
      <c r="Q756" s="106">
        <f t="shared" si="433"/>
        <v>0</v>
      </c>
      <c r="R756" s="106">
        <f t="shared" si="434"/>
        <v>0</v>
      </c>
      <c r="S756" s="106">
        <f t="shared" si="435"/>
        <v>0</v>
      </c>
      <c r="T756" s="106">
        <f t="shared" si="436"/>
        <v>0</v>
      </c>
      <c r="U756" s="106">
        <f t="shared" si="437"/>
        <v>0</v>
      </c>
      <c r="V756" s="106">
        <f t="shared" si="438"/>
        <v>0</v>
      </c>
      <c r="W756" s="106">
        <f t="shared" si="439"/>
        <v>0</v>
      </c>
      <c r="X756" s="106">
        <f t="shared" si="440"/>
        <v>0</v>
      </c>
      <c r="Y756" s="98">
        <f t="shared" si="441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2"/>
        <v>734</v>
      </c>
      <c r="C757" s="108">
        <v>39600</v>
      </c>
      <c r="E757" s="107" t="s">
        <v>302</v>
      </c>
      <c r="G757" s="118">
        <v>6.6</v>
      </c>
      <c r="H757" s="106" t="str">
        <f t="shared" si="425"/>
        <v>P, S, T &amp; D Plant - Commodity</v>
      </c>
      <c r="I757" s="98">
        <f>'Plt. Class.'!L$209</f>
        <v>0</v>
      </c>
      <c r="J757" s="106">
        <f t="shared" si="426"/>
        <v>0</v>
      </c>
      <c r="K757" s="106">
        <f t="shared" si="427"/>
        <v>0</v>
      </c>
      <c r="L757" s="106">
        <f t="shared" si="428"/>
        <v>0</v>
      </c>
      <c r="M757" s="106">
        <f t="shared" si="429"/>
        <v>0</v>
      </c>
      <c r="N757" s="106">
        <f t="shared" si="430"/>
        <v>0</v>
      </c>
      <c r="O757" s="106">
        <f t="shared" si="431"/>
        <v>0</v>
      </c>
      <c r="P757" s="106">
        <f t="shared" si="432"/>
        <v>0</v>
      </c>
      <c r="Q757" s="106">
        <f t="shared" si="433"/>
        <v>0</v>
      </c>
      <c r="R757" s="106">
        <f t="shared" si="434"/>
        <v>0</v>
      </c>
      <c r="S757" s="106">
        <f t="shared" si="435"/>
        <v>0</v>
      </c>
      <c r="T757" s="106">
        <f t="shared" si="436"/>
        <v>0</v>
      </c>
      <c r="U757" s="106">
        <f t="shared" si="437"/>
        <v>0</v>
      </c>
      <c r="V757" s="106">
        <f t="shared" si="438"/>
        <v>0</v>
      </c>
      <c r="W757" s="106">
        <f t="shared" si="439"/>
        <v>0</v>
      </c>
      <c r="X757" s="106">
        <f t="shared" si="440"/>
        <v>0</v>
      </c>
      <c r="Y757" s="98">
        <f t="shared" si="441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2"/>
        <v>735</v>
      </c>
      <c r="C758" s="108">
        <v>39603</v>
      </c>
      <c r="E758" s="107" t="s">
        <v>303</v>
      </c>
      <c r="G758" s="118">
        <v>6.6</v>
      </c>
      <c r="H758" s="106" t="str">
        <f t="shared" si="425"/>
        <v>P, S, T &amp; D Plant - Commodity</v>
      </c>
      <c r="I758" s="98">
        <f>'Plt. Class.'!L$210</f>
        <v>0</v>
      </c>
      <c r="J758" s="106">
        <f t="shared" si="426"/>
        <v>0</v>
      </c>
      <c r="K758" s="106">
        <f t="shared" si="427"/>
        <v>0</v>
      </c>
      <c r="L758" s="106">
        <f t="shared" si="428"/>
        <v>0</v>
      </c>
      <c r="M758" s="106">
        <f t="shared" si="429"/>
        <v>0</v>
      </c>
      <c r="N758" s="106">
        <f t="shared" si="430"/>
        <v>0</v>
      </c>
      <c r="O758" s="106">
        <f t="shared" si="431"/>
        <v>0</v>
      </c>
      <c r="P758" s="106">
        <f t="shared" si="432"/>
        <v>0</v>
      </c>
      <c r="Q758" s="106">
        <f t="shared" si="433"/>
        <v>0</v>
      </c>
      <c r="R758" s="106">
        <f t="shared" si="434"/>
        <v>0</v>
      </c>
      <c r="S758" s="106">
        <f t="shared" si="435"/>
        <v>0</v>
      </c>
      <c r="T758" s="106">
        <f t="shared" si="436"/>
        <v>0</v>
      </c>
      <c r="U758" s="106">
        <f t="shared" si="437"/>
        <v>0</v>
      </c>
      <c r="V758" s="106">
        <f t="shared" si="438"/>
        <v>0</v>
      </c>
      <c r="W758" s="106">
        <f t="shared" si="439"/>
        <v>0</v>
      </c>
      <c r="X758" s="106">
        <f t="shared" si="440"/>
        <v>0</v>
      </c>
      <c r="Y758" s="98">
        <f t="shared" si="441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2"/>
        <v>736</v>
      </c>
      <c r="C759" s="108">
        <v>39604</v>
      </c>
      <c r="E759" s="107" t="s">
        <v>304</v>
      </c>
      <c r="G759" s="118">
        <v>6.6</v>
      </c>
      <c r="H759" s="106" t="str">
        <f t="shared" si="425"/>
        <v>P, S, T &amp; D Plant - Commodity</v>
      </c>
      <c r="I759" s="98">
        <f>'Plt. Class.'!L$211</f>
        <v>0</v>
      </c>
      <c r="J759" s="106">
        <f t="shared" si="426"/>
        <v>0</v>
      </c>
      <c r="K759" s="106">
        <f t="shared" si="427"/>
        <v>0</v>
      </c>
      <c r="L759" s="106">
        <f t="shared" si="428"/>
        <v>0</v>
      </c>
      <c r="M759" s="106">
        <f t="shared" si="429"/>
        <v>0</v>
      </c>
      <c r="N759" s="106">
        <f t="shared" si="430"/>
        <v>0</v>
      </c>
      <c r="O759" s="106">
        <f t="shared" si="431"/>
        <v>0</v>
      </c>
      <c r="P759" s="106">
        <f t="shared" si="432"/>
        <v>0</v>
      </c>
      <c r="Q759" s="106">
        <f t="shared" si="433"/>
        <v>0</v>
      </c>
      <c r="R759" s="106">
        <f t="shared" si="434"/>
        <v>0</v>
      </c>
      <c r="S759" s="106">
        <f t="shared" si="435"/>
        <v>0</v>
      </c>
      <c r="T759" s="106">
        <f t="shared" si="436"/>
        <v>0</v>
      </c>
      <c r="U759" s="106">
        <f t="shared" si="437"/>
        <v>0</v>
      </c>
      <c r="V759" s="106">
        <f t="shared" si="438"/>
        <v>0</v>
      </c>
      <c r="W759" s="106">
        <f t="shared" si="439"/>
        <v>0</v>
      </c>
      <c r="X759" s="106">
        <f t="shared" si="440"/>
        <v>0</v>
      </c>
      <c r="Y759" s="98">
        <f t="shared" si="441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2"/>
        <v>737</v>
      </c>
      <c r="C760" s="108">
        <v>39605</v>
      </c>
      <c r="E760" s="98" t="s">
        <v>305</v>
      </c>
      <c r="G760" s="118">
        <v>6.6</v>
      </c>
      <c r="H760" s="106" t="str">
        <f t="shared" si="425"/>
        <v>P, S, T &amp; D Plant - Commodity</v>
      </c>
      <c r="I760" s="98">
        <f>'Plt. Class.'!L$212</f>
        <v>0</v>
      </c>
      <c r="J760" s="106">
        <f t="shared" si="426"/>
        <v>0</v>
      </c>
      <c r="K760" s="106">
        <f t="shared" si="427"/>
        <v>0</v>
      </c>
      <c r="L760" s="106">
        <f t="shared" si="428"/>
        <v>0</v>
      </c>
      <c r="M760" s="106">
        <f t="shared" si="429"/>
        <v>0</v>
      </c>
      <c r="N760" s="106">
        <f t="shared" si="430"/>
        <v>0</v>
      </c>
      <c r="O760" s="106">
        <f t="shared" si="431"/>
        <v>0</v>
      </c>
      <c r="P760" s="106">
        <f t="shared" si="432"/>
        <v>0</v>
      </c>
      <c r="Q760" s="106">
        <f t="shared" si="433"/>
        <v>0</v>
      </c>
      <c r="R760" s="106">
        <f t="shared" si="434"/>
        <v>0</v>
      </c>
      <c r="S760" s="106">
        <f t="shared" si="435"/>
        <v>0</v>
      </c>
      <c r="T760" s="106">
        <f t="shared" si="436"/>
        <v>0</v>
      </c>
      <c r="U760" s="106">
        <f t="shared" si="437"/>
        <v>0</v>
      </c>
      <c r="V760" s="106">
        <f t="shared" si="438"/>
        <v>0</v>
      </c>
      <c r="W760" s="106">
        <f t="shared" si="439"/>
        <v>0</v>
      </c>
      <c r="X760" s="106">
        <f t="shared" si="440"/>
        <v>0</v>
      </c>
      <c r="Y760" s="98">
        <f t="shared" si="441"/>
        <v>0</v>
      </c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2"/>
        <v>738</v>
      </c>
      <c r="C761" s="108">
        <v>39700</v>
      </c>
      <c r="E761" s="107" t="s">
        <v>306</v>
      </c>
      <c r="G761" s="118">
        <v>6.6</v>
      </c>
      <c r="H761" s="106" t="str">
        <f t="shared" si="425"/>
        <v>P, S, T &amp; D Plant - Commodity</v>
      </c>
      <c r="I761" s="98">
        <f>'Plt. Class.'!L$213</f>
        <v>201.65703574023496</v>
      </c>
      <c r="J761" s="106">
        <f t="shared" si="426"/>
        <v>77.867826706809836</v>
      </c>
      <c r="K761" s="106">
        <f t="shared" si="427"/>
        <v>46.055104451040386</v>
      </c>
      <c r="L761" s="106">
        <f t="shared" si="428"/>
        <v>0.8584711558756456</v>
      </c>
      <c r="M761" s="106">
        <f t="shared" si="429"/>
        <v>38.04388274857294</v>
      </c>
      <c r="N761" s="106">
        <f t="shared" si="430"/>
        <v>38.831750677936171</v>
      </c>
      <c r="O761" s="106">
        <f t="shared" si="431"/>
        <v>0</v>
      </c>
      <c r="P761" s="106">
        <f t="shared" si="432"/>
        <v>0</v>
      </c>
      <c r="Q761" s="106">
        <f t="shared" si="433"/>
        <v>0</v>
      </c>
      <c r="R761" s="106">
        <f t="shared" si="434"/>
        <v>0</v>
      </c>
      <c r="S761" s="106">
        <f t="shared" si="435"/>
        <v>0</v>
      </c>
      <c r="T761" s="106">
        <f t="shared" si="436"/>
        <v>0</v>
      </c>
      <c r="U761" s="106">
        <f t="shared" si="437"/>
        <v>0</v>
      </c>
      <c r="V761" s="106">
        <f t="shared" si="438"/>
        <v>0</v>
      </c>
      <c r="W761" s="106">
        <f t="shared" si="439"/>
        <v>0</v>
      </c>
      <c r="X761" s="106">
        <f t="shared" si="440"/>
        <v>0</v>
      </c>
      <c r="Y761" s="98">
        <f t="shared" si="441"/>
        <v>0</v>
      </c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2"/>
        <v>739</v>
      </c>
      <c r="C762" s="108">
        <v>39701</v>
      </c>
      <c r="E762" s="107" t="s">
        <v>307</v>
      </c>
      <c r="G762" s="118">
        <v>6.6</v>
      </c>
      <c r="H762" s="106" t="str">
        <f t="shared" si="425"/>
        <v>P, S, T &amp; D Plant - Commodity</v>
      </c>
      <c r="I762" s="98">
        <f>'Plt. Class.'!L$214</f>
        <v>0</v>
      </c>
      <c r="J762" s="106">
        <f t="shared" si="426"/>
        <v>0</v>
      </c>
      <c r="K762" s="106">
        <f t="shared" si="427"/>
        <v>0</v>
      </c>
      <c r="L762" s="106">
        <f t="shared" si="428"/>
        <v>0</v>
      </c>
      <c r="M762" s="106">
        <f t="shared" si="429"/>
        <v>0</v>
      </c>
      <c r="N762" s="106">
        <f t="shared" si="430"/>
        <v>0</v>
      </c>
      <c r="O762" s="106">
        <f t="shared" si="431"/>
        <v>0</v>
      </c>
      <c r="P762" s="106">
        <f t="shared" si="432"/>
        <v>0</v>
      </c>
      <c r="Q762" s="106">
        <f t="shared" si="433"/>
        <v>0</v>
      </c>
      <c r="R762" s="106">
        <f t="shared" si="434"/>
        <v>0</v>
      </c>
      <c r="S762" s="106">
        <f t="shared" si="435"/>
        <v>0</v>
      </c>
      <c r="T762" s="106">
        <f t="shared" si="436"/>
        <v>0</v>
      </c>
      <c r="U762" s="106">
        <f t="shared" si="437"/>
        <v>0</v>
      </c>
      <c r="V762" s="106">
        <f t="shared" si="438"/>
        <v>0</v>
      </c>
      <c r="W762" s="106">
        <f t="shared" si="439"/>
        <v>0</v>
      </c>
      <c r="X762" s="106">
        <f t="shared" si="440"/>
        <v>0</v>
      </c>
      <c r="Y762" s="98">
        <f t="shared" si="441"/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2"/>
        <v>740</v>
      </c>
      <c r="C763" s="108">
        <v>39702</v>
      </c>
      <c r="E763" s="107" t="s">
        <v>308</v>
      </c>
      <c r="G763" s="118">
        <v>6.6</v>
      </c>
      <c r="H763" s="106" t="str">
        <f t="shared" si="425"/>
        <v>P, S, T &amp; D Plant - Commodity</v>
      </c>
      <c r="I763" s="98">
        <f>'Plt. Class.'!L$215</f>
        <v>0</v>
      </c>
      <c r="J763" s="106">
        <f t="shared" si="426"/>
        <v>0</v>
      </c>
      <c r="K763" s="106">
        <f t="shared" si="427"/>
        <v>0</v>
      </c>
      <c r="L763" s="106">
        <f t="shared" si="428"/>
        <v>0</v>
      </c>
      <c r="M763" s="106">
        <f t="shared" si="429"/>
        <v>0</v>
      </c>
      <c r="N763" s="106">
        <f t="shared" si="430"/>
        <v>0</v>
      </c>
      <c r="O763" s="106">
        <f t="shared" si="431"/>
        <v>0</v>
      </c>
      <c r="P763" s="106">
        <f t="shared" si="432"/>
        <v>0</v>
      </c>
      <c r="Q763" s="106">
        <f t="shared" si="433"/>
        <v>0</v>
      </c>
      <c r="R763" s="106">
        <f t="shared" si="434"/>
        <v>0</v>
      </c>
      <c r="S763" s="106">
        <f t="shared" si="435"/>
        <v>0</v>
      </c>
      <c r="T763" s="106">
        <f t="shared" si="436"/>
        <v>0</v>
      </c>
      <c r="U763" s="106">
        <f t="shared" si="437"/>
        <v>0</v>
      </c>
      <c r="V763" s="106">
        <f t="shared" si="438"/>
        <v>0</v>
      </c>
      <c r="W763" s="106">
        <f t="shared" si="439"/>
        <v>0</v>
      </c>
      <c r="X763" s="106">
        <f t="shared" si="440"/>
        <v>0</v>
      </c>
      <c r="Y763" s="98">
        <f t="shared" si="441"/>
        <v>0</v>
      </c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2"/>
        <v>741</v>
      </c>
      <c r="C764" s="108">
        <v>39705</v>
      </c>
      <c r="E764" s="107" t="s">
        <v>309</v>
      </c>
      <c r="G764" s="118">
        <v>6.6</v>
      </c>
      <c r="H764" s="106" t="str">
        <f t="shared" si="425"/>
        <v>P, S, T &amp; D Plant - Commodity</v>
      </c>
      <c r="I764" s="98">
        <f>'Plt. Class.'!L$216</f>
        <v>0</v>
      </c>
      <c r="J764" s="106">
        <f t="shared" si="426"/>
        <v>0</v>
      </c>
      <c r="K764" s="106">
        <f t="shared" si="427"/>
        <v>0</v>
      </c>
      <c r="L764" s="106">
        <f t="shared" si="428"/>
        <v>0</v>
      </c>
      <c r="M764" s="106">
        <f t="shared" si="429"/>
        <v>0</v>
      </c>
      <c r="N764" s="106">
        <f t="shared" si="430"/>
        <v>0</v>
      </c>
      <c r="O764" s="106">
        <f t="shared" si="431"/>
        <v>0</v>
      </c>
      <c r="P764" s="106">
        <f t="shared" si="432"/>
        <v>0</v>
      </c>
      <c r="Q764" s="106">
        <f t="shared" si="433"/>
        <v>0</v>
      </c>
      <c r="R764" s="106">
        <f t="shared" si="434"/>
        <v>0</v>
      </c>
      <c r="S764" s="106">
        <f t="shared" si="435"/>
        <v>0</v>
      </c>
      <c r="T764" s="106">
        <f t="shared" si="436"/>
        <v>0</v>
      </c>
      <c r="U764" s="106">
        <f t="shared" si="437"/>
        <v>0</v>
      </c>
      <c r="V764" s="106">
        <f t="shared" si="438"/>
        <v>0</v>
      </c>
      <c r="W764" s="106">
        <f t="shared" si="439"/>
        <v>0</v>
      </c>
      <c r="X764" s="106">
        <f t="shared" si="440"/>
        <v>0</v>
      </c>
      <c r="Y764" s="98">
        <f t="shared" si="441"/>
        <v>0</v>
      </c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2"/>
        <v>742</v>
      </c>
      <c r="C765" s="108">
        <v>39800</v>
      </c>
      <c r="E765" s="107" t="s">
        <v>310</v>
      </c>
      <c r="G765" s="118">
        <v>6.6</v>
      </c>
      <c r="H765" s="106" t="str">
        <f t="shared" si="425"/>
        <v>P, S, T &amp; D Plant - Commodity</v>
      </c>
      <c r="I765" s="98">
        <f>'Plt. Class.'!L$217</f>
        <v>71.425567196632429</v>
      </c>
      <c r="J765" s="106">
        <f t="shared" si="426"/>
        <v>27.580261053065183</v>
      </c>
      <c r="K765" s="106">
        <f t="shared" si="427"/>
        <v>16.31240856854161</v>
      </c>
      <c r="L765" s="106">
        <f t="shared" si="428"/>
        <v>0.30406471564598431</v>
      </c>
      <c r="M765" s="106">
        <f t="shared" si="429"/>
        <v>13.474887666103088</v>
      </c>
      <c r="N765" s="106">
        <f t="shared" si="430"/>
        <v>13.753945193276573</v>
      </c>
      <c r="O765" s="106">
        <f t="shared" si="431"/>
        <v>0</v>
      </c>
      <c r="P765" s="106">
        <f t="shared" si="432"/>
        <v>0</v>
      </c>
      <c r="Q765" s="106">
        <f t="shared" si="433"/>
        <v>0</v>
      </c>
      <c r="R765" s="106">
        <f t="shared" si="434"/>
        <v>0</v>
      </c>
      <c r="S765" s="106">
        <f t="shared" si="435"/>
        <v>0</v>
      </c>
      <c r="T765" s="106">
        <f t="shared" si="436"/>
        <v>0</v>
      </c>
      <c r="U765" s="106">
        <f t="shared" si="437"/>
        <v>0</v>
      </c>
      <c r="V765" s="106">
        <f t="shared" si="438"/>
        <v>0</v>
      </c>
      <c r="W765" s="106">
        <f t="shared" si="439"/>
        <v>0</v>
      </c>
      <c r="X765" s="106">
        <f t="shared" si="440"/>
        <v>0</v>
      </c>
      <c r="Y765" s="98">
        <f t="shared" si="441"/>
        <v>0</v>
      </c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2"/>
        <v>743</v>
      </c>
      <c r="C766" s="108">
        <v>39900</v>
      </c>
      <c r="E766" s="107" t="s">
        <v>311</v>
      </c>
      <c r="G766" s="118">
        <v>6.6</v>
      </c>
      <c r="H766" s="106" t="str">
        <f t="shared" si="425"/>
        <v>P, S, T &amp; D Plant - Commodity</v>
      </c>
      <c r="I766" s="98">
        <f>'Plt. Class.'!L$218</f>
        <v>0</v>
      </c>
      <c r="J766" s="106">
        <f t="shared" si="426"/>
        <v>0</v>
      </c>
      <c r="K766" s="106">
        <f t="shared" si="427"/>
        <v>0</v>
      </c>
      <c r="L766" s="106">
        <f t="shared" si="428"/>
        <v>0</v>
      </c>
      <c r="M766" s="106">
        <f t="shared" si="429"/>
        <v>0</v>
      </c>
      <c r="N766" s="106">
        <f t="shared" si="430"/>
        <v>0</v>
      </c>
      <c r="O766" s="106">
        <f t="shared" si="431"/>
        <v>0</v>
      </c>
      <c r="P766" s="106">
        <f t="shared" si="432"/>
        <v>0</v>
      </c>
      <c r="Q766" s="106">
        <f t="shared" si="433"/>
        <v>0</v>
      </c>
      <c r="R766" s="106">
        <f t="shared" si="434"/>
        <v>0</v>
      </c>
      <c r="S766" s="106">
        <f t="shared" si="435"/>
        <v>0</v>
      </c>
      <c r="T766" s="106">
        <f t="shared" si="436"/>
        <v>0</v>
      </c>
      <c r="U766" s="106">
        <f t="shared" si="437"/>
        <v>0</v>
      </c>
      <c r="V766" s="106">
        <f t="shared" si="438"/>
        <v>0</v>
      </c>
      <c r="W766" s="106">
        <f t="shared" si="439"/>
        <v>0</v>
      </c>
      <c r="X766" s="106">
        <f t="shared" si="440"/>
        <v>0</v>
      </c>
      <c r="Y766" s="98">
        <f t="shared" si="441"/>
        <v>0</v>
      </c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2"/>
        <v>744</v>
      </c>
      <c r="C767" s="108">
        <v>39901</v>
      </c>
      <c r="E767" s="107" t="s">
        <v>312</v>
      </c>
      <c r="G767" s="118">
        <v>6.6</v>
      </c>
      <c r="H767" s="106" t="str">
        <f t="shared" si="425"/>
        <v>P, S, T &amp; D Plant - Commodity</v>
      </c>
      <c r="I767" s="98">
        <f>'Plt. Class.'!L$219</f>
        <v>23680.258886019248</v>
      </c>
      <c r="J767" s="106">
        <f t="shared" si="426"/>
        <v>9143.8926915706743</v>
      </c>
      <c r="K767" s="106">
        <f t="shared" si="427"/>
        <v>5408.176275228745</v>
      </c>
      <c r="L767" s="106">
        <f t="shared" si="428"/>
        <v>100.80887652986279</v>
      </c>
      <c r="M767" s="106">
        <f t="shared" si="429"/>
        <v>4467.4314943122108</v>
      </c>
      <c r="N767" s="106">
        <f t="shared" si="430"/>
        <v>4559.9495483777582</v>
      </c>
      <c r="O767" s="106">
        <f t="shared" si="431"/>
        <v>0</v>
      </c>
      <c r="P767" s="106">
        <f t="shared" si="432"/>
        <v>0</v>
      </c>
      <c r="Q767" s="106">
        <f t="shared" si="433"/>
        <v>0</v>
      </c>
      <c r="R767" s="106">
        <f t="shared" si="434"/>
        <v>0</v>
      </c>
      <c r="S767" s="106">
        <f t="shared" si="435"/>
        <v>0</v>
      </c>
      <c r="T767" s="106">
        <f t="shared" si="436"/>
        <v>0</v>
      </c>
      <c r="U767" s="106">
        <f t="shared" si="437"/>
        <v>0</v>
      </c>
      <c r="V767" s="106">
        <f t="shared" si="438"/>
        <v>0</v>
      </c>
      <c r="W767" s="106">
        <f t="shared" si="439"/>
        <v>0</v>
      </c>
      <c r="X767" s="106">
        <f t="shared" si="440"/>
        <v>0</v>
      </c>
      <c r="Y767" s="98">
        <f t="shared" si="441"/>
        <v>0</v>
      </c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2"/>
        <v>745</v>
      </c>
      <c r="C768" s="108">
        <v>39902</v>
      </c>
      <c r="E768" s="107" t="s">
        <v>313</v>
      </c>
      <c r="G768" s="118">
        <v>6.6</v>
      </c>
      <c r="H768" s="106" t="str">
        <f t="shared" si="425"/>
        <v>P, S, T &amp; D Plant - Commodity</v>
      </c>
      <c r="I768" s="98">
        <f>'Plt. Class.'!L$220</f>
        <v>10052.041324226078</v>
      </c>
      <c r="J768" s="106">
        <f t="shared" si="426"/>
        <v>3881.4941864602438</v>
      </c>
      <c r="K768" s="106">
        <f t="shared" si="427"/>
        <v>2295.7186265980513</v>
      </c>
      <c r="L768" s="106">
        <f t="shared" si="428"/>
        <v>42.792395032693456</v>
      </c>
      <c r="M768" s="106">
        <f t="shared" si="429"/>
        <v>1896.3815476058094</v>
      </c>
      <c r="N768" s="106">
        <f t="shared" si="430"/>
        <v>1935.6545685292815</v>
      </c>
      <c r="O768" s="106">
        <f t="shared" si="431"/>
        <v>0</v>
      </c>
      <c r="P768" s="106">
        <f t="shared" si="432"/>
        <v>0</v>
      </c>
      <c r="Q768" s="106">
        <f t="shared" si="433"/>
        <v>0</v>
      </c>
      <c r="R768" s="106">
        <f t="shared" si="434"/>
        <v>0</v>
      </c>
      <c r="S768" s="106">
        <f t="shared" si="435"/>
        <v>0</v>
      </c>
      <c r="T768" s="106">
        <f t="shared" si="436"/>
        <v>0</v>
      </c>
      <c r="U768" s="106">
        <f t="shared" si="437"/>
        <v>0</v>
      </c>
      <c r="V768" s="106">
        <f t="shared" si="438"/>
        <v>0</v>
      </c>
      <c r="W768" s="106">
        <f t="shared" si="439"/>
        <v>0</v>
      </c>
      <c r="X768" s="106">
        <f t="shared" si="440"/>
        <v>0</v>
      </c>
      <c r="Y768" s="98">
        <f t="shared" si="441"/>
        <v>0</v>
      </c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2"/>
        <v>746</v>
      </c>
      <c r="C769" s="108">
        <v>39903</v>
      </c>
      <c r="E769" s="107" t="s">
        <v>314</v>
      </c>
      <c r="G769" s="118">
        <v>6.6</v>
      </c>
      <c r="H769" s="106" t="str">
        <f t="shared" si="425"/>
        <v>P, S, T &amp; D Plant - Commodity</v>
      </c>
      <c r="I769" s="98">
        <f>'Plt. Class.'!L$221</f>
        <v>2295.4849604308442</v>
      </c>
      <c r="J769" s="106">
        <f t="shared" si="426"/>
        <v>886.37832273388824</v>
      </c>
      <c r="K769" s="106">
        <f t="shared" si="427"/>
        <v>524.2504891057547</v>
      </c>
      <c r="L769" s="106">
        <f t="shared" si="428"/>
        <v>9.7720747507896064</v>
      </c>
      <c r="M769" s="106">
        <f t="shared" si="429"/>
        <v>433.05784182128372</v>
      </c>
      <c r="N769" s="106">
        <f t="shared" si="430"/>
        <v>442.02623201912814</v>
      </c>
      <c r="O769" s="106">
        <f t="shared" si="431"/>
        <v>0</v>
      </c>
      <c r="P769" s="106">
        <f t="shared" si="432"/>
        <v>0</v>
      </c>
      <c r="Q769" s="106">
        <f t="shared" si="433"/>
        <v>0</v>
      </c>
      <c r="R769" s="106">
        <f t="shared" si="434"/>
        <v>0</v>
      </c>
      <c r="S769" s="106">
        <f t="shared" si="435"/>
        <v>0</v>
      </c>
      <c r="T769" s="106">
        <f t="shared" si="436"/>
        <v>0</v>
      </c>
      <c r="U769" s="106">
        <f t="shared" si="437"/>
        <v>0</v>
      </c>
      <c r="V769" s="106">
        <f t="shared" si="438"/>
        <v>0</v>
      </c>
      <c r="W769" s="106">
        <f t="shared" si="439"/>
        <v>0</v>
      </c>
      <c r="X769" s="106">
        <f t="shared" si="440"/>
        <v>0</v>
      </c>
      <c r="Y769" s="98">
        <f t="shared" si="441"/>
        <v>0</v>
      </c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2"/>
        <v>747</v>
      </c>
      <c r="C770" s="108">
        <v>39904</v>
      </c>
      <c r="E770" s="107" t="s">
        <v>315</v>
      </c>
      <c r="G770" s="118">
        <v>6.6</v>
      </c>
      <c r="H770" s="106" t="str">
        <f t="shared" si="425"/>
        <v>P, S, T &amp; D Plant - Commodity</v>
      </c>
      <c r="I770" s="98">
        <f>'Plt. Class.'!L$222</f>
        <v>0</v>
      </c>
      <c r="J770" s="106">
        <f t="shared" si="426"/>
        <v>0</v>
      </c>
      <c r="K770" s="106">
        <f t="shared" si="427"/>
        <v>0</v>
      </c>
      <c r="L770" s="106">
        <f t="shared" si="428"/>
        <v>0</v>
      </c>
      <c r="M770" s="106">
        <f t="shared" si="429"/>
        <v>0</v>
      </c>
      <c r="N770" s="106">
        <f t="shared" si="430"/>
        <v>0</v>
      </c>
      <c r="O770" s="106">
        <f t="shared" si="431"/>
        <v>0</v>
      </c>
      <c r="P770" s="106">
        <f t="shared" si="432"/>
        <v>0</v>
      </c>
      <c r="Q770" s="106">
        <f t="shared" si="433"/>
        <v>0</v>
      </c>
      <c r="R770" s="106">
        <f t="shared" si="434"/>
        <v>0</v>
      </c>
      <c r="S770" s="106">
        <f t="shared" si="435"/>
        <v>0</v>
      </c>
      <c r="T770" s="106">
        <f t="shared" si="436"/>
        <v>0</v>
      </c>
      <c r="U770" s="106">
        <f t="shared" si="437"/>
        <v>0</v>
      </c>
      <c r="V770" s="106">
        <f t="shared" si="438"/>
        <v>0</v>
      </c>
      <c r="W770" s="106">
        <f t="shared" si="439"/>
        <v>0</v>
      </c>
      <c r="X770" s="106">
        <f t="shared" si="440"/>
        <v>0</v>
      </c>
      <c r="Y770" s="98">
        <f t="shared" si="441"/>
        <v>0</v>
      </c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2"/>
        <v>748</v>
      </c>
      <c r="C771" s="108">
        <v>39905</v>
      </c>
      <c r="E771" s="107" t="s">
        <v>316</v>
      </c>
      <c r="G771" s="118">
        <v>6.6</v>
      </c>
      <c r="H771" s="106" t="str">
        <f t="shared" si="425"/>
        <v>P, S, T &amp; D Plant - Commodity</v>
      </c>
      <c r="I771" s="98">
        <f>'Plt. Class.'!L$223</f>
        <v>0</v>
      </c>
      <c r="J771" s="106">
        <f t="shared" si="426"/>
        <v>0</v>
      </c>
      <c r="K771" s="106">
        <f t="shared" si="427"/>
        <v>0</v>
      </c>
      <c r="L771" s="106">
        <f t="shared" si="428"/>
        <v>0</v>
      </c>
      <c r="M771" s="106">
        <f t="shared" si="429"/>
        <v>0</v>
      </c>
      <c r="N771" s="106">
        <f t="shared" si="430"/>
        <v>0</v>
      </c>
      <c r="O771" s="106">
        <f t="shared" si="431"/>
        <v>0</v>
      </c>
      <c r="P771" s="106">
        <f t="shared" si="432"/>
        <v>0</v>
      </c>
      <c r="Q771" s="106">
        <f t="shared" si="433"/>
        <v>0</v>
      </c>
      <c r="R771" s="106">
        <f t="shared" si="434"/>
        <v>0</v>
      </c>
      <c r="S771" s="106">
        <f t="shared" si="435"/>
        <v>0</v>
      </c>
      <c r="T771" s="106">
        <f t="shared" si="436"/>
        <v>0</v>
      </c>
      <c r="U771" s="106">
        <f t="shared" si="437"/>
        <v>0</v>
      </c>
      <c r="V771" s="106">
        <f t="shared" si="438"/>
        <v>0</v>
      </c>
      <c r="W771" s="106">
        <f t="shared" si="439"/>
        <v>0</v>
      </c>
      <c r="X771" s="106">
        <f t="shared" si="440"/>
        <v>0</v>
      </c>
      <c r="Y771" s="98">
        <f t="shared" si="441"/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2"/>
        <v>749</v>
      </c>
      <c r="C772" s="108">
        <v>39906</v>
      </c>
      <c r="E772" s="107" t="s">
        <v>317</v>
      </c>
      <c r="G772" s="118">
        <v>6.6</v>
      </c>
      <c r="H772" s="106" t="str">
        <f t="shared" si="425"/>
        <v>P, S, T &amp; D Plant - Commodity</v>
      </c>
      <c r="I772" s="98">
        <f>'Plt. Class.'!L$224</f>
        <v>2730.4976672497151</v>
      </c>
      <c r="J772" s="106">
        <f t="shared" si="426"/>
        <v>1054.3540838844506</v>
      </c>
      <c r="K772" s="106">
        <f t="shared" si="427"/>
        <v>623.60013776309427</v>
      </c>
      <c r="L772" s="106">
        <f t="shared" si="428"/>
        <v>11.623960849742508</v>
      </c>
      <c r="M772" s="106">
        <f t="shared" si="429"/>
        <v>515.12575654395584</v>
      </c>
      <c r="N772" s="106">
        <f t="shared" si="430"/>
        <v>525.79372820847209</v>
      </c>
      <c r="O772" s="106">
        <f t="shared" si="431"/>
        <v>0</v>
      </c>
      <c r="P772" s="106">
        <f t="shared" si="432"/>
        <v>0</v>
      </c>
      <c r="Q772" s="106">
        <f t="shared" si="433"/>
        <v>0</v>
      </c>
      <c r="R772" s="106">
        <f t="shared" si="434"/>
        <v>0</v>
      </c>
      <c r="S772" s="106">
        <f t="shared" si="435"/>
        <v>0</v>
      </c>
      <c r="T772" s="106">
        <f t="shared" si="436"/>
        <v>0</v>
      </c>
      <c r="U772" s="106">
        <f t="shared" si="437"/>
        <v>0</v>
      </c>
      <c r="V772" s="106">
        <f t="shared" si="438"/>
        <v>0</v>
      </c>
      <c r="W772" s="106">
        <f t="shared" si="439"/>
        <v>0</v>
      </c>
      <c r="X772" s="106">
        <f t="shared" si="440"/>
        <v>0</v>
      </c>
      <c r="Y772" s="98">
        <f t="shared" si="441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2"/>
        <v>750</v>
      </c>
      <c r="C773" s="108">
        <v>39907</v>
      </c>
      <c r="E773" s="107" t="s">
        <v>318</v>
      </c>
      <c r="G773" s="118">
        <v>6.6</v>
      </c>
      <c r="H773" s="106" t="str">
        <f t="shared" si="425"/>
        <v>P, S, T &amp; D Plant - Commodity</v>
      </c>
      <c r="I773" s="98">
        <f>'Plt. Class.'!L$225</f>
        <v>580.00210090360736</v>
      </c>
      <c r="J773" s="106">
        <f t="shared" si="426"/>
        <v>223.96195063050126</v>
      </c>
      <c r="K773" s="106">
        <f t="shared" si="427"/>
        <v>132.46280865373677</v>
      </c>
      <c r="L773" s="106">
        <f t="shared" si="428"/>
        <v>2.4691182836507291</v>
      </c>
      <c r="M773" s="106">
        <f t="shared" si="429"/>
        <v>109.42108634943231</v>
      </c>
      <c r="N773" s="106">
        <f t="shared" si="430"/>
        <v>111.68713698628632</v>
      </c>
      <c r="O773" s="106">
        <f t="shared" si="431"/>
        <v>0</v>
      </c>
      <c r="P773" s="106">
        <f t="shared" si="432"/>
        <v>0</v>
      </c>
      <c r="Q773" s="106">
        <f t="shared" si="433"/>
        <v>0</v>
      </c>
      <c r="R773" s="106">
        <f t="shared" si="434"/>
        <v>0</v>
      </c>
      <c r="S773" s="106">
        <f t="shared" si="435"/>
        <v>0</v>
      </c>
      <c r="T773" s="106">
        <f t="shared" si="436"/>
        <v>0</v>
      </c>
      <c r="U773" s="106">
        <f t="shared" si="437"/>
        <v>0</v>
      </c>
      <c r="V773" s="106">
        <f t="shared" si="438"/>
        <v>0</v>
      </c>
      <c r="W773" s="106">
        <f t="shared" si="439"/>
        <v>0</v>
      </c>
      <c r="X773" s="106">
        <f t="shared" si="440"/>
        <v>0</v>
      </c>
      <c r="Y773" s="98">
        <f t="shared" si="441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2"/>
        <v>751</v>
      </c>
      <c r="C774" s="108">
        <v>39908</v>
      </c>
      <c r="E774" s="107" t="s">
        <v>319</v>
      </c>
      <c r="G774" s="118">
        <v>6.6</v>
      </c>
      <c r="H774" s="106" t="str">
        <f t="shared" si="425"/>
        <v>P, S, T &amp; D Plant - Commodity</v>
      </c>
      <c r="I774" s="98">
        <f>'Plt. Class.'!L$226</f>
        <v>50012.545592091185</v>
      </c>
      <c r="J774" s="106">
        <f t="shared" si="426"/>
        <v>19311.839128429536</v>
      </c>
      <c r="K774" s="106">
        <f t="shared" si="427"/>
        <v>11422.031483559163</v>
      </c>
      <c r="L774" s="106">
        <f t="shared" si="428"/>
        <v>212.90766109461171</v>
      </c>
      <c r="M774" s="106">
        <f t="shared" si="429"/>
        <v>9435.1849092639968</v>
      </c>
      <c r="N774" s="106">
        <f t="shared" si="430"/>
        <v>9630.5824097438835</v>
      </c>
      <c r="O774" s="106">
        <f t="shared" si="431"/>
        <v>0</v>
      </c>
      <c r="P774" s="106">
        <f t="shared" si="432"/>
        <v>0</v>
      </c>
      <c r="Q774" s="106">
        <f t="shared" si="433"/>
        <v>0</v>
      </c>
      <c r="R774" s="106">
        <f t="shared" si="434"/>
        <v>0</v>
      </c>
      <c r="S774" s="106">
        <f t="shared" si="435"/>
        <v>0</v>
      </c>
      <c r="T774" s="106">
        <f t="shared" si="436"/>
        <v>0</v>
      </c>
      <c r="U774" s="106">
        <f t="shared" si="437"/>
        <v>0</v>
      </c>
      <c r="V774" s="106">
        <f t="shared" si="438"/>
        <v>0</v>
      </c>
      <c r="W774" s="106">
        <f t="shared" si="439"/>
        <v>0</v>
      </c>
      <c r="X774" s="106">
        <f t="shared" si="440"/>
        <v>0</v>
      </c>
      <c r="Y774" s="98">
        <f t="shared" si="441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2"/>
        <v>752</v>
      </c>
      <c r="C775" s="108">
        <v>39909</v>
      </c>
      <c r="E775" s="107" t="s">
        <v>320</v>
      </c>
      <c r="G775" s="118">
        <v>6.6</v>
      </c>
      <c r="H775" s="106" t="str">
        <f t="shared" si="425"/>
        <v>P, S, T &amp; D Plant - Commodity</v>
      </c>
      <c r="I775" s="98">
        <f>'Plt. Class.'!L$227</f>
        <v>18992.580095943169</v>
      </c>
      <c r="J775" s="106">
        <f t="shared" si="426"/>
        <v>7333.7928934508964</v>
      </c>
      <c r="K775" s="106">
        <f t="shared" si="427"/>
        <v>4337.5886038519739</v>
      </c>
      <c r="L775" s="106">
        <f t="shared" si="428"/>
        <v>80.853029145126897</v>
      </c>
      <c r="M775" s="106">
        <f t="shared" si="429"/>
        <v>3583.0710672237524</v>
      </c>
      <c r="N775" s="106">
        <f t="shared" si="430"/>
        <v>3657.2745022714221</v>
      </c>
      <c r="O775" s="106">
        <f t="shared" si="431"/>
        <v>0</v>
      </c>
      <c r="P775" s="106">
        <f t="shared" si="432"/>
        <v>0</v>
      </c>
      <c r="Q775" s="106">
        <f t="shared" si="433"/>
        <v>0</v>
      </c>
      <c r="R775" s="106">
        <f t="shared" si="434"/>
        <v>0</v>
      </c>
      <c r="S775" s="106">
        <f t="shared" si="435"/>
        <v>0</v>
      </c>
      <c r="T775" s="106">
        <f t="shared" si="436"/>
        <v>0</v>
      </c>
      <c r="U775" s="106">
        <f t="shared" si="437"/>
        <v>0</v>
      </c>
      <c r="V775" s="106">
        <f t="shared" si="438"/>
        <v>0</v>
      </c>
      <c r="W775" s="106">
        <f t="shared" si="439"/>
        <v>0</v>
      </c>
      <c r="X775" s="106">
        <f t="shared" si="440"/>
        <v>0</v>
      </c>
      <c r="Y775" s="98">
        <f t="shared" si="441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2"/>
        <v>753</v>
      </c>
      <c r="C776" s="108">
        <v>39931</v>
      </c>
      <c r="E776" s="107" t="s">
        <v>479</v>
      </c>
      <c r="G776" s="118">
        <v>6.6</v>
      </c>
      <c r="H776" s="106" t="str">
        <f t="shared" si="425"/>
        <v>P, S, T &amp; D Plant - Commodity</v>
      </c>
      <c r="I776" s="98">
        <f>'Plt. Class.'!L$228</f>
        <v>10334.200265679088</v>
      </c>
      <c r="J776" s="106">
        <f t="shared" si="426"/>
        <v>3990.4470106262302</v>
      </c>
      <c r="K776" s="106">
        <f t="shared" si="427"/>
        <v>2360.1590239921334</v>
      </c>
      <c r="L776" s="106">
        <f t="shared" si="428"/>
        <v>43.993569649391866</v>
      </c>
      <c r="M776" s="106">
        <f t="shared" si="429"/>
        <v>1949.6126270258567</v>
      </c>
      <c r="N776" s="106">
        <f t="shared" si="430"/>
        <v>1989.988034385477</v>
      </c>
      <c r="O776" s="106">
        <f t="shared" si="431"/>
        <v>0</v>
      </c>
      <c r="P776" s="106">
        <f t="shared" si="432"/>
        <v>0</v>
      </c>
      <c r="Q776" s="106">
        <f t="shared" si="433"/>
        <v>0</v>
      </c>
      <c r="R776" s="106">
        <f t="shared" si="434"/>
        <v>0</v>
      </c>
      <c r="S776" s="106">
        <f t="shared" si="435"/>
        <v>0</v>
      </c>
      <c r="T776" s="106">
        <f t="shared" si="436"/>
        <v>0</v>
      </c>
      <c r="U776" s="106">
        <f t="shared" si="437"/>
        <v>0</v>
      </c>
      <c r="V776" s="106">
        <f t="shared" si="438"/>
        <v>0</v>
      </c>
      <c r="W776" s="106">
        <f t="shared" si="439"/>
        <v>0</v>
      </c>
      <c r="X776" s="106">
        <f t="shared" si="440"/>
        <v>0</v>
      </c>
      <c r="Y776" s="98">
        <f t="shared" si="441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2"/>
        <v>754</v>
      </c>
      <c r="G777" s="118"/>
      <c r="H777" s="106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2"/>
        <v>755</v>
      </c>
      <c r="D778" s="97" t="s">
        <v>149</v>
      </c>
      <c r="G778" s="118"/>
      <c r="H778" s="106"/>
      <c r="I778" s="98">
        <f>'Plt. Class.'!L$230</f>
        <v>134326.24163224178</v>
      </c>
      <c r="J778" s="98">
        <f>SUM(J743:J776)</f>
        <v>51868.720906272516</v>
      </c>
      <c r="K778" s="98">
        <f t="shared" ref="K778:X778" si="443">SUM(K743:K776)</f>
        <v>30677.873778019944</v>
      </c>
      <c r="L778" s="98">
        <f t="shared" si="443"/>
        <v>571.83823760558221</v>
      </c>
      <c r="M778" s="98">
        <f t="shared" si="443"/>
        <v>25341.500076874676</v>
      </c>
      <c r="N778" s="98">
        <f t="shared" si="443"/>
        <v>25866.308633469085</v>
      </c>
      <c r="O778" s="98">
        <f t="shared" si="443"/>
        <v>0</v>
      </c>
      <c r="P778" s="98">
        <f t="shared" si="443"/>
        <v>0</v>
      </c>
      <c r="Q778" s="98">
        <f t="shared" si="443"/>
        <v>0</v>
      </c>
      <c r="R778" s="98">
        <f t="shared" si="443"/>
        <v>0</v>
      </c>
      <c r="S778" s="98">
        <f t="shared" si="443"/>
        <v>0</v>
      </c>
      <c r="T778" s="98">
        <f t="shared" si="443"/>
        <v>0</v>
      </c>
      <c r="U778" s="98">
        <f t="shared" si="443"/>
        <v>0</v>
      </c>
      <c r="V778" s="98">
        <f t="shared" si="443"/>
        <v>0</v>
      </c>
      <c r="W778" s="98">
        <f t="shared" si="443"/>
        <v>0</v>
      </c>
      <c r="X778" s="98">
        <f t="shared" si="443"/>
        <v>0</v>
      </c>
      <c r="Y778" s="98">
        <f>SUM(J778:X778)-I778</f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2"/>
        <v>756</v>
      </c>
      <c r="G779" s="118"/>
      <c r="H779" s="106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2"/>
        <v>757</v>
      </c>
      <c r="D780" s="97" t="s">
        <v>348</v>
      </c>
      <c r="G780" s="118">
        <v>6.6</v>
      </c>
      <c r="H780" s="106" t="str">
        <f>VLOOKUP($G780,alloc,3)</f>
        <v>P, S, T &amp; D Plant - Commodity</v>
      </c>
      <c r="I780" s="98">
        <f>'Plt. Class.'!L$232</f>
        <v>0</v>
      </c>
      <c r="J780" s="106">
        <f>$I780*VLOOKUP($G780,alloc,6)</f>
        <v>0</v>
      </c>
      <c r="K780" s="106">
        <f>$I780*VLOOKUP($G780,alloc,7)</f>
        <v>0</v>
      </c>
      <c r="L780" s="106">
        <f>$I780*VLOOKUP($G780,alloc,8)</f>
        <v>0</v>
      </c>
      <c r="M780" s="106">
        <f>$I780*VLOOKUP($G780,alloc,9)</f>
        <v>0</v>
      </c>
      <c r="N780" s="106">
        <f>$I780*VLOOKUP($G780,alloc,10)</f>
        <v>0</v>
      </c>
      <c r="O780" s="106">
        <f>$I780*VLOOKUP($G780,alloc,11)</f>
        <v>0</v>
      </c>
      <c r="P780" s="106">
        <f>$I780*VLOOKUP($G780,alloc,12)</f>
        <v>0</v>
      </c>
      <c r="Q780" s="106">
        <f>$I780*VLOOKUP($G780,alloc,13)</f>
        <v>0</v>
      </c>
      <c r="R780" s="106">
        <f>$I780*VLOOKUP($G780,alloc,14)</f>
        <v>0</v>
      </c>
      <c r="S780" s="106">
        <f>$I780*VLOOKUP($G780,alloc,15)</f>
        <v>0</v>
      </c>
      <c r="T780" s="106">
        <f>$I780*VLOOKUP($G780,alloc,16)</f>
        <v>0</v>
      </c>
      <c r="U780" s="106">
        <f>$I780*VLOOKUP($G780,alloc,17)</f>
        <v>0</v>
      </c>
      <c r="V780" s="106">
        <f>$I780*VLOOKUP($G780,alloc,18)</f>
        <v>0</v>
      </c>
      <c r="W780" s="106">
        <f>$I780*VLOOKUP($G780,alloc,19)</f>
        <v>0</v>
      </c>
      <c r="X780" s="106">
        <f>$I780*VLOOKUP($G780,alloc,20)</f>
        <v>0</v>
      </c>
      <c r="Y780" s="98">
        <f>SUM(J780:X780)-I780</f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2"/>
        <v>758</v>
      </c>
      <c r="G781" s="118"/>
      <c r="H781" s="106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2"/>
        <v>759</v>
      </c>
      <c r="D782" s="97" t="s">
        <v>352</v>
      </c>
      <c r="G782" s="118"/>
      <c r="H782" s="106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2"/>
        <v>760</v>
      </c>
      <c r="G783" s="118"/>
      <c r="H783" s="106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2"/>
        <v>761</v>
      </c>
      <c r="D784" s="97" t="s">
        <v>148</v>
      </c>
      <c r="G784" s="118"/>
      <c r="H784" s="106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2"/>
        <v>762</v>
      </c>
      <c r="G785" s="118"/>
      <c r="H785" s="106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2"/>
        <v>763</v>
      </c>
      <c r="C786" s="108">
        <v>37400</v>
      </c>
      <c r="E786" s="107" t="s">
        <v>115</v>
      </c>
      <c r="G786" s="118">
        <v>6.6</v>
      </c>
      <c r="H786" s="106" t="str">
        <f t="shared" ref="H786:H819" si="444">VLOOKUP($G786,alloc,3)</f>
        <v>P, S, T &amp; D Plant - Commodity</v>
      </c>
      <c r="I786" s="98">
        <f>'Plt. Class.'!L$238</f>
        <v>2037.8320836964406</v>
      </c>
      <c r="J786" s="106">
        <f t="shared" ref="J786:J819" si="445">$I786*VLOOKUP($G786,alloc,6)</f>
        <v>786.88826783736772</v>
      </c>
      <c r="K786" s="106">
        <f t="shared" ref="K786:K819" si="446">$I786*VLOOKUP($G786,alloc,7)</f>
        <v>465.40686826923945</v>
      </c>
      <c r="L786" s="106">
        <f t="shared" ref="L786:L819" si="447">$I786*VLOOKUP($G786,alloc,8)</f>
        <v>8.6752245363007265</v>
      </c>
      <c r="M786" s="106">
        <f t="shared" ref="M786:M819" si="448">$I786*VLOOKUP($G786,alloc,9)</f>
        <v>384.44998741970068</v>
      </c>
      <c r="N786" s="106">
        <f t="shared" ref="N786:N819" si="449">$I786*VLOOKUP($G786,alloc,10)</f>
        <v>392.41173563383222</v>
      </c>
      <c r="O786" s="106">
        <f t="shared" ref="O786:O819" si="450">$I786*VLOOKUP($G786,alloc,11)</f>
        <v>0</v>
      </c>
      <c r="P786" s="106">
        <f t="shared" ref="P786:P819" si="451">$I786*VLOOKUP($G786,alloc,12)</f>
        <v>0</v>
      </c>
      <c r="Q786" s="106">
        <f t="shared" ref="Q786:Q819" si="452">$I786*VLOOKUP($G786,alloc,13)</f>
        <v>0</v>
      </c>
      <c r="R786" s="106">
        <f t="shared" ref="R786:R819" si="453">$I786*VLOOKUP($G786,alloc,14)</f>
        <v>0</v>
      </c>
      <c r="S786" s="106">
        <f t="shared" ref="S786:S819" si="454">$I786*VLOOKUP($G786,alloc,15)</f>
        <v>0</v>
      </c>
      <c r="T786" s="106">
        <f t="shared" ref="T786:T819" si="455">$I786*VLOOKUP($G786,alloc,16)</f>
        <v>0</v>
      </c>
      <c r="U786" s="106">
        <f t="shared" ref="U786:U819" si="456">$I786*VLOOKUP($G786,alloc,17)</f>
        <v>0</v>
      </c>
      <c r="V786" s="106">
        <f t="shared" ref="V786:V819" si="457">$I786*VLOOKUP($G786,alloc,18)</f>
        <v>0</v>
      </c>
      <c r="W786" s="106">
        <f t="shared" ref="W786:W819" si="458">$I786*VLOOKUP($G786,alloc,19)</f>
        <v>0</v>
      </c>
      <c r="X786" s="106">
        <f t="shared" ref="X786:X819" si="459">$I786*VLOOKUP($G786,alloc,20)</f>
        <v>0</v>
      </c>
      <c r="Y786" s="98">
        <f t="shared" ref="Y786:Y819" si="460">SUM(J786:X786)-I786</f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2"/>
        <v>764</v>
      </c>
      <c r="C787" s="108">
        <v>39001</v>
      </c>
      <c r="E787" s="107" t="s">
        <v>291</v>
      </c>
      <c r="G787" s="118">
        <v>6.6</v>
      </c>
      <c r="H787" s="106" t="str">
        <f t="shared" si="444"/>
        <v>P, S, T &amp; D Plant - Commodity</v>
      </c>
      <c r="I787" s="98">
        <f>'Plt. Class.'!L$239</f>
        <v>0</v>
      </c>
      <c r="J787" s="106">
        <f t="shared" si="445"/>
        <v>0</v>
      </c>
      <c r="K787" s="106">
        <f t="shared" si="446"/>
        <v>0</v>
      </c>
      <c r="L787" s="106">
        <f t="shared" si="447"/>
        <v>0</v>
      </c>
      <c r="M787" s="106">
        <f t="shared" si="448"/>
        <v>0</v>
      </c>
      <c r="N787" s="106">
        <f t="shared" si="449"/>
        <v>0</v>
      </c>
      <c r="O787" s="106">
        <f t="shared" si="450"/>
        <v>0</v>
      </c>
      <c r="P787" s="106">
        <f t="shared" si="451"/>
        <v>0</v>
      </c>
      <c r="Q787" s="106">
        <f t="shared" si="452"/>
        <v>0</v>
      </c>
      <c r="R787" s="106">
        <f t="shared" si="453"/>
        <v>0</v>
      </c>
      <c r="S787" s="106">
        <f t="shared" si="454"/>
        <v>0</v>
      </c>
      <c r="T787" s="106">
        <f t="shared" si="455"/>
        <v>0</v>
      </c>
      <c r="U787" s="106">
        <f t="shared" si="456"/>
        <v>0</v>
      </c>
      <c r="V787" s="106">
        <f t="shared" si="457"/>
        <v>0</v>
      </c>
      <c r="W787" s="106">
        <f t="shared" si="458"/>
        <v>0</v>
      </c>
      <c r="X787" s="106">
        <f t="shared" si="459"/>
        <v>0</v>
      </c>
      <c r="Y787" s="98">
        <f t="shared" si="460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2"/>
        <v>765</v>
      </c>
      <c r="C788" s="108">
        <v>36602</v>
      </c>
      <c r="E788" s="107" t="s">
        <v>139</v>
      </c>
      <c r="G788" s="118">
        <v>6.6</v>
      </c>
      <c r="H788" s="106" t="str">
        <f t="shared" si="444"/>
        <v>P, S, T &amp; D Plant - Commodity</v>
      </c>
      <c r="I788" s="98">
        <f>'Plt. Class.'!L$240</f>
        <v>10362.19667041325</v>
      </c>
      <c r="J788" s="106">
        <f t="shared" si="445"/>
        <v>4001.2575394245491</v>
      </c>
      <c r="K788" s="106">
        <f t="shared" si="446"/>
        <v>2366.552936009894</v>
      </c>
      <c r="L788" s="106">
        <f t="shared" si="447"/>
        <v>44.112752725966772</v>
      </c>
      <c r="M788" s="106">
        <f t="shared" si="448"/>
        <v>1954.8943268940429</v>
      </c>
      <c r="N788" s="106">
        <f t="shared" si="449"/>
        <v>1995.3791153587986</v>
      </c>
      <c r="O788" s="106">
        <f t="shared" si="450"/>
        <v>0</v>
      </c>
      <c r="P788" s="106">
        <f t="shared" si="451"/>
        <v>0</v>
      </c>
      <c r="Q788" s="106">
        <f t="shared" si="452"/>
        <v>0</v>
      </c>
      <c r="R788" s="106">
        <f t="shared" si="453"/>
        <v>0</v>
      </c>
      <c r="S788" s="106">
        <f t="shared" si="454"/>
        <v>0</v>
      </c>
      <c r="T788" s="106">
        <f t="shared" si="455"/>
        <v>0</v>
      </c>
      <c r="U788" s="106">
        <f t="shared" si="456"/>
        <v>0</v>
      </c>
      <c r="V788" s="106">
        <f t="shared" si="457"/>
        <v>0</v>
      </c>
      <c r="W788" s="106">
        <f t="shared" si="458"/>
        <v>0</v>
      </c>
      <c r="X788" s="106">
        <f t="shared" si="459"/>
        <v>0</v>
      </c>
      <c r="Y788" s="98">
        <f t="shared" si="460"/>
        <v>0</v>
      </c>
      <c r="Z788" s="98"/>
      <c r="AA788" s="98"/>
      <c r="AB788" s="98"/>
      <c r="AC788" s="98"/>
      <c r="AD788" s="98"/>
      <c r="AE788" s="98"/>
      <c r="AF788" s="98"/>
      <c r="AG788" s="98"/>
    </row>
    <row r="789" spans="1:33">
      <c r="A789" s="97">
        <f t="shared" si="442"/>
        <v>766</v>
      </c>
      <c r="C789" s="108">
        <v>37503</v>
      </c>
      <c r="E789" s="107" t="s">
        <v>278</v>
      </c>
      <c r="G789" s="118">
        <v>6.6</v>
      </c>
      <c r="H789" s="106" t="str">
        <f t="shared" si="444"/>
        <v>P, S, T &amp; D Plant - Commodity</v>
      </c>
      <c r="I789" s="98">
        <f>'Plt. Class.'!L$241</f>
        <v>0</v>
      </c>
      <c r="J789" s="106">
        <f t="shared" si="445"/>
        <v>0</v>
      </c>
      <c r="K789" s="106">
        <f t="shared" si="446"/>
        <v>0</v>
      </c>
      <c r="L789" s="106">
        <f t="shared" si="447"/>
        <v>0</v>
      </c>
      <c r="M789" s="106">
        <f t="shared" si="448"/>
        <v>0</v>
      </c>
      <c r="N789" s="106">
        <f t="shared" si="449"/>
        <v>0</v>
      </c>
      <c r="O789" s="106">
        <f t="shared" si="450"/>
        <v>0</v>
      </c>
      <c r="P789" s="106">
        <f t="shared" si="451"/>
        <v>0</v>
      </c>
      <c r="Q789" s="106">
        <f t="shared" si="452"/>
        <v>0</v>
      </c>
      <c r="R789" s="106">
        <f t="shared" si="453"/>
        <v>0</v>
      </c>
      <c r="S789" s="106">
        <f t="shared" si="454"/>
        <v>0</v>
      </c>
      <c r="T789" s="106">
        <f t="shared" si="455"/>
        <v>0</v>
      </c>
      <c r="U789" s="106">
        <f t="shared" si="456"/>
        <v>0</v>
      </c>
      <c r="V789" s="106">
        <f t="shared" si="457"/>
        <v>0</v>
      </c>
      <c r="W789" s="106">
        <f t="shared" si="458"/>
        <v>0</v>
      </c>
      <c r="X789" s="106">
        <f t="shared" si="459"/>
        <v>0</v>
      </c>
      <c r="Y789" s="98">
        <f t="shared" si="460"/>
        <v>0</v>
      </c>
      <c r="Z789" s="98"/>
      <c r="AA789" s="98"/>
      <c r="AB789" s="98"/>
      <c r="AC789" s="98"/>
      <c r="AD789" s="98"/>
      <c r="AE789" s="98"/>
      <c r="AF789" s="98"/>
      <c r="AG789" s="98"/>
    </row>
    <row r="790" spans="1:33">
      <c r="A790" s="97">
        <f t="shared" si="442"/>
        <v>767</v>
      </c>
      <c r="C790" s="108">
        <v>39004</v>
      </c>
      <c r="E790" s="107" t="s">
        <v>293</v>
      </c>
      <c r="G790" s="118">
        <v>6.6</v>
      </c>
      <c r="H790" s="106" t="str">
        <f t="shared" si="444"/>
        <v>P, S, T &amp; D Plant - Commodity</v>
      </c>
      <c r="I790" s="98">
        <f>'Plt. Class.'!L$242</f>
        <v>0</v>
      </c>
      <c r="J790" s="106">
        <f t="shared" si="445"/>
        <v>0</v>
      </c>
      <c r="K790" s="106">
        <f t="shared" si="446"/>
        <v>0</v>
      </c>
      <c r="L790" s="106">
        <f t="shared" si="447"/>
        <v>0</v>
      </c>
      <c r="M790" s="106">
        <f t="shared" si="448"/>
        <v>0</v>
      </c>
      <c r="N790" s="106">
        <f t="shared" si="449"/>
        <v>0</v>
      </c>
      <c r="O790" s="106">
        <f t="shared" si="450"/>
        <v>0</v>
      </c>
      <c r="P790" s="106">
        <f t="shared" si="451"/>
        <v>0</v>
      </c>
      <c r="Q790" s="106">
        <f t="shared" si="452"/>
        <v>0</v>
      </c>
      <c r="R790" s="106">
        <f t="shared" si="453"/>
        <v>0</v>
      </c>
      <c r="S790" s="106">
        <f t="shared" si="454"/>
        <v>0</v>
      </c>
      <c r="T790" s="106">
        <f t="shared" si="455"/>
        <v>0</v>
      </c>
      <c r="U790" s="106">
        <f t="shared" si="456"/>
        <v>0</v>
      </c>
      <c r="V790" s="106">
        <f t="shared" si="457"/>
        <v>0</v>
      </c>
      <c r="W790" s="106">
        <f t="shared" si="458"/>
        <v>0</v>
      </c>
      <c r="X790" s="106">
        <f t="shared" si="459"/>
        <v>0</v>
      </c>
      <c r="Y790" s="98">
        <f t="shared" si="460"/>
        <v>0</v>
      </c>
      <c r="Z790" s="98"/>
      <c r="AA790" s="98"/>
      <c r="AB790" s="98"/>
      <c r="AC790" s="98"/>
      <c r="AD790" s="98"/>
      <c r="AE790" s="98"/>
      <c r="AF790" s="98"/>
      <c r="AG790" s="98"/>
    </row>
    <row r="791" spans="1:33">
      <c r="A791" s="97">
        <f t="shared" si="442"/>
        <v>768</v>
      </c>
      <c r="C791" s="108">
        <v>39009</v>
      </c>
      <c r="E791" s="107" t="s">
        <v>294</v>
      </c>
      <c r="G791" s="118">
        <v>6.6</v>
      </c>
      <c r="H791" s="106" t="str">
        <f t="shared" si="444"/>
        <v>P, S, T &amp; D Plant - Commodity</v>
      </c>
      <c r="I791" s="98">
        <f>'Plt. Class.'!L$243</f>
        <v>1546.9365435653663</v>
      </c>
      <c r="J791" s="106">
        <f t="shared" si="445"/>
        <v>597.33391527159904</v>
      </c>
      <c r="K791" s="106">
        <f t="shared" si="446"/>
        <v>353.29451229664954</v>
      </c>
      <c r="L791" s="106">
        <f t="shared" si="447"/>
        <v>6.5854404620501477</v>
      </c>
      <c r="M791" s="106">
        <f t="shared" si="448"/>
        <v>291.8394206621839</v>
      </c>
      <c r="N791" s="106">
        <f t="shared" si="449"/>
        <v>297.88325487288381</v>
      </c>
      <c r="O791" s="106">
        <f t="shared" si="450"/>
        <v>0</v>
      </c>
      <c r="P791" s="106">
        <f t="shared" si="451"/>
        <v>0</v>
      </c>
      <c r="Q791" s="106">
        <f t="shared" si="452"/>
        <v>0</v>
      </c>
      <c r="R791" s="106">
        <f t="shared" si="453"/>
        <v>0</v>
      </c>
      <c r="S791" s="106">
        <f t="shared" si="454"/>
        <v>0</v>
      </c>
      <c r="T791" s="106">
        <f t="shared" si="455"/>
        <v>0</v>
      </c>
      <c r="U791" s="106">
        <f t="shared" si="456"/>
        <v>0</v>
      </c>
      <c r="V791" s="106">
        <f t="shared" si="457"/>
        <v>0</v>
      </c>
      <c r="W791" s="106">
        <f t="shared" si="458"/>
        <v>0</v>
      </c>
      <c r="X791" s="106">
        <f t="shared" si="459"/>
        <v>0</v>
      </c>
      <c r="Y791" s="98">
        <f t="shared" si="460"/>
        <v>0</v>
      </c>
      <c r="Z791" s="98"/>
      <c r="AA791" s="98"/>
      <c r="AB791" s="98"/>
      <c r="AC791" s="98"/>
      <c r="AD791" s="98"/>
      <c r="AE791" s="98"/>
      <c r="AF791" s="98"/>
      <c r="AG791" s="98"/>
    </row>
    <row r="792" spans="1:33">
      <c r="A792" s="97">
        <f t="shared" si="442"/>
        <v>769</v>
      </c>
      <c r="C792" s="108">
        <v>39100</v>
      </c>
      <c r="E792" s="107" t="s">
        <v>295</v>
      </c>
      <c r="G792" s="118">
        <v>6.6</v>
      </c>
      <c r="H792" s="106" t="str">
        <f t="shared" si="444"/>
        <v>P, S, T &amp; D Plant - Commodity</v>
      </c>
      <c r="I792" s="98">
        <f>'Plt. Class.'!L$244</f>
        <v>1579.0475959027233</v>
      </c>
      <c r="J792" s="106">
        <f t="shared" si="445"/>
        <v>609.73327366541946</v>
      </c>
      <c r="K792" s="106">
        <f t="shared" si="446"/>
        <v>360.62814121765985</v>
      </c>
      <c r="L792" s="106">
        <f t="shared" si="447"/>
        <v>6.7221399435001477</v>
      </c>
      <c r="M792" s="106">
        <f t="shared" si="448"/>
        <v>297.89737497838911</v>
      </c>
      <c r="N792" s="106">
        <f t="shared" si="449"/>
        <v>304.06666609775493</v>
      </c>
      <c r="O792" s="106">
        <f t="shared" si="450"/>
        <v>0</v>
      </c>
      <c r="P792" s="106">
        <f t="shared" si="451"/>
        <v>0</v>
      </c>
      <c r="Q792" s="106">
        <f t="shared" si="452"/>
        <v>0</v>
      </c>
      <c r="R792" s="106">
        <f t="shared" si="453"/>
        <v>0</v>
      </c>
      <c r="S792" s="106">
        <f t="shared" si="454"/>
        <v>0</v>
      </c>
      <c r="T792" s="106">
        <f t="shared" si="455"/>
        <v>0</v>
      </c>
      <c r="U792" s="106">
        <f t="shared" si="456"/>
        <v>0</v>
      </c>
      <c r="V792" s="106">
        <f t="shared" si="457"/>
        <v>0</v>
      </c>
      <c r="W792" s="106">
        <f t="shared" si="458"/>
        <v>0</v>
      </c>
      <c r="X792" s="106">
        <f t="shared" si="459"/>
        <v>0</v>
      </c>
      <c r="Y792" s="98">
        <f t="shared" si="460"/>
        <v>0</v>
      </c>
      <c r="Z792" s="98"/>
      <c r="AA792" s="98"/>
      <c r="AB792" s="98"/>
      <c r="AC792" s="98"/>
      <c r="AD792" s="98"/>
      <c r="AE792" s="98"/>
      <c r="AF792" s="98"/>
      <c r="AG792" s="98"/>
    </row>
    <row r="793" spans="1:33">
      <c r="A793" s="97">
        <f t="shared" si="442"/>
        <v>770</v>
      </c>
      <c r="C793" s="108">
        <v>39102</v>
      </c>
      <c r="E793" s="107" t="s">
        <v>296</v>
      </c>
      <c r="G793" s="118">
        <v>6.6</v>
      </c>
      <c r="H793" s="106" t="str">
        <f t="shared" si="444"/>
        <v>P, S, T &amp; D Plant - Commodity</v>
      </c>
      <c r="I793" s="98">
        <f>'Plt. Class.'!L$245</f>
        <v>0</v>
      </c>
      <c r="J793" s="106">
        <f t="shared" si="445"/>
        <v>0</v>
      </c>
      <c r="K793" s="106">
        <f t="shared" si="446"/>
        <v>0</v>
      </c>
      <c r="L793" s="106">
        <f t="shared" si="447"/>
        <v>0</v>
      </c>
      <c r="M793" s="106">
        <f t="shared" si="448"/>
        <v>0</v>
      </c>
      <c r="N793" s="106">
        <f t="shared" si="449"/>
        <v>0</v>
      </c>
      <c r="O793" s="106">
        <f t="shared" si="450"/>
        <v>0</v>
      </c>
      <c r="P793" s="106">
        <f t="shared" si="451"/>
        <v>0</v>
      </c>
      <c r="Q793" s="106">
        <f t="shared" si="452"/>
        <v>0</v>
      </c>
      <c r="R793" s="106">
        <f t="shared" si="453"/>
        <v>0</v>
      </c>
      <c r="S793" s="106">
        <f t="shared" si="454"/>
        <v>0</v>
      </c>
      <c r="T793" s="106">
        <f t="shared" si="455"/>
        <v>0</v>
      </c>
      <c r="U793" s="106">
        <f t="shared" si="456"/>
        <v>0</v>
      </c>
      <c r="V793" s="106">
        <f t="shared" si="457"/>
        <v>0</v>
      </c>
      <c r="W793" s="106">
        <f t="shared" si="458"/>
        <v>0</v>
      </c>
      <c r="X793" s="106">
        <f t="shared" si="459"/>
        <v>0</v>
      </c>
      <c r="Y793" s="98">
        <f t="shared" si="460"/>
        <v>0</v>
      </c>
      <c r="Z793" s="98"/>
      <c r="AA793" s="98"/>
      <c r="AB793" s="98"/>
      <c r="AC793" s="98"/>
      <c r="AD793" s="98"/>
      <c r="AE793" s="98"/>
      <c r="AF793" s="98"/>
      <c r="AG793" s="98"/>
    </row>
    <row r="794" spans="1:33">
      <c r="A794" s="97">
        <f t="shared" si="442"/>
        <v>771</v>
      </c>
      <c r="C794" s="108">
        <v>39103</v>
      </c>
      <c r="E794" s="107" t="s">
        <v>297</v>
      </c>
      <c r="G794" s="118">
        <v>6.6</v>
      </c>
      <c r="H794" s="106" t="str">
        <f t="shared" si="444"/>
        <v>P, S, T &amp; D Plant - Commodity</v>
      </c>
      <c r="I794" s="98">
        <f>'Plt. Class.'!L$246</f>
        <v>0</v>
      </c>
      <c r="J794" s="106">
        <f t="shared" si="445"/>
        <v>0</v>
      </c>
      <c r="K794" s="106">
        <f t="shared" si="446"/>
        <v>0</v>
      </c>
      <c r="L794" s="106">
        <f t="shared" si="447"/>
        <v>0</v>
      </c>
      <c r="M794" s="106">
        <f t="shared" si="448"/>
        <v>0</v>
      </c>
      <c r="N794" s="106">
        <f t="shared" si="449"/>
        <v>0</v>
      </c>
      <c r="O794" s="106">
        <f t="shared" si="450"/>
        <v>0</v>
      </c>
      <c r="P794" s="106">
        <f t="shared" si="451"/>
        <v>0</v>
      </c>
      <c r="Q794" s="106">
        <f t="shared" si="452"/>
        <v>0</v>
      </c>
      <c r="R794" s="106">
        <f t="shared" si="453"/>
        <v>0</v>
      </c>
      <c r="S794" s="106">
        <f t="shared" si="454"/>
        <v>0</v>
      </c>
      <c r="T794" s="106">
        <f t="shared" si="455"/>
        <v>0</v>
      </c>
      <c r="U794" s="106">
        <f t="shared" si="456"/>
        <v>0</v>
      </c>
      <c r="V794" s="106">
        <f t="shared" si="457"/>
        <v>0</v>
      </c>
      <c r="W794" s="106">
        <f t="shared" si="458"/>
        <v>0</v>
      </c>
      <c r="X794" s="106">
        <f t="shared" si="459"/>
        <v>0</v>
      </c>
      <c r="Y794" s="98">
        <f t="shared" si="460"/>
        <v>0</v>
      </c>
      <c r="Z794" s="98"/>
      <c r="AA794" s="98"/>
      <c r="AB794" s="98"/>
      <c r="AC794" s="98"/>
      <c r="AD794" s="98"/>
      <c r="AE794" s="98"/>
      <c r="AF794" s="98"/>
      <c r="AG794" s="98"/>
    </row>
    <row r="795" spans="1:33">
      <c r="A795" s="97">
        <f t="shared" si="442"/>
        <v>772</v>
      </c>
      <c r="C795" s="108">
        <v>39200</v>
      </c>
      <c r="E795" s="107" t="s">
        <v>298</v>
      </c>
      <c r="G795" s="118">
        <v>6.6</v>
      </c>
      <c r="H795" s="106" t="str">
        <f t="shared" si="444"/>
        <v>P, S, T &amp; D Plant - Commodity</v>
      </c>
      <c r="I795" s="98">
        <f>'Plt. Class.'!L$247</f>
        <v>23.555691382624069</v>
      </c>
      <c r="J795" s="106">
        <f t="shared" si="445"/>
        <v>9.0957922088274348</v>
      </c>
      <c r="K795" s="106">
        <f t="shared" si="446"/>
        <v>5.379727134542871</v>
      </c>
      <c r="L795" s="106">
        <f t="shared" si="447"/>
        <v>0.10027858207109688</v>
      </c>
      <c r="M795" s="106">
        <f t="shared" si="448"/>
        <v>4.4439310422895337</v>
      </c>
      <c r="N795" s="106">
        <f t="shared" si="449"/>
        <v>4.5359624148931346</v>
      </c>
      <c r="O795" s="106">
        <f t="shared" si="450"/>
        <v>0</v>
      </c>
      <c r="P795" s="106">
        <f t="shared" si="451"/>
        <v>0</v>
      </c>
      <c r="Q795" s="106">
        <f t="shared" si="452"/>
        <v>0</v>
      </c>
      <c r="R795" s="106">
        <f t="shared" si="453"/>
        <v>0</v>
      </c>
      <c r="S795" s="106">
        <f t="shared" si="454"/>
        <v>0</v>
      </c>
      <c r="T795" s="106">
        <f t="shared" si="455"/>
        <v>0</v>
      </c>
      <c r="U795" s="106">
        <f t="shared" si="456"/>
        <v>0</v>
      </c>
      <c r="V795" s="106">
        <f t="shared" si="457"/>
        <v>0</v>
      </c>
      <c r="W795" s="106">
        <f t="shared" si="458"/>
        <v>0</v>
      </c>
      <c r="X795" s="106">
        <f t="shared" si="459"/>
        <v>0</v>
      </c>
      <c r="Y795" s="98">
        <f t="shared" si="460"/>
        <v>0</v>
      </c>
      <c r="Z795" s="98"/>
      <c r="AA795" s="98"/>
      <c r="AB795" s="98"/>
      <c r="AC795" s="98"/>
      <c r="AD795" s="98"/>
      <c r="AE795" s="98"/>
      <c r="AF795" s="98"/>
      <c r="AG795" s="98"/>
    </row>
    <row r="796" spans="1:33">
      <c r="A796" s="97">
        <f t="shared" si="442"/>
        <v>773</v>
      </c>
      <c r="C796" s="108">
        <v>39201</v>
      </c>
      <c r="E796" s="107" t="s">
        <v>299</v>
      </c>
      <c r="G796" s="118">
        <v>6.6</v>
      </c>
      <c r="H796" s="106" t="str">
        <f t="shared" si="444"/>
        <v>P, S, T &amp; D Plant - Commodity</v>
      </c>
      <c r="I796" s="98">
        <f>'Plt. Class.'!L$248</f>
        <v>0</v>
      </c>
      <c r="J796" s="106">
        <f t="shared" si="445"/>
        <v>0</v>
      </c>
      <c r="K796" s="106">
        <f t="shared" si="446"/>
        <v>0</v>
      </c>
      <c r="L796" s="106">
        <f t="shared" si="447"/>
        <v>0</v>
      </c>
      <c r="M796" s="106">
        <f t="shared" si="448"/>
        <v>0</v>
      </c>
      <c r="N796" s="106">
        <f t="shared" si="449"/>
        <v>0</v>
      </c>
      <c r="O796" s="106">
        <f t="shared" si="450"/>
        <v>0</v>
      </c>
      <c r="P796" s="106">
        <f t="shared" si="451"/>
        <v>0</v>
      </c>
      <c r="Q796" s="106">
        <f t="shared" si="452"/>
        <v>0</v>
      </c>
      <c r="R796" s="106">
        <f t="shared" si="453"/>
        <v>0</v>
      </c>
      <c r="S796" s="106">
        <f t="shared" si="454"/>
        <v>0</v>
      </c>
      <c r="T796" s="106">
        <f t="shared" si="455"/>
        <v>0</v>
      </c>
      <c r="U796" s="106">
        <f t="shared" si="456"/>
        <v>0</v>
      </c>
      <c r="V796" s="106">
        <f t="shared" si="457"/>
        <v>0</v>
      </c>
      <c r="W796" s="106">
        <f t="shared" si="458"/>
        <v>0</v>
      </c>
      <c r="X796" s="106">
        <f t="shared" si="459"/>
        <v>0</v>
      </c>
      <c r="Y796" s="98">
        <f t="shared" si="460"/>
        <v>0</v>
      </c>
      <c r="Z796" s="98"/>
      <c r="AA796" s="98"/>
      <c r="AB796" s="98"/>
      <c r="AC796" s="98"/>
      <c r="AD796" s="98"/>
      <c r="AE796" s="98"/>
      <c r="AF796" s="98"/>
      <c r="AG796" s="98"/>
    </row>
    <row r="797" spans="1:33">
      <c r="A797" s="97">
        <f t="shared" si="442"/>
        <v>774</v>
      </c>
      <c r="C797" s="108">
        <v>39202</v>
      </c>
      <c r="E797" s="107" t="s">
        <v>300</v>
      </c>
      <c r="G797" s="118">
        <v>6.6</v>
      </c>
      <c r="H797" s="106" t="str">
        <f t="shared" si="444"/>
        <v>P, S, T &amp; D Plant - Commodity</v>
      </c>
      <c r="I797" s="98">
        <f>'Plt. Class.'!L$249</f>
        <v>0</v>
      </c>
      <c r="J797" s="106">
        <f t="shared" si="445"/>
        <v>0</v>
      </c>
      <c r="K797" s="106">
        <f t="shared" si="446"/>
        <v>0</v>
      </c>
      <c r="L797" s="106">
        <f t="shared" si="447"/>
        <v>0</v>
      </c>
      <c r="M797" s="106">
        <f t="shared" si="448"/>
        <v>0</v>
      </c>
      <c r="N797" s="106">
        <f t="shared" si="449"/>
        <v>0</v>
      </c>
      <c r="O797" s="106">
        <f t="shared" si="450"/>
        <v>0</v>
      </c>
      <c r="P797" s="106">
        <f t="shared" si="451"/>
        <v>0</v>
      </c>
      <c r="Q797" s="106">
        <f t="shared" si="452"/>
        <v>0</v>
      </c>
      <c r="R797" s="106">
        <f t="shared" si="453"/>
        <v>0</v>
      </c>
      <c r="S797" s="106">
        <f t="shared" si="454"/>
        <v>0</v>
      </c>
      <c r="T797" s="106">
        <f t="shared" si="455"/>
        <v>0</v>
      </c>
      <c r="U797" s="106">
        <f t="shared" si="456"/>
        <v>0</v>
      </c>
      <c r="V797" s="106">
        <f t="shared" si="457"/>
        <v>0</v>
      </c>
      <c r="W797" s="106">
        <f t="shared" si="458"/>
        <v>0</v>
      </c>
      <c r="X797" s="106">
        <f t="shared" si="459"/>
        <v>0</v>
      </c>
      <c r="Y797" s="98">
        <f t="shared" si="460"/>
        <v>0</v>
      </c>
      <c r="Z797" s="98"/>
      <c r="AA797" s="98"/>
      <c r="AB797" s="98"/>
      <c r="AC797" s="98"/>
      <c r="AD797" s="98"/>
      <c r="AE797" s="98"/>
      <c r="AF797" s="98"/>
      <c r="AG797" s="98"/>
    </row>
    <row r="798" spans="1:33">
      <c r="A798" s="97">
        <f t="shared" si="442"/>
        <v>775</v>
      </c>
      <c r="C798" s="108">
        <v>39300</v>
      </c>
      <c r="E798" s="107" t="s">
        <v>186</v>
      </c>
      <c r="G798" s="118">
        <v>6.6</v>
      </c>
      <c r="H798" s="106" t="str">
        <f t="shared" si="444"/>
        <v>P, S, T &amp; D Plant - Commodity</v>
      </c>
      <c r="I798" s="98">
        <f>'Plt. Class.'!L$250</f>
        <v>0</v>
      </c>
      <c r="J798" s="106">
        <f t="shared" si="445"/>
        <v>0</v>
      </c>
      <c r="K798" s="106">
        <f t="shared" si="446"/>
        <v>0</v>
      </c>
      <c r="L798" s="106">
        <f t="shared" si="447"/>
        <v>0</v>
      </c>
      <c r="M798" s="106">
        <f t="shared" si="448"/>
        <v>0</v>
      </c>
      <c r="N798" s="106">
        <f t="shared" si="449"/>
        <v>0</v>
      </c>
      <c r="O798" s="106">
        <f t="shared" si="450"/>
        <v>0</v>
      </c>
      <c r="P798" s="106">
        <f t="shared" si="451"/>
        <v>0</v>
      </c>
      <c r="Q798" s="106">
        <f t="shared" si="452"/>
        <v>0</v>
      </c>
      <c r="R798" s="106">
        <f t="shared" si="453"/>
        <v>0</v>
      </c>
      <c r="S798" s="106">
        <f t="shared" si="454"/>
        <v>0</v>
      </c>
      <c r="T798" s="106">
        <f t="shared" si="455"/>
        <v>0</v>
      </c>
      <c r="U798" s="106">
        <f t="shared" si="456"/>
        <v>0</v>
      </c>
      <c r="V798" s="106">
        <f t="shared" si="457"/>
        <v>0</v>
      </c>
      <c r="W798" s="106">
        <f t="shared" si="458"/>
        <v>0</v>
      </c>
      <c r="X798" s="106">
        <f t="shared" si="459"/>
        <v>0</v>
      </c>
      <c r="Y798" s="98">
        <f t="shared" si="460"/>
        <v>0</v>
      </c>
      <c r="Z798" s="98"/>
      <c r="AA798" s="98"/>
      <c r="AB798" s="98"/>
      <c r="AC798" s="98"/>
      <c r="AD798" s="98"/>
      <c r="AE798" s="98"/>
      <c r="AF798" s="98"/>
      <c r="AG798" s="98"/>
    </row>
    <row r="799" spans="1:33">
      <c r="A799" s="97">
        <f t="shared" si="442"/>
        <v>776</v>
      </c>
      <c r="C799" s="108">
        <v>39400</v>
      </c>
      <c r="E799" s="107" t="s">
        <v>301</v>
      </c>
      <c r="G799" s="118">
        <v>6.6</v>
      </c>
      <c r="H799" s="106" t="str">
        <f t="shared" si="444"/>
        <v>P, S, T &amp; D Plant - Commodity</v>
      </c>
      <c r="I799" s="98">
        <f>'Plt. Class.'!L$251</f>
        <v>145.69048568322106</v>
      </c>
      <c r="J799" s="106">
        <f t="shared" si="445"/>
        <v>56.25690891651108</v>
      </c>
      <c r="K799" s="106">
        <f t="shared" si="446"/>
        <v>33.273277627202575</v>
      </c>
      <c r="L799" s="106">
        <f t="shared" si="447"/>
        <v>0.62021679127362372</v>
      </c>
      <c r="M799" s="106">
        <f t="shared" si="448"/>
        <v>27.485437017208078</v>
      </c>
      <c r="N799" s="106">
        <f t="shared" si="449"/>
        <v>28.054645331025718</v>
      </c>
      <c r="O799" s="106">
        <f t="shared" si="450"/>
        <v>0</v>
      </c>
      <c r="P799" s="106">
        <f t="shared" si="451"/>
        <v>0</v>
      </c>
      <c r="Q799" s="106">
        <f t="shared" si="452"/>
        <v>0</v>
      </c>
      <c r="R799" s="106">
        <f t="shared" si="453"/>
        <v>0</v>
      </c>
      <c r="S799" s="106">
        <f t="shared" si="454"/>
        <v>0</v>
      </c>
      <c r="T799" s="106">
        <f t="shared" si="455"/>
        <v>0</v>
      </c>
      <c r="U799" s="106">
        <f t="shared" si="456"/>
        <v>0</v>
      </c>
      <c r="V799" s="106">
        <f t="shared" si="457"/>
        <v>0</v>
      </c>
      <c r="W799" s="106">
        <f t="shared" si="458"/>
        <v>0</v>
      </c>
      <c r="X799" s="106">
        <f t="shared" si="459"/>
        <v>0</v>
      </c>
      <c r="Y799" s="98">
        <f t="shared" si="460"/>
        <v>0</v>
      </c>
      <c r="Z799" s="98"/>
      <c r="AA799" s="98"/>
      <c r="AB799" s="98"/>
      <c r="AC799" s="98"/>
      <c r="AD799" s="98"/>
      <c r="AE799" s="98"/>
      <c r="AF799" s="98"/>
      <c r="AG799" s="98"/>
    </row>
    <row r="800" spans="1:33">
      <c r="A800" s="97">
        <f t="shared" si="442"/>
        <v>777</v>
      </c>
      <c r="C800" s="108">
        <v>39600</v>
      </c>
      <c r="E800" s="107" t="s">
        <v>302</v>
      </c>
      <c r="G800" s="118">
        <v>6.6</v>
      </c>
      <c r="H800" s="106" t="str">
        <f t="shared" si="444"/>
        <v>P, S, T &amp; D Plant - Commodity</v>
      </c>
      <c r="I800" s="98">
        <f>'Plt. Class.'!L$252</f>
        <v>5.7811660171985162</v>
      </c>
      <c r="J800" s="106">
        <f t="shared" si="445"/>
        <v>2.2323388417272763</v>
      </c>
      <c r="K800" s="106">
        <f t="shared" si="446"/>
        <v>1.3203219207975283</v>
      </c>
      <c r="L800" s="106">
        <f t="shared" si="447"/>
        <v>2.4610915532282583E-2</v>
      </c>
      <c r="M800" s="106">
        <f t="shared" si="448"/>
        <v>1.09065374932739</v>
      </c>
      <c r="N800" s="106">
        <f t="shared" si="449"/>
        <v>1.1132405898140396</v>
      </c>
      <c r="O800" s="106">
        <f t="shared" si="450"/>
        <v>0</v>
      </c>
      <c r="P800" s="106">
        <f t="shared" si="451"/>
        <v>0</v>
      </c>
      <c r="Q800" s="106">
        <f t="shared" si="452"/>
        <v>0</v>
      </c>
      <c r="R800" s="106">
        <f t="shared" si="453"/>
        <v>0</v>
      </c>
      <c r="S800" s="106">
        <f t="shared" si="454"/>
        <v>0</v>
      </c>
      <c r="T800" s="106">
        <f t="shared" si="455"/>
        <v>0</v>
      </c>
      <c r="U800" s="106">
        <f t="shared" si="456"/>
        <v>0</v>
      </c>
      <c r="V800" s="106">
        <f t="shared" si="457"/>
        <v>0</v>
      </c>
      <c r="W800" s="106">
        <f t="shared" si="458"/>
        <v>0</v>
      </c>
      <c r="X800" s="106">
        <f t="shared" si="459"/>
        <v>0</v>
      </c>
      <c r="Y800" s="98">
        <f t="shared" si="460"/>
        <v>0</v>
      </c>
      <c r="Z800" s="98"/>
      <c r="AA800" s="98"/>
      <c r="AB800" s="98"/>
      <c r="AC800" s="98"/>
      <c r="AD800" s="98"/>
      <c r="AE800" s="98"/>
      <c r="AF800" s="98"/>
      <c r="AG800" s="98"/>
    </row>
    <row r="801" spans="1:33">
      <c r="A801" s="97">
        <f t="shared" si="442"/>
        <v>778</v>
      </c>
      <c r="C801" s="108">
        <v>39603</v>
      </c>
      <c r="E801" s="107" t="s">
        <v>303</v>
      </c>
      <c r="G801" s="118">
        <v>6.6</v>
      </c>
      <c r="H801" s="106" t="str">
        <f t="shared" si="444"/>
        <v>P, S, T &amp; D Plant - Commodity</v>
      </c>
      <c r="I801" s="98">
        <f>'Plt. Class.'!L$253</f>
        <v>0</v>
      </c>
      <c r="J801" s="106">
        <f t="shared" si="445"/>
        <v>0</v>
      </c>
      <c r="K801" s="106">
        <f t="shared" si="446"/>
        <v>0</v>
      </c>
      <c r="L801" s="106">
        <f t="shared" si="447"/>
        <v>0</v>
      </c>
      <c r="M801" s="106">
        <f t="shared" si="448"/>
        <v>0</v>
      </c>
      <c r="N801" s="106">
        <f t="shared" si="449"/>
        <v>0</v>
      </c>
      <c r="O801" s="106">
        <f t="shared" si="450"/>
        <v>0</v>
      </c>
      <c r="P801" s="106">
        <f t="shared" si="451"/>
        <v>0</v>
      </c>
      <c r="Q801" s="106">
        <f t="shared" si="452"/>
        <v>0</v>
      </c>
      <c r="R801" s="106">
        <f t="shared" si="453"/>
        <v>0</v>
      </c>
      <c r="S801" s="106">
        <f t="shared" si="454"/>
        <v>0</v>
      </c>
      <c r="T801" s="106">
        <f t="shared" si="455"/>
        <v>0</v>
      </c>
      <c r="U801" s="106">
        <f t="shared" si="456"/>
        <v>0</v>
      </c>
      <c r="V801" s="106">
        <f t="shared" si="457"/>
        <v>0</v>
      </c>
      <c r="W801" s="106">
        <f t="shared" si="458"/>
        <v>0</v>
      </c>
      <c r="X801" s="106">
        <f t="shared" si="459"/>
        <v>0</v>
      </c>
      <c r="Y801" s="98">
        <f t="shared" si="460"/>
        <v>0</v>
      </c>
      <c r="Z801" s="98"/>
      <c r="AA801" s="98"/>
      <c r="AB801" s="98"/>
      <c r="AC801" s="98"/>
      <c r="AD801" s="98"/>
      <c r="AE801" s="98"/>
      <c r="AF801" s="98"/>
      <c r="AG801" s="98"/>
    </row>
    <row r="802" spans="1:33">
      <c r="A802" s="97">
        <f t="shared" si="442"/>
        <v>779</v>
      </c>
      <c r="C802" s="108">
        <v>39604</v>
      </c>
      <c r="E802" s="107" t="s">
        <v>304</v>
      </c>
      <c r="G802" s="118">
        <v>6.6</v>
      </c>
      <c r="H802" s="106" t="str">
        <f t="shared" si="444"/>
        <v>P, S, T &amp; D Plant - Commodity</v>
      </c>
      <c r="I802" s="98">
        <f>'Plt. Class.'!L$254</f>
        <v>0</v>
      </c>
      <c r="J802" s="106">
        <f t="shared" si="445"/>
        <v>0</v>
      </c>
      <c r="K802" s="106">
        <f t="shared" si="446"/>
        <v>0</v>
      </c>
      <c r="L802" s="106">
        <f t="shared" si="447"/>
        <v>0</v>
      </c>
      <c r="M802" s="106">
        <f t="shared" si="448"/>
        <v>0</v>
      </c>
      <c r="N802" s="106">
        <f t="shared" si="449"/>
        <v>0</v>
      </c>
      <c r="O802" s="106">
        <f t="shared" si="450"/>
        <v>0</v>
      </c>
      <c r="P802" s="106">
        <f t="shared" si="451"/>
        <v>0</v>
      </c>
      <c r="Q802" s="106">
        <f t="shared" si="452"/>
        <v>0</v>
      </c>
      <c r="R802" s="106">
        <f t="shared" si="453"/>
        <v>0</v>
      </c>
      <c r="S802" s="106">
        <f t="shared" si="454"/>
        <v>0</v>
      </c>
      <c r="T802" s="106">
        <f t="shared" si="455"/>
        <v>0</v>
      </c>
      <c r="U802" s="106">
        <f t="shared" si="456"/>
        <v>0</v>
      </c>
      <c r="V802" s="106">
        <f t="shared" si="457"/>
        <v>0</v>
      </c>
      <c r="W802" s="106">
        <f t="shared" si="458"/>
        <v>0</v>
      </c>
      <c r="X802" s="106">
        <f t="shared" si="459"/>
        <v>0</v>
      </c>
      <c r="Y802" s="98">
        <f t="shared" si="460"/>
        <v>0</v>
      </c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2"/>
        <v>780</v>
      </c>
      <c r="C803" s="108">
        <v>39605</v>
      </c>
      <c r="E803" s="98" t="s">
        <v>305</v>
      </c>
      <c r="G803" s="118">
        <v>6.6</v>
      </c>
      <c r="H803" s="106" t="str">
        <f t="shared" si="444"/>
        <v>P, S, T &amp; D Plant - Commodity</v>
      </c>
      <c r="I803" s="98">
        <f>'Plt. Class.'!L$255</f>
        <v>0</v>
      </c>
      <c r="J803" s="106">
        <f t="shared" si="445"/>
        <v>0</v>
      </c>
      <c r="K803" s="106">
        <f t="shared" si="446"/>
        <v>0</v>
      </c>
      <c r="L803" s="106">
        <f t="shared" si="447"/>
        <v>0</v>
      </c>
      <c r="M803" s="106">
        <f t="shared" si="448"/>
        <v>0</v>
      </c>
      <c r="N803" s="106">
        <f t="shared" si="449"/>
        <v>0</v>
      </c>
      <c r="O803" s="106">
        <f t="shared" si="450"/>
        <v>0</v>
      </c>
      <c r="P803" s="106">
        <f t="shared" si="451"/>
        <v>0</v>
      </c>
      <c r="Q803" s="106">
        <f t="shared" si="452"/>
        <v>0</v>
      </c>
      <c r="R803" s="106">
        <f t="shared" si="453"/>
        <v>0</v>
      </c>
      <c r="S803" s="106">
        <f t="shared" si="454"/>
        <v>0</v>
      </c>
      <c r="T803" s="106">
        <f t="shared" si="455"/>
        <v>0</v>
      </c>
      <c r="U803" s="106">
        <f t="shared" si="456"/>
        <v>0</v>
      </c>
      <c r="V803" s="106">
        <f t="shared" si="457"/>
        <v>0</v>
      </c>
      <c r="W803" s="106">
        <f t="shared" si="458"/>
        <v>0</v>
      </c>
      <c r="X803" s="106">
        <f t="shared" si="459"/>
        <v>0</v>
      </c>
      <c r="Y803" s="98">
        <f t="shared" si="460"/>
        <v>0</v>
      </c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2"/>
        <v>781</v>
      </c>
      <c r="C804" s="108">
        <v>39700</v>
      </c>
      <c r="E804" s="107" t="s">
        <v>306</v>
      </c>
      <c r="G804" s="118">
        <v>6.6</v>
      </c>
      <c r="H804" s="106" t="str">
        <f t="shared" si="444"/>
        <v>P, S, T &amp; D Plant - Commodity</v>
      </c>
      <c r="I804" s="98">
        <f>'Plt. Class.'!L$256</f>
        <v>1129.4456871603372</v>
      </c>
      <c r="J804" s="106">
        <f t="shared" si="445"/>
        <v>436.12403960873786</v>
      </c>
      <c r="K804" s="106">
        <f t="shared" si="446"/>
        <v>257.94656210731927</v>
      </c>
      <c r="L804" s="106">
        <f t="shared" si="447"/>
        <v>4.8081463708724046</v>
      </c>
      <c r="M804" s="106">
        <f t="shared" si="448"/>
        <v>213.07711449532187</v>
      </c>
      <c r="N804" s="106">
        <f t="shared" si="449"/>
        <v>217.48982457808594</v>
      </c>
      <c r="O804" s="106">
        <f t="shared" si="450"/>
        <v>0</v>
      </c>
      <c r="P804" s="106">
        <f t="shared" si="451"/>
        <v>0</v>
      </c>
      <c r="Q804" s="106">
        <f t="shared" si="452"/>
        <v>0</v>
      </c>
      <c r="R804" s="106">
        <f t="shared" si="453"/>
        <v>0</v>
      </c>
      <c r="S804" s="106">
        <f t="shared" si="454"/>
        <v>0</v>
      </c>
      <c r="T804" s="106">
        <f t="shared" si="455"/>
        <v>0</v>
      </c>
      <c r="U804" s="106">
        <f t="shared" si="456"/>
        <v>0</v>
      </c>
      <c r="V804" s="106">
        <f t="shared" si="457"/>
        <v>0</v>
      </c>
      <c r="W804" s="106">
        <f t="shared" si="458"/>
        <v>0</v>
      </c>
      <c r="X804" s="106">
        <f t="shared" si="459"/>
        <v>0</v>
      </c>
      <c r="Y804" s="98">
        <f t="shared" si="460"/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2"/>
        <v>782</v>
      </c>
      <c r="C805" s="108">
        <v>39701</v>
      </c>
      <c r="E805" s="107" t="s">
        <v>307</v>
      </c>
      <c r="G805" s="118">
        <v>6.6</v>
      </c>
      <c r="H805" s="106" t="str">
        <f t="shared" si="444"/>
        <v>P, S, T &amp; D Plant - Commodity</v>
      </c>
      <c r="I805" s="98">
        <f>'Plt. Class.'!L$257</f>
        <v>0</v>
      </c>
      <c r="J805" s="106">
        <f t="shared" si="445"/>
        <v>0</v>
      </c>
      <c r="K805" s="106">
        <f t="shared" si="446"/>
        <v>0</v>
      </c>
      <c r="L805" s="106">
        <f t="shared" si="447"/>
        <v>0</v>
      </c>
      <c r="M805" s="106">
        <f t="shared" si="448"/>
        <v>0</v>
      </c>
      <c r="N805" s="106">
        <f t="shared" si="449"/>
        <v>0</v>
      </c>
      <c r="O805" s="106">
        <f t="shared" si="450"/>
        <v>0</v>
      </c>
      <c r="P805" s="106">
        <f t="shared" si="451"/>
        <v>0</v>
      </c>
      <c r="Q805" s="106">
        <f t="shared" si="452"/>
        <v>0</v>
      </c>
      <c r="R805" s="106">
        <f t="shared" si="453"/>
        <v>0</v>
      </c>
      <c r="S805" s="106">
        <f t="shared" si="454"/>
        <v>0</v>
      </c>
      <c r="T805" s="106">
        <f t="shared" si="455"/>
        <v>0</v>
      </c>
      <c r="U805" s="106">
        <f t="shared" si="456"/>
        <v>0</v>
      </c>
      <c r="V805" s="106">
        <f t="shared" si="457"/>
        <v>0</v>
      </c>
      <c r="W805" s="106">
        <f t="shared" si="458"/>
        <v>0</v>
      </c>
      <c r="X805" s="106">
        <f t="shared" si="459"/>
        <v>0</v>
      </c>
      <c r="Y805" s="98">
        <f t="shared" si="460"/>
        <v>0</v>
      </c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 t="shared" si="442"/>
        <v>783</v>
      </c>
      <c r="C806" s="108">
        <v>39702</v>
      </c>
      <c r="E806" s="107" t="s">
        <v>308</v>
      </c>
      <c r="G806" s="118">
        <v>6.6</v>
      </c>
      <c r="H806" s="106" t="str">
        <f t="shared" si="444"/>
        <v>P, S, T &amp; D Plant - Commodity</v>
      </c>
      <c r="I806" s="98">
        <f>'Plt. Class.'!L$258</f>
        <v>0</v>
      </c>
      <c r="J806" s="106">
        <f t="shared" si="445"/>
        <v>0</v>
      </c>
      <c r="K806" s="106">
        <f t="shared" si="446"/>
        <v>0</v>
      </c>
      <c r="L806" s="106">
        <f t="shared" si="447"/>
        <v>0</v>
      </c>
      <c r="M806" s="106">
        <f t="shared" si="448"/>
        <v>0</v>
      </c>
      <c r="N806" s="106">
        <f t="shared" si="449"/>
        <v>0</v>
      </c>
      <c r="O806" s="106">
        <f t="shared" si="450"/>
        <v>0</v>
      </c>
      <c r="P806" s="106">
        <f t="shared" si="451"/>
        <v>0</v>
      </c>
      <c r="Q806" s="106">
        <f t="shared" si="452"/>
        <v>0</v>
      </c>
      <c r="R806" s="106">
        <f t="shared" si="453"/>
        <v>0</v>
      </c>
      <c r="S806" s="106">
        <f t="shared" si="454"/>
        <v>0</v>
      </c>
      <c r="T806" s="106">
        <f t="shared" si="455"/>
        <v>0</v>
      </c>
      <c r="U806" s="106">
        <f t="shared" si="456"/>
        <v>0</v>
      </c>
      <c r="V806" s="106">
        <f t="shared" si="457"/>
        <v>0</v>
      </c>
      <c r="W806" s="106">
        <f t="shared" si="458"/>
        <v>0</v>
      </c>
      <c r="X806" s="106">
        <f t="shared" si="459"/>
        <v>0</v>
      </c>
      <c r="Y806" s="98">
        <f t="shared" si="460"/>
        <v>0</v>
      </c>
      <c r="Z806" s="98"/>
      <c r="AA806" s="98"/>
      <c r="AB806" s="98"/>
      <c r="AC806" s="98"/>
      <c r="AD806" s="98"/>
      <c r="AE806" s="98"/>
      <c r="AF806" s="98"/>
      <c r="AG806" s="98"/>
    </row>
    <row r="807" spans="1:33">
      <c r="A807" s="97">
        <f t="shared" si="442"/>
        <v>784</v>
      </c>
      <c r="C807" s="108">
        <v>39705</v>
      </c>
      <c r="E807" s="107" t="s">
        <v>309</v>
      </c>
      <c r="G807" s="118">
        <v>6.6</v>
      </c>
      <c r="H807" s="106" t="str">
        <f t="shared" si="444"/>
        <v>P, S, T &amp; D Plant - Commodity</v>
      </c>
      <c r="I807" s="98">
        <f>'Plt. Class.'!L$259</f>
        <v>0</v>
      </c>
      <c r="J807" s="106">
        <f t="shared" si="445"/>
        <v>0</v>
      </c>
      <c r="K807" s="106">
        <f t="shared" si="446"/>
        <v>0</v>
      </c>
      <c r="L807" s="106">
        <f t="shared" si="447"/>
        <v>0</v>
      </c>
      <c r="M807" s="106">
        <f t="shared" si="448"/>
        <v>0</v>
      </c>
      <c r="N807" s="106">
        <f t="shared" si="449"/>
        <v>0</v>
      </c>
      <c r="O807" s="106">
        <f t="shared" si="450"/>
        <v>0</v>
      </c>
      <c r="P807" s="106">
        <f t="shared" si="451"/>
        <v>0</v>
      </c>
      <c r="Q807" s="106">
        <f t="shared" si="452"/>
        <v>0</v>
      </c>
      <c r="R807" s="106">
        <f t="shared" si="453"/>
        <v>0</v>
      </c>
      <c r="S807" s="106">
        <f t="shared" si="454"/>
        <v>0</v>
      </c>
      <c r="T807" s="106">
        <f t="shared" si="455"/>
        <v>0</v>
      </c>
      <c r="U807" s="106">
        <f t="shared" si="456"/>
        <v>0</v>
      </c>
      <c r="V807" s="106">
        <f t="shared" si="457"/>
        <v>0</v>
      </c>
      <c r="W807" s="106">
        <f t="shared" si="458"/>
        <v>0</v>
      </c>
      <c r="X807" s="106">
        <f t="shared" si="459"/>
        <v>0</v>
      </c>
      <c r="Y807" s="98">
        <f t="shared" si="460"/>
        <v>0</v>
      </c>
      <c r="Z807" s="98"/>
      <c r="AA807" s="98"/>
      <c r="AB807" s="98"/>
      <c r="AC807" s="98"/>
      <c r="AD807" s="98"/>
      <c r="AE807" s="98"/>
      <c r="AF807" s="98"/>
      <c r="AG807" s="98"/>
    </row>
    <row r="808" spans="1:33">
      <c r="A808" s="97">
        <f t="shared" si="442"/>
        <v>785</v>
      </c>
      <c r="C808" s="108">
        <v>39800</v>
      </c>
      <c r="E808" s="107" t="s">
        <v>310</v>
      </c>
      <c r="G808" s="118">
        <v>6.6</v>
      </c>
      <c r="H808" s="106" t="str">
        <f t="shared" si="444"/>
        <v>P, S, T &amp; D Plant - Commodity</v>
      </c>
      <c r="I808" s="98">
        <f>'Plt. Class.'!L$260</f>
        <v>172.56718230456039</v>
      </c>
      <c r="J808" s="106">
        <f t="shared" si="445"/>
        <v>66.635073741158394</v>
      </c>
      <c r="K808" s="106">
        <f t="shared" si="446"/>
        <v>39.411466982466102</v>
      </c>
      <c r="L808" s="106">
        <f t="shared" si="447"/>
        <v>0.73463317515998416</v>
      </c>
      <c r="M808" s="106">
        <f t="shared" si="448"/>
        <v>32.555896826249047</v>
      </c>
      <c r="N808" s="106">
        <f t="shared" si="449"/>
        <v>33.230111579526877</v>
      </c>
      <c r="O808" s="106">
        <f t="shared" si="450"/>
        <v>0</v>
      </c>
      <c r="P808" s="106">
        <f t="shared" si="451"/>
        <v>0</v>
      </c>
      <c r="Q808" s="106">
        <f t="shared" si="452"/>
        <v>0</v>
      </c>
      <c r="R808" s="106">
        <f t="shared" si="453"/>
        <v>0</v>
      </c>
      <c r="S808" s="106">
        <f t="shared" si="454"/>
        <v>0</v>
      </c>
      <c r="T808" s="106">
        <f t="shared" si="455"/>
        <v>0</v>
      </c>
      <c r="U808" s="106">
        <f t="shared" si="456"/>
        <v>0</v>
      </c>
      <c r="V808" s="106">
        <f t="shared" si="457"/>
        <v>0</v>
      </c>
      <c r="W808" s="106">
        <f t="shared" si="458"/>
        <v>0</v>
      </c>
      <c r="X808" s="106">
        <f t="shared" si="459"/>
        <v>0</v>
      </c>
      <c r="Y808" s="98">
        <f t="shared" si="460"/>
        <v>0</v>
      </c>
      <c r="Z808" s="98"/>
      <c r="AA808" s="98"/>
      <c r="AB808" s="98"/>
      <c r="AC808" s="98"/>
      <c r="AD808" s="98"/>
      <c r="AE808" s="98"/>
      <c r="AF808" s="98"/>
      <c r="AG808" s="98"/>
    </row>
    <row r="809" spans="1:33">
      <c r="A809" s="97">
        <f t="shared" si="442"/>
        <v>786</v>
      </c>
      <c r="C809" s="108">
        <v>39900</v>
      </c>
      <c r="E809" s="107" t="s">
        <v>311</v>
      </c>
      <c r="G809" s="118">
        <v>6.6</v>
      </c>
      <c r="H809" s="106" t="str">
        <f t="shared" si="444"/>
        <v>P, S, T &amp; D Plant - Commodity</v>
      </c>
      <c r="I809" s="98">
        <f>'Plt. Class.'!L$261</f>
        <v>73.661367767821289</v>
      </c>
      <c r="J809" s="106">
        <f t="shared" si="445"/>
        <v>28.443592851974415</v>
      </c>
      <c r="K809" s="106">
        <f t="shared" si="446"/>
        <v>16.823028138346455</v>
      </c>
      <c r="L809" s="106">
        <f t="shared" si="447"/>
        <v>0.31358270887448919</v>
      </c>
      <c r="M809" s="106">
        <f t="shared" si="448"/>
        <v>13.896685668177609</v>
      </c>
      <c r="N809" s="106">
        <f t="shared" si="449"/>
        <v>14.184478400448331</v>
      </c>
      <c r="O809" s="106">
        <f t="shared" si="450"/>
        <v>0</v>
      </c>
      <c r="P809" s="106">
        <f t="shared" si="451"/>
        <v>0</v>
      </c>
      <c r="Q809" s="106">
        <f t="shared" si="452"/>
        <v>0</v>
      </c>
      <c r="R809" s="106">
        <f t="shared" si="453"/>
        <v>0</v>
      </c>
      <c r="S809" s="106">
        <f t="shared" si="454"/>
        <v>0</v>
      </c>
      <c r="T809" s="106">
        <f t="shared" si="455"/>
        <v>0</v>
      </c>
      <c r="U809" s="106">
        <f t="shared" si="456"/>
        <v>0</v>
      </c>
      <c r="V809" s="106">
        <f t="shared" si="457"/>
        <v>0</v>
      </c>
      <c r="W809" s="106">
        <f t="shared" si="458"/>
        <v>0</v>
      </c>
      <c r="X809" s="106">
        <f t="shared" si="459"/>
        <v>0</v>
      </c>
      <c r="Y809" s="98">
        <f t="shared" si="460"/>
        <v>0</v>
      </c>
      <c r="Z809" s="98"/>
      <c r="AA809" s="98"/>
      <c r="AB809" s="98"/>
      <c r="AC809" s="98"/>
      <c r="AD809" s="98"/>
      <c r="AE809" s="98"/>
      <c r="AF809" s="98"/>
      <c r="AG809" s="98"/>
    </row>
    <row r="810" spans="1:33">
      <c r="A810" s="97">
        <f t="shared" si="442"/>
        <v>787</v>
      </c>
      <c r="C810" s="108">
        <v>39901</v>
      </c>
      <c r="E810" s="107" t="s">
        <v>312</v>
      </c>
      <c r="G810" s="118">
        <v>6.6</v>
      </c>
      <c r="H810" s="106" t="str">
        <f t="shared" si="444"/>
        <v>P, S, T &amp; D Plant - Commodity</v>
      </c>
      <c r="I810" s="98">
        <f>'Plt. Class.'!L$262</f>
        <v>5578.1388108620795</v>
      </c>
      <c r="J810" s="106">
        <f t="shared" si="445"/>
        <v>2153.9419374896374</v>
      </c>
      <c r="K810" s="106">
        <f t="shared" si="446"/>
        <v>1273.9538922291013</v>
      </c>
      <c r="L810" s="106">
        <f t="shared" si="447"/>
        <v>23.74661144362009</v>
      </c>
      <c r="M810" s="106">
        <f t="shared" si="448"/>
        <v>1052.3513751787223</v>
      </c>
      <c r="N810" s="106">
        <f t="shared" si="449"/>
        <v>1074.1449945209993</v>
      </c>
      <c r="O810" s="106">
        <f t="shared" si="450"/>
        <v>0</v>
      </c>
      <c r="P810" s="106">
        <f t="shared" si="451"/>
        <v>0</v>
      </c>
      <c r="Q810" s="106">
        <f t="shared" si="452"/>
        <v>0</v>
      </c>
      <c r="R810" s="106">
        <f t="shared" si="453"/>
        <v>0</v>
      </c>
      <c r="S810" s="106">
        <f t="shared" si="454"/>
        <v>0</v>
      </c>
      <c r="T810" s="106">
        <f t="shared" si="455"/>
        <v>0</v>
      </c>
      <c r="U810" s="106">
        <f t="shared" si="456"/>
        <v>0</v>
      </c>
      <c r="V810" s="106">
        <f t="shared" si="457"/>
        <v>0</v>
      </c>
      <c r="W810" s="106">
        <f t="shared" si="458"/>
        <v>0</v>
      </c>
      <c r="X810" s="106">
        <f t="shared" si="459"/>
        <v>0</v>
      </c>
      <c r="Y810" s="98">
        <f t="shared" si="460"/>
        <v>0</v>
      </c>
      <c r="Z810" s="98"/>
      <c r="AA810" s="98"/>
      <c r="AB810" s="98"/>
      <c r="AC810" s="98"/>
      <c r="AD810" s="98"/>
      <c r="AE810" s="98"/>
      <c r="AF810" s="98"/>
      <c r="AG810" s="98"/>
    </row>
    <row r="811" spans="1:33">
      <c r="A811" s="97">
        <f t="shared" si="442"/>
        <v>788</v>
      </c>
      <c r="C811" s="108">
        <v>39902</v>
      </c>
      <c r="E811" s="107" t="s">
        <v>313</v>
      </c>
      <c r="G811" s="118">
        <v>6.6</v>
      </c>
      <c r="H811" s="106" t="str">
        <f t="shared" si="444"/>
        <v>P, S, T &amp; D Plant - Commodity</v>
      </c>
      <c r="I811" s="98">
        <f>'Plt. Class.'!L$263</f>
        <v>1211.3341446565812</v>
      </c>
      <c r="J811" s="106">
        <f t="shared" si="445"/>
        <v>467.74444002868336</v>
      </c>
      <c r="K811" s="106">
        <f t="shared" si="446"/>
        <v>276.64852035777284</v>
      </c>
      <c r="L811" s="106">
        <f t="shared" si="447"/>
        <v>5.156752500589743</v>
      </c>
      <c r="M811" s="106">
        <f t="shared" si="448"/>
        <v>228.52589298208719</v>
      </c>
      <c r="N811" s="106">
        <f t="shared" si="449"/>
        <v>233.2585387874482</v>
      </c>
      <c r="O811" s="106">
        <f t="shared" si="450"/>
        <v>0</v>
      </c>
      <c r="P811" s="106">
        <f t="shared" si="451"/>
        <v>0</v>
      </c>
      <c r="Q811" s="106">
        <f t="shared" si="452"/>
        <v>0</v>
      </c>
      <c r="R811" s="106">
        <f t="shared" si="453"/>
        <v>0</v>
      </c>
      <c r="S811" s="106">
        <f t="shared" si="454"/>
        <v>0</v>
      </c>
      <c r="T811" s="106">
        <f t="shared" si="455"/>
        <v>0</v>
      </c>
      <c r="U811" s="106">
        <f t="shared" si="456"/>
        <v>0</v>
      </c>
      <c r="V811" s="106">
        <f t="shared" si="457"/>
        <v>0</v>
      </c>
      <c r="W811" s="106">
        <f t="shared" si="458"/>
        <v>0</v>
      </c>
      <c r="X811" s="106">
        <f t="shared" si="459"/>
        <v>0</v>
      </c>
      <c r="Y811" s="98">
        <f t="shared" si="460"/>
        <v>0</v>
      </c>
      <c r="Z811" s="98"/>
      <c r="AA811" s="98"/>
      <c r="AB811" s="98"/>
      <c r="AC811" s="98"/>
      <c r="AD811" s="98"/>
      <c r="AE811" s="98"/>
      <c r="AF811" s="98"/>
      <c r="AG811" s="98"/>
    </row>
    <row r="812" spans="1:33">
      <c r="A812" s="97">
        <f t="shared" si="442"/>
        <v>789</v>
      </c>
      <c r="C812" s="108">
        <v>39903</v>
      </c>
      <c r="E812" s="107" t="s">
        <v>314</v>
      </c>
      <c r="G812" s="118">
        <v>6.6</v>
      </c>
      <c r="H812" s="106" t="str">
        <f t="shared" si="444"/>
        <v>P, S, T &amp; D Plant - Commodity</v>
      </c>
      <c r="I812" s="98">
        <f>'Plt. Class.'!L$264</f>
        <v>185.42077743484336</v>
      </c>
      <c r="J812" s="106">
        <f t="shared" si="445"/>
        <v>71.598359621516451</v>
      </c>
      <c r="K812" s="106">
        <f t="shared" si="446"/>
        <v>42.347013784111638</v>
      </c>
      <c r="L812" s="106">
        <f t="shared" si="447"/>
        <v>0.78935202306998531</v>
      </c>
      <c r="M812" s="106">
        <f t="shared" si="448"/>
        <v>34.980809323048916</v>
      </c>
      <c r="N812" s="106">
        <f t="shared" si="449"/>
        <v>35.705242683096387</v>
      </c>
      <c r="O812" s="106">
        <f t="shared" si="450"/>
        <v>0</v>
      </c>
      <c r="P812" s="106">
        <f t="shared" si="451"/>
        <v>0</v>
      </c>
      <c r="Q812" s="106">
        <f t="shared" si="452"/>
        <v>0</v>
      </c>
      <c r="R812" s="106">
        <f t="shared" si="453"/>
        <v>0</v>
      </c>
      <c r="S812" s="106">
        <f t="shared" si="454"/>
        <v>0</v>
      </c>
      <c r="T812" s="106">
        <f t="shared" si="455"/>
        <v>0</v>
      </c>
      <c r="U812" s="106">
        <f t="shared" si="456"/>
        <v>0</v>
      </c>
      <c r="V812" s="106">
        <f t="shared" si="457"/>
        <v>0</v>
      </c>
      <c r="W812" s="106">
        <f t="shared" si="458"/>
        <v>0</v>
      </c>
      <c r="X812" s="106">
        <f t="shared" si="459"/>
        <v>0</v>
      </c>
      <c r="Y812" s="98">
        <f t="shared" si="460"/>
        <v>0</v>
      </c>
      <c r="Z812" s="98"/>
      <c r="AA812" s="98"/>
      <c r="AB812" s="98"/>
      <c r="AC812" s="98"/>
      <c r="AD812" s="98"/>
      <c r="AE812" s="98"/>
      <c r="AF812" s="98"/>
      <c r="AG812" s="98"/>
    </row>
    <row r="813" spans="1:33">
      <c r="A813" s="97">
        <f t="shared" si="442"/>
        <v>790</v>
      </c>
      <c r="C813" s="108">
        <v>39904</v>
      </c>
      <c r="E813" s="107" t="s">
        <v>315</v>
      </c>
      <c r="G813" s="118">
        <v>6.6</v>
      </c>
      <c r="H813" s="106" t="str">
        <f t="shared" si="444"/>
        <v>P, S, T &amp; D Plant - Commodity</v>
      </c>
      <c r="I813" s="98">
        <f>'Plt. Class.'!L$265</f>
        <v>0</v>
      </c>
      <c r="J813" s="106">
        <f t="shared" si="445"/>
        <v>0</v>
      </c>
      <c r="K813" s="106">
        <f t="shared" si="446"/>
        <v>0</v>
      </c>
      <c r="L813" s="106">
        <f t="shared" si="447"/>
        <v>0</v>
      </c>
      <c r="M813" s="106">
        <f t="shared" si="448"/>
        <v>0</v>
      </c>
      <c r="N813" s="106">
        <f t="shared" si="449"/>
        <v>0</v>
      </c>
      <c r="O813" s="106">
        <f t="shared" si="450"/>
        <v>0</v>
      </c>
      <c r="P813" s="106">
        <f t="shared" si="451"/>
        <v>0</v>
      </c>
      <c r="Q813" s="106">
        <f t="shared" si="452"/>
        <v>0</v>
      </c>
      <c r="R813" s="106">
        <f t="shared" si="453"/>
        <v>0</v>
      </c>
      <c r="S813" s="106">
        <f t="shared" si="454"/>
        <v>0</v>
      </c>
      <c r="T813" s="106">
        <f t="shared" si="455"/>
        <v>0</v>
      </c>
      <c r="U813" s="106">
        <f t="shared" si="456"/>
        <v>0</v>
      </c>
      <c r="V813" s="106">
        <f t="shared" si="457"/>
        <v>0</v>
      </c>
      <c r="W813" s="106">
        <f t="shared" si="458"/>
        <v>0</v>
      </c>
      <c r="X813" s="106">
        <f t="shared" si="459"/>
        <v>0</v>
      </c>
      <c r="Y813" s="98">
        <f t="shared" si="460"/>
        <v>0</v>
      </c>
      <c r="Z813" s="98"/>
      <c r="AA813" s="98"/>
      <c r="AB813" s="98"/>
      <c r="AC813" s="98"/>
      <c r="AD813" s="98"/>
      <c r="AE813" s="98"/>
      <c r="AF813" s="98"/>
      <c r="AG813" s="98"/>
    </row>
    <row r="814" spans="1:33">
      <c r="A814" s="97">
        <f t="shared" si="442"/>
        <v>791</v>
      </c>
      <c r="C814" s="108">
        <v>39905</v>
      </c>
      <c r="E814" s="107" t="s">
        <v>316</v>
      </c>
      <c r="G814" s="118">
        <v>6.6</v>
      </c>
      <c r="H814" s="106" t="str">
        <f t="shared" si="444"/>
        <v>P, S, T &amp; D Plant - Commodity</v>
      </c>
      <c r="I814" s="98">
        <f>'Plt. Class.'!L$266</f>
        <v>0</v>
      </c>
      <c r="J814" s="106">
        <f t="shared" si="445"/>
        <v>0</v>
      </c>
      <c r="K814" s="106">
        <f t="shared" si="446"/>
        <v>0</v>
      </c>
      <c r="L814" s="106">
        <f t="shared" si="447"/>
        <v>0</v>
      </c>
      <c r="M814" s="106">
        <f t="shared" si="448"/>
        <v>0</v>
      </c>
      <c r="N814" s="106">
        <f t="shared" si="449"/>
        <v>0</v>
      </c>
      <c r="O814" s="106">
        <f t="shared" si="450"/>
        <v>0</v>
      </c>
      <c r="P814" s="106">
        <f t="shared" si="451"/>
        <v>0</v>
      </c>
      <c r="Q814" s="106">
        <f t="shared" si="452"/>
        <v>0</v>
      </c>
      <c r="R814" s="106">
        <f t="shared" si="453"/>
        <v>0</v>
      </c>
      <c r="S814" s="106">
        <f t="shared" si="454"/>
        <v>0</v>
      </c>
      <c r="T814" s="106">
        <f t="shared" si="455"/>
        <v>0</v>
      </c>
      <c r="U814" s="106">
        <f t="shared" si="456"/>
        <v>0</v>
      </c>
      <c r="V814" s="106">
        <f t="shared" si="457"/>
        <v>0</v>
      </c>
      <c r="W814" s="106">
        <f t="shared" si="458"/>
        <v>0</v>
      </c>
      <c r="X814" s="106">
        <f t="shared" si="459"/>
        <v>0</v>
      </c>
      <c r="Y814" s="98">
        <f t="shared" si="460"/>
        <v>0</v>
      </c>
      <c r="Z814" s="98"/>
      <c r="AA814" s="98"/>
      <c r="AB814" s="98"/>
      <c r="AC814" s="98"/>
      <c r="AD814" s="98"/>
      <c r="AE814" s="98"/>
      <c r="AF814" s="98"/>
      <c r="AG814" s="98"/>
    </row>
    <row r="815" spans="1:33">
      <c r="A815" s="97">
        <f t="shared" si="442"/>
        <v>792</v>
      </c>
      <c r="C815" s="108">
        <v>39906</v>
      </c>
      <c r="E815" s="107" t="s">
        <v>317</v>
      </c>
      <c r="G815" s="118">
        <v>6.6</v>
      </c>
      <c r="H815" s="106" t="str">
        <f t="shared" si="444"/>
        <v>P, S, T &amp; D Plant - Commodity</v>
      </c>
      <c r="I815" s="98">
        <f>'Plt. Class.'!L$267</f>
        <v>759.59217392317044</v>
      </c>
      <c r="J815" s="106">
        <f t="shared" si="445"/>
        <v>293.30884265843213</v>
      </c>
      <c r="K815" s="106">
        <f t="shared" si="446"/>
        <v>173.47818677295257</v>
      </c>
      <c r="L815" s="106">
        <f t="shared" si="447"/>
        <v>3.2336485020136236</v>
      </c>
      <c r="M815" s="106">
        <f t="shared" si="448"/>
        <v>143.30189618918897</v>
      </c>
      <c r="N815" s="106">
        <f t="shared" si="449"/>
        <v>146.26959980058325</v>
      </c>
      <c r="O815" s="106">
        <f t="shared" si="450"/>
        <v>0</v>
      </c>
      <c r="P815" s="106">
        <f t="shared" si="451"/>
        <v>0</v>
      </c>
      <c r="Q815" s="106">
        <f t="shared" si="452"/>
        <v>0</v>
      </c>
      <c r="R815" s="106">
        <f t="shared" si="453"/>
        <v>0</v>
      </c>
      <c r="S815" s="106">
        <f t="shared" si="454"/>
        <v>0</v>
      </c>
      <c r="T815" s="106">
        <f t="shared" si="455"/>
        <v>0</v>
      </c>
      <c r="U815" s="106">
        <f t="shared" si="456"/>
        <v>0</v>
      </c>
      <c r="V815" s="106">
        <f t="shared" si="457"/>
        <v>0</v>
      </c>
      <c r="W815" s="106">
        <f t="shared" si="458"/>
        <v>0</v>
      </c>
      <c r="X815" s="106">
        <f t="shared" si="459"/>
        <v>0</v>
      </c>
      <c r="Y815" s="98">
        <f t="shared" si="460"/>
        <v>0</v>
      </c>
      <c r="Z815" s="98"/>
      <c r="AA815" s="98"/>
      <c r="AB815" s="98"/>
      <c r="AC815" s="98"/>
      <c r="AD815" s="98"/>
      <c r="AE815" s="98"/>
      <c r="AF815" s="98"/>
      <c r="AG815" s="98"/>
    </row>
    <row r="816" spans="1:33">
      <c r="A816" s="97">
        <f t="shared" si="442"/>
        <v>793</v>
      </c>
      <c r="C816" s="108">
        <v>39907</v>
      </c>
      <c r="E816" s="107" t="s">
        <v>318</v>
      </c>
      <c r="G816" s="118">
        <v>6.6</v>
      </c>
      <c r="H816" s="106" t="str">
        <f t="shared" si="444"/>
        <v>P, S, T &amp; D Plant - Commodity</v>
      </c>
      <c r="I816" s="98">
        <f>'Plt. Class.'!L$268</f>
        <v>0.80705151674730957</v>
      </c>
      <c r="J816" s="106">
        <f t="shared" si="445"/>
        <v>0.31163478833686403</v>
      </c>
      <c r="K816" s="106">
        <f t="shared" si="446"/>
        <v>0.18431710931746043</v>
      </c>
      <c r="L816" s="106">
        <f t="shared" si="447"/>
        <v>3.4356869617270737E-3</v>
      </c>
      <c r="M816" s="106">
        <f t="shared" si="448"/>
        <v>0.15225540315262406</v>
      </c>
      <c r="N816" s="106">
        <f t="shared" si="449"/>
        <v>0.15540852897863408</v>
      </c>
      <c r="O816" s="106">
        <f t="shared" si="450"/>
        <v>0</v>
      </c>
      <c r="P816" s="106">
        <f t="shared" si="451"/>
        <v>0</v>
      </c>
      <c r="Q816" s="106">
        <f t="shared" si="452"/>
        <v>0</v>
      </c>
      <c r="R816" s="106">
        <f t="shared" si="453"/>
        <v>0</v>
      </c>
      <c r="S816" s="106">
        <f t="shared" si="454"/>
        <v>0</v>
      </c>
      <c r="T816" s="106">
        <f t="shared" si="455"/>
        <v>0</v>
      </c>
      <c r="U816" s="106">
        <f t="shared" si="456"/>
        <v>0</v>
      </c>
      <c r="V816" s="106">
        <f t="shared" si="457"/>
        <v>0</v>
      </c>
      <c r="W816" s="106">
        <f t="shared" si="458"/>
        <v>0</v>
      </c>
      <c r="X816" s="106">
        <f t="shared" si="459"/>
        <v>0</v>
      </c>
      <c r="Y816" s="98">
        <f t="shared" si="460"/>
        <v>0</v>
      </c>
      <c r="Z816" s="98"/>
      <c r="AA816" s="98"/>
      <c r="AB816" s="98"/>
      <c r="AC816" s="98"/>
      <c r="AD816" s="98"/>
      <c r="AE816" s="98"/>
      <c r="AF816" s="98"/>
      <c r="AG816" s="98"/>
    </row>
    <row r="817" spans="1:33">
      <c r="A817" s="97">
        <f t="shared" si="442"/>
        <v>794</v>
      </c>
      <c r="C817" s="108">
        <v>39908</v>
      </c>
      <c r="E817" s="107" t="s">
        <v>319</v>
      </c>
      <c r="G817" s="118">
        <v>6.6</v>
      </c>
      <c r="H817" s="106" t="str">
        <f t="shared" si="444"/>
        <v>P, S, T &amp; D Plant - Commodity</v>
      </c>
      <c r="I817" s="98">
        <f>'Plt. Class.'!L$269</f>
        <v>54513.714130308821</v>
      </c>
      <c r="J817" s="106">
        <f t="shared" si="445"/>
        <v>21049.919877387721</v>
      </c>
      <c r="K817" s="106">
        <f t="shared" si="446"/>
        <v>12450.023323359816</v>
      </c>
      <c r="L817" s="106">
        <f t="shared" si="447"/>
        <v>232.06951847097602</v>
      </c>
      <c r="M817" s="106">
        <f t="shared" si="448"/>
        <v>10284.358990748082</v>
      </c>
      <c r="N817" s="106">
        <f t="shared" si="449"/>
        <v>10497.342420342233</v>
      </c>
      <c r="O817" s="106">
        <f t="shared" si="450"/>
        <v>0</v>
      </c>
      <c r="P817" s="106">
        <f t="shared" si="451"/>
        <v>0</v>
      </c>
      <c r="Q817" s="106">
        <f t="shared" si="452"/>
        <v>0</v>
      </c>
      <c r="R817" s="106">
        <f t="shared" si="453"/>
        <v>0</v>
      </c>
      <c r="S817" s="106">
        <f t="shared" si="454"/>
        <v>0</v>
      </c>
      <c r="T817" s="106">
        <f t="shared" si="455"/>
        <v>0</v>
      </c>
      <c r="U817" s="106">
        <f t="shared" si="456"/>
        <v>0</v>
      </c>
      <c r="V817" s="106">
        <f t="shared" si="457"/>
        <v>0</v>
      </c>
      <c r="W817" s="106">
        <f t="shared" si="458"/>
        <v>0</v>
      </c>
      <c r="X817" s="106">
        <f t="shared" si="459"/>
        <v>0</v>
      </c>
      <c r="Y817" s="98">
        <f t="shared" si="460"/>
        <v>0</v>
      </c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42"/>
        <v>795</v>
      </c>
      <c r="C818" s="108">
        <v>39909</v>
      </c>
      <c r="E818" s="107" t="s">
        <v>320</v>
      </c>
      <c r="G818" s="118">
        <v>6.6</v>
      </c>
      <c r="H818" s="106" t="str">
        <f t="shared" si="444"/>
        <v>P, S, T &amp; D Plant - Commodity</v>
      </c>
      <c r="I818" s="98">
        <f>'Plt. Class.'!L$270</f>
        <v>0</v>
      </c>
      <c r="J818" s="106">
        <f t="shared" si="445"/>
        <v>0</v>
      </c>
      <c r="K818" s="106">
        <f t="shared" si="446"/>
        <v>0</v>
      </c>
      <c r="L818" s="106">
        <f t="shared" si="447"/>
        <v>0</v>
      </c>
      <c r="M818" s="106">
        <f t="shared" si="448"/>
        <v>0</v>
      </c>
      <c r="N818" s="106">
        <f t="shared" si="449"/>
        <v>0</v>
      </c>
      <c r="O818" s="106">
        <f t="shared" si="450"/>
        <v>0</v>
      </c>
      <c r="P818" s="106">
        <f t="shared" si="451"/>
        <v>0</v>
      </c>
      <c r="Q818" s="106">
        <f t="shared" si="452"/>
        <v>0</v>
      </c>
      <c r="R818" s="106">
        <f t="shared" si="453"/>
        <v>0</v>
      </c>
      <c r="S818" s="106">
        <f t="shared" si="454"/>
        <v>0</v>
      </c>
      <c r="T818" s="106">
        <f t="shared" si="455"/>
        <v>0</v>
      </c>
      <c r="U818" s="106">
        <f t="shared" si="456"/>
        <v>0</v>
      </c>
      <c r="V818" s="106">
        <f t="shared" si="457"/>
        <v>0</v>
      </c>
      <c r="W818" s="106">
        <f t="shared" si="458"/>
        <v>0</v>
      </c>
      <c r="X818" s="106">
        <f t="shared" si="459"/>
        <v>0</v>
      </c>
      <c r="Y818" s="98">
        <f t="shared" si="460"/>
        <v>0</v>
      </c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42"/>
        <v>796</v>
      </c>
      <c r="C819" s="108">
        <v>39924</v>
      </c>
      <c r="E819" s="107" t="s">
        <v>321</v>
      </c>
      <c r="G819" s="118">
        <v>6.6</v>
      </c>
      <c r="H819" s="106" t="str">
        <f t="shared" si="444"/>
        <v>P, S, T &amp; D Plant - Commodity</v>
      </c>
      <c r="I819" s="98">
        <f>'Plt. Class.'!L$271</f>
        <v>0</v>
      </c>
      <c r="J819" s="106">
        <f t="shared" si="445"/>
        <v>0</v>
      </c>
      <c r="K819" s="106">
        <f t="shared" si="446"/>
        <v>0</v>
      </c>
      <c r="L819" s="106">
        <f t="shared" si="447"/>
        <v>0</v>
      </c>
      <c r="M819" s="106">
        <f t="shared" si="448"/>
        <v>0</v>
      </c>
      <c r="N819" s="106">
        <f t="shared" si="449"/>
        <v>0</v>
      </c>
      <c r="O819" s="106">
        <f t="shared" si="450"/>
        <v>0</v>
      </c>
      <c r="P819" s="106">
        <f t="shared" si="451"/>
        <v>0</v>
      </c>
      <c r="Q819" s="106">
        <f t="shared" si="452"/>
        <v>0</v>
      </c>
      <c r="R819" s="106">
        <f t="shared" si="453"/>
        <v>0</v>
      </c>
      <c r="S819" s="106">
        <f t="shared" si="454"/>
        <v>0</v>
      </c>
      <c r="T819" s="106">
        <f t="shared" si="455"/>
        <v>0</v>
      </c>
      <c r="U819" s="106">
        <f t="shared" si="456"/>
        <v>0</v>
      </c>
      <c r="V819" s="106">
        <f t="shared" si="457"/>
        <v>0</v>
      </c>
      <c r="W819" s="106">
        <f t="shared" si="458"/>
        <v>0</v>
      </c>
      <c r="X819" s="106">
        <f t="shared" si="459"/>
        <v>0</v>
      </c>
      <c r="Y819" s="98">
        <f t="shared" si="460"/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ref="A820:A827" si="461">A819+1</f>
        <v>797</v>
      </c>
      <c r="G820" s="118"/>
      <c r="H820" s="106"/>
      <c r="I820" s="98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98"/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1"/>
        <v>798</v>
      </c>
      <c r="D821" s="97" t="s">
        <v>149</v>
      </c>
      <c r="G821" s="118"/>
      <c r="H821" s="106"/>
      <c r="I821" s="98">
        <f>'Plt. Class.'!L$273</f>
        <v>79325.721562595776</v>
      </c>
      <c r="J821" s="98">
        <f>SUM(J786:J819)</f>
        <v>30630.825834342199</v>
      </c>
      <c r="K821" s="98">
        <f t="shared" ref="K821:X821" si="462">SUM(K786:K819)</f>
        <v>18116.67209531719</v>
      </c>
      <c r="L821" s="98">
        <f t="shared" si="462"/>
        <v>337.69634483883289</v>
      </c>
      <c r="M821" s="98">
        <f t="shared" si="462"/>
        <v>14965.302048577172</v>
      </c>
      <c r="N821" s="98">
        <f t="shared" si="462"/>
        <v>15275.225239520401</v>
      </c>
      <c r="O821" s="98">
        <f t="shared" si="462"/>
        <v>0</v>
      </c>
      <c r="P821" s="98">
        <f t="shared" si="462"/>
        <v>0</v>
      </c>
      <c r="Q821" s="98">
        <f t="shared" si="462"/>
        <v>0</v>
      </c>
      <c r="R821" s="98">
        <f t="shared" si="462"/>
        <v>0</v>
      </c>
      <c r="S821" s="98">
        <f t="shared" si="462"/>
        <v>0</v>
      </c>
      <c r="T821" s="98">
        <f t="shared" si="462"/>
        <v>0</v>
      </c>
      <c r="U821" s="98">
        <f t="shared" si="462"/>
        <v>0</v>
      </c>
      <c r="V821" s="98">
        <f t="shared" si="462"/>
        <v>0</v>
      </c>
      <c r="W821" s="98">
        <f t="shared" si="462"/>
        <v>0</v>
      </c>
      <c r="X821" s="98">
        <f t="shared" si="462"/>
        <v>0</v>
      </c>
      <c r="Y821" s="98">
        <f>SUM(J821:X821)-I821</f>
        <v>0</v>
      </c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1"/>
        <v>799</v>
      </c>
      <c r="G822" s="118"/>
      <c r="H822" s="106"/>
      <c r="I822" s="98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98"/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1"/>
        <v>800</v>
      </c>
      <c r="D823" s="97" t="s">
        <v>348</v>
      </c>
      <c r="G823" s="118">
        <v>6.6</v>
      </c>
      <c r="H823" s="106" t="str">
        <f>VLOOKUP($G823,alloc,3)</f>
        <v>P, S, T &amp; D Plant - Commodity</v>
      </c>
      <c r="I823" s="98">
        <f>'Plt. Class.'!L$275</f>
        <v>0</v>
      </c>
      <c r="J823" s="106">
        <f>$I823*VLOOKUP($G823,alloc,6)</f>
        <v>0</v>
      </c>
      <c r="K823" s="106">
        <f>$I823*VLOOKUP($G823,alloc,7)</f>
        <v>0</v>
      </c>
      <c r="L823" s="106">
        <f>$I823*VLOOKUP($G823,alloc,8)</f>
        <v>0</v>
      </c>
      <c r="M823" s="106">
        <f>$I823*VLOOKUP($G823,alloc,9)</f>
        <v>0</v>
      </c>
      <c r="N823" s="106">
        <f>$I823*VLOOKUP($G823,alloc,10)</f>
        <v>0</v>
      </c>
      <c r="O823" s="106">
        <f>$I823*VLOOKUP($G823,alloc,11)</f>
        <v>0</v>
      </c>
      <c r="P823" s="106">
        <f>$I823*VLOOKUP($G823,alloc,12)</f>
        <v>0</v>
      </c>
      <c r="Q823" s="106">
        <f>$I823*VLOOKUP($G823,alloc,13)</f>
        <v>0</v>
      </c>
      <c r="R823" s="106">
        <f>$I823*VLOOKUP($G823,alloc,14)</f>
        <v>0</v>
      </c>
      <c r="S823" s="106">
        <f>$I823*VLOOKUP($G823,alloc,15)</f>
        <v>0</v>
      </c>
      <c r="T823" s="106">
        <f>$I823*VLOOKUP($G823,alloc,16)</f>
        <v>0</v>
      </c>
      <c r="U823" s="106">
        <f>$I823*VLOOKUP($G823,alloc,17)</f>
        <v>0</v>
      </c>
      <c r="V823" s="106">
        <f>$I823*VLOOKUP($G823,alloc,18)</f>
        <v>0</v>
      </c>
      <c r="W823" s="106">
        <f>$I823*VLOOKUP($G823,alloc,19)</f>
        <v>0</v>
      </c>
      <c r="X823" s="106">
        <f>$I823*VLOOKUP($G823,alloc,20)</f>
        <v>0</v>
      </c>
      <c r="Y823" s="98">
        <f>SUM(J823:X823)-I823</f>
        <v>0</v>
      </c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1"/>
        <v>801</v>
      </c>
      <c r="G824" s="11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1"/>
        <v>802</v>
      </c>
      <c r="D825" s="97" t="s">
        <v>123</v>
      </c>
      <c r="G825" s="118"/>
      <c r="I825" s="98">
        <f>'Plt. Class.'!L$277</f>
        <v>8582726.0333865955</v>
      </c>
      <c r="J825" s="98">
        <f t="shared" ref="J825:X825" si="463">J684+J696+J735+J778+J821</f>
        <v>3314132.9336045007</v>
      </c>
      <c r="K825" s="98">
        <f t="shared" si="463"/>
        <v>1960151.5141354247</v>
      </c>
      <c r="L825" s="98">
        <f t="shared" si="463"/>
        <v>36537.394846647061</v>
      </c>
      <c r="M825" s="98">
        <f t="shared" si="463"/>
        <v>1619185.870102206</v>
      </c>
      <c r="N825" s="98">
        <f t="shared" si="463"/>
        <v>1652718.320697814</v>
      </c>
      <c r="O825" s="98">
        <f t="shared" si="463"/>
        <v>0</v>
      </c>
      <c r="P825" s="98">
        <f t="shared" si="463"/>
        <v>0</v>
      </c>
      <c r="Q825" s="98">
        <f t="shared" si="463"/>
        <v>0</v>
      </c>
      <c r="R825" s="98">
        <f t="shared" si="463"/>
        <v>0</v>
      </c>
      <c r="S825" s="98">
        <f t="shared" si="463"/>
        <v>0</v>
      </c>
      <c r="T825" s="98">
        <f t="shared" si="463"/>
        <v>0</v>
      </c>
      <c r="U825" s="98">
        <f t="shared" si="463"/>
        <v>0</v>
      </c>
      <c r="V825" s="98">
        <f t="shared" si="463"/>
        <v>0</v>
      </c>
      <c r="W825" s="98">
        <f t="shared" si="463"/>
        <v>0</v>
      </c>
      <c r="X825" s="98">
        <f t="shared" si="463"/>
        <v>0</v>
      </c>
      <c r="Y825" s="98">
        <f>SUM(J825:X825)-I825</f>
        <v>0</v>
      </c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1"/>
        <v>803</v>
      </c>
      <c r="G826" s="118"/>
      <c r="I826" s="98"/>
      <c r="Y826" s="98"/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1"/>
        <v>804</v>
      </c>
      <c r="D827" s="97" t="s">
        <v>376</v>
      </c>
      <c r="G827" s="118"/>
      <c r="I827" s="98">
        <f>'Plt. Class.'!L$279</f>
        <v>0</v>
      </c>
      <c r="J827" s="98">
        <f t="shared" ref="J827:X827" si="464">J686+J698+J737+J780+J823</f>
        <v>0</v>
      </c>
      <c r="K827" s="98">
        <f t="shared" si="464"/>
        <v>0</v>
      </c>
      <c r="L827" s="98">
        <f t="shared" si="464"/>
        <v>0</v>
      </c>
      <c r="M827" s="98">
        <f t="shared" si="464"/>
        <v>0</v>
      </c>
      <c r="N827" s="98">
        <f t="shared" si="464"/>
        <v>0</v>
      </c>
      <c r="O827" s="98">
        <f t="shared" si="464"/>
        <v>0</v>
      </c>
      <c r="P827" s="98">
        <f t="shared" si="464"/>
        <v>0</v>
      </c>
      <c r="Q827" s="98">
        <f t="shared" si="464"/>
        <v>0</v>
      </c>
      <c r="R827" s="98">
        <f t="shared" si="464"/>
        <v>0</v>
      </c>
      <c r="S827" s="98">
        <f t="shared" si="464"/>
        <v>0</v>
      </c>
      <c r="T827" s="98">
        <f t="shared" si="464"/>
        <v>0</v>
      </c>
      <c r="U827" s="98">
        <f t="shared" si="464"/>
        <v>0</v>
      </c>
      <c r="V827" s="98">
        <f t="shared" si="464"/>
        <v>0</v>
      </c>
      <c r="W827" s="98">
        <f t="shared" si="464"/>
        <v>0</v>
      </c>
      <c r="X827" s="98">
        <f t="shared" si="464"/>
        <v>0</v>
      </c>
      <c r="Y827" s="98">
        <f>SUM(J827:X827)-I827</f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G828" s="118"/>
      <c r="X828" s="98"/>
    </row>
    <row r="829" spans="1:33">
      <c r="F829" s="103" t="s">
        <v>40</v>
      </c>
      <c r="G829" s="11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</row>
    <row r="830" spans="1:33">
      <c r="J830" s="98"/>
      <c r="K830" s="105"/>
      <c r="L830" s="105"/>
      <c r="M830" s="105"/>
      <c r="N830" s="103"/>
      <c r="O830" s="103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</row>
    <row r="831" spans="1:33">
      <c r="G831" s="104" t="s">
        <v>38</v>
      </c>
      <c r="H831" s="115" t="s">
        <v>38</v>
      </c>
      <c r="I831" s="103" t="s">
        <v>1</v>
      </c>
      <c r="J831" s="116" t="s">
        <v>56</v>
      </c>
      <c r="K831" s="116" t="s">
        <v>543</v>
      </c>
      <c r="L831" s="116" t="s">
        <v>543</v>
      </c>
      <c r="M831" s="117" t="s">
        <v>544</v>
      </c>
      <c r="N831" s="117" t="s">
        <v>544</v>
      </c>
      <c r="O831" s="103"/>
      <c r="P831" s="103"/>
      <c r="Q831" s="103"/>
      <c r="R831" s="103"/>
      <c r="S831" s="103"/>
      <c r="T831" s="105"/>
      <c r="U831" s="105"/>
      <c r="V831" s="105"/>
      <c r="W831" s="103"/>
      <c r="X831" s="103"/>
      <c r="Y831" s="103"/>
    </row>
    <row r="832" spans="1:33">
      <c r="A832" s="105" t="s">
        <v>290</v>
      </c>
      <c r="C832" s="105" t="s">
        <v>288</v>
      </c>
      <c r="G832" s="104" t="s">
        <v>39</v>
      </c>
      <c r="H832" s="115" t="s">
        <v>21</v>
      </c>
      <c r="I832" s="103" t="s">
        <v>2</v>
      </c>
      <c r="J832" s="116" t="s">
        <v>464</v>
      </c>
      <c r="K832" s="117" t="s">
        <v>545</v>
      </c>
      <c r="L832" s="117" t="s">
        <v>546</v>
      </c>
      <c r="M832" s="117" t="s">
        <v>545</v>
      </c>
      <c r="N832" s="117" t="s">
        <v>546</v>
      </c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</row>
    <row r="833" spans="1:33">
      <c r="A833" s="105" t="s">
        <v>289</v>
      </c>
      <c r="C833" s="105" t="s">
        <v>289</v>
      </c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</row>
    <row r="834" spans="1:33">
      <c r="A834" s="97">
        <f>+A827+1</f>
        <v>805</v>
      </c>
      <c r="D834" s="97" t="s">
        <v>322</v>
      </c>
      <c r="G834" s="118"/>
      <c r="H834" s="106"/>
      <c r="I834" s="98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98"/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ref="A835:A899" si="465">A834+1</f>
        <v>806</v>
      </c>
      <c r="G835" s="11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5"/>
        <v>807</v>
      </c>
      <c r="C836" s="97">
        <v>30100</v>
      </c>
      <c r="E836" s="107" t="s">
        <v>323</v>
      </c>
      <c r="G836" s="118"/>
      <c r="H836" s="106"/>
      <c r="I836" s="98">
        <f>'Plt. Class.'!G$14</f>
        <v>8329.7199999999993</v>
      </c>
      <c r="J836" s="106">
        <f>+J14+J288+J562</f>
        <v>5518.143039349462</v>
      </c>
      <c r="K836" s="106">
        <f t="shared" ref="K836:X836" si="466">+K14+K288+K562</f>
        <v>1736.8537826600468</v>
      </c>
      <c r="L836" s="106">
        <f t="shared" si="466"/>
        <v>22.015335888156464</v>
      </c>
      <c r="M836" s="106">
        <f t="shared" si="466"/>
        <v>553.12820863149068</v>
      </c>
      <c r="N836" s="106">
        <f t="shared" si="466"/>
        <v>499.57963347084205</v>
      </c>
      <c r="O836" s="106">
        <f t="shared" si="466"/>
        <v>0</v>
      </c>
      <c r="P836" s="106">
        <f t="shared" si="466"/>
        <v>0</v>
      </c>
      <c r="Q836" s="106">
        <f t="shared" si="466"/>
        <v>0</v>
      </c>
      <c r="R836" s="106">
        <f t="shared" si="466"/>
        <v>0</v>
      </c>
      <c r="S836" s="106">
        <f t="shared" si="466"/>
        <v>0</v>
      </c>
      <c r="T836" s="106">
        <f t="shared" si="466"/>
        <v>0</v>
      </c>
      <c r="U836" s="106">
        <f t="shared" si="466"/>
        <v>0</v>
      </c>
      <c r="V836" s="106">
        <f t="shared" si="466"/>
        <v>0</v>
      </c>
      <c r="W836" s="106">
        <f t="shared" si="466"/>
        <v>0</v>
      </c>
      <c r="X836" s="106">
        <f t="shared" si="466"/>
        <v>0</v>
      </c>
      <c r="Y836" s="98">
        <f>SUM(J836:X836)-I836</f>
        <v>0</v>
      </c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5"/>
        <v>808</v>
      </c>
      <c r="C837" s="97">
        <v>30200</v>
      </c>
      <c r="E837" s="107" t="s">
        <v>185</v>
      </c>
      <c r="G837" s="118"/>
      <c r="H837" s="106"/>
      <c r="I837" s="98">
        <f>'Plt. Class.'!G$15</f>
        <v>119852.68999999996</v>
      </c>
      <c r="J837" s="106">
        <f t="shared" ref="J837:X837" si="467">+J15+J289+J563</f>
        <v>79398.141482643929</v>
      </c>
      <c r="K837" s="106">
        <f t="shared" si="467"/>
        <v>24990.827781543903</v>
      </c>
      <c r="L837" s="106">
        <f t="shared" si="467"/>
        <v>316.76901834024324</v>
      </c>
      <c r="M837" s="106">
        <f t="shared" si="467"/>
        <v>7958.7193470327165</v>
      </c>
      <c r="N837" s="106">
        <f t="shared" si="467"/>
        <v>7188.2323704391556</v>
      </c>
      <c r="O837" s="106">
        <f t="shared" si="467"/>
        <v>0</v>
      </c>
      <c r="P837" s="106">
        <f t="shared" si="467"/>
        <v>0</v>
      </c>
      <c r="Q837" s="106">
        <f t="shared" si="467"/>
        <v>0</v>
      </c>
      <c r="R837" s="106">
        <f t="shared" si="467"/>
        <v>0</v>
      </c>
      <c r="S837" s="106">
        <f t="shared" si="467"/>
        <v>0</v>
      </c>
      <c r="T837" s="106">
        <f t="shared" si="467"/>
        <v>0</v>
      </c>
      <c r="U837" s="106">
        <f t="shared" si="467"/>
        <v>0</v>
      </c>
      <c r="V837" s="106">
        <f t="shared" si="467"/>
        <v>0</v>
      </c>
      <c r="W837" s="106">
        <f t="shared" si="467"/>
        <v>0</v>
      </c>
      <c r="X837" s="106">
        <f t="shared" si="467"/>
        <v>0</v>
      </c>
      <c r="Y837" s="98">
        <f>SUM(J837:X837)-I837</f>
        <v>0</v>
      </c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5"/>
        <v>809</v>
      </c>
      <c r="C838" s="97">
        <v>30300</v>
      </c>
      <c r="E838" s="107" t="s">
        <v>324</v>
      </c>
      <c r="G838" s="118"/>
      <c r="H838" s="106"/>
      <c r="I838" s="98">
        <f>'Plt. Class.'!G$16</f>
        <v>0</v>
      </c>
      <c r="J838" s="106">
        <f t="shared" ref="J838:X838" si="468">+J16+J290+J564</f>
        <v>0</v>
      </c>
      <c r="K838" s="106">
        <f t="shared" si="468"/>
        <v>0</v>
      </c>
      <c r="L838" s="106">
        <f t="shared" si="468"/>
        <v>0</v>
      </c>
      <c r="M838" s="106">
        <f t="shared" si="468"/>
        <v>0</v>
      </c>
      <c r="N838" s="106">
        <f t="shared" si="468"/>
        <v>0</v>
      </c>
      <c r="O838" s="106">
        <f t="shared" si="468"/>
        <v>0</v>
      </c>
      <c r="P838" s="106">
        <f t="shared" si="468"/>
        <v>0</v>
      </c>
      <c r="Q838" s="106">
        <f t="shared" si="468"/>
        <v>0</v>
      </c>
      <c r="R838" s="106">
        <f t="shared" si="468"/>
        <v>0</v>
      </c>
      <c r="S838" s="106">
        <f t="shared" si="468"/>
        <v>0</v>
      </c>
      <c r="T838" s="106">
        <f t="shared" si="468"/>
        <v>0</v>
      </c>
      <c r="U838" s="106">
        <f t="shared" si="468"/>
        <v>0</v>
      </c>
      <c r="V838" s="106">
        <f t="shared" si="468"/>
        <v>0</v>
      </c>
      <c r="W838" s="106">
        <f t="shared" si="468"/>
        <v>0</v>
      </c>
      <c r="X838" s="106">
        <f t="shared" si="468"/>
        <v>0</v>
      </c>
      <c r="Y838" s="98">
        <f>SUM(J838:X838)-I838</f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5"/>
        <v>810</v>
      </c>
      <c r="G839" s="11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5"/>
        <v>811</v>
      </c>
      <c r="D840" s="97" t="s">
        <v>325</v>
      </c>
      <c r="G840" s="118"/>
      <c r="H840" s="106"/>
      <c r="I840" s="98">
        <f>'Plt. Class.'!G$18</f>
        <v>128182.40999999996</v>
      </c>
      <c r="J840" s="98">
        <f t="shared" ref="J840:X840" si="469">SUM(J836:J838)</f>
        <v>84916.284521993395</v>
      </c>
      <c r="K840" s="98">
        <f t="shared" si="469"/>
        <v>26727.681564203951</v>
      </c>
      <c r="L840" s="98">
        <f t="shared" si="469"/>
        <v>338.78435422839971</v>
      </c>
      <c r="M840" s="98">
        <f t="shared" si="469"/>
        <v>8511.8475556642079</v>
      </c>
      <c r="N840" s="98">
        <f t="shared" si="469"/>
        <v>7687.8120039099977</v>
      </c>
      <c r="O840" s="98">
        <f t="shared" si="469"/>
        <v>0</v>
      </c>
      <c r="P840" s="98">
        <f t="shared" si="469"/>
        <v>0</v>
      </c>
      <c r="Q840" s="98">
        <f t="shared" si="469"/>
        <v>0</v>
      </c>
      <c r="R840" s="98">
        <f t="shared" si="469"/>
        <v>0</v>
      </c>
      <c r="S840" s="98">
        <f t="shared" si="469"/>
        <v>0</v>
      </c>
      <c r="T840" s="98">
        <f t="shared" si="469"/>
        <v>0</v>
      </c>
      <c r="U840" s="98">
        <f t="shared" si="469"/>
        <v>0</v>
      </c>
      <c r="V840" s="98">
        <f t="shared" si="469"/>
        <v>0</v>
      </c>
      <c r="W840" s="98">
        <f t="shared" si="469"/>
        <v>0</v>
      </c>
      <c r="X840" s="98">
        <f t="shared" si="469"/>
        <v>0</v>
      </c>
      <c r="Y840" s="98">
        <f>SUM(J840:X840)-I840</f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5"/>
        <v>812</v>
      </c>
      <c r="G841" s="118"/>
      <c r="H841" s="106"/>
      <c r="I841" s="98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98"/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5"/>
        <v>813</v>
      </c>
      <c r="D842" s="97" t="s">
        <v>334</v>
      </c>
      <c r="G842" s="118"/>
      <c r="H842" s="106"/>
      <c r="I842" s="98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98"/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5"/>
        <v>814</v>
      </c>
      <c r="G843" s="118"/>
      <c r="H843" s="106"/>
      <c r="I843" s="98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98"/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5"/>
        <v>815</v>
      </c>
      <c r="C844" s="97">
        <v>32520</v>
      </c>
      <c r="E844" s="107" t="s">
        <v>326</v>
      </c>
      <c r="G844" s="118"/>
      <c r="H844" s="106"/>
      <c r="I844" s="98">
        <f>'Plt. Class.'!G$22</f>
        <v>0</v>
      </c>
      <c r="J844" s="106">
        <f t="shared" ref="J844:X844" si="470">+J22+J296+J570</f>
        <v>0</v>
      </c>
      <c r="K844" s="106">
        <f t="shared" si="470"/>
        <v>0</v>
      </c>
      <c r="L844" s="106">
        <f t="shared" si="470"/>
        <v>0</v>
      </c>
      <c r="M844" s="106">
        <f t="shared" si="470"/>
        <v>0</v>
      </c>
      <c r="N844" s="106">
        <f t="shared" si="470"/>
        <v>0</v>
      </c>
      <c r="O844" s="106">
        <f t="shared" si="470"/>
        <v>0</v>
      </c>
      <c r="P844" s="106">
        <f t="shared" si="470"/>
        <v>0</v>
      </c>
      <c r="Q844" s="106">
        <f t="shared" si="470"/>
        <v>0</v>
      </c>
      <c r="R844" s="106">
        <f t="shared" si="470"/>
        <v>0</v>
      </c>
      <c r="S844" s="106">
        <f t="shared" si="470"/>
        <v>0</v>
      </c>
      <c r="T844" s="106">
        <f t="shared" si="470"/>
        <v>0</v>
      </c>
      <c r="U844" s="106">
        <f t="shared" si="470"/>
        <v>0</v>
      </c>
      <c r="V844" s="106">
        <f t="shared" si="470"/>
        <v>0</v>
      </c>
      <c r="W844" s="106">
        <f t="shared" si="470"/>
        <v>0</v>
      </c>
      <c r="X844" s="106">
        <f t="shared" si="470"/>
        <v>0</v>
      </c>
      <c r="Y844" s="98">
        <f t="shared" ref="Y844:Y850" si="471">SUM(J844:X844)-I844</f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5"/>
        <v>816</v>
      </c>
      <c r="C845" s="97">
        <v>32540</v>
      </c>
      <c r="E845" s="107" t="s">
        <v>327</v>
      </c>
      <c r="G845" s="118"/>
      <c r="H845" s="106"/>
      <c r="I845" s="98">
        <f>'Plt. Class.'!G$23</f>
        <v>0</v>
      </c>
      <c r="J845" s="106">
        <f t="shared" ref="J845:X845" si="472">+J23+J297+J571</f>
        <v>0</v>
      </c>
      <c r="K845" s="106">
        <f t="shared" si="472"/>
        <v>0</v>
      </c>
      <c r="L845" s="106">
        <f t="shared" si="472"/>
        <v>0</v>
      </c>
      <c r="M845" s="106">
        <f t="shared" si="472"/>
        <v>0</v>
      </c>
      <c r="N845" s="106">
        <f t="shared" si="472"/>
        <v>0</v>
      </c>
      <c r="O845" s="106">
        <f t="shared" si="472"/>
        <v>0</v>
      </c>
      <c r="P845" s="106">
        <f t="shared" si="472"/>
        <v>0</v>
      </c>
      <c r="Q845" s="106">
        <f t="shared" si="472"/>
        <v>0</v>
      </c>
      <c r="R845" s="106">
        <f t="shared" si="472"/>
        <v>0</v>
      </c>
      <c r="S845" s="106">
        <f t="shared" si="472"/>
        <v>0</v>
      </c>
      <c r="T845" s="106">
        <f t="shared" si="472"/>
        <v>0</v>
      </c>
      <c r="U845" s="106">
        <f t="shared" si="472"/>
        <v>0</v>
      </c>
      <c r="V845" s="106">
        <f t="shared" si="472"/>
        <v>0</v>
      </c>
      <c r="W845" s="106">
        <f t="shared" si="472"/>
        <v>0</v>
      </c>
      <c r="X845" s="106">
        <f t="shared" si="472"/>
        <v>0</v>
      </c>
      <c r="Y845" s="98">
        <f t="shared" si="471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5"/>
        <v>817</v>
      </c>
      <c r="C846" s="97">
        <v>33100</v>
      </c>
      <c r="E846" s="107" t="s">
        <v>328</v>
      </c>
      <c r="G846" s="118"/>
      <c r="H846" s="106"/>
      <c r="I846" s="98">
        <f>'Plt. Class.'!G$24</f>
        <v>0</v>
      </c>
      <c r="J846" s="106">
        <f t="shared" ref="J846:X846" si="473">+J24+J298+J572</f>
        <v>0</v>
      </c>
      <c r="K846" s="106">
        <f t="shared" si="473"/>
        <v>0</v>
      </c>
      <c r="L846" s="106">
        <f t="shared" si="473"/>
        <v>0</v>
      </c>
      <c r="M846" s="106">
        <f t="shared" si="473"/>
        <v>0</v>
      </c>
      <c r="N846" s="106">
        <f t="shared" si="473"/>
        <v>0</v>
      </c>
      <c r="O846" s="106">
        <f t="shared" si="473"/>
        <v>0</v>
      </c>
      <c r="P846" s="106">
        <f t="shared" si="473"/>
        <v>0</v>
      </c>
      <c r="Q846" s="106">
        <f t="shared" si="473"/>
        <v>0</v>
      </c>
      <c r="R846" s="106">
        <f t="shared" si="473"/>
        <v>0</v>
      </c>
      <c r="S846" s="106">
        <f t="shared" si="473"/>
        <v>0</v>
      </c>
      <c r="T846" s="106">
        <f t="shared" si="473"/>
        <v>0</v>
      </c>
      <c r="U846" s="106">
        <f t="shared" si="473"/>
        <v>0</v>
      </c>
      <c r="V846" s="106">
        <f t="shared" si="473"/>
        <v>0</v>
      </c>
      <c r="W846" s="106">
        <f t="shared" si="473"/>
        <v>0</v>
      </c>
      <c r="X846" s="106">
        <f t="shared" si="473"/>
        <v>0</v>
      </c>
      <c r="Y846" s="98">
        <f t="shared" si="471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5"/>
        <v>818</v>
      </c>
      <c r="C847" s="97">
        <v>33201</v>
      </c>
      <c r="E847" s="107" t="s">
        <v>329</v>
      </c>
      <c r="G847" s="118"/>
      <c r="H847" s="106"/>
      <c r="I847" s="98">
        <f>'Plt. Class.'!G$25</f>
        <v>0</v>
      </c>
      <c r="J847" s="106">
        <f t="shared" ref="J847:X847" si="474">+J25+J299+J573</f>
        <v>0</v>
      </c>
      <c r="K847" s="106">
        <f t="shared" si="474"/>
        <v>0</v>
      </c>
      <c r="L847" s="106">
        <f t="shared" si="474"/>
        <v>0</v>
      </c>
      <c r="M847" s="106">
        <f t="shared" si="474"/>
        <v>0</v>
      </c>
      <c r="N847" s="106">
        <f t="shared" si="474"/>
        <v>0</v>
      </c>
      <c r="O847" s="106">
        <f t="shared" si="474"/>
        <v>0</v>
      </c>
      <c r="P847" s="106">
        <f t="shared" si="474"/>
        <v>0</v>
      </c>
      <c r="Q847" s="106">
        <f t="shared" si="474"/>
        <v>0</v>
      </c>
      <c r="R847" s="106">
        <f t="shared" si="474"/>
        <v>0</v>
      </c>
      <c r="S847" s="106">
        <f t="shared" si="474"/>
        <v>0</v>
      </c>
      <c r="T847" s="106">
        <f t="shared" si="474"/>
        <v>0</v>
      </c>
      <c r="U847" s="106">
        <f t="shared" si="474"/>
        <v>0</v>
      </c>
      <c r="V847" s="106">
        <f t="shared" si="474"/>
        <v>0</v>
      </c>
      <c r="W847" s="106">
        <f t="shared" si="474"/>
        <v>0</v>
      </c>
      <c r="X847" s="106">
        <f t="shared" si="474"/>
        <v>0</v>
      </c>
      <c r="Y847" s="98">
        <f t="shared" si="471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5"/>
        <v>819</v>
      </c>
      <c r="C848" s="97">
        <v>33202</v>
      </c>
      <c r="E848" s="107" t="s">
        <v>330</v>
      </c>
      <c r="G848" s="118"/>
      <c r="H848" s="106"/>
      <c r="I848" s="98">
        <f>'Plt. Class.'!G$26</f>
        <v>0</v>
      </c>
      <c r="J848" s="106">
        <f t="shared" ref="J848:X848" si="475">+J26+J300+J574</f>
        <v>0</v>
      </c>
      <c r="K848" s="106">
        <f t="shared" si="475"/>
        <v>0</v>
      </c>
      <c r="L848" s="106">
        <f t="shared" si="475"/>
        <v>0</v>
      </c>
      <c r="M848" s="106">
        <f t="shared" si="475"/>
        <v>0</v>
      </c>
      <c r="N848" s="106">
        <f t="shared" si="475"/>
        <v>0</v>
      </c>
      <c r="O848" s="106">
        <f t="shared" si="475"/>
        <v>0</v>
      </c>
      <c r="P848" s="106">
        <f t="shared" si="475"/>
        <v>0</v>
      </c>
      <c r="Q848" s="106">
        <f t="shared" si="475"/>
        <v>0</v>
      </c>
      <c r="R848" s="106">
        <f t="shared" si="475"/>
        <v>0</v>
      </c>
      <c r="S848" s="106">
        <f t="shared" si="475"/>
        <v>0</v>
      </c>
      <c r="T848" s="106">
        <f t="shared" si="475"/>
        <v>0</v>
      </c>
      <c r="U848" s="106">
        <f t="shared" si="475"/>
        <v>0</v>
      </c>
      <c r="V848" s="106">
        <f t="shared" si="475"/>
        <v>0</v>
      </c>
      <c r="W848" s="106">
        <f t="shared" si="475"/>
        <v>0</v>
      </c>
      <c r="X848" s="106">
        <f t="shared" si="475"/>
        <v>0</v>
      </c>
      <c r="Y848" s="98">
        <f t="shared" si="471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5"/>
        <v>820</v>
      </c>
      <c r="C849" s="97">
        <v>33400</v>
      </c>
      <c r="E849" s="107" t="s">
        <v>331</v>
      </c>
      <c r="G849" s="118"/>
      <c r="H849" s="106"/>
      <c r="I849" s="98">
        <f>'Plt. Class.'!G$27</f>
        <v>0</v>
      </c>
      <c r="J849" s="106">
        <f t="shared" ref="J849:X849" si="476">+J27+J301+J575</f>
        <v>0</v>
      </c>
      <c r="K849" s="106">
        <f t="shared" si="476"/>
        <v>0</v>
      </c>
      <c r="L849" s="106">
        <f t="shared" si="476"/>
        <v>0</v>
      </c>
      <c r="M849" s="106">
        <f t="shared" si="476"/>
        <v>0</v>
      </c>
      <c r="N849" s="106">
        <f t="shared" si="476"/>
        <v>0</v>
      </c>
      <c r="O849" s="106">
        <f t="shared" si="476"/>
        <v>0</v>
      </c>
      <c r="P849" s="106">
        <f t="shared" si="476"/>
        <v>0</v>
      </c>
      <c r="Q849" s="106">
        <f t="shared" si="476"/>
        <v>0</v>
      </c>
      <c r="R849" s="106">
        <f t="shared" si="476"/>
        <v>0</v>
      </c>
      <c r="S849" s="106">
        <f t="shared" si="476"/>
        <v>0</v>
      </c>
      <c r="T849" s="106">
        <f t="shared" si="476"/>
        <v>0</v>
      </c>
      <c r="U849" s="106">
        <f t="shared" si="476"/>
        <v>0</v>
      </c>
      <c r="V849" s="106">
        <f t="shared" si="476"/>
        <v>0</v>
      </c>
      <c r="W849" s="106">
        <f t="shared" si="476"/>
        <v>0</v>
      </c>
      <c r="X849" s="106">
        <f t="shared" si="476"/>
        <v>0</v>
      </c>
      <c r="Y849" s="98">
        <f t="shared" si="471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5"/>
        <v>821</v>
      </c>
      <c r="C850" s="97">
        <v>33600</v>
      </c>
      <c r="E850" s="107" t="s">
        <v>332</v>
      </c>
      <c r="G850" s="118"/>
      <c r="H850" s="106"/>
      <c r="I850" s="98">
        <f>'Plt. Class.'!G$28</f>
        <v>0</v>
      </c>
      <c r="J850" s="106">
        <f t="shared" ref="J850:X850" si="477">+J28+J302+J576</f>
        <v>0</v>
      </c>
      <c r="K850" s="106">
        <f t="shared" si="477"/>
        <v>0</v>
      </c>
      <c r="L850" s="106">
        <f t="shared" si="477"/>
        <v>0</v>
      </c>
      <c r="M850" s="106">
        <f t="shared" si="477"/>
        <v>0</v>
      </c>
      <c r="N850" s="106">
        <f t="shared" si="477"/>
        <v>0</v>
      </c>
      <c r="O850" s="106">
        <f t="shared" si="477"/>
        <v>0</v>
      </c>
      <c r="P850" s="106">
        <f t="shared" si="477"/>
        <v>0</v>
      </c>
      <c r="Q850" s="106">
        <f t="shared" si="477"/>
        <v>0</v>
      </c>
      <c r="R850" s="106">
        <f t="shared" si="477"/>
        <v>0</v>
      </c>
      <c r="S850" s="106">
        <f t="shared" si="477"/>
        <v>0</v>
      </c>
      <c r="T850" s="106">
        <f t="shared" si="477"/>
        <v>0</v>
      </c>
      <c r="U850" s="106">
        <f t="shared" si="477"/>
        <v>0</v>
      </c>
      <c r="V850" s="106">
        <f t="shared" si="477"/>
        <v>0</v>
      </c>
      <c r="W850" s="106">
        <f t="shared" si="477"/>
        <v>0</v>
      </c>
      <c r="X850" s="106">
        <f t="shared" si="477"/>
        <v>0</v>
      </c>
      <c r="Y850" s="98">
        <f t="shared" si="471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5"/>
        <v>822</v>
      </c>
      <c r="G851" s="118"/>
      <c r="H851" s="106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5"/>
        <v>823</v>
      </c>
      <c r="D852" s="97" t="s">
        <v>333</v>
      </c>
      <c r="G852" s="118"/>
      <c r="H852" s="106"/>
      <c r="I852" s="98">
        <f>'Plt. Class.'!G$30</f>
        <v>0</v>
      </c>
      <c r="J852" s="98">
        <f>SUM(J842:J850)</f>
        <v>0</v>
      </c>
      <c r="K852" s="98">
        <f t="shared" ref="K852:X852" si="478">SUM(K842:K850)</f>
        <v>0</v>
      </c>
      <c r="L852" s="98">
        <f t="shared" si="478"/>
        <v>0</v>
      </c>
      <c r="M852" s="98">
        <f t="shared" si="478"/>
        <v>0</v>
      </c>
      <c r="N852" s="98">
        <f t="shared" si="478"/>
        <v>0</v>
      </c>
      <c r="O852" s="98">
        <f t="shared" si="478"/>
        <v>0</v>
      </c>
      <c r="P852" s="98">
        <f t="shared" si="478"/>
        <v>0</v>
      </c>
      <c r="Q852" s="98">
        <f t="shared" si="478"/>
        <v>0</v>
      </c>
      <c r="R852" s="98">
        <f t="shared" si="478"/>
        <v>0</v>
      </c>
      <c r="S852" s="98">
        <f t="shared" si="478"/>
        <v>0</v>
      </c>
      <c r="T852" s="98">
        <f t="shared" si="478"/>
        <v>0</v>
      </c>
      <c r="U852" s="98">
        <f t="shared" si="478"/>
        <v>0</v>
      </c>
      <c r="V852" s="98">
        <f t="shared" si="478"/>
        <v>0</v>
      </c>
      <c r="W852" s="98">
        <f t="shared" si="478"/>
        <v>0</v>
      </c>
      <c r="X852" s="98">
        <f t="shared" si="478"/>
        <v>0</v>
      </c>
      <c r="Y852" s="98">
        <f>SUM(J852:X852)-I852</f>
        <v>0</v>
      </c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5"/>
        <v>824</v>
      </c>
      <c r="G853" s="118"/>
      <c r="H853" s="106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5"/>
        <v>825</v>
      </c>
      <c r="D854" s="97" t="s">
        <v>346</v>
      </c>
      <c r="G854" s="118"/>
      <c r="H854" s="106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5"/>
        <v>826</v>
      </c>
      <c r="G855" s="118"/>
      <c r="H855" s="106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5"/>
        <v>827</v>
      </c>
      <c r="C856" s="97">
        <v>35010</v>
      </c>
      <c r="E856" s="107" t="s">
        <v>274</v>
      </c>
      <c r="G856" s="118"/>
      <c r="H856" s="106"/>
      <c r="I856" s="98">
        <f>'Plt. Class.'!G$34</f>
        <v>261126.68999999997</v>
      </c>
      <c r="J856" s="106">
        <f t="shared" ref="J856:X856" si="479">+J34+J308+J582</f>
        <v>111231.35409001799</v>
      </c>
      <c r="K856" s="106">
        <f t="shared" si="479"/>
        <v>62634.920021346115</v>
      </c>
      <c r="L856" s="106">
        <f t="shared" si="479"/>
        <v>1300.5493558513976</v>
      </c>
      <c r="M856" s="106">
        <f t="shared" si="479"/>
        <v>43569.096247611742</v>
      </c>
      <c r="N856" s="106">
        <f t="shared" si="479"/>
        <v>42390.770285172737</v>
      </c>
      <c r="O856" s="106">
        <f t="shared" si="479"/>
        <v>0</v>
      </c>
      <c r="P856" s="106">
        <f t="shared" si="479"/>
        <v>0</v>
      </c>
      <c r="Q856" s="106">
        <f t="shared" si="479"/>
        <v>0</v>
      </c>
      <c r="R856" s="106">
        <f t="shared" si="479"/>
        <v>0</v>
      </c>
      <c r="S856" s="106">
        <f t="shared" si="479"/>
        <v>0</v>
      </c>
      <c r="T856" s="106">
        <f t="shared" si="479"/>
        <v>0</v>
      </c>
      <c r="U856" s="106">
        <f t="shared" si="479"/>
        <v>0</v>
      </c>
      <c r="V856" s="106">
        <f t="shared" si="479"/>
        <v>0</v>
      </c>
      <c r="W856" s="106">
        <f t="shared" si="479"/>
        <v>0</v>
      </c>
      <c r="X856" s="106">
        <f t="shared" si="479"/>
        <v>0</v>
      </c>
      <c r="Y856" s="98">
        <f t="shared" ref="Y856:Y872" si="480">SUM(J856:X856)-I856</f>
        <v>0</v>
      </c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5"/>
        <v>828</v>
      </c>
      <c r="C857" s="97">
        <v>35020</v>
      </c>
      <c r="E857" s="107" t="s">
        <v>137</v>
      </c>
      <c r="G857" s="118"/>
      <c r="H857" s="106"/>
      <c r="I857" s="98">
        <f>'Plt. Class.'!G$35</f>
        <v>4681.5800000000008</v>
      </c>
      <c r="J857" s="106">
        <f t="shared" ref="J857:X857" si="481">+J35+J309+J583</f>
        <v>1994.1986117188808</v>
      </c>
      <c r="K857" s="106">
        <f t="shared" si="481"/>
        <v>1122.9430008611284</v>
      </c>
      <c r="L857" s="106">
        <f t="shared" si="481"/>
        <v>23.316750399458549</v>
      </c>
      <c r="M857" s="106">
        <f t="shared" si="481"/>
        <v>781.12355964414905</v>
      </c>
      <c r="N857" s="106">
        <f t="shared" si="481"/>
        <v>759.99807737638389</v>
      </c>
      <c r="O857" s="106">
        <f t="shared" si="481"/>
        <v>0</v>
      </c>
      <c r="P857" s="106">
        <f t="shared" si="481"/>
        <v>0</v>
      </c>
      <c r="Q857" s="106">
        <f t="shared" si="481"/>
        <v>0</v>
      </c>
      <c r="R857" s="106">
        <f t="shared" si="481"/>
        <v>0</v>
      </c>
      <c r="S857" s="106">
        <f t="shared" si="481"/>
        <v>0</v>
      </c>
      <c r="T857" s="106">
        <f t="shared" si="481"/>
        <v>0</v>
      </c>
      <c r="U857" s="106">
        <f t="shared" si="481"/>
        <v>0</v>
      </c>
      <c r="V857" s="106">
        <f t="shared" si="481"/>
        <v>0</v>
      </c>
      <c r="W857" s="106">
        <f t="shared" si="481"/>
        <v>0</v>
      </c>
      <c r="X857" s="106">
        <f t="shared" si="481"/>
        <v>0</v>
      </c>
      <c r="Y857" s="98">
        <f t="shared" si="480"/>
        <v>0</v>
      </c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5"/>
        <v>829</v>
      </c>
      <c r="C858" s="97">
        <v>35100</v>
      </c>
      <c r="E858" s="107" t="s">
        <v>80</v>
      </c>
      <c r="G858" s="118"/>
      <c r="H858" s="106"/>
      <c r="I858" s="98">
        <f>'Plt. Class.'!G$36</f>
        <v>17916.189999999999</v>
      </c>
      <c r="J858" s="106">
        <f t="shared" ref="J858:X858" si="482">+J36+J310+J584</f>
        <v>7631.7057970368296</v>
      </c>
      <c r="K858" s="106">
        <f t="shared" si="482"/>
        <v>4297.4508953383556</v>
      </c>
      <c r="L858" s="106">
        <f t="shared" si="482"/>
        <v>89.232124697062773</v>
      </c>
      <c r="M858" s="106">
        <f t="shared" si="482"/>
        <v>2989.323712947531</v>
      </c>
      <c r="N858" s="106">
        <f t="shared" si="482"/>
        <v>2908.4774699802192</v>
      </c>
      <c r="O858" s="106">
        <f t="shared" si="482"/>
        <v>0</v>
      </c>
      <c r="P858" s="106">
        <f t="shared" si="482"/>
        <v>0</v>
      </c>
      <c r="Q858" s="106">
        <f t="shared" si="482"/>
        <v>0</v>
      </c>
      <c r="R858" s="106">
        <f t="shared" si="482"/>
        <v>0</v>
      </c>
      <c r="S858" s="106">
        <f t="shared" si="482"/>
        <v>0</v>
      </c>
      <c r="T858" s="106">
        <f t="shared" si="482"/>
        <v>0</v>
      </c>
      <c r="U858" s="106">
        <f t="shared" si="482"/>
        <v>0</v>
      </c>
      <c r="V858" s="106">
        <f t="shared" si="482"/>
        <v>0</v>
      </c>
      <c r="W858" s="106">
        <f t="shared" si="482"/>
        <v>0</v>
      </c>
      <c r="X858" s="106">
        <f t="shared" si="482"/>
        <v>0</v>
      </c>
      <c r="Y858" s="98">
        <f t="shared" si="480"/>
        <v>0</v>
      </c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5"/>
        <v>830</v>
      </c>
      <c r="C859" s="97">
        <v>35102</v>
      </c>
      <c r="E859" s="107" t="s">
        <v>335</v>
      </c>
      <c r="G859" s="118"/>
      <c r="H859" s="106"/>
      <c r="I859" s="98">
        <f>'Plt. Class.'!G$37</f>
        <v>153261.30000000002</v>
      </c>
      <c r="J859" s="106">
        <f t="shared" ref="J859:X859" si="483">+J37+J311+J585</f>
        <v>65284.256958170292</v>
      </c>
      <c r="K859" s="106">
        <f t="shared" si="483"/>
        <v>36761.884692321328</v>
      </c>
      <c r="L859" s="106">
        <f t="shared" si="483"/>
        <v>763.32252743657818</v>
      </c>
      <c r="M859" s="106">
        <f t="shared" si="483"/>
        <v>25571.711305091405</v>
      </c>
      <c r="N859" s="106">
        <f t="shared" si="483"/>
        <v>24880.124516980417</v>
      </c>
      <c r="O859" s="106">
        <f t="shared" si="483"/>
        <v>0</v>
      </c>
      <c r="P859" s="106">
        <f t="shared" si="483"/>
        <v>0</v>
      </c>
      <c r="Q859" s="106">
        <f t="shared" si="483"/>
        <v>0</v>
      </c>
      <c r="R859" s="106">
        <f t="shared" si="483"/>
        <v>0</v>
      </c>
      <c r="S859" s="106">
        <f t="shared" si="483"/>
        <v>0</v>
      </c>
      <c r="T859" s="106">
        <f t="shared" si="483"/>
        <v>0</v>
      </c>
      <c r="U859" s="106">
        <f t="shared" si="483"/>
        <v>0</v>
      </c>
      <c r="V859" s="106">
        <f t="shared" si="483"/>
        <v>0</v>
      </c>
      <c r="W859" s="106">
        <f t="shared" si="483"/>
        <v>0</v>
      </c>
      <c r="X859" s="106">
        <f t="shared" si="483"/>
        <v>0</v>
      </c>
      <c r="Y859" s="98">
        <f t="shared" si="480"/>
        <v>0</v>
      </c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5"/>
        <v>831</v>
      </c>
      <c r="C860" s="97">
        <v>35103</v>
      </c>
      <c r="E860" s="107" t="s">
        <v>336</v>
      </c>
      <c r="G860" s="118"/>
      <c r="H860" s="106"/>
      <c r="I860" s="98">
        <f>'Plt. Class.'!G$38</f>
        <v>23138.38</v>
      </c>
      <c r="J860" s="106">
        <f t="shared" ref="J860:X860" si="484">+J38+J312+J586</f>
        <v>9856.1864313808401</v>
      </c>
      <c r="K860" s="106">
        <f t="shared" si="484"/>
        <v>5550.0668304856717</v>
      </c>
      <c r="L860" s="106">
        <f t="shared" si="484"/>
        <v>115.24139950782077</v>
      </c>
      <c r="M860" s="106">
        <f t="shared" si="484"/>
        <v>3860.6482747275459</v>
      </c>
      <c r="N860" s="106">
        <f t="shared" si="484"/>
        <v>3756.2370638981229</v>
      </c>
      <c r="O860" s="106">
        <f t="shared" si="484"/>
        <v>0</v>
      </c>
      <c r="P860" s="106">
        <f t="shared" si="484"/>
        <v>0</v>
      </c>
      <c r="Q860" s="106">
        <f t="shared" si="484"/>
        <v>0</v>
      </c>
      <c r="R860" s="106">
        <f t="shared" si="484"/>
        <v>0</v>
      </c>
      <c r="S860" s="106">
        <f t="shared" si="484"/>
        <v>0</v>
      </c>
      <c r="T860" s="106">
        <f t="shared" si="484"/>
        <v>0</v>
      </c>
      <c r="U860" s="106">
        <f t="shared" si="484"/>
        <v>0</v>
      </c>
      <c r="V860" s="106">
        <f t="shared" si="484"/>
        <v>0</v>
      </c>
      <c r="W860" s="106">
        <f t="shared" si="484"/>
        <v>0</v>
      </c>
      <c r="X860" s="106">
        <f t="shared" si="484"/>
        <v>0</v>
      </c>
      <c r="Y860" s="98">
        <f t="shared" si="480"/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5"/>
        <v>832</v>
      </c>
      <c r="C861" s="97">
        <v>35104</v>
      </c>
      <c r="E861" s="107" t="s">
        <v>337</v>
      </c>
      <c r="G861" s="118"/>
      <c r="H861" s="106"/>
      <c r="I861" s="98">
        <f>'Plt. Class.'!G$39</f>
        <v>137442.53</v>
      </c>
      <c r="J861" s="106">
        <f t="shared" ref="J861:X861" si="485">+J39+J313+J587</f>
        <v>58545.982876962604</v>
      </c>
      <c r="K861" s="106">
        <f t="shared" si="485"/>
        <v>32967.529569962629</v>
      </c>
      <c r="L861" s="106">
        <f t="shared" si="485"/>
        <v>684.53666631352939</v>
      </c>
      <c r="M861" s="106">
        <f t="shared" si="485"/>
        <v>22932.342986790296</v>
      </c>
      <c r="N861" s="106">
        <f t="shared" si="485"/>
        <v>22312.137899970941</v>
      </c>
      <c r="O861" s="106">
        <f t="shared" si="485"/>
        <v>0</v>
      </c>
      <c r="P861" s="106">
        <f t="shared" si="485"/>
        <v>0</v>
      </c>
      <c r="Q861" s="106">
        <f t="shared" si="485"/>
        <v>0</v>
      </c>
      <c r="R861" s="106">
        <f t="shared" si="485"/>
        <v>0</v>
      </c>
      <c r="S861" s="106">
        <f t="shared" si="485"/>
        <v>0</v>
      </c>
      <c r="T861" s="106">
        <f t="shared" si="485"/>
        <v>0</v>
      </c>
      <c r="U861" s="106">
        <f t="shared" si="485"/>
        <v>0</v>
      </c>
      <c r="V861" s="106">
        <f t="shared" si="485"/>
        <v>0</v>
      </c>
      <c r="W861" s="106">
        <f t="shared" si="485"/>
        <v>0</v>
      </c>
      <c r="X861" s="106">
        <f t="shared" si="485"/>
        <v>0</v>
      </c>
      <c r="Y861" s="98">
        <f t="shared" si="480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5"/>
        <v>833</v>
      </c>
      <c r="C862" s="97">
        <v>35200</v>
      </c>
      <c r="E862" s="107" t="s">
        <v>338</v>
      </c>
      <c r="G862" s="118"/>
      <c r="H862" s="106"/>
      <c r="I862" s="98">
        <f>'Plt. Class.'!G$40</f>
        <v>9083125.5699999966</v>
      </c>
      <c r="J862" s="106">
        <f t="shared" ref="J862:X862" si="486">+J40+J314+J588</f>
        <v>3869111.7959668012</v>
      </c>
      <c r="K862" s="106">
        <f t="shared" si="486"/>
        <v>2178715.7935513742</v>
      </c>
      <c r="L862" s="106">
        <f t="shared" si="486"/>
        <v>45238.780873685704</v>
      </c>
      <c r="M862" s="106">
        <f t="shared" si="486"/>
        <v>1515523.2588000603</v>
      </c>
      <c r="N862" s="106">
        <f t="shared" si="486"/>
        <v>1474535.940808075</v>
      </c>
      <c r="O862" s="106">
        <f t="shared" si="486"/>
        <v>0</v>
      </c>
      <c r="P862" s="106">
        <f t="shared" si="486"/>
        <v>0</v>
      </c>
      <c r="Q862" s="106">
        <f t="shared" si="486"/>
        <v>0</v>
      </c>
      <c r="R862" s="106">
        <f t="shared" si="486"/>
        <v>0</v>
      </c>
      <c r="S862" s="106">
        <f t="shared" si="486"/>
        <v>0</v>
      </c>
      <c r="T862" s="106">
        <f t="shared" si="486"/>
        <v>0</v>
      </c>
      <c r="U862" s="106">
        <f t="shared" si="486"/>
        <v>0</v>
      </c>
      <c r="V862" s="106">
        <f t="shared" si="486"/>
        <v>0</v>
      </c>
      <c r="W862" s="106">
        <f t="shared" si="486"/>
        <v>0</v>
      </c>
      <c r="X862" s="106">
        <f t="shared" si="486"/>
        <v>0</v>
      </c>
      <c r="Y862" s="98">
        <f t="shared" si="480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5"/>
        <v>834</v>
      </c>
      <c r="C863" s="97">
        <v>35201</v>
      </c>
      <c r="E863" s="107" t="s">
        <v>339</v>
      </c>
      <c r="G863" s="118"/>
      <c r="H863" s="106"/>
      <c r="I863" s="98">
        <f>'Plt. Class.'!G$41</f>
        <v>1699998.5399999993</v>
      </c>
      <c r="J863" s="106">
        <f t="shared" ref="J863:X863" si="487">+J41+J315+J589</f>
        <v>724143.28675193468</v>
      </c>
      <c r="K863" s="106">
        <f t="shared" si="487"/>
        <v>407768.62981453614</v>
      </c>
      <c r="L863" s="106">
        <f t="shared" si="487"/>
        <v>8466.8940051486734</v>
      </c>
      <c r="M863" s="106">
        <f t="shared" si="487"/>
        <v>283645.45964282478</v>
      </c>
      <c r="N863" s="106">
        <f t="shared" si="487"/>
        <v>275974.26978555508</v>
      </c>
      <c r="O863" s="106">
        <f t="shared" si="487"/>
        <v>0</v>
      </c>
      <c r="P863" s="106">
        <f t="shared" si="487"/>
        <v>0</v>
      </c>
      <c r="Q863" s="106">
        <f t="shared" si="487"/>
        <v>0</v>
      </c>
      <c r="R863" s="106">
        <f t="shared" si="487"/>
        <v>0</v>
      </c>
      <c r="S863" s="106">
        <f t="shared" si="487"/>
        <v>0</v>
      </c>
      <c r="T863" s="106">
        <f t="shared" si="487"/>
        <v>0</v>
      </c>
      <c r="U863" s="106">
        <f t="shared" si="487"/>
        <v>0</v>
      </c>
      <c r="V863" s="106">
        <f t="shared" si="487"/>
        <v>0</v>
      </c>
      <c r="W863" s="106">
        <f t="shared" si="487"/>
        <v>0</v>
      </c>
      <c r="X863" s="106">
        <f t="shared" si="487"/>
        <v>0</v>
      </c>
      <c r="Y863" s="98">
        <f t="shared" si="480"/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5"/>
        <v>835</v>
      </c>
      <c r="C864" s="97">
        <v>35202</v>
      </c>
      <c r="E864" s="107" t="s">
        <v>340</v>
      </c>
      <c r="G864" s="118"/>
      <c r="H864" s="106"/>
      <c r="I864" s="98">
        <f>'Plt. Class.'!G$42</f>
        <v>449309.05999999988</v>
      </c>
      <c r="J864" s="106">
        <f t="shared" ref="J864:X864" si="488">+J42+J316+J590</f>
        <v>191390.83465084757</v>
      </c>
      <c r="K864" s="106">
        <f t="shared" si="488"/>
        <v>107773.11594600383</v>
      </c>
      <c r="L864" s="106">
        <f t="shared" si="488"/>
        <v>2237.7973257394597</v>
      </c>
      <c r="M864" s="106">
        <f t="shared" si="488"/>
        <v>74967.402528113671</v>
      </c>
      <c r="N864" s="106">
        <f t="shared" si="488"/>
        <v>72939.909549295364</v>
      </c>
      <c r="O864" s="106">
        <f t="shared" si="488"/>
        <v>0</v>
      </c>
      <c r="P864" s="106">
        <f t="shared" si="488"/>
        <v>0</v>
      </c>
      <c r="Q864" s="106">
        <f t="shared" si="488"/>
        <v>0</v>
      </c>
      <c r="R864" s="106">
        <f t="shared" si="488"/>
        <v>0</v>
      </c>
      <c r="S864" s="106">
        <f t="shared" si="488"/>
        <v>0</v>
      </c>
      <c r="T864" s="106">
        <f t="shared" si="488"/>
        <v>0</v>
      </c>
      <c r="U864" s="106">
        <f t="shared" si="488"/>
        <v>0</v>
      </c>
      <c r="V864" s="106">
        <f t="shared" si="488"/>
        <v>0</v>
      </c>
      <c r="W864" s="106">
        <f t="shared" si="488"/>
        <v>0</v>
      </c>
      <c r="X864" s="106">
        <f t="shared" si="488"/>
        <v>0</v>
      </c>
      <c r="Y864" s="98">
        <f t="shared" si="480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5"/>
        <v>836</v>
      </c>
      <c r="C865" s="97">
        <v>35203</v>
      </c>
      <c r="E865" s="107" t="s">
        <v>341</v>
      </c>
      <c r="G865" s="118"/>
      <c r="H865" s="106"/>
      <c r="I865" s="98">
        <f>'Plt. Class.'!G$43</f>
        <v>1694832.9600000007</v>
      </c>
      <c r="J865" s="106">
        <f t="shared" ref="J865:X865" si="489">+J43+J317+J591</f>
        <v>721942.92010974977</v>
      </c>
      <c r="K865" s="106">
        <f t="shared" si="489"/>
        <v>406529.59258642368</v>
      </c>
      <c r="L865" s="106">
        <f t="shared" si="489"/>
        <v>8441.1666781504355</v>
      </c>
      <c r="M865" s="106">
        <f t="shared" si="489"/>
        <v>282783.58048296301</v>
      </c>
      <c r="N865" s="106">
        <f t="shared" si="489"/>
        <v>275135.70014271385</v>
      </c>
      <c r="O865" s="106">
        <f t="shared" si="489"/>
        <v>0</v>
      </c>
      <c r="P865" s="106">
        <f t="shared" si="489"/>
        <v>0</v>
      </c>
      <c r="Q865" s="106">
        <f t="shared" si="489"/>
        <v>0</v>
      </c>
      <c r="R865" s="106">
        <f t="shared" si="489"/>
        <v>0</v>
      </c>
      <c r="S865" s="106">
        <f t="shared" si="489"/>
        <v>0</v>
      </c>
      <c r="T865" s="106">
        <f t="shared" si="489"/>
        <v>0</v>
      </c>
      <c r="U865" s="106">
        <f t="shared" si="489"/>
        <v>0</v>
      </c>
      <c r="V865" s="106">
        <f t="shared" si="489"/>
        <v>0</v>
      </c>
      <c r="W865" s="106">
        <f t="shared" si="489"/>
        <v>0</v>
      </c>
      <c r="X865" s="106">
        <f t="shared" si="489"/>
        <v>0</v>
      </c>
      <c r="Y865" s="98">
        <f t="shared" si="480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5"/>
        <v>837</v>
      </c>
      <c r="C866" s="97">
        <v>35210</v>
      </c>
      <c r="E866" s="107" t="s">
        <v>342</v>
      </c>
      <c r="G866" s="118"/>
      <c r="H866" s="106"/>
      <c r="I866" s="98">
        <f>'Plt. Class.'!G$44</f>
        <v>178530.09000000003</v>
      </c>
      <c r="J866" s="106">
        <f t="shared" ref="J866:X866" si="490">+J44+J318+J592</f>
        <v>76047.927756878416</v>
      </c>
      <c r="K866" s="106">
        <f t="shared" si="490"/>
        <v>42822.960412640037</v>
      </c>
      <c r="L866" s="106">
        <f t="shared" si="490"/>
        <v>889.1744982084831</v>
      </c>
      <c r="M866" s="106">
        <f t="shared" si="490"/>
        <v>29787.819369612458</v>
      </c>
      <c r="N866" s="106">
        <f t="shared" si="490"/>
        <v>28982.207962660636</v>
      </c>
      <c r="O866" s="106">
        <f t="shared" si="490"/>
        <v>0</v>
      </c>
      <c r="P866" s="106">
        <f t="shared" si="490"/>
        <v>0</v>
      </c>
      <c r="Q866" s="106">
        <f t="shared" si="490"/>
        <v>0</v>
      </c>
      <c r="R866" s="106">
        <f t="shared" si="490"/>
        <v>0</v>
      </c>
      <c r="S866" s="106">
        <f t="shared" si="490"/>
        <v>0</v>
      </c>
      <c r="T866" s="106">
        <f t="shared" si="490"/>
        <v>0</v>
      </c>
      <c r="U866" s="106">
        <f t="shared" si="490"/>
        <v>0</v>
      </c>
      <c r="V866" s="106">
        <f t="shared" si="490"/>
        <v>0</v>
      </c>
      <c r="W866" s="106">
        <f t="shared" si="490"/>
        <v>0</v>
      </c>
      <c r="X866" s="106">
        <f t="shared" si="490"/>
        <v>0</v>
      </c>
      <c r="Y866" s="98">
        <f t="shared" si="480"/>
        <v>0</v>
      </c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5"/>
        <v>838</v>
      </c>
      <c r="C867" s="97">
        <v>35211</v>
      </c>
      <c r="E867" s="107" t="s">
        <v>343</v>
      </c>
      <c r="G867" s="118"/>
      <c r="H867" s="106"/>
      <c r="I867" s="98">
        <f>'Plt. Class.'!G$45</f>
        <v>54614.270000000011</v>
      </c>
      <c r="J867" s="106">
        <f t="shared" ref="J867:X867" si="491">+J45+J319+J593</f>
        <v>23263.877027422393</v>
      </c>
      <c r="K867" s="106">
        <f t="shared" si="491"/>
        <v>13100.003042485638</v>
      </c>
      <c r="L867" s="106">
        <f t="shared" si="491"/>
        <v>272.00801905310539</v>
      </c>
      <c r="M867" s="106">
        <f t="shared" si="491"/>
        <v>9112.4135419594786</v>
      </c>
      <c r="N867" s="106">
        <f t="shared" si="491"/>
        <v>8865.9683690793972</v>
      </c>
      <c r="O867" s="106">
        <f t="shared" si="491"/>
        <v>0</v>
      </c>
      <c r="P867" s="106">
        <f t="shared" si="491"/>
        <v>0</v>
      </c>
      <c r="Q867" s="106">
        <f t="shared" si="491"/>
        <v>0</v>
      </c>
      <c r="R867" s="106">
        <f t="shared" si="491"/>
        <v>0</v>
      </c>
      <c r="S867" s="106">
        <f t="shared" si="491"/>
        <v>0</v>
      </c>
      <c r="T867" s="106">
        <f t="shared" si="491"/>
        <v>0</v>
      </c>
      <c r="U867" s="106">
        <f t="shared" si="491"/>
        <v>0</v>
      </c>
      <c r="V867" s="106">
        <f t="shared" si="491"/>
        <v>0</v>
      </c>
      <c r="W867" s="106">
        <f t="shared" si="491"/>
        <v>0</v>
      </c>
      <c r="X867" s="106">
        <f t="shared" si="491"/>
        <v>0</v>
      </c>
      <c r="Y867" s="98">
        <f t="shared" si="480"/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5"/>
        <v>839</v>
      </c>
      <c r="C868" s="97">
        <v>35301</v>
      </c>
      <c r="E868" s="98" t="s">
        <v>329</v>
      </c>
      <c r="G868" s="118"/>
      <c r="H868" s="106"/>
      <c r="I868" s="98">
        <f>'Plt. Class.'!G$46</f>
        <v>175350.37000000005</v>
      </c>
      <c r="J868" s="106">
        <f t="shared" ref="J868:X868" si="492">+J46+J320+J594</f>
        <v>74693.471951433516</v>
      </c>
      <c r="K868" s="106">
        <f t="shared" si="492"/>
        <v>42060.259717853638</v>
      </c>
      <c r="L868" s="106">
        <f t="shared" si="492"/>
        <v>873.33780683929456</v>
      </c>
      <c r="M868" s="106">
        <f t="shared" si="492"/>
        <v>29257.281772247537</v>
      </c>
      <c r="N868" s="106">
        <f t="shared" si="492"/>
        <v>28466.01875162607</v>
      </c>
      <c r="O868" s="106">
        <f t="shared" si="492"/>
        <v>0</v>
      </c>
      <c r="P868" s="106">
        <f t="shared" si="492"/>
        <v>0</v>
      </c>
      <c r="Q868" s="106">
        <f t="shared" si="492"/>
        <v>0</v>
      </c>
      <c r="R868" s="106">
        <f t="shared" si="492"/>
        <v>0</v>
      </c>
      <c r="S868" s="106">
        <f t="shared" si="492"/>
        <v>0</v>
      </c>
      <c r="T868" s="106">
        <f t="shared" si="492"/>
        <v>0</v>
      </c>
      <c r="U868" s="106">
        <f t="shared" si="492"/>
        <v>0</v>
      </c>
      <c r="V868" s="106">
        <f t="shared" si="492"/>
        <v>0</v>
      </c>
      <c r="W868" s="106">
        <f t="shared" si="492"/>
        <v>0</v>
      </c>
      <c r="X868" s="106">
        <f t="shared" si="492"/>
        <v>0</v>
      </c>
      <c r="Y868" s="98">
        <f t="shared" si="480"/>
        <v>0</v>
      </c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5"/>
        <v>840</v>
      </c>
      <c r="C869" s="97">
        <v>35302</v>
      </c>
      <c r="E869" s="107" t="s">
        <v>330</v>
      </c>
      <c r="G869" s="118"/>
      <c r="H869" s="106"/>
      <c r="I869" s="98">
        <f>'Plt. Class.'!G$47</f>
        <v>209318.89999999994</v>
      </c>
      <c r="J869" s="106">
        <f t="shared" ref="J869:X869" si="493">+J47+J321+J595</f>
        <v>89162.944943058334</v>
      </c>
      <c r="K869" s="106">
        <f t="shared" si="493"/>
        <v>50208.090794763804</v>
      </c>
      <c r="L869" s="106">
        <f t="shared" si="493"/>
        <v>1042.5190950895255</v>
      </c>
      <c r="M869" s="106">
        <f t="shared" si="493"/>
        <v>34924.945054617798</v>
      </c>
      <c r="N869" s="106">
        <f t="shared" si="493"/>
        <v>33980.400112470466</v>
      </c>
      <c r="O869" s="106">
        <f t="shared" si="493"/>
        <v>0</v>
      </c>
      <c r="P869" s="106">
        <f t="shared" si="493"/>
        <v>0</v>
      </c>
      <c r="Q869" s="106">
        <f t="shared" si="493"/>
        <v>0</v>
      </c>
      <c r="R869" s="106">
        <f t="shared" si="493"/>
        <v>0</v>
      </c>
      <c r="S869" s="106">
        <f t="shared" si="493"/>
        <v>0</v>
      </c>
      <c r="T869" s="106">
        <f t="shared" si="493"/>
        <v>0</v>
      </c>
      <c r="U869" s="106">
        <f t="shared" si="493"/>
        <v>0</v>
      </c>
      <c r="V869" s="106">
        <f t="shared" si="493"/>
        <v>0</v>
      </c>
      <c r="W869" s="106">
        <f t="shared" si="493"/>
        <v>0</v>
      </c>
      <c r="X869" s="106">
        <f t="shared" si="493"/>
        <v>0</v>
      </c>
      <c r="Y869" s="98">
        <f t="shared" si="480"/>
        <v>0</v>
      </c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5"/>
        <v>841</v>
      </c>
      <c r="C870" s="97">
        <v>35400</v>
      </c>
      <c r="E870" s="107" t="s">
        <v>116</v>
      </c>
      <c r="G870" s="118"/>
      <c r="H870" s="106"/>
      <c r="I870" s="98">
        <f>'Plt. Class.'!G$48</f>
        <v>923446.05000000016</v>
      </c>
      <c r="J870" s="106">
        <f t="shared" ref="J870:X870" si="494">+J48+J322+J596</f>
        <v>393357.54828653659</v>
      </c>
      <c r="K870" s="106">
        <f t="shared" si="494"/>
        <v>221501.56112260302</v>
      </c>
      <c r="L870" s="106">
        <f t="shared" si="494"/>
        <v>4599.2509057232637</v>
      </c>
      <c r="M870" s="106">
        <f t="shared" si="494"/>
        <v>154077.3554473765</v>
      </c>
      <c r="N870" s="106">
        <f t="shared" si="494"/>
        <v>149910.33423776081</v>
      </c>
      <c r="O870" s="106">
        <f t="shared" si="494"/>
        <v>0</v>
      </c>
      <c r="P870" s="106">
        <f t="shared" si="494"/>
        <v>0</v>
      </c>
      <c r="Q870" s="106">
        <f t="shared" si="494"/>
        <v>0</v>
      </c>
      <c r="R870" s="106">
        <f t="shared" si="494"/>
        <v>0</v>
      </c>
      <c r="S870" s="106">
        <f t="shared" si="494"/>
        <v>0</v>
      </c>
      <c r="T870" s="106">
        <f t="shared" si="494"/>
        <v>0</v>
      </c>
      <c r="U870" s="106">
        <f t="shared" si="494"/>
        <v>0</v>
      </c>
      <c r="V870" s="106">
        <f t="shared" si="494"/>
        <v>0</v>
      </c>
      <c r="W870" s="106">
        <f t="shared" si="494"/>
        <v>0</v>
      </c>
      <c r="X870" s="106">
        <f t="shared" si="494"/>
        <v>0</v>
      </c>
      <c r="Y870" s="98">
        <f t="shared" si="480"/>
        <v>0</v>
      </c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5"/>
        <v>842</v>
      </c>
      <c r="C871" s="97">
        <v>35500</v>
      </c>
      <c r="E871" s="107" t="s">
        <v>344</v>
      </c>
      <c r="G871" s="118"/>
      <c r="H871" s="106"/>
      <c r="I871" s="98">
        <f>'Plt. Class.'!G$49</f>
        <v>273084.37999999995</v>
      </c>
      <c r="J871" s="106">
        <f t="shared" ref="J871:X871" si="495">+J49+J323+J597</f>
        <v>116324.93548718831</v>
      </c>
      <c r="K871" s="106">
        <f t="shared" si="495"/>
        <v>65503.140641727921</v>
      </c>
      <c r="L871" s="106">
        <f t="shared" si="495"/>
        <v>1360.1049915735471</v>
      </c>
      <c r="M871" s="106">
        <f t="shared" si="495"/>
        <v>45564.241770687542</v>
      </c>
      <c r="N871" s="106">
        <f t="shared" si="495"/>
        <v>44331.957108822615</v>
      </c>
      <c r="O871" s="106">
        <f t="shared" si="495"/>
        <v>0</v>
      </c>
      <c r="P871" s="106">
        <f t="shared" si="495"/>
        <v>0</v>
      </c>
      <c r="Q871" s="106">
        <f t="shared" si="495"/>
        <v>0</v>
      </c>
      <c r="R871" s="106">
        <f t="shared" si="495"/>
        <v>0</v>
      </c>
      <c r="S871" s="106">
        <f t="shared" si="495"/>
        <v>0</v>
      </c>
      <c r="T871" s="106">
        <f t="shared" si="495"/>
        <v>0</v>
      </c>
      <c r="U871" s="106">
        <f t="shared" si="495"/>
        <v>0</v>
      </c>
      <c r="V871" s="106">
        <f t="shared" si="495"/>
        <v>0</v>
      </c>
      <c r="W871" s="106">
        <f t="shared" si="495"/>
        <v>0</v>
      </c>
      <c r="X871" s="106">
        <f t="shared" si="495"/>
        <v>0</v>
      </c>
      <c r="Y871" s="98">
        <f t="shared" si="480"/>
        <v>0</v>
      </c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5"/>
        <v>843</v>
      </c>
      <c r="C872" s="97">
        <v>35600</v>
      </c>
      <c r="E872" s="107" t="s">
        <v>332</v>
      </c>
      <c r="G872" s="118"/>
      <c r="H872" s="106"/>
      <c r="I872" s="98">
        <f>'Plt. Class.'!G$50</f>
        <v>829029.81000000029</v>
      </c>
      <c r="J872" s="106">
        <f t="shared" ref="J872:X872" si="496">+J50+J324+J598</f>
        <v>353139.34530128026</v>
      </c>
      <c r="K872" s="106">
        <f t="shared" si="496"/>
        <v>198854.49413333347</v>
      </c>
      <c r="L872" s="106">
        <f t="shared" si="496"/>
        <v>4129.0079745471712</v>
      </c>
      <c r="M872" s="106">
        <f t="shared" si="496"/>
        <v>138323.96674590901</v>
      </c>
      <c r="N872" s="106">
        <f t="shared" si="496"/>
        <v>134582.99584493035</v>
      </c>
      <c r="O872" s="106">
        <f t="shared" si="496"/>
        <v>0</v>
      </c>
      <c r="P872" s="106">
        <f t="shared" si="496"/>
        <v>0</v>
      </c>
      <c r="Q872" s="106">
        <f t="shared" si="496"/>
        <v>0</v>
      </c>
      <c r="R872" s="106">
        <f t="shared" si="496"/>
        <v>0</v>
      </c>
      <c r="S872" s="106">
        <f t="shared" si="496"/>
        <v>0</v>
      </c>
      <c r="T872" s="106">
        <f t="shared" si="496"/>
        <v>0</v>
      </c>
      <c r="U872" s="106">
        <f t="shared" si="496"/>
        <v>0</v>
      </c>
      <c r="V872" s="106">
        <f t="shared" si="496"/>
        <v>0</v>
      </c>
      <c r="W872" s="106">
        <f t="shared" si="496"/>
        <v>0</v>
      </c>
      <c r="X872" s="106">
        <f t="shared" si="496"/>
        <v>0</v>
      </c>
      <c r="Y872" s="98">
        <f t="shared" si="480"/>
        <v>0</v>
      </c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5"/>
        <v>844</v>
      </c>
      <c r="G873" s="118"/>
      <c r="H873" s="106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5"/>
        <v>845</v>
      </c>
      <c r="D874" s="97" t="s">
        <v>345</v>
      </c>
      <c r="G874" s="118"/>
      <c r="H874" s="106"/>
      <c r="I874" s="98">
        <f>'Plt. Class.'!G$52</f>
        <v>16168206.669999998</v>
      </c>
      <c r="J874" s="98">
        <f>SUM(J856:J872)</f>
        <v>6887122.5729984175</v>
      </c>
      <c r="K874" s="98">
        <f t="shared" ref="K874:X874" si="497">SUM(K856:K872)</f>
        <v>3878172.4367740615</v>
      </c>
      <c r="L874" s="98">
        <f t="shared" si="497"/>
        <v>80526.240997964502</v>
      </c>
      <c r="M874" s="98">
        <f t="shared" si="497"/>
        <v>2697671.9712431841</v>
      </c>
      <c r="N874" s="98">
        <f t="shared" si="497"/>
        <v>2624713.4479863686</v>
      </c>
      <c r="O874" s="98">
        <f t="shared" si="497"/>
        <v>0</v>
      </c>
      <c r="P874" s="98">
        <f t="shared" si="497"/>
        <v>0</v>
      </c>
      <c r="Q874" s="98">
        <f t="shared" si="497"/>
        <v>0</v>
      </c>
      <c r="R874" s="98">
        <f t="shared" si="497"/>
        <v>0</v>
      </c>
      <c r="S874" s="98">
        <f t="shared" si="497"/>
        <v>0</v>
      </c>
      <c r="T874" s="98">
        <f t="shared" si="497"/>
        <v>0</v>
      </c>
      <c r="U874" s="98">
        <f t="shared" si="497"/>
        <v>0</v>
      </c>
      <c r="V874" s="98">
        <f t="shared" si="497"/>
        <v>0</v>
      </c>
      <c r="W874" s="98">
        <f t="shared" si="497"/>
        <v>0</v>
      </c>
      <c r="X874" s="98">
        <f t="shared" si="497"/>
        <v>0</v>
      </c>
      <c r="Y874" s="98">
        <f>SUM(J874:X874)-I874</f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5"/>
        <v>846</v>
      </c>
      <c r="G875" s="118"/>
      <c r="H875" s="106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5"/>
        <v>847</v>
      </c>
      <c r="D876" s="97" t="s">
        <v>64</v>
      </c>
      <c r="G876" s="118"/>
      <c r="H876" s="106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5"/>
        <v>848</v>
      </c>
      <c r="G877" s="118"/>
      <c r="H877" s="106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5"/>
        <v>849</v>
      </c>
      <c r="C878" s="97">
        <v>36510</v>
      </c>
      <c r="E878" s="97" t="s">
        <v>115</v>
      </c>
      <c r="G878" s="118"/>
      <c r="H878" s="106"/>
      <c r="I878" s="98">
        <f>'Plt. Class.'!G$56</f>
        <v>26970.37</v>
      </c>
      <c r="J878" s="106">
        <f t="shared" ref="J878:X878" si="498">+J56+J330+J604</f>
        <v>12562.639617185734</v>
      </c>
      <c r="K878" s="106">
        <f t="shared" si="498"/>
        <v>6778.8645782429685</v>
      </c>
      <c r="L878" s="106">
        <f t="shared" si="498"/>
        <v>153.83832314456512</v>
      </c>
      <c r="M878" s="106">
        <f t="shared" si="498"/>
        <v>3911.9028949562753</v>
      </c>
      <c r="N878" s="106">
        <f t="shared" si="498"/>
        <v>3563.124586470457</v>
      </c>
      <c r="O878" s="106">
        <f t="shared" si="498"/>
        <v>0</v>
      </c>
      <c r="P878" s="106">
        <f t="shared" si="498"/>
        <v>0</v>
      </c>
      <c r="Q878" s="106">
        <f t="shared" si="498"/>
        <v>0</v>
      </c>
      <c r="R878" s="106">
        <f t="shared" si="498"/>
        <v>0</v>
      </c>
      <c r="S878" s="106">
        <f t="shared" si="498"/>
        <v>0</v>
      </c>
      <c r="T878" s="106">
        <f t="shared" si="498"/>
        <v>0</v>
      </c>
      <c r="U878" s="106">
        <f t="shared" si="498"/>
        <v>0</v>
      </c>
      <c r="V878" s="106">
        <f t="shared" si="498"/>
        <v>0</v>
      </c>
      <c r="W878" s="106">
        <f t="shared" si="498"/>
        <v>0</v>
      </c>
      <c r="X878" s="106">
        <f t="shared" si="498"/>
        <v>0</v>
      </c>
      <c r="Y878" s="98">
        <f t="shared" ref="Y878:Y886" si="499">SUM(J878:X878)-I878</f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si="465"/>
        <v>850</v>
      </c>
      <c r="C879" s="97">
        <v>36520</v>
      </c>
      <c r="E879" s="97" t="s">
        <v>137</v>
      </c>
      <c r="G879" s="118"/>
      <c r="H879" s="106"/>
      <c r="I879" s="98">
        <f>'Plt. Class.'!G$57</f>
        <v>867772</v>
      </c>
      <c r="J879" s="106">
        <f t="shared" ref="J879:X879" si="500">+J57+J331+J605</f>
        <v>404203.09049836913</v>
      </c>
      <c r="K879" s="106">
        <f t="shared" si="500"/>
        <v>218110.05458178947</v>
      </c>
      <c r="L879" s="106">
        <f t="shared" si="500"/>
        <v>4949.7500164738403</v>
      </c>
      <c r="M879" s="106">
        <f t="shared" si="500"/>
        <v>125865.52572181979</v>
      </c>
      <c r="N879" s="106">
        <f t="shared" si="500"/>
        <v>114643.5791815478</v>
      </c>
      <c r="O879" s="106">
        <f t="shared" si="500"/>
        <v>0</v>
      </c>
      <c r="P879" s="106">
        <f t="shared" si="500"/>
        <v>0</v>
      </c>
      <c r="Q879" s="106">
        <f t="shared" si="500"/>
        <v>0</v>
      </c>
      <c r="R879" s="106">
        <f t="shared" si="500"/>
        <v>0</v>
      </c>
      <c r="S879" s="106">
        <f t="shared" si="500"/>
        <v>0</v>
      </c>
      <c r="T879" s="106">
        <f t="shared" si="500"/>
        <v>0</v>
      </c>
      <c r="U879" s="106">
        <f t="shared" si="500"/>
        <v>0</v>
      </c>
      <c r="V879" s="106">
        <f t="shared" si="500"/>
        <v>0</v>
      </c>
      <c r="W879" s="106">
        <f t="shared" si="500"/>
        <v>0</v>
      </c>
      <c r="X879" s="106">
        <f t="shared" si="500"/>
        <v>0</v>
      </c>
      <c r="Y879" s="98">
        <f t="shared" si="499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465"/>
        <v>851</v>
      </c>
      <c r="C880" s="97">
        <v>36602</v>
      </c>
      <c r="E880" s="107" t="s">
        <v>139</v>
      </c>
      <c r="G880" s="118"/>
      <c r="H880" s="106"/>
      <c r="I880" s="98">
        <f>'Plt. Class.'!G$58</f>
        <v>49001.719999999987</v>
      </c>
      <c r="J880" s="106">
        <f t="shared" ref="J880:X880" si="501">+J58+J332+J606</f>
        <v>22824.712786003394</v>
      </c>
      <c r="K880" s="106">
        <f t="shared" si="501"/>
        <v>12316.331736679176</v>
      </c>
      <c r="L880" s="106">
        <f t="shared" si="501"/>
        <v>279.50459841668828</v>
      </c>
      <c r="M880" s="106">
        <f t="shared" si="501"/>
        <v>7107.4282750231741</v>
      </c>
      <c r="N880" s="106">
        <f t="shared" si="501"/>
        <v>6473.7426038775548</v>
      </c>
      <c r="O880" s="106">
        <f t="shared" si="501"/>
        <v>0</v>
      </c>
      <c r="P880" s="106">
        <f t="shared" si="501"/>
        <v>0</v>
      </c>
      <c r="Q880" s="106">
        <f t="shared" si="501"/>
        <v>0</v>
      </c>
      <c r="R880" s="106">
        <f t="shared" si="501"/>
        <v>0</v>
      </c>
      <c r="S880" s="106">
        <f t="shared" si="501"/>
        <v>0</v>
      </c>
      <c r="T880" s="106">
        <f t="shared" si="501"/>
        <v>0</v>
      </c>
      <c r="U880" s="106">
        <f t="shared" si="501"/>
        <v>0</v>
      </c>
      <c r="V880" s="106">
        <f t="shared" si="501"/>
        <v>0</v>
      </c>
      <c r="W880" s="106">
        <f t="shared" si="501"/>
        <v>0</v>
      </c>
      <c r="X880" s="106">
        <f t="shared" si="501"/>
        <v>0</v>
      </c>
      <c r="Y880" s="98">
        <f t="shared" si="499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465"/>
        <v>852</v>
      </c>
      <c r="C881" s="97">
        <v>36603</v>
      </c>
      <c r="E881" s="107" t="s">
        <v>270</v>
      </c>
      <c r="G881" s="118"/>
      <c r="H881" s="106"/>
      <c r="I881" s="98">
        <f>'Plt. Class.'!G$59</f>
        <v>60826.290000000008</v>
      </c>
      <c r="J881" s="106">
        <f t="shared" ref="J881:X881" si="502">+J59+J333+J607</f>
        <v>28332.527900819623</v>
      </c>
      <c r="K881" s="106">
        <f t="shared" si="502"/>
        <v>15288.37693761467</v>
      </c>
      <c r="L881" s="106">
        <f t="shared" si="502"/>
        <v>346.95165311803402</v>
      </c>
      <c r="M881" s="106">
        <f t="shared" si="502"/>
        <v>8822.5167077963706</v>
      </c>
      <c r="N881" s="106">
        <f t="shared" si="502"/>
        <v>8035.9168006513119</v>
      </c>
      <c r="O881" s="106">
        <f t="shared" si="502"/>
        <v>0</v>
      </c>
      <c r="P881" s="106">
        <f t="shared" si="502"/>
        <v>0</v>
      </c>
      <c r="Q881" s="106">
        <f t="shared" si="502"/>
        <v>0</v>
      </c>
      <c r="R881" s="106">
        <f t="shared" si="502"/>
        <v>0</v>
      </c>
      <c r="S881" s="106">
        <f t="shared" si="502"/>
        <v>0</v>
      </c>
      <c r="T881" s="106">
        <f t="shared" si="502"/>
        <v>0</v>
      </c>
      <c r="U881" s="106">
        <f t="shared" si="502"/>
        <v>0</v>
      </c>
      <c r="V881" s="106">
        <f t="shared" si="502"/>
        <v>0</v>
      </c>
      <c r="W881" s="106">
        <f t="shared" si="502"/>
        <v>0</v>
      </c>
      <c r="X881" s="106">
        <f t="shared" si="502"/>
        <v>0</v>
      </c>
      <c r="Y881" s="98">
        <f t="shared" si="499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si="465"/>
        <v>853</v>
      </c>
      <c r="C882" s="97">
        <v>36700</v>
      </c>
      <c r="E882" s="107" t="s">
        <v>271</v>
      </c>
      <c r="G882" s="118"/>
      <c r="H882" s="106"/>
      <c r="I882" s="98">
        <f>'Plt. Class.'!G$60</f>
        <v>47232.930000000008</v>
      </c>
      <c r="J882" s="106">
        <f t="shared" ref="J882:X882" si="503">+J60+J334+J608</f>
        <v>22000.820813869468</v>
      </c>
      <c r="K882" s="106">
        <f t="shared" si="503"/>
        <v>11871.755415429219</v>
      </c>
      <c r="L882" s="106">
        <f t="shared" si="503"/>
        <v>269.41546402235588</v>
      </c>
      <c r="M882" s="106">
        <f t="shared" si="503"/>
        <v>6850.8750752869591</v>
      </c>
      <c r="N882" s="106">
        <f t="shared" si="503"/>
        <v>6240.0632313920078</v>
      </c>
      <c r="O882" s="106">
        <f t="shared" si="503"/>
        <v>0</v>
      </c>
      <c r="P882" s="106">
        <f t="shared" si="503"/>
        <v>0</v>
      </c>
      <c r="Q882" s="106">
        <f t="shared" si="503"/>
        <v>0</v>
      </c>
      <c r="R882" s="106">
        <f t="shared" si="503"/>
        <v>0</v>
      </c>
      <c r="S882" s="106">
        <f t="shared" si="503"/>
        <v>0</v>
      </c>
      <c r="T882" s="106">
        <f t="shared" si="503"/>
        <v>0</v>
      </c>
      <c r="U882" s="106">
        <f t="shared" si="503"/>
        <v>0</v>
      </c>
      <c r="V882" s="106">
        <f t="shared" si="503"/>
        <v>0</v>
      </c>
      <c r="W882" s="106">
        <f t="shared" si="503"/>
        <v>0</v>
      </c>
      <c r="X882" s="106">
        <f t="shared" si="503"/>
        <v>0</v>
      </c>
      <c r="Y882" s="98">
        <f t="shared" si="499"/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465"/>
        <v>854</v>
      </c>
      <c r="C883" s="97">
        <v>36701</v>
      </c>
      <c r="E883" s="107" t="s">
        <v>272</v>
      </c>
      <c r="G883" s="118"/>
      <c r="H883" s="106"/>
      <c r="I883" s="98">
        <f>'Plt. Class.'!G$61</f>
        <v>27828360.870000001</v>
      </c>
      <c r="J883" s="106">
        <f t="shared" ref="J883:X883" si="504">+J61+J335+J609</f>
        <v>12962286.714895023</v>
      </c>
      <c r="K883" s="106">
        <f t="shared" si="504"/>
        <v>6994516.1958180666</v>
      </c>
      <c r="L883" s="106">
        <f t="shared" si="504"/>
        <v>158732.28183753623</v>
      </c>
      <c r="M883" s="106">
        <f t="shared" si="504"/>
        <v>4036349.7219074466</v>
      </c>
      <c r="N883" s="106">
        <f t="shared" si="504"/>
        <v>3676475.9555419302</v>
      </c>
      <c r="O883" s="106">
        <f t="shared" si="504"/>
        <v>0</v>
      </c>
      <c r="P883" s="106">
        <f t="shared" si="504"/>
        <v>0</v>
      </c>
      <c r="Q883" s="106">
        <f t="shared" si="504"/>
        <v>0</v>
      </c>
      <c r="R883" s="106">
        <f t="shared" si="504"/>
        <v>0</v>
      </c>
      <c r="S883" s="106">
        <f t="shared" si="504"/>
        <v>0</v>
      </c>
      <c r="T883" s="106">
        <f t="shared" si="504"/>
        <v>0</v>
      </c>
      <c r="U883" s="106">
        <f t="shared" si="504"/>
        <v>0</v>
      </c>
      <c r="V883" s="106">
        <f t="shared" si="504"/>
        <v>0</v>
      </c>
      <c r="W883" s="106">
        <f t="shared" si="504"/>
        <v>0</v>
      </c>
      <c r="X883" s="106">
        <f t="shared" si="504"/>
        <v>0</v>
      </c>
      <c r="Y883" s="98">
        <f t="shared" si="499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465"/>
        <v>855</v>
      </c>
      <c r="C884" s="97">
        <v>36703</v>
      </c>
      <c r="E884" s="107" t="s">
        <v>639</v>
      </c>
      <c r="G884" s="118"/>
      <c r="H884" s="106"/>
      <c r="I884" s="98">
        <f>'Plt. Class.'!G$62</f>
        <v>51177.42</v>
      </c>
      <c r="J884" s="106">
        <f t="shared" ref="J884:X884" si="505">+J62+J336+J610</f>
        <v>23838.14104134847</v>
      </c>
      <c r="K884" s="106">
        <f t="shared" si="505"/>
        <v>12863.182805570086</v>
      </c>
      <c r="L884" s="106">
        <f t="shared" si="505"/>
        <v>291.9147373827326</v>
      </c>
      <c r="M884" s="106">
        <f t="shared" si="505"/>
        <v>7423.0015181250083</v>
      </c>
      <c r="N884" s="106">
        <f t="shared" si="505"/>
        <v>6761.1798975737038</v>
      </c>
      <c r="O884" s="106">
        <f t="shared" si="505"/>
        <v>0</v>
      </c>
      <c r="P884" s="106">
        <f t="shared" si="505"/>
        <v>0</v>
      </c>
      <c r="Q884" s="106">
        <f t="shared" si="505"/>
        <v>0</v>
      </c>
      <c r="R884" s="106">
        <f t="shared" si="505"/>
        <v>0</v>
      </c>
      <c r="S884" s="106">
        <f t="shared" si="505"/>
        <v>0</v>
      </c>
      <c r="T884" s="106">
        <f t="shared" si="505"/>
        <v>0</v>
      </c>
      <c r="U884" s="106">
        <f t="shared" si="505"/>
        <v>0</v>
      </c>
      <c r="V884" s="106">
        <f t="shared" si="505"/>
        <v>0</v>
      </c>
      <c r="W884" s="106">
        <f t="shared" si="505"/>
        <v>0</v>
      </c>
      <c r="X884" s="106">
        <f t="shared" si="505"/>
        <v>0</v>
      </c>
      <c r="Y884" s="98">
        <f t="shared" ref="Y884" si="506">SUM(J884:X884)-I884</f>
        <v>0</v>
      </c>
      <c r="Z884" s="98"/>
      <c r="AA884" s="98"/>
      <c r="AB884" s="98"/>
      <c r="AC884" s="98"/>
      <c r="AD884" s="98"/>
      <c r="AE884" s="98"/>
      <c r="AF884" s="98"/>
      <c r="AG884" s="98"/>
    </row>
    <row r="885" spans="1:33">
      <c r="A885" s="97">
        <f t="shared" si="465"/>
        <v>856</v>
      </c>
      <c r="C885" s="97">
        <v>36900</v>
      </c>
      <c r="E885" s="107" t="s">
        <v>273</v>
      </c>
      <c r="G885" s="118"/>
      <c r="H885" s="106"/>
      <c r="I885" s="98">
        <f>'Plt. Class.'!G$63</f>
        <v>1999587.3900000004</v>
      </c>
      <c r="J885" s="106">
        <f t="shared" ref="J885:X885" si="507">+J63+J337+J611</f>
        <v>931396.03808323829</v>
      </c>
      <c r="K885" s="106">
        <f t="shared" si="507"/>
        <v>502586.06497323961</v>
      </c>
      <c r="L885" s="106">
        <f t="shared" si="507"/>
        <v>11405.596996207973</v>
      </c>
      <c r="M885" s="106">
        <f t="shared" si="507"/>
        <v>290029.08375595382</v>
      </c>
      <c r="N885" s="106">
        <f t="shared" si="507"/>
        <v>264170.6061913608</v>
      </c>
      <c r="O885" s="106">
        <f t="shared" si="507"/>
        <v>0</v>
      </c>
      <c r="P885" s="106">
        <f t="shared" si="507"/>
        <v>0</v>
      </c>
      <c r="Q885" s="106">
        <f t="shared" si="507"/>
        <v>0</v>
      </c>
      <c r="R885" s="106">
        <f t="shared" si="507"/>
        <v>0</v>
      </c>
      <c r="S885" s="106">
        <f t="shared" si="507"/>
        <v>0</v>
      </c>
      <c r="T885" s="106">
        <f t="shared" si="507"/>
        <v>0</v>
      </c>
      <c r="U885" s="106">
        <f t="shared" si="507"/>
        <v>0</v>
      </c>
      <c r="V885" s="106">
        <f t="shared" si="507"/>
        <v>0</v>
      </c>
      <c r="W885" s="106">
        <f t="shared" si="507"/>
        <v>0</v>
      </c>
      <c r="X885" s="106">
        <f t="shared" si="507"/>
        <v>0</v>
      </c>
      <c r="Y885" s="98">
        <f t="shared" si="499"/>
        <v>0</v>
      </c>
      <c r="Z885" s="98"/>
      <c r="AA885" s="98"/>
      <c r="AB885" s="98"/>
      <c r="AC885" s="98"/>
      <c r="AD885" s="98"/>
      <c r="AE885" s="98"/>
      <c r="AF885" s="98"/>
      <c r="AG885" s="98"/>
    </row>
    <row r="886" spans="1:33">
      <c r="A886" s="97">
        <f t="shared" si="465"/>
        <v>857</v>
      </c>
      <c r="C886" s="97">
        <v>36901</v>
      </c>
      <c r="E886" s="107" t="s">
        <v>273</v>
      </c>
      <c r="G886" s="118"/>
      <c r="H886" s="106"/>
      <c r="I886" s="98">
        <f>'Plt. Class.'!G$64</f>
        <v>2269499.2899999996</v>
      </c>
      <c r="J886" s="106">
        <f t="shared" ref="J886:X886" si="508">+J64+J338+J612</f>
        <v>1057119.4125897749</v>
      </c>
      <c r="K886" s="106">
        <f t="shared" si="508"/>
        <v>570427.04076097452</v>
      </c>
      <c r="L886" s="106">
        <f t="shared" si="508"/>
        <v>12945.167795302068</v>
      </c>
      <c r="M886" s="106">
        <f t="shared" si="508"/>
        <v>329178.31096318702</v>
      </c>
      <c r="N886" s="106">
        <f t="shared" si="508"/>
        <v>299829.35789076105</v>
      </c>
      <c r="O886" s="106">
        <f t="shared" si="508"/>
        <v>0</v>
      </c>
      <c r="P886" s="106">
        <f t="shared" si="508"/>
        <v>0</v>
      </c>
      <c r="Q886" s="106">
        <f t="shared" si="508"/>
        <v>0</v>
      </c>
      <c r="R886" s="106">
        <f t="shared" si="508"/>
        <v>0</v>
      </c>
      <c r="S886" s="106">
        <f t="shared" si="508"/>
        <v>0</v>
      </c>
      <c r="T886" s="106">
        <f t="shared" si="508"/>
        <v>0</v>
      </c>
      <c r="U886" s="106">
        <f t="shared" si="508"/>
        <v>0</v>
      </c>
      <c r="V886" s="106">
        <f t="shared" si="508"/>
        <v>0</v>
      </c>
      <c r="W886" s="106">
        <f t="shared" si="508"/>
        <v>0</v>
      </c>
      <c r="X886" s="106">
        <f t="shared" si="508"/>
        <v>0</v>
      </c>
      <c r="Y886" s="98">
        <f t="shared" si="499"/>
        <v>0</v>
      </c>
      <c r="Z886" s="98"/>
      <c r="AA886" s="98"/>
      <c r="AB886" s="98"/>
      <c r="AC886" s="98"/>
      <c r="AD886" s="98"/>
      <c r="AE886" s="98"/>
      <c r="AF886" s="98"/>
      <c r="AG886" s="98"/>
    </row>
    <row r="887" spans="1:33">
      <c r="A887" s="97">
        <f t="shared" si="465"/>
        <v>858</v>
      </c>
      <c r="G887" s="118"/>
      <c r="H887" s="106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</row>
    <row r="888" spans="1:33">
      <c r="A888" s="97">
        <f t="shared" si="465"/>
        <v>859</v>
      </c>
      <c r="D888" s="97" t="s">
        <v>65</v>
      </c>
      <c r="G888" s="118"/>
      <c r="H888" s="106"/>
      <c r="I888" s="98">
        <f>'Plt. Class.'!G$66</f>
        <v>33200428.280000001</v>
      </c>
      <c r="J888" s="98">
        <f>SUM(J878:J886)</f>
        <v>15464564.098225633</v>
      </c>
      <c r="K888" s="98">
        <f t="shared" ref="K888:X888" si="509">SUM(K878:K886)</f>
        <v>8344757.8676076066</v>
      </c>
      <c r="L888" s="98">
        <f t="shared" si="509"/>
        <v>189374.42142160446</v>
      </c>
      <c r="M888" s="98">
        <f t="shared" si="509"/>
        <v>4815538.3668195959</v>
      </c>
      <c r="N888" s="98">
        <f t="shared" si="509"/>
        <v>4386193.5259255655</v>
      </c>
      <c r="O888" s="98">
        <f t="shared" si="509"/>
        <v>0</v>
      </c>
      <c r="P888" s="98">
        <f t="shared" si="509"/>
        <v>0</v>
      </c>
      <c r="Q888" s="98">
        <f t="shared" si="509"/>
        <v>0</v>
      </c>
      <c r="R888" s="98">
        <f t="shared" si="509"/>
        <v>0</v>
      </c>
      <c r="S888" s="98">
        <f t="shared" si="509"/>
        <v>0</v>
      </c>
      <c r="T888" s="98">
        <f t="shared" si="509"/>
        <v>0</v>
      </c>
      <c r="U888" s="98">
        <f t="shared" si="509"/>
        <v>0</v>
      </c>
      <c r="V888" s="98">
        <f t="shared" si="509"/>
        <v>0</v>
      </c>
      <c r="W888" s="98">
        <f t="shared" si="509"/>
        <v>0</v>
      </c>
      <c r="X888" s="98">
        <f t="shared" si="509"/>
        <v>0</v>
      </c>
      <c r="Y888" s="98">
        <f>SUM(J888:X888)-I888</f>
        <v>0</v>
      </c>
      <c r="Z888" s="98"/>
      <c r="AA888" s="98"/>
      <c r="AB888" s="98"/>
      <c r="AC888" s="98"/>
      <c r="AD888" s="98"/>
      <c r="AE888" s="98"/>
      <c r="AF888" s="98"/>
      <c r="AG888" s="98"/>
    </row>
    <row r="889" spans="1:33">
      <c r="A889" s="97">
        <f t="shared" si="465"/>
        <v>860</v>
      </c>
      <c r="G889" s="118"/>
      <c r="H889" s="106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</row>
    <row r="890" spans="1:33">
      <c r="A890" s="97">
        <f t="shared" si="465"/>
        <v>861</v>
      </c>
      <c r="D890" s="97" t="s">
        <v>24</v>
      </c>
      <c r="G890" s="118"/>
      <c r="H890" s="106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</row>
    <row r="891" spans="1:33">
      <c r="A891" s="97">
        <f t="shared" si="465"/>
        <v>862</v>
      </c>
      <c r="G891" s="118"/>
      <c r="H891" s="106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</row>
    <row r="892" spans="1:33">
      <c r="A892" s="97">
        <f t="shared" si="465"/>
        <v>863</v>
      </c>
      <c r="C892" s="97">
        <v>37400</v>
      </c>
      <c r="E892" s="107" t="s">
        <v>115</v>
      </c>
      <c r="G892" s="118"/>
      <c r="H892" s="106"/>
      <c r="I892" s="98">
        <f>'Plt. Class.'!G$70</f>
        <v>531166.79</v>
      </c>
      <c r="J892" s="106">
        <f t="shared" ref="J892:X892" si="510">+J70+J344+J618</f>
        <v>322521.63172894286</v>
      </c>
      <c r="K892" s="106">
        <f t="shared" si="510"/>
        <v>108456.69433227699</v>
      </c>
      <c r="L892" s="106">
        <f t="shared" si="510"/>
        <v>2024.3642273741345</v>
      </c>
      <c r="M892" s="106">
        <f t="shared" si="510"/>
        <v>51391.999340804527</v>
      </c>
      <c r="N892" s="106">
        <f t="shared" si="510"/>
        <v>46772.100370601525</v>
      </c>
      <c r="O892" s="106">
        <f t="shared" si="510"/>
        <v>0</v>
      </c>
      <c r="P892" s="106">
        <f t="shared" si="510"/>
        <v>0</v>
      </c>
      <c r="Q892" s="106">
        <f t="shared" si="510"/>
        <v>0</v>
      </c>
      <c r="R892" s="106">
        <f t="shared" si="510"/>
        <v>0</v>
      </c>
      <c r="S892" s="106">
        <f t="shared" si="510"/>
        <v>0</v>
      </c>
      <c r="T892" s="106">
        <f t="shared" si="510"/>
        <v>0</v>
      </c>
      <c r="U892" s="106">
        <f t="shared" si="510"/>
        <v>0</v>
      </c>
      <c r="V892" s="106">
        <f t="shared" si="510"/>
        <v>0</v>
      </c>
      <c r="W892" s="106">
        <f t="shared" si="510"/>
        <v>0</v>
      </c>
      <c r="X892" s="106">
        <f t="shared" si="510"/>
        <v>0</v>
      </c>
      <c r="Y892" s="98">
        <f t="shared" ref="Y892:Y914" si="511">SUM(J892:X892)-I892</f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465"/>
        <v>864</v>
      </c>
      <c r="C893" s="97">
        <v>37401</v>
      </c>
      <c r="E893" s="107" t="s">
        <v>274</v>
      </c>
      <c r="G893" s="118"/>
      <c r="H893" s="106"/>
      <c r="I893" s="98">
        <f>'Plt. Class.'!G$71</f>
        <v>428640.46</v>
      </c>
      <c r="J893" s="106">
        <f t="shared" ref="J893:X893" si="512">+J71+J345+J619</f>
        <v>260268.19294226708</v>
      </c>
      <c r="K893" s="106">
        <f t="shared" si="512"/>
        <v>87522.277792756227</v>
      </c>
      <c r="L893" s="106">
        <f t="shared" si="512"/>
        <v>1633.6194769051613</v>
      </c>
      <c r="M893" s="106">
        <f t="shared" si="512"/>
        <v>41472.265684686638</v>
      </c>
      <c r="N893" s="106">
        <f t="shared" si="512"/>
        <v>37744.10410338494</v>
      </c>
      <c r="O893" s="106">
        <f t="shared" si="512"/>
        <v>0</v>
      </c>
      <c r="P893" s="106">
        <f t="shared" si="512"/>
        <v>0</v>
      </c>
      <c r="Q893" s="106">
        <f t="shared" si="512"/>
        <v>0</v>
      </c>
      <c r="R893" s="106">
        <f t="shared" si="512"/>
        <v>0</v>
      </c>
      <c r="S893" s="106">
        <f t="shared" si="512"/>
        <v>0</v>
      </c>
      <c r="T893" s="106">
        <f t="shared" si="512"/>
        <v>0</v>
      </c>
      <c r="U893" s="106">
        <f t="shared" si="512"/>
        <v>0</v>
      </c>
      <c r="V893" s="106">
        <f t="shared" si="512"/>
        <v>0</v>
      </c>
      <c r="W893" s="106">
        <f t="shared" si="512"/>
        <v>0</v>
      </c>
      <c r="X893" s="106">
        <f t="shared" si="512"/>
        <v>0</v>
      </c>
      <c r="Y893" s="98">
        <f t="shared" si="511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465"/>
        <v>865</v>
      </c>
      <c r="C894" s="97">
        <v>37402</v>
      </c>
      <c r="E894" s="107" t="s">
        <v>275</v>
      </c>
      <c r="G894" s="118"/>
      <c r="H894" s="106"/>
      <c r="I894" s="98">
        <f>'Plt. Class.'!G$72</f>
        <v>3561926.3299999987</v>
      </c>
      <c r="J894" s="106">
        <f t="shared" ref="J894:X894" si="513">+J72+J346+J620</f>
        <v>2162782.6017697463</v>
      </c>
      <c r="K894" s="106">
        <f t="shared" si="513"/>
        <v>727294.63226964744</v>
      </c>
      <c r="L894" s="106">
        <f t="shared" si="513"/>
        <v>13575.088613868411</v>
      </c>
      <c r="M894" s="106">
        <f t="shared" si="513"/>
        <v>344627.18500031641</v>
      </c>
      <c r="N894" s="106">
        <f t="shared" si="513"/>
        <v>313646.82234642009</v>
      </c>
      <c r="O894" s="106">
        <f t="shared" si="513"/>
        <v>0</v>
      </c>
      <c r="P894" s="106">
        <f t="shared" si="513"/>
        <v>0</v>
      </c>
      <c r="Q894" s="106">
        <f t="shared" si="513"/>
        <v>0</v>
      </c>
      <c r="R894" s="106">
        <f t="shared" si="513"/>
        <v>0</v>
      </c>
      <c r="S894" s="106">
        <f t="shared" si="513"/>
        <v>0</v>
      </c>
      <c r="T894" s="106">
        <f t="shared" si="513"/>
        <v>0</v>
      </c>
      <c r="U894" s="106">
        <f t="shared" si="513"/>
        <v>0</v>
      </c>
      <c r="V894" s="106">
        <f t="shared" si="513"/>
        <v>0</v>
      </c>
      <c r="W894" s="106">
        <f t="shared" si="513"/>
        <v>0</v>
      </c>
      <c r="X894" s="106">
        <f t="shared" si="513"/>
        <v>0</v>
      </c>
      <c r="Y894" s="98">
        <f t="shared" si="511"/>
        <v>0</v>
      </c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465"/>
        <v>866</v>
      </c>
      <c r="C895" s="97">
        <v>37403</v>
      </c>
      <c r="E895" s="107" t="s">
        <v>276</v>
      </c>
      <c r="G895" s="118"/>
      <c r="H895" s="106"/>
      <c r="I895" s="98">
        <f>'Plt. Class.'!G$73</f>
        <v>2783.89</v>
      </c>
      <c r="J895" s="106">
        <f t="shared" ref="J895:X895" si="514">+J73+J347+J621</f>
        <v>1690.3631067632948</v>
      </c>
      <c r="K895" s="106">
        <f t="shared" si="514"/>
        <v>568.43069346387892</v>
      </c>
      <c r="L895" s="106">
        <f t="shared" si="514"/>
        <v>10.609863860172016</v>
      </c>
      <c r="M895" s="106">
        <f t="shared" si="514"/>
        <v>269.34980826808146</v>
      </c>
      <c r="N895" s="106">
        <f t="shared" si="514"/>
        <v>245.13652764457251</v>
      </c>
      <c r="O895" s="106">
        <f t="shared" si="514"/>
        <v>0</v>
      </c>
      <c r="P895" s="106">
        <f t="shared" si="514"/>
        <v>0</v>
      </c>
      <c r="Q895" s="106">
        <f t="shared" si="514"/>
        <v>0</v>
      </c>
      <c r="R895" s="106">
        <f t="shared" si="514"/>
        <v>0</v>
      </c>
      <c r="S895" s="106">
        <f t="shared" si="514"/>
        <v>0</v>
      </c>
      <c r="T895" s="106">
        <f t="shared" si="514"/>
        <v>0</v>
      </c>
      <c r="U895" s="106">
        <f t="shared" si="514"/>
        <v>0</v>
      </c>
      <c r="V895" s="106">
        <f t="shared" si="514"/>
        <v>0</v>
      </c>
      <c r="W895" s="106">
        <f t="shared" si="514"/>
        <v>0</v>
      </c>
      <c r="X895" s="106">
        <f t="shared" si="514"/>
        <v>0</v>
      </c>
      <c r="Y895" s="98">
        <f t="shared" si="511"/>
        <v>0</v>
      </c>
      <c r="Z895" s="98"/>
      <c r="AA895" s="98"/>
      <c r="AB895" s="98"/>
      <c r="AC895" s="98"/>
      <c r="AD895" s="98"/>
      <c r="AE895" s="98"/>
      <c r="AF895" s="98"/>
      <c r="AG895" s="98"/>
    </row>
    <row r="896" spans="1:33">
      <c r="A896" s="97">
        <f t="shared" si="465"/>
        <v>867</v>
      </c>
      <c r="C896" s="97">
        <v>37500</v>
      </c>
      <c r="E896" s="107" t="s">
        <v>139</v>
      </c>
      <c r="G896" s="118"/>
      <c r="H896" s="106"/>
      <c r="I896" s="98">
        <f>'Plt. Class.'!G$74</f>
        <v>336167.54</v>
      </c>
      <c r="J896" s="106">
        <f t="shared" ref="J896:X896" si="515">+J74+J348+J622</f>
        <v>204119.13089503325</v>
      </c>
      <c r="K896" s="106">
        <f t="shared" si="515"/>
        <v>68640.624407662035</v>
      </c>
      <c r="L896" s="106">
        <f t="shared" si="515"/>
        <v>1281.189929777732</v>
      </c>
      <c r="M896" s="106">
        <f t="shared" si="515"/>
        <v>32525.229964169783</v>
      </c>
      <c r="N896" s="106">
        <f t="shared" si="515"/>
        <v>29601.364803357155</v>
      </c>
      <c r="O896" s="106">
        <f t="shared" si="515"/>
        <v>0</v>
      </c>
      <c r="P896" s="106">
        <f t="shared" si="515"/>
        <v>0</v>
      </c>
      <c r="Q896" s="106">
        <f t="shared" si="515"/>
        <v>0</v>
      </c>
      <c r="R896" s="106">
        <f t="shared" si="515"/>
        <v>0</v>
      </c>
      <c r="S896" s="106">
        <f t="shared" si="515"/>
        <v>0</v>
      </c>
      <c r="T896" s="106">
        <f t="shared" si="515"/>
        <v>0</v>
      </c>
      <c r="U896" s="106">
        <f t="shared" si="515"/>
        <v>0</v>
      </c>
      <c r="V896" s="106">
        <f t="shared" si="515"/>
        <v>0</v>
      </c>
      <c r="W896" s="106">
        <f t="shared" si="515"/>
        <v>0</v>
      </c>
      <c r="X896" s="106">
        <f t="shared" si="515"/>
        <v>0</v>
      </c>
      <c r="Y896" s="98">
        <f t="shared" si="511"/>
        <v>0</v>
      </c>
      <c r="Z896" s="98"/>
      <c r="AA896" s="98"/>
      <c r="AB896" s="98"/>
      <c r="AC896" s="98"/>
      <c r="AD896" s="98"/>
      <c r="AE896" s="98"/>
      <c r="AF896" s="98"/>
      <c r="AG896" s="98"/>
    </row>
    <row r="897" spans="1:33">
      <c r="A897" s="97">
        <f t="shared" si="465"/>
        <v>868</v>
      </c>
      <c r="C897" s="97">
        <v>37501</v>
      </c>
      <c r="E897" s="107" t="s">
        <v>277</v>
      </c>
      <c r="G897" s="118"/>
      <c r="H897" s="106"/>
      <c r="I897" s="98">
        <f>'Plt. Class.'!G$75</f>
        <v>99818.12999999999</v>
      </c>
      <c r="J897" s="106">
        <f t="shared" ref="J897:X897" si="516">+J75+J349+J623</f>
        <v>60609.034242769085</v>
      </c>
      <c r="K897" s="106">
        <f t="shared" si="516"/>
        <v>20381.440666178481</v>
      </c>
      <c r="L897" s="106">
        <f t="shared" si="516"/>
        <v>380.42335368026471</v>
      </c>
      <c r="M897" s="106">
        <f t="shared" si="516"/>
        <v>9657.7070851141507</v>
      </c>
      <c r="N897" s="106">
        <f t="shared" si="516"/>
        <v>8789.5246522580037</v>
      </c>
      <c r="O897" s="106">
        <f t="shared" si="516"/>
        <v>0</v>
      </c>
      <c r="P897" s="106">
        <f t="shared" si="516"/>
        <v>0</v>
      </c>
      <c r="Q897" s="106">
        <f t="shared" si="516"/>
        <v>0</v>
      </c>
      <c r="R897" s="106">
        <f t="shared" si="516"/>
        <v>0</v>
      </c>
      <c r="S897" s="106">
        <f t="shared" si="516"/>
        <v>0</v>
      </c>
      <c r="T897" s="106">
        <f t="shared" si="516"/>
        <v>0</v>
      </c>
      <c r="U897" s="106">
        <f t="shared" si="516"/>
        <v>0</v>
      </c>
      <c r="V897" s="106">
        <f t="shared" si="516"/>
        <v>0</v>
      </c>
      <c r="W897" s="106">
        <f t="shared" si="516"/>
        <v>0</v>
      </c>
      <c r="X897" s="106">
        <f t="shared" si="516"/>
        <v>0</v>
      </c>
      <c r="Y897" s="98">
        <f t="shared" si="511"/>
        <v>0</v>
      </c>
      <c r="Z897" s="98"/>
      <c r="AA897" s="98"/>
      <c r="AB897" s="98"/>
      <c r="AC897" s="98"/>
      <c r="AD897" s="98"/>
      <c r="AE897" s="98"/>
      <c r="AF897" s="98"/>
      <c r="AG897" s="98"/>
    </row>
    <row r="898" spans="1:33">
      <c r="A898" s="97">
        <f t="shared" si="465"/>
        <v>869</v>
      </c>
      <c r="C898" s="97">
        <v>37502</v>
      </c>
      <c r="E898" s="107" t="s">
        <v>275</v>
      </c>
      <c r="G898" s="118"/>
      <c r="H898" s="106"/>
      <c r="I898" s="98">
        <f>'Plt. Class.'!G$76</f>
        <v>46264.189999999995</v>
      </c>
      <c r="J898" s="106">
        <f t="shared" ref="J898:X898" si="517">+J76+J350+J624</f>
        <v>28091.368531187421</v>
      </c>
      <c r="K898" s="106">
        <f t="shared" si="517"/>
        <v>9446.4887636525345</v>
      </c>
      <c r="L898" s="106">
        <f t="shared" si="517"/>
        <v>176.32045716645828</v>
      </c>
      <c r="M898" s="106">
        <f t="shared" si="517"/>
        <v>4476.2008219355257</v>
      </c>
      <c r="N898" s="106">
        <f t="shared" si="517"/>
        <v>4073.8114260580537</v>
      </c>
      <c r="O898" s="106">
        <f t="shared" si="517"/>
        <v>0</v>
      </c>
      <c r="P898" s="106">
        <f t="shared" si="517"/>
        <v>0</v>
      </c>
      <c r="Q898" s="106">
        <f t="shared" si="517"/>
        <v>0</v>
      </c>
      <c r="R898" s="106">
        <f t="shared" si="517"/>
        <v>0</v>
      </c>
      <c r="S898" s="106">
        <f t="shared" si="517"/>
        <v>0</v>
      </c>
      <c r="T898" s="106">
        <f t="shared" si="517"/>
        <v>0</v>
      </c>
      <c r="U898" s="106">
        <f t="shared" si="517"/>
        <v>0</v>
      </c>
      <c r="V898" s="106">
        <f t="shared" si="517"/>
        <v>0</v>
      </c>
      <c r="W898" s="106">
        <f t="shared" si="517"/>
        <v>0</v>
      </c>
      <c r="X898" s="106">
        <f t="shared" si="517"/>
        <v>0</v>
      </c>
      <c r="Y898" s="98">
        <f t="shared" si="511"/>
        <v>0</v>
      </c>
      <c r="Z898" s="98"/>
      <c r="AA898" s="98"/>
      <c r="AB898" s="98"/>
      <c r="AC898" s="98"/>
      <c r="AD898" s="98"/>
      <c r="AE898" s="98"/>
      <c r="AF898" s="98"/>
      <c r="AG898" s="98"/>
    </row>
    <row r="899" spans="1:33">
      <c r="A899" s="97">
        <f t="shared" si="465"/>
        <v>870</v>
      </c>
      <c r="C899" s="97">
        <v>37503</v>
      </c>
      <c r="E899" s="107" t="s">
        <v>278</v>
      </c>
      <c r="G899" s="118"/>
      <c r="H899" s="106"/>
      <c r="I899" s="98">
        <f>'Plt. Class.'!G$77</f>
        <v>4005.0800000000013</v>
      </c>
      <c r="J899" s="106">
        <f t="shared" ref="J899:X899" si="518">+J77+J351+J625</f>
        <v>2431.8631381396317</v>
      </c>
      <c r="K899" s="106">
        <f t="shared" si="518"/>
        <v>817.78030086616695</v>
      </c>
      <c r="L899" s="106">
        <f t="shared" si="518"/>
        <v>15.264020327346898</v>
      </c>
      <c r="M899" s="106">
        <f t="shared" si="518"/>
        <v>387.50364780875975</v>
      </c>
      <c r="N899" s="106">
        <f t="shared" si="518"/>
        <v>352.66889285809606</v>
      </c>
      <c r="O899" s="106">
        <f t="shared" si="518"/>
        <v>0</v>
      </c>
      <c r="P899" s="106">
        <f t="shared" si="518"/>
        <v>0</v>
      </c>
      <c r="Q899" s="106">
        <f t="shared" si="518"/>
        <v>0</v>
      </c>
      <c r="R899" s="106">
        <f t="shared" si="518"/>
        <v>0</v>
      </c>
      <c r="S899" s="106">
        <f t="shared" si="518"/>
        <v>0</v>
      </c>
      <c r="T899" s="106">
        <f t="shared" si="518"/>
        <v>0</v>
      </c>
      <c r="U899" s="106">
        <f t="shared" si="518"/>
        <v>0</v>
      </c>
      <c r="V899" s="106">
        <f t="shared" si="518"/>
        <v>0</v>
      </c>
      <c r="W899" s="106">
        <f t="shared" si="518"/>
        <v>0</v>
      </c>
      <c r="X899" s="106">
        <f t="shared" si="518"/>
        <v>0</v>
      </c>
      <c r="Y899" s="98">
        <f t="shared" si="511"/>
        <v>0</v>
      </c>
      <c r="Z899" s="98"/>
      <c r="AA899" s="98"/>
      <c r="AB899" s="98"/>
      <c r="AC899" s="98"/>
      <c r="AD899" s="98"/>
      <c r="AE899" s="98"/>
      <c r="AF899" s="98"/>
      <c r="AG899" s="98"/>
    </row>
    <row r="900" spans="1:33">
      <c r="A900" s="97">
        <f t="shared" ref="A900:A965" si="519">A899+1</f>
        <v>871</v>
      </c>
      <c r="C900" s="97">
        <v>37600</v>
      </c>
      <c r="E900" s="107" t="s">
        <v>271</v>
      </c>
      <c r="G900" s="118"/>
      <c r="H900" s="106"/>
      <c r="I900" s="98">
        <f>'Plt. Class.'!G$78</f>
        <v>3501544.5425740299</v>
      </c>
      <c r="J900" s="106">
        <f t="shared" ref="J900:X900" si="520">+J78+J352+J626</f>
        <v>2126119.1036483115</v>
      </c>
      <c r="K900" s="106">
        <f t="shared" si="520"/>
        <v>714965.53115605027</v>
      </c>
      <c r="L900" s="106">
        <f t="shared" si="520"/>
        <v>13344.963664885738</v>
      </c>
      <c r="M900" s="106">
        <f t="shared" si="520"/>
        <v>338785.06377208227</v>
      </c>
      <c r="N900" s="106">
        <f t="shared" si="520"/>
        <v>308329.88033270021</v>
      </c>
      <c r="O900" s="106">
        <f t="shared" si="520"/>
        <v>0</v>
      </c>
      <c r="P900" s="106">
        <f t="shared" si="520"/>
        <v>0</v>
      </c>
      <c r="Q900" s="106">
        <f t="shared" si="520"/>
        <v>0</v>
      </c>
      <c r="R900" s="106">
        <f t="shared" si="520"/>
        <v>0</v>
      </c>
      <c r="S900" s="106">
        <f t="shared" si="520"/>
        <v>0</v>
      </c>
      <c r="T900" s="106">
        <f t="shared" si="520"/>
        <v>0</v>
      </c>
      <c r="U900" s="106">
        <f t="shared" si="520"/>
        <v>0</v>
      </c>
      <c r="V900" s="106">
        <f t="shared" si="520"/>
        <v>0</v>
      </c>
      <c r="W900" s="106">
        <f t="shared" si="520"/>
        <v>0</v>
      </c>
      <c r="X900" s="106">
        <f t="shared" si="520"/>
        <v>0</v>
      </c>
      <c r="Y900" s="98">
        <f t="shared" si="511"/>
        <v>0</v>
      </c>
      <c r="Z900" s="98"/>
      <c r="AA900" s="98"/>
      <c r="AB900" s="98"/>
      <c r="AC900" s="98"/>
      <c r="AD900" s="98"/>
      <c r="AE900" s="98"/>
      <c r="AF900" s="98"/>
      <c r="AG900" s="98"/>
    </row>
    <row r="901" spans="1:33">
      <c r="A901" s="97">
        <f t="shared" si="519"/>
        <v>872</v>
      </c>
      <c r="C901" s="97">
        <v>37601</v>
      </c>
      <c r="E901" s="107" t="s">
        <v>272</v>
      </c>
      <c r="G901" s="118"/>
      <c r="H901" s="106"/>
      <c r="I901" s="98">
        <f>'Plt. Class.'!G$79</f>
        <v>206849853.81083393</v>
      </c>
      <c r="J901" s="106">
        <f t="shared" ref="J901:X901" si="521">+J79+J353+J627</f>
        <v>125598124.03550953</v>
      </c>
      <c r="K901" s="106">
        <f t="shared" si="521"/>
        <v>42235794.461919948</v>
      </c>
      <c r="L901" s="106">
        <f t="shared" si="521"/>
        <v>788338.90291262651</v>
      </c>
      <c r="M901" s="106">
        <f t="shared" si="521"/>
        <v>20013351.268990088</v>
      </c>
      <c r="N901" s="106">
        <f t="shared" si="521"/>
        <v>18214245.141501743</v>
      </c>
      <c r="O901" s="106">
        <f t="shared" si="521"/>
        <v>0</v>
      </c>
      <c r="P901" s="106">
        <f t="shared" si="521"/>
        <v>0</v>
      </c>
      <c r="Q901" s="106">
        <f t="shared" si="521"/>
        <v>0</v>
      </c>
      <c r="R901" s="106">
        <f t="shared" si="521"/>
        <v>0</v>
      </c>
      <c r="S901" s="106">
        <f t="shared" si="521"/>
        <v>0</v>
      </c>
      <c r="T901" s="106">
        <f t="shared" si="521"/>
        <v>0</v>
      </c>
      <c r="U901" s="106">
        <f t="shared" si="521"/>
        <v>0</v>
      </c>
      <c r="V901" s="106">
        <f t="shared" si="521"/>
        <v>0</v>
      </c>
      <c r="W901" s="106">
        <f t="shared" si="521"/>
        <v>0</v>
      </c>
      <c r="X901" s="106">
        <f t="shared" si="521"/>
        <v>0</v>
      </c>
      <c r="Y901" s="98">
        <f t="shared" si="511"/>
        <v>0</v>
      </c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19"/>
        <v>873</v>
      </c>
      <c r="C902" s="97">
        <v>37602</v>
      </c>
      <c r="E902" s="107" t="s">
        <v>279</v>
      </c>
      <c r="G902" s="118"/>
      <c r="H902" s="106"/>
      <c r="I902" s="98">
        <f>'Plt. Class.'!G$80</f>
        <v>208225451.31272393</v>
      </c>
      <c r="J902" s="106">
        <f t="shared" ref="J902:X902" si="522">+J80+J354+J628</f>
        <v>126433379.4755415</v>
      </c>
      <c r="K902" s="106">
        <f t="shared" si="522"/>
        <v>42516671.882337607</v>
      </c>
      <c r="L902" s="106">
        <f t="shared" si="522"/>
        <v>793581.53183167346</v>
      </c>
      <c r="M902" s="106">
        <f t="shared" si="522"/>
        <v>20146444.503057566</v>
      </c>
      <c r="N902" s="106">
        <f t="shared" si="522"/>
        <v>18335373.919955581</v>
      </c>
      <c r="O902" s="106">
        <f t="shared" si="522"/>
        <v>0</v>
      </c>
      <c r="P902" s="106">
        <f t="shared" si="522"/>
        <v>0</v>
      </c>
      <c r="Q902" s="106">
        <f t="shared" si="522"/>
        <v>0</v>
      </c>
      <c r="R902" s="106">
        <f t="shared" si="522"/>
        <v>0</v>
      </c>
      <c r="S902" s="106">
        <f t="shared" si="522"/>
        <v>0</v>
      </c>
      <c r="T902" s="106">
        <f t="shared" si="522"/>
        <v>0</v>
      </c>
      <c r="U902" s="106">
        <f t="shared" si="522"/>
        <v>0</v>
      </c>
      <c r="V902" s="106">
        <f t="shared" si="522"/>
        <v>0</v>
      </c>
      <c r="W902" s="106">
        <f t="shared" si="522"/>
        <v>0</v>
      </c>
      <c r="X902" s="106">
        <f t="shared" si="522"/>
        <v>0</v>
      </c>
      <c r="Y902" s="98">
        <f t="shared" si="511"/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19"/>
        <v>874</v>
      </c>
      <c r="C903" s="97">
        <v>37603</v>
      </c>
      <c r="E903" s="107" t="s">
        <v>639</v>
      </c>
      <c r="G903" s="118"/>
      <c r="H903" s="106"/>
      <c r="I903" s="98">
        <f>'Plt. Class.'!G$81</f>
        <v>3567921.9186763312</v>
      </c>
      <c r="J903" s="106">
        <f t="shared" ref="J903:X903" si="523">+J81+J355+J629</f>
        <v>2166423.0911216247</v>
      </c>
      <c r="K903" s="106">
        <f t="shared" si="523"/>
        <v>728518.84609598818</v>
      </c>
      <c r="L903" s="106">
        <f t="shared" si="523"/>
        <v>13597.938791000941</v>
      </c>
      <c r="M903" s="106">
        <f t="shared" si="523"/>
        <v>345207.27640494244</v>
      </c>
      <c r="N903" s="106">
        <f t="shared" si="523"/>
        <v>314174.76626277505</v>
      </c>
      <c r="O903" s="106">
        <f t="shared" si="523"/>
        <v>0</v>
      </c>
      <c r="P903" s="106">
        <f t="shared" si="523"/>
        <v>0</v>
      </c>
      <c r="Q903" s="106">
        <f t="shared" si="523"/>
        <v>0</v>
      </c>
      <c r="R903" s="106">
        <f t="shared" si="523"/>
        <v>0</v>
      </c>
      <c r="S903" s="106">
        <f t="shared" si="523"/>
        <v>0</v>
      </c>
      <c r="T903" s="106">
        <f t="shared" si="523"/>
        <v>0</v>
      </c>
      <c r="U903" s="106">
        <f t="shared" si="523"/>
        <v>0</v>
      </c>
      <c r="V903" s="106">
        <f t="shared" si="523"/>
        <v>0</v>
      </c>
      <c r="W903" s="106">
        <f t="shared" si="523"/>
        <v>0</v>
      </c>
      <c r="X903" s="106">
        <f t="shared" si="523"/>
        <v>0</v>
      </c>
      <c r="Y903" s="98">
        <f t="shared" ref="Y903:Y904" si="524">SUM(J903:X903)-I903</f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19"/>
        <v>875</v>
      </c>
      <c r="C904" s="97">
        <v>37604</v>
      </c>
      <c r="E904" s="107" t="s">
        <v>640</v>
      </c>
      <c r="G904" s="118"/>
      <c r="H904" s="106"/>
      <c r="I904" s="98">
        <f>'Plt. Class.'!G$82</f>
        <v>10571511.840000002</v>
      </c>
      <c r="J904" s="106">
        <f t="shared" ref="J904:X904" si="525">+J82+J356+J630</f>
        <v>6418965.4034632687</v>
      </c>
      <c r="K904" s="106">
        <f t="shared" si="525"/>
        <v>2158552.1720228917</v>
      </c>
      <c r="L904" s="106">
        <f t="shared" si="525"/>
        <v>40289.774890026762</v>
      </c>
      <c r="M904" s="106">
        <f t="shared" si="525"/>
        <v>1022825.861369434</v>
      </c>
      <c r="N904" s="106">
        <f t="shared" si="525"/>
        <v>930878.62825438008</v>
      </c>
      <c r="O904" s="106">
        <f t="shared" si="525"/>
        <v>0</v>
      </c>
      <c r="P904" s="106">
        <f t="shared" si="525"/>
        <v>0</v>
      </c>
      <c r="Q904" s="106">
        <f t="shared" si="525"/>
        <v>0</v>
      </c>
      <c r="R904" s="106">
        <f t="shared" si="525"/>
        <v>0</v>
      </c>
      <c r="S904" s="106">
        <f t="shared" si="525"/>
        <v>0</v>
      </c>
      <c r="T904" s="106">
        <f t="shared" si="525"/>
        <v>0</v>
      </c>
      <c r="U904" s="106">
        <f t="shared" si="525"/>
        <v>0</v>
      </c>
      <c r="V904" s="106">
        <f t="shared" si="525"/>
        <v>0</v>
      </c>
      <c r="W904" s="106">
        <f t="shared" si="525"/>
        <v>0</v>
      </c>
      <c r="X904" s="106">
        <f t="shared" si="525"/>
        <v>0</v>
      </c>
      <c r="Y904" s="98">
        <f t="shared" si="524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19"/>
        <v>876</v>
      </c>
      <c r="C905" s="97">
        <v>37800</v>
      </c>
      <c r="E905" s="107" t="s">
        <v>280</v>
      </c>
      <c r="G905" s="118"/>
      <c r="H905" s="106"/>
      <c r="I905" s="98">
        <f>'Plt. Class.'!G$83</f>
        <v>23019538.103403393</v>
      </c>
      <c r="J905" s="106">
        <f t="shared" ref="J905:X905" si="526">+J83+J357+J631</f>
        <v>13977340.320459861</v>
      </c>
      <c r="K905" s="106">
        <f t="shared" si="526"/>
        <v>4700261.8664299874</v>
      </c>
      <c r="L905" s="106">
        <f t="shared" si="526"/>
        <v>87731.255689395897</v>
      </c>
      <c r="M905" s="106">
        <f t="shared" si="526"/>
        <v>2227210.1895446656</v>
      </c>
      <c r="N905" s="106">
        <f t="shared" si="526"/>
        <v>2026994.4712794819</v>
      </c>
      <c r="O905" s="106">
        <f t="shared" si="526"/>
        <v>0</v>
      </c>
      <c r="P905" s="106">
        <f t="shared" si="526"/>
        <v>0</v>
      </c>
      <c r="Q905" s="106">
        <f t="shared" si="526"/>
        <v>0</v>
      </c>
      <c r="R905" s="106">
        <f t="shared" si="526"/>
        <v>0</v>
      </c>
      <c r="S905" s="106">
        <f t="shared" si="526"/>
        <v>0</v>
      </c>
      <c r="T905" s="106">
        <f t="shared" si="526"/>
        <v>0</v>
      </c>
      <c r="U905" s="106">
        <f t="shared" si="526"/>
        <v>0</v>
      </c>
      <c r="V905" s="106">
        <f t="shared" si="526"/>
        <v>0</v>
      </c>
      <c r="W905" s="106">
        <f t="shared" si="526"/>
        <v>0</v>
      </c>
      <c r="X905" s="106">
        <f t="shared" si="526"/>
        <v>0</v>
      </c>
      <c r="Y905" s="98">
        <f t="shared" si="511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19"/>
        <v>877</v>
      </c>
      <c r="C906" s="97">
        <v>37900</v>
      </c>
      <c r="E906" s="107" t="s">
        <v>281</v>
      </c>
      <c r="G906" s="118"/>
      <c r="H906" s="106"/>
      <c r="I906" s="98">
        <f>'Plt. Class.'!G$84</f>
        <v>4548555.2487816606</v>
      </c>
      <c r="J906" s="106">
        <f t="shared" ref="J906:X906" si="527">+J84+J358+J632</f>
        <v>2761858.4001577143</v>
      </c>
      <c r="K906" s="106">
        <f t="shared" si="527"/>
        <v>928750.20720061706</v>
      </c>
      <c r="L906" s="106">
        <f t="shared" si="527"/>
        <v>17335.294120832459</v>
      </c>
      <c r="M906" s="106">
        <f t="shared" si="527"/>
        <v>440086.52790021012</v>
      </c>
      <c r="N906" s="106">
        <f t="shared" si="527"/>
        <v>400524.81940228638</v>
      </c>
      <c r="O906" s="106">
        <f t="shared" si="527"/>
        <v>0</v>
      </c>
      <c r="P906" s="106">
        <f t="shared" si="527"/>
        <v>0</v>
      </c>
      <c r="Q906" s="106">
        <f t="shared" si="527"/>
        <v>0</v>
      </c>
      <c r="R906" s="106">
        <f t="shared" si="527"/>
        <v>0</v>
      </c>
      <c r="S906" s="106">
        <f t="shared" si="527"/>
        <v>0</v>
      </c>
      <c r="T906" s="106">
        <f t="shared" si="527"/>
        <v>0</v>
      </c>
      <c r="U906" s="106">
        <f t="shared" si="527"/>
        <v>0</v>
      </c>
      <c r="V906" s="106">
        <f t="shared" si="527"/>
        <v>0</v>
      </c>
      <c r="W906" s="106">
        <f t="shared" si="527"/>
        <v>0</v>
      </c>
      <c r="X906" s="106">
        <f t="shared" si="527"/>
        <v>0</v>
      </c>
      <c r="Y906" s="98">
        <f t="shared" si="511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19"/>
        <v>878</v>
      </c>
      <c r="C907" s="97">
        <v>37905</v>
      </c>
      <c r="E907" s="107" t="s">
        <v>282</v>
      </c>
      <c r="G907" s="118"/>
      <c r="H907" s="106"/>
      <c r="I907" s="98">
        <f>'Plt. Class.'!G$85</f>
        <v>1721572.8990013897</v>
      </c>
      <c r="J907" s="106">
        <f t="shared" ref="J907:X907" si="528">+J85+J359+J633</f>
        <v>1045329.8492668464</v>
      </c>
      <c r="K907" s="106">
        <f t="shared" si="528"/>
        <v>351520.66957673628</v>
      </c>
      <c r="L907" s="106">
        <f t="shared" si="528"/>
        <v>6561.1982096154698</v>
      </c>
      <c r="M907" s="106">
        <f t="shared" si="528"/>
        <v>166567.4039798805</v>
      </c>
      <c r="N907" s="106">
        <f t="shared" si="528"/>
        <v>151593.7779683109</v>
      </c>
      <c r="O907" s="106">
        <f t="shared" si="528"/>
        <v>0</v>
      </c>
      <c r="P907" s="106">
        <f t="shared" si="528"/>
        <v>0</v>
      </c>
      <c r="Q907" s="106">
        <f t="shared" si="528"/>
        <v>0</v>
      </c>
      <c r="R907" s="106">
        <f t="shared" si="528"/>
        <v>0</v>
      </c>
      <c r="S907" s="106">
        <f t="shared" si="528"/>
        <v>0</v>
      </c>
      <c r="T907" s="106">
        <f t="shared" si="528"/>
        <v>0</v>
      </c>
      <c r="U907" s="106">
        <f t="shared" si="528"/>
        <v>0</v>
      </c>
      <c r="V907" s="106">
        <f t="shared" si="528"/>
        <v>0</v>
      </c>
      <c r="W907" s="106">
        <f t="shared" si="528"/>
        <v>0</v>
      </c>
      <c r="X907" s="106">
        <f t="shared" si="528"/>
        <v>0</v>
      </c>
      <c r="Y907" s="98">
        <f t="shared" si="511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19"/>
        <v>879</v>
      </c>
      <c r="C908" s="97">
        <v>38000</v>
      </c>
      <c r="E908" s="107" t="s">
        <v>52</v>
      </c>
      <c r="G908" s="118"/>
      <c r="H908" s="106"/>
      <c r="I908" s="98">
        <f>'Plt. Class.'!G$86</f>
        <v>186094700.787117</v>
      </c>
      <c r="J908" s="106">
        <f t="shared" ref="J908:X908" si="529">+J86+J360+J634</f>
        <v>165357905.14363933</v>
      </c>
      <c r="K908" s="106">
        <f t="shared" si="529"/>
        <v>20534335.57685633</v>
      </c>
      <c r="L908" s="106">
        <f t="shared" si="529"/>
        <v>8308.7451599321903</v>
      </c>
      <c r="M908" s="106">
        <f t="shared" si="529"/>
        <v>122370.61585292238</v>
      </c>
      <c r="N908" s="106">
        <f t="shared" si="529"/>
        <v>71780.705608486343</v>
      </c>
      <c r="O908" s="106">
        <f t="shared" si="529"/>
        <v>0</v>
      </c>
      <c r="P908" s="106">
        <f t="shared" si="529"/>
        <v>0</v>
      </c>
      <c r="Q908" s="106">
        <f t="shared" si="529"/>
        <v>0</v>
      </c>
      <c r="R908" s="106">
        <f t="shared" si="529"/>
        <v>0</v>
      </c>
      <c r="S908" s="106">
        <f t="shared" si="529"/>
        <v>0</v>
      </c>
      <c r="T908" s="106">
        <f t="shared" si="529"/>
        <v>0</v>
      </c>
      <c r="U908" s="106">
        <f t="shared" si="529"/>
        <v>0</v>
      </c>
      <c r="V908" s="106">
        <f t="shared" si="529"/>
        <v>0</v>
      </c>
      <c r="W908" s="106">
        <f t="shared" si="529"/>
        <v>0</v>
      </c>
      <c r="X908" s="106">
        <f t="shared" si="529"/>
        <v>0</v>
      </c>
      <c r="Y908" s="98">
        <f t="shared" si="511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19"/>
        <v>880</v>
      </c>
      <c r="C909" s="97">
        <v>38100</v>
      </c>
      <c r="E909" s="107" t="s">
        <v>51</v>
      </c>
      <c r="G909" s="118"/>
      <c r="H909" s="106"/>
      <c r="I909" s="98">
        <f>'Plt. Class.'!G$87</f>
        <v>50260826.223040834</v>
      </c>
      <c r="J909" s="106">
        <f t="shared" ref="J909:X909" si="530">+J87+J361+J635</f>
        <v>32232227.272380698</v>
      </c>
      <c r="K909" s="106">
        <f t="shared" si="530"/>
        <v>16875475.752637483</v>
      </c>
      <c r="L909" s="106">
        <f t="shared" si="530"/>
        <v>47322.945953068171</v>
      </c>
      <c r="M909" s="106">
        <f t="shared" si="530"/>
        <v>696969.02826885763</v>
      </c>
      <c r="N909" s="106">
        <f t="shared" si="530"/>
        <v>408831.22380073316</v>
      </c>
      <c r="O909" s="106">
        <f t="shared" si="530"/>
        <v>0</v>
      </c>
      <c r="P909" s="106">
        <f t="shared" si="530"/>
        <v>0</v>
      </c>
      <c r="Q909" s="106">
        <f t="shared" si="530"/>
        <v>0</v>
      </c>
      <c r="R909" s="106">
        <f t="shared" si="530"/>
        <v>0</v>
      </c>
      <c r="S909" s="106">
        <f t="shared" si="530"/>
        <v>0</v>
      </c>
      <c r="T909" s="106">
        <f t="shared" si="530"/>
        <v>0</v>
      </c>
      <c r="U909" s="106">
        <f t="shared" si="530"/>
        <v>0</v>
      </c>
      <c r="V909" s="106">
        <f t="shared" si="530"/>
        <v>0</v>
      </c>
      <c r="W909" s="106">
        <f t="shared" si="530"/>
        <v>0</v>
      </c>
      <c r="X909" s="106">
        <f t="shared" si="530"/>
        <v>0</v>
      </c>
      <c r="Y909" s="98">
        <f t="shared" si="511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19"/>
        <v>881</v>
      </c>
      <c r="C910" s="97">
        <v>38200</v>
      </c>
      <c r="E910" s="107" t="s">
        <v>283</v>
      </c>
      <c r="G910" s="118"/>
      <c r="H910" s="106"/>
      <c r="I910" s="98">
        <f>'Plt. Class.'!G$88</f>
        <v>58099827.343816116</v>
      </c>
      <c r="J910" s="106">
        <f t="shared" ref="J910:X910" si="531">+J88+J362+J636</f>
        <v>37259372.36132168</v>
      </c>
      <c r="K910" s="106">
        <f t="shared" si="531"/>
        <v>19507483.287720494</v>
      </c>
      <c r="L910" s="106">
        <f t="shared" si="531"/>
        <v>54703.736406417898</v>
      </c>
      <c r="M910" s="106">
        <f t="shared" si="531"/>
        <v>805672.79229971243</v>
      </c>
      <c r="N910" s="106">
        <f t="shared" si="531"/>
        <v>472595.16606781638</v>
      </c>
      <c r="O910" s="106">
        <f t="shared" si="531"/>
        <v>0</v>
      </c>
      <c r="P910" s="106">
        <f t="shared" si="531"/>
        <v>0</v>
      </c>
      <c r="Q910" s="106">
        <f t="shared" si="531"/>
        <v>0</v>
      </c>
      <c r="R910" s="106">
        <f t="shared" si="531"/>
        <v>0</v>
      </c>
      <c r="S910" s="106">
        <f t="shared" si="531"/>
        <v>0</v>
      </c>
      <c r="T910" s="106">
        <f t="shared" si="531"/>
        <v>0</v>
      </c>
      <c r="U910" s="106">
        <f t="shared" si="531"/>
        <v>0</v>
      </c>
      <c r="V910" s="106">
        <f t="shared" si="531"/>
        <v>0</v>
      </c>
      <c r="W910" s="106">
        <f t="shared" si="531"/>
        <v>0</v>
      </c>
      <c r="X910" s="106">
        <f t="shared" si="531"/>
        <v>0</v>
      </c>
      <c r="Y910" s="98">
        <f t="shared" si="511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19"/>
        <v>882</v>
      </c>
      <c r="C911" s="97">
        <v>38300</v>
      </c>
      <c r="E911" s="107" t="s">
        <v>284</v>
      </c>
      <c r="G911" s="118"/>
      <c r="H911" s="106"/>
      <c r="I911" s="98">
        <f>'Plt. Class.'!G$89</f>
        <v>2625436.8919019899</v>
      </c>
      <c r="J911" s="106">
        <f t="shared" ref="J911:X911" si="532">+J89+J363+J637</f>
        <v>1683690.5587971434</v>
      </c>
      <c r="K911" s="106">
        <f t="shared" si="532"/>
        <v>881511.50585465669</v>
      </c>
      <c r="L911" s="106">
        <f t="shared" si="532"/>
        <v>2471.9730548661937</v>
      </c>
      <c r="M911" s="106">
        <f t="shared" si="532"/>
        <v>36407.045741943868</v>
      </c>
      <c r="N911" s="106">
        <f t="shared" si="532"/>
        <v>21355.808453380101</v>
      </c>
      <c r="O911" s="106">
        <f t="shared" si="532"/>
        <v>0</v>
      </c>
      <c r="P911" s="106">
        <f t="shared" si="532"/>
        <v>0</v>
      </c>
      <c r="Q911" s="106">
        <f t="shared" si="532"/>
        <v>0</v>
      </c>
      <c r="R911" s="106">
        <f t="shared" si="532"/>
        <v>0</v>
      </c>
      <c r="S911" s="106">
        <f t="shared" si="532"/>
        <v>0</v>
      </c>
      <c r="T911" s="106">
        <f t="shared" si="532"/>
        <v>0</v>
      </c>
      <c r="U911" s="106">
        <f t="shared" si="532"/>
        <v>0</v>
      </c>
      <c r="V911" s="106">
        <f t="shared" si="532"/>
        <v>0</v>
      </c>
      <c r="W911" s="106">
        <f t="shared" si="532"/>
        <v>0</v>
      </c>
      <c r="X911" s="106">
        <f t="shared" si="532"/>
        <v>0</v>
      </c>
      <c r="Y911" s="98">
        <f t="shared" si="511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19"/>
        <v>883</v>
      </c>
      <c r="C912" s="97">
        <v>38400</v>
      </c>
      <c r="E912" s="107" t="s">
        <v>285</v>
      </c>
      <c r="G912" s="118"/>
      <c r="H912" s="106"/>
      <c r="I912" s="98">
        <f>'Plt. Class.'!G$90</f>
        <v>335834.73480208585</v>
      </c>
      <c r="J912" s="106">
        <f t="shared" ref="J912:X912" si="533">+J90+J364+J638</f>
        <v>215370.54424979218</v>
      </c>
      <c r="K912" s="106">
        <f t="shared" si="533"/>
        <v>112759.20731776535</v>
      </c>
      <c r="L912" s="106">
        <f t="shared" si="533"/>
        <v>316.20429265678246</v>
      </c>
      <c r="M912" s="106">
        <f t="shared" si="533"/>
        <v>4657.0346403624635</v>
      </c>
      <c r="N912" s="106">
        <f t="shared" si="533"/>
        <v>2731.7443015091094</v>
      </c>
      <c r="O912" s="106">
        <f t="shared" si="533"/>
        <v>0</v>
      </c>
      <c r="P912" s="106">
        <f t="shared" si="533"/>
        <v>0</v>
      </c>
      <c r="Q912" s="106">
        <f t="shared" si="533"/>
        <v>0</v>
      </c>
      <c r="R912" s="106">
        <f t="shared" si="533"/>
        <v>0</v>
      </c>
      <c r="S912" s="106">
        <f t="shared" si="533"/>
        <v>0</v>
      </c>
      <c r="T912" s="106">
        <f t="shared" si="533"/>
        <v>0</v>
      </c>
      <c r="U912" s="106">
        <f t="shared" si="533"/>
        <v>0</v>
      </c>
      <c r="V912" s="106">
        <f t="shared" si="533"/>
        <v>0</v>
      </c>
      <c r="W912" s="106">
        <f t="shared" si="533"/>
        <v>0</v>
      </c>
      <c r="X912" s="106">
        <f t="shared" si="533"/>
        <v>0</v>
      </c>
      <c r="Y912" s="98">
        <f t="shared" si="511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19"/>
        <v>884</v>
      </c>
      <c r="C913" s="97">
        <v>38500</v>
      </c>
      <c r="E913" s="107" t="s">
        <v>286</v>
      </c>
      <c r="G913" s="118"/>
      <c r="H913" s="106"/>
      <c r="I913" s="98">
        <f>'Plt. Class.'!G$91</f>
        <v>5367015.0566078871</v>
      </c>
      <c r="J913" s="106">
        <f t="shared" ref="J913:X913" si="534">+J91+J365+J639</f>
        <v>0</v>
      </c>
      <c r="K913" s="106">
        <f t="shared" si="534"/>
        <v>5314615.1465831995</v>
      </c>
      <c r="L913" s="106">
        <f t="shared" si="534"/>
        <v>2150.4364098268875</v>
      </c>
      <c r="M913" s="106">
        <f t="shared" si="534"/>
        <v>31671.476589758746</v>
      </c>
      <c r="N913" s="106">
        <f t="shared" si="534"/>
        <v>18577.997025102391</v>
      </c>
      <c r="O913" s="106">
        <f t="shared" si="534"/>
        <v>0</v>
      </c>
      <c r="P913" s="106">
        <f t="shared" si="534"/>
        <v>0</v>
      </c>
      <c r="Q913" s="106">
        <f t="shared" si="534"/>
        <v>0</v>
      </c>
      <c r="R913" s="106">
        <f t="shared" si="534"/>
        <v>0</v>
      </c>
      <c r="S913" s="106">
        <f t="shared" si="534"/>
        <v>0</v>
      </c>
      <c r="T913" s="106">
        <f t="shared" si="534"/>
        <v>0</v>
      </c>
      <c r="U913" s="106">
        <f t="shared" si="534"/>
        <v>0</v>
      </c>
      <c r="V913" s="106">
        <f t="shared" si="534"/>
        <v>0</v>
      </c>
      <c r="W913" s="106">
        <f t="shared" si="534"/>
        <v>0</v>
      </c>
      <c r="X913" s="106">
        <f t="shared" si="534"/>
        <v>0</v>
      </c>
      <c r="Y913" s="98">
        <f t="shared" si="511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19"/>
        <v>885</v>
      </c>
      <c r="C914" s="97">
        <v>38600</v>
      </c>
      <c r="E914" s="107" t="s">
        <v>287</v>
      </c>
      <c r="G914" s="118"/>
      <c r="H914" s="106"/>
      <c r="I914" s="98">
        <f>'Plt. Class.'!G$92</f>
        <v>0</v>
      </c>
      <c r="J914" s="106">
        <f t="shared" ref="J914:X914" si="535">+J92+J366+J640</f>
        <v>0</v>
      </c>
      <c r="K914" s="106">
        <f t="shared" si="535"/>
        <v>0</v>
      </c>
      <c r="L914" s="106">
        <f t="shared" si="535"/>
        <v>0</v>
      </c>
      <c r="M914" s="106">
        <f t="shared" si="535"/>
        <v>0</v>
      </c>
      <c r="N914" s="106">
        <f t="shared" si="535"/>
        <v>0</v>
      </c>
      <c r="O914" s="106">
        <f t="shared" si="535"/>
        <v>0</v>
      </c>
      <c r="P914" s="106">
        <f t="shared" si="535"/>
        <v>0</v>
      </c>
      <c r="Q914" s="106">
        <f t="shared" si="535"/>
        <v>0</v>
      </c>
      <c r="R914" s="106">
        <f t="shared" si="535"/>
        <v>0</v>
      </c>
      <c r="S914" s="106">
        <f t="shared" si="535"/>
        <v>0</v>
      </c>
      <c r="T914" s="106">
        <f t="shared" si="535"/>
        <v>0</v>
      </c>
      <c r="U914" s="106">
        <f t="shared" si="535"/>
        <v>0</v>
      </c>
      <c r="V914" s="106">
        <f t="shared" si="535"/>
        <v>0</v>
      </c>
      <c r="W914" s="106">
        <f t="shared" si="535"/>
        <v>0</v>
      </c>
      <c r="X914" s="106">
        <f t="shared" si="535"/>
        <v>0</v>
      </c>
      <c r="Y914" s="98">
        <f t="shared" si="511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19"/>
        <v>886</v>
      </c>
      <c r="G915" s="118"/>
      <c r="H915" s="106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19"/>
        <v>887</v>
      </c>
      <c r="D916" s="97" t="s">
        <v>66</v>
      </c>
      <c r="G916" s="118"/>
      <c r="H916" s="106"/>
      <c r="I916" s="98">
        <f>'Plt. Class.'!G$94</f>
        <v>769800363.12328053</v>
      </c>
      <c r="J916" s="98">
        <f>SUM(J892:J914)</f>
        <v>520318619.74591208</v>
      </c>
      <c r="K916" s="98">
        <f t="shared" ref="K916:X916" si="536">SUM(K892:K914)</f>
        <v>158584344.48293629</v>
      </c>
      <c r="L916" s="98">
        <f t="shared" si="536"/>
        <v>1895151.7813297848</v>
      </c>
      <c r="M916" s="98">
        <f t="shared" si="536"/>
        <v>46883033.529765531</v>
      </c>
      <c r="N916" s="98">
        <f t="shared" si="536"/>
        <v>42119213.583336867</v>
      </c>
      <c r="O916" s="98">
        <f t="shared" si="536"/>
        <v>0</v>
      </c>
      <c r="P916" s="98">
        <f t="shared" si="536"/>
        <v>0</v>
      </c>
      <c r="Q916" s="98">
        <f t="shared" si="536"/>
        <v>0</v>
      </c>
      <c r="R916" s="98">
        <f t="shared" si="536"/>
        <v>0</v>
      </c>
      <c r="S916" s="98">
        <f t="shared" si="536"/>
        <v>0</v>
      </c>
      <c r="T916" s="98">
        <f t="shared" si="536"/>
        <v>0</v>
      </c>
      <c r="U916" s="98">
        <f t="shared" si="536"/>
        <v>0</v>
      </c>
      <c r="V916" s="98">
        <f t="shared" si="536"/>
        <v>0</v>
      </c>
      <c r="W916" s="98">
        <f t="shared" si="536"/>
        <v>0</v>
      </c>
      <c r="X916" s="98">
        <f t="shared" si="536"/>
        <v>0</v>
      </c>
      <c r="Y916" s="98">
        <f>SUM(J916:X916)-I916</f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19"/>
        <v>888</v>
      </c>
      <c r="G917" s="118"/>
      <c r="H917" s="106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19"/>
        <v>889</v>
      </c>
      <c r="D918" s="97" t="s">
        <v>148</v>
      </c>
      <c r="G918" s="118"/>
      <c r="H918" s="106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19"/>
        <v>890</v>
      </c>
      <c r="G919" s="118"/>
      <c r="H919" s="106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19"/>
        <v>891</v>
      </c>
      <c r="C920" s="97">
        <v>38900</v>
      </c>
      <c r="E920" s="107" t="s">
        <v>115</v>
      </c>
      <c r="G920" s="118"/>
      <c r="H920" s="106"/>
      <c r="I920" s="98">
        <f>'Plt. Class.'!G$98</f>
        <v>1211697.3000000003</v>
      </c>
      <c r="J920" s="106">
        <f t="shared" ref="J920:X920" si="537">+J98+J372+J646</f>
        <v>802706.33608255023</v>
      </c>
      <c r="K920" s="106">
        <f t="shared" si="537"/>
        <v>252654.47565391945</v>
      </c>
      <c r="L920" s="106">
        <f t="shared" si="537"/>
        <v>3202.4993702396118</v>
      </c>
      <c r="M920" s="106">
        <f t="shared" si="537"/>
        <v>80461.763054774259</v>
      </c>
      <c r="N920" s="106">
        <f t="shared" si="537"/>
        <v>72672.225838516679</v>
      </c>
      <c r="O920" s="106">
        <f t="shared" si="537"/>
        <v>0</v>
      </c>
      <c r="P920" s="106">
        <f t="shared" si="537"/>
        <v>0</v>
      </c>
      <c r="Q920" s="106">
        <f t="shared" si="537"/>
        <v>0</v>
      </c>
      <c r="R920" s="106">
        <f t="shared" si="537"/>
        <v>0</v>
      </c>
      <c r="S920" s="106">
        <f t="shared" si="537"/>
        <v>0</v>
      </c>
      <c r="T920" s="106">
        <f t="shared" si="537"/>
        <v>0</v>
      </c>
      <c r="U920" s="106">
        <f t="shared" si="537"/>
        <v>0</v>
      </c>
      <c r="V920" s="106">
        <f t="shared" si="537"/>
        <v>0</v>
      </c>
      <c r="W920" s="106">
        <f t="shared" si="537"/>
        <v>0</v>
      </c>
      <c r="X920" s="106">
        <f t="shared" si="537"/>
        <v>0</v>
      </c>
      <c r="Y920" s="98">
        <f t="shared" ref="Y920:Y954" si="538">SUM(J920:X920)-I920</f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19"/>
        <v>892</v>
      </c>
      <c r="C921" s="97">
        <v>39000</v>
      </c>
      <c r="E921" s="107" t="s">
        <v>139</v>
      </c>
      <c r="G921" s="118"/>
      <c r="H921" s="106"/>
      <c r="I921" s="98">
        <f>'Plt. Class.'!G$99</f>
        <v>9181838.437586356</v>
      </c>
      <c r="J921" s="106">
        <f t="shared" ref="J921:X921" si="539">+J99+J373+J647</f>
        <v>6082641.1767500602</v>
      </c>
      <c r="K921" s="106">
        <f t="shared" si="539"/>
        <v>1914531.4394835932</v>
      </c>
      <c r="L921" s="106">
        <f t="shared" si="539"/>
        <v>24267.473249310831</v>
      </c>
      <c r="M921" s="106">
        <f t="shared" si="539"/>
        <v>609712.43294203258</v>
      </c>
      <c r="N921" s="106">
        <f t="shared" si="539"/>
        <v>550685.91516135971</v>
      </c>
      <c r="O921" s="106">
        <f t="shared" si="539"/>
        <v>0</v>
      </c>
      <c r="P921" s="106">
        <f t="shared" si="539"/>
        <v>0</v>
      </c>
      <c r="Q921" s="106">
        <f t="shared" si="539"/>
        <v>0</v>
      </c>
      <c r="R921" s="106">
        <f t="shared" si="539"/>
        <v>0</v>
      </c>
      <c r="S921" s="106">
        <f t="shared" si="539"/>
        <v>0</v>
      </c>
      <c r="T921" s="106">
        <f t="shared" si="539"/>
        <v>0</v>
      </c>
      <c r="U921" s="106">
        <f t="shared" si="539"/>
        <v>0</v>
      </c>
      <c r="V921" s="106">
        <f t="shared" si="539"/>
        <v>0</v>
      </c>
      <c r="W921" s="106">
        <f t="shared" si="539"/>
        <v>0</v>
      </c>
      <c r="X921" s="106">
        <f t="shared" si="539"/>
        <v>0</v>
      </c>
      <c r="Y921" s="98">
        <f t="shared" si="538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19"/>
        <v>893</v>
      </c>
      <c r="C922" s="97">
        <v>39001</v>
      </c>
      <c r="E922" s="107" t="s">
        <v>291</v>
      </c>
      <c r="G922" s="118"/>
      <c r="H922" s="106"/>
      <c r="I922" s="98">
        <f>'Plt. Class.'!G$100</f>
        <v>0</v>
      </c>
      <c r="J922" s="106">
        <f t="shared" ref="J922:X922" si="540">+J100+J374+J648</f>
        <v>0</v>
      </c>
      <c r="K922" s="106">
        <f t="shared" si="540"/>
        <v>0</v>
      </c>
      <c r="L922" s="106">
        <f t="shared" si="540"/>
        <v>0</v>
      </c>
      <c r="M922" s="106">
        <f t="shared" si="540"/>
        <v>0</v>
      </c>
      <c r="N922" s="106">
        <f t="shared" si="540"/>
        <v>0</v>
      </c>
      <c r="O922" s="106">
        <f t="shared" si="540"/>
        <v>0</v>
      </c>
      <c r="P922" s="106">
        <f t="shared" si="540"/>
        <v>0</v>
      </c>
      <c r="Q922" s="106">
        <f t="shared" si="540"/>
        <v>0</v>
      </c>
      <c r="R922" s="106">
        <f t="shared" si="540"/>
        <v>0</v>
      </c>
      <c r="S922" s="106">
        <f t="shared" si="540"/>
        <v>0</v>
      </c>
      <c r="T922" s="106">
        <f t="shared" si="540"/>
        <v>0</v>
      </c>
      <c r="U922" s="106">
        <f t="shared" si="540"/>
        <v>0</v>
      </c>
      <c r="V922" s="106">
        <f t="shared" si="540"/>
        <v>0</v>
      </c>
      <c r="W922" s="106">
        <f t="shared" si="540"/>
        <v>0</v>
      </c>
      <c r="X922" s="106">
        <f t="shared" si="540"/>
        <v>0</v>
      </c>
      <c r="Y922" s="98">
        <f t="shared" si="538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19"/>
        <v>894</v>
      </c>
      <c r="C923" s="97">
        <v>39002</v>
      </c>
      <c r="E923" s="107" t="s">
        <v>292</v>
      </c>
      <c r="G923" s="118"/>
      <c r="H923" s="106"/>
      <c r="I923" s="98">
        <f>'Plt. Class.'!G$101</f>
        <v>173114.85000000003</v>
      </c>
      <c r="J923" s="106">
        <f t="shared" ref="J923:X923" si="541">+J101+J375+J649</f>
        <v>114682.42684454301</v>
      </c>
      <c r="K923" s="106">
        <f t="shared" si="541"/>
        <v>36096.673364426017</v>
      </c>
      <c r="L923" s="106">
        <f t="shared" si="541"/>
        <v>457.54017781844101</v>
      </c>
      <c r="M923" s="106">
        <f t="shared" si="541"/>
        <v>11495.549294335133</v>
      </c>
      <c r="N923" s="106">
        <f t="shared" si="541"/>
        <v>10382.660318877444</v>
      </c>
      <c r="O923" s="106">
        <f t="shared" si="541"/>
        <v>0</v>
      </c>
      <c r="P923" s="106">
        <f t="shared" si="541"/>
        <v>0</v>
      </c>
      <c r="Q923" s="106">
        <f t="shared" si="541"/>
        <v>0</v>
      </c>
      <c r="R923" s="106">
        <f t="shared" si="541"/>
        <v>0</v>
      </c>
      <c r="S923" s="106">
        <f t="shared" si="541"/>
        <v>0</v>
      </c>
      <c r="T923" s="106">
        <f t="shared" si="541"/>
        <v>0</v>
      </c>
      <c r="U923" s="106">
        <f t="shared" si="541"/>
        <v>0</v>
      </c>
      <c r="V923" s="106">
        <f t="shared" si="541"/>
        <v>0</v>
      </c>
      <c r="W923" s="106">
        <f t="shared" si="541"/>
        <v>0</v>
      </c>
      <c r="X923" s="106">
        <f t="shared" si="541"/>
        <v>0</v>
      </c>
      <c r="Y923" s="98">
        <f t="shared" si="538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19"/>
        <v>895</v>
      </c>
      <c r="C924" s="97">
        <v>39003</v>
      </c>
      <c r="E924" s="107" t="s">
        <v>278</v>
      </c>
      <c r="G924" s="118"/>
      <c r="H924" s="106"/>
      <c r="I924" s="98">
        <f>'Plt. Class.'!G$102</f>
        <v>709199.17999999982</v>
      </c>
      <c r="J924" s="106">
        <f t="shared" ref="J924:X924" si="542">+J102+J376+J650</f>
        <v>469819.21584751306</v>
      </c>
      <c r="K924" s="106">
        <f t="shared" si="542"/>
        <v>147877.15294660599</v>
      </c>
      <c r="L924" s="106">
        <f t="shared" si="542"/>
        <v>1874.4037205698553</v>
      </c>
      <c r="M924" s="106">
        <f t="shared" si="542"/>
        <v>47093.788506254954</v>
      </c>
      <c r="N924" s="106">
        <f t="shared" si="542"/>
        <v>42534.618979055922</v>
      </c>
      <c r="O924" s="106">
        <f t="shared" si="542"/>
        <v>0</v>
      </c>
      <c r="P924" s="106">
        <f t="shared" si="542"/>
        <v>0</v>
      </c>
      <c r="Q924" s="106">
        <f t="shared" si="542"/>
        <v>0</v>
      </c>
      <c r="R924" s="106">
        <f t="shared" si="542"/>
        <v>0</v>
      </c>
      <c r="S924" s="106">
        <f t="shared" si="542"/>
        <v>0</v>
      </c>
      <c r="T924" s="106">
        <f t="shared" si="542"/>
        <v>0</v>
      </c>
      <c r="U924" s="106">
        <f t="shared" si="542"/>
        <v>0</v>
      </c>
      <c r="V924" s="106">
        <f t="shared" si="542"/>
        <v>0</v>
      </c>
      <c r="W924" s="106">
        <f t="shared" si="542"/>
        <v>0</v>
      </c>
      <c r="X924" s="106">
        <f t="shared" si="542"/>
        <v>0</v>
      </c>
      <c r="Y924" s="98">
        <f t="shared" si="538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19"/>
        <v>896</v>
      </c>
      <c r="C925" s="97">
        <v>39004</v>
      </c>
      <c r="E925" s="107" t="s">
        <v>293</v>
      </c>
      <c r="G925" s="118"/>
      <c r="H925" s="106"/>
      <c r="I925" s="98">
        <f>'Plt. Class.'!G$103</f>
        <v>12954.74</v>
      </c>
      <c r="J925" s="106">
        <f t="shared" ref="J925:X925" si="543">+J103+J377+J651</f>
        <v>8582.0541816029909</v>
      </c>
      <c r="K925" s="106">
        <f t="shared" si="543"/>
        <v>2701.2299539933415</v>
      </c>
      <c r="L925" s="106">
        <f t="shared" si="543"/>
        <v>34.239200410546346</v>
      </c>
      <c r="M925" s="106">
        <f t="shared" si="543"/>
        <v>860.24885944386097</v>
      </c>
      <c r="N925" s="106">
        <f t="shared" si="543"/>
        <v>776.96780454925954</v>
      </c>
      <c r="O925" s="106">
        <f t="shared" si="543"/>
        <v>0</v>
      </c>
      <c r="P925" s="106">
        <f t="shared" si="543"/>
        <v>0</v>
      </c>
      <c r="Q925" s="106">
        <f t="shared" si="543"/>
        <v>0</v>
      </c>
      <c r="R925" s="106">
        <f t="shared" si="543"/>
        <v>0</v>
      </c>
      <c r="S925" s="106">
        <f t="shared" si="543"/>
        <v>0</v>
      </c>
      <c r="T925" s="106">
        <f t="shared" si="543"/>
        <v>0</v>
      </c>
      <c r="U925" s="106">
        <f t="shared" si="543"/>
        <v>0</v>
      </c>
      <c r="V925" s="106">
        <f t="shared" si="543"/>
        <v>0</v>
      </c>
      <c r="W925" s="106">
        <f t="shared" si="543"/>
        <v>0</v>
      </c>
      <c r="X925" s="106">
        <f t="shared" si="543"/>
        <v>0</v>
      </c>
      <c r="Y925" s="98">
        <f t="shared" si="538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19"/>
        <v>897</v>
      </c>
      <c r="C926" s="97">
        <v>39009</v>
      </c>
      <c r="E926" s="107" t="s">
        <v>294</v>
      </c>
      <c r="G926" s="118"/>
      <c r="H926" s="106"/>
      <c r="I926" s="98">
        <f>'Plt. Class.'!G$104</f>
        <v>1246194.18</v>
      </c>
      <c r="J926" s="106">
        <f t="shared" ref="J926:X926" si="544">+J104+J378+J652</f>
        <v>825559.29131409107</v>
      </c>
      <c r="K926" s="106">
        <f t="shared" si="544"/>
        <v>259847.51893964442</v>
      </c>
      <c r="L926" s="106">
        <f t="shared" si="544"/>
        <v>3293.6741516600459</v>
      </c>
      <c r="M926" s="106">
        <f t="shared" si="544"/>
        <v>82752.500010851436</v>
      </c>
      <c r="N926" s="106">
        <f t="shared" si="544"/>
        <v>74741.19558375272</v>
      </c>
      <c r="O926" s="106">
        <f t="shared" si="544"/>
        <v>0</v>
      </c>
      <c r="P926" s="106">
        <f t="shared" si="544"/>
        <v>0</v>
      </c>
      <c r="Q926" s="106">
        <f t="shared" si="544"/>
        <v>0</v>
      </c>
      <c r="R926" s="106">
        <f t="shared" si="544"/>
        <v>0</v>
      </c>
      <c r="S926" s="106">
        <f t="shared" si="544"/>
        <v>0</v>
      </c>
      <c r="T926" s="106">
        <f t="shared" si="544"/>
        <v>0</v>
      </c>
      <c r="U926" s="106">
        <f t="shared" si="544"/>
        <v>0</v>
      </c>
      <c r="V926" s="106">
        <f t="shared" si="544"/>
        <v>0</v>
      </c>
      <c r="W926" s="106">
        <f t="shared" si="544"/>
        <v>0</v>
      </c>
      <c r="X926" s="106">
        <f t="shared" si="544"/>
        <v>0</v>
      </c>
      <c r="Y926" s="98">
        <f t="shared" si="538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19"/>
        <v>898</v>
      </c>
      <c r="C927" s="97">
        <v>39100</v>
      </c>
      <c r="E927" s="107" t="s">
        <v>295</v>
      </c>
      <c r="G927" s="118"/>
      <c r="H927" s="106"/>
      <c r="I927" s="98">
        <f>'Plt. Class.'!G$105</f>
        <v>1753372.7300000002</v>
      </c>
      <c r="J927" s="106">
        <f t="shared" ref="J927:X927" si="545">+J105+J379+J653</f>
        <v>1161547.0298443004</v>
      </c>
      <c r="K927" s="106">
        <f t="shared" si="545"/>
        <v>365600.7715161462</v>
      </c>
      <c r="L927" s="106">
        <f t="shared" si="545"/>
        <v>4634.1401137233761</v>
      </c>
      <c r="M927" s="106">
        <f t="shared" si="545"/>
        <v>116431.27466567981</v>
      </c>
      <c r="N927" s="106">
        <f t="shared" si="545"/>
        <v>105159.51386015015</v>
      </c>
      <c r="O927" s="106">
        <f t="shared" si="545"/>
        <v>0</v>
      </c>
      <c r="P927" s="106">
        <f t="shared" si="545"/>
        <v>0</v>
      </c>
      <c r="Q927" s="106">
        <f t="shared" si="545"/>
        <v>0</v>
      </c>
      <c r="R927" s="106">
        <f t="shared" si="545"/>
        <v>0</v>
      </c>
      <c r="S927" s="106">
        <f t="shared" si="545"/>
        <v>0</v>
      </c>
      <c r="T927" s="106">
        <f t="shared" si="545"/>
        <v>0</v>
      </c>
      <c r="U927" s="106">
        <f t="shared" si="545"/>
        <v>0</v>
      </c>
      <c r="V927" s="106">
        <f t="shared" si="545"/>
        <v>0</v>
      </c>
      <c r="W927" s="106">
        <f t="shared" si="545"/>
        <v>0</v>
      </c>
      <c r="X927" s="106">
        <f t="shared" si="545"/>
        <v>0</v>
      </c>
      <c r="Y927" s="98">
        <f t="shared" si="538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19"/>
        <v>899</v>
      </c>
      <c r="C928" s="97">
        <v>39102</v>
      </c>
      <c r="E928" s="107" t="s">
        <v>296</v>
      </c>
      <c r="G928" s="118"/>
      <c r="H928" s="106"/>
      <c r="I928" s="98">
        <f>'Plt. Class.'!G$106</f>
        <v>0</v>
      </c>
      <c r="J928" s="106">
        <f t="shared" ref="J928:X928" si="546">+J106+J380+J654</f>
        <v>0</v>
      </c>
      <c r="K928" s="106">
        <f t="shared" si="546"/>
        <v>0</v>
      </c>
      <c r="L928" s="106">
        <f t="shared" si="546"/>
        <v>0</v>
      </c>
      <c r="M928" s="106">
        <f t="shared" si="546"/>
        <v>0</v>
      </c>
      <c r="N928" s="106">
        <f t="shared" si="546"/>
        <v>0</v>
      </c>
      <c r="O928" s="106">
        <f t="shared" si="546"/>
        <v>0</v>
      </c>
      <c r="P928" s="106">
        <f t="shared" si="546"/>
        <v>0</v>
      </c>
      <c r="Q928" s="106">
        <f t="shared" si="546"/>
        <v>0</v>
      </c>
      <c r="R928" s="106">
        <f t="shared" si="546"/>
        <v>0</v>
      </c>
      <c r="S928" s="106">
        <f t="shared" si="546"/>
        <v>0</v>
      </c>
      <c r="T928" s="106">
        <f t="shared" si="546"/>
        <v>0</v>
      </c>
      <c r="U928" s="106">
        <f t="shared" si="546"/>
        <v>0</v>
      </c>
      <c r="V928" s="106">
        <f t="shared" si="546"/>
        <v>0</v>
      </c>
      <c r="W928" s="106">
        <f t="shared" si="546"/>
        <v>0</v>
      </c>
      <c r="X928" s="106">
        <f t="shared" si="546"/>
        <v>0</v>
      </c>
      <c r="Y928" s="98">
        <f t="shared" si="538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19"/>
        <v>900</v>
      </c>
      <c r="C929" s="97">
        <v>39103</v>
      </c>
      <c r="E929" s="107" t="s">
        <v>297</v>
      </c>
      <c r="G929" s="118"/>
      <c r="H929" s="106"/>
      <c r="I929" s="98">
        <f>'Plt. Class.'!G$107</f>
        <v>0</v>
      </c>
      <c r="J929" s="106">
        <f t="shared" ref="J929:X929" si="547">+J107+J381+J655</f>
        <v>0</v>
      </c>
      <c r="K929" s="106">
        <f t="shared" si="547"/>
        <v>0</v>
      </c>
      <c r="L929" s="106">
        <f t="shared" si="547"/>
        <v>0</v>
      </c>
      <c r="M929" s="106">
        <f t="shared" si="547"/>
        <v>0</v>
      </c>
      <c r="N929" s="106">
        <f t="shared" si="547"/>
        <v>0</v>
      </c>
      <c r="O929" s="106">
        <f t="shared" si="547"/>
        <v>0</v>
      </c>
      <c r="P929" s="106">
        <f t="shared" si="547"/>
        <v>0</v>
      </c>
      <c r="Q929" s="106">
        <f t="shared" si="547"/>
        <v>0</v>
      </c>
      <c r="R929" s="106">
        <f t="shared" si="547"/>
        <v>0</v>
      </c>
      <c r="S929" s="106">
        <f t="shared" si="547"/>
        <v>0</v>
      </c>
      <c r="T929" s="106">
        <f t="shared" si="547"/>
        <v>0</v>
      </c>
      <c r="U929" s="106">
        <f t="shared" si="547"/>
        <v>0</v>
      </c>
      <c r="V929" s="106">
        <f t="shared" si="547"/>
        <v>0</v>
      </c>
      <c r="W929" s="106">
        <f t="shared" si="547"/>
        <v>0</v>
      </c>
      <c r="X929" s="106">
        <f t="shared" si="547"/>
        <v>0</v>
      </c>
      <c r="Y929" s="98">
        <f t="shared" si="538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19"/>
        <v>901</v>
      </c>
      <c r="C930" s="97">
        <v>39200</v>
      </c>
      <c r="E930" s="107" t="s">
        <v>298</v>
      </c>
      <c r="G930" s="118"/>
      <c r="H930" s="106"/>
      <c r="I930" s="98">
        <f>'Plt. Class.'!G$108</f>
        <v>191968.60999999993</v>
      </c>
      <c r="J930" s="106">
        <f t="shared" ref="J930:X930" si="548">+J108+J382+J656</f>
        <v>127172.37182583463</v>
      </c>
      <c r="K930" s="106">
        <f t="shared" si="548"/>
        <v>40027.924879886858</v>
      </c>
      <c r="L930" s="106">
        <f t="shared" si="548"/>
        <v>507.37040730450849</v>
      </c>
      <c r="M930" s="106">
        <f t="shared" si="548"/>
        <v>12747.517727219791</v>
      </c>
      <c r="N930" s="106">
        <f t="shared" si="548"/>
        <v>11513.42515975411</v>
      </c>
      <c r="O930" s="106">
        <f t="shared" si="548"/>
        <v>0</v>
      </c>
      <c r="P930" s="106">
        <f t="shared" si="548"/>
        <v>0</v>
      </c>
      <c r="Q930" s="106">
        <f t="shared" si="548"/>
        <v>0</v>
      </c>
      <c r="R930" s="106">
        <f t="shared" si="548"/>
        <v>0</v>
      </c>
      <c r="S930" s="106">
        <f t="shared" si="548"/>
        <v>0</v>
      </c>
      <c r="T930" s="106">
        <f t="shared" si="548"/>
        <v>0</v>
      </c>
      <c r="U930" s="106">
        <f t="shared" si="548"/>
        <v>0</v>
      </c>
      <c r="V930" s="106">
        <f t="shared" si="548"/>
        <v>0</v>
      </c>
      <c r="W930" s="106">
        <f t="shared" si="548"/>
        <v>0</v>
      </c>
      <c r="X930" s="106">
        <f t="shared" si="548"/>
        <v>0</v>
      </c>
      <c r="Y930" s="98">
        <f t="shared" si="538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19"/>
        <v>902</v>
      </c>
      <c r="C931" s="97">
        <v>39201</v>
      </c>
      <c r="E931" s="107" t="s">
        <v>299</v>
      </c>
      <c r="G931" s="118"/>
      <c r="H931" s="106"/>
      <c r="I931" s="98">
        <f>'Plt. Class.'!G$109</f>
        <v>0</v>
      </c>
      <c r="J931" s="106">
        <f t="shared" ref="J931:X931" si="549">+J109+J383+J657</f>
        <v>0</v>
      </c>
      <c r="K931" s="106">
        <f t="shared" si="549"/>
        <v>0</v>
      </c>
      <c r="L931" s="106">
        <f t="shared" si="549"/>
        <v>0</v>
      </c>
      <c r="M931" s="106">
        <f t="shared" si="549"/>
        <v>0</v>
      </c>
      <c r="N931" s="106">
        <f t="shared" si="549"/>
        <v>0</v>
      </c>
      <c r="O931" s="106">
        <f t="shared" si="549"/>
        <v>0</v>
      </c>
      <c r="P931" s="106">
        <f t="shared" si="549"/>
        <v>0</v>
      </c>
      <c r="Q931" s="106">
        <f t="shared" si="549"/>
        <v>0</v>
      </c>
      <c r="R931" s="106">
        <f t="shared" si="549"/>
        <v>0</v>
      </c>
      <c r="S931" s="106">
        <f t="shared" si="549"/>
        <v>0</v>
      </c>
      <c r="T931" s="106">
        <f t="shared" si="549"/>
        <v>0</v>
      </c>
      <c r="U931" s="106">
        <f t="shared" si="549"/>
        <v>0</v>
      </c>
      <c r="V931" s="106">
        <f t="shared" si="549"/>
        <v>0</v>
      </c>
      <c r="W931" s="106">
        <f t="shared" si="549"/>
        <v>0</v>
      </c>
      <c r="X931" s="106">
        <f t="shared" si="549"/>
        <v>0</v>
      </c>
      <c r="Y931" s="98">
        <f t="shared" si="538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19"/>
        <v>903</v>
      </c>
      <c r="C932" s="97">
        <v>39202</v>
      </c>
      <c r="E932" s="107" t="s">
        <v>300</v>
      </c>
      <c r="G932" s="118"/>
      <c r="H932" s="106"/>
      <c r="I932" s="98">
        <f>'Plt. Class.'!G$110</f>
        <v>27063.960000000003</v>
      </c>
      <c r="J932" s="106">
        <f t="shared" ref="J932:X932" si="550">+J110+J384+J658</f>
        <v>17928.910274442875</v>
      </c>
      <c r="K932" s="106">
        <f t="shared" si="550"/>
        <v>5643.1838404844584</v>
      </c>
      <c r="L932" s="106">
        <f t="shared" si="550"/>
        <v>71.529675650998016</v>
      </c>
      <c r="M932" s="106">
        <f t="shared" si="550"/>
        <v>1797.160014175065</v>
      </c>
      <c r="N932" s="106">
        <f t="shared" si="550"/>
        <v>1623.1761952466034</v>
      </c>
      <c r="O932" s="106">
        <f t="shared" si="550"/>
        <v>0</v>
      </c>
      <c r="P932" s="106">
        <f t="shared" si="550"/>
        <v>0</v>
      </c>
      <c r="Q932" s="106">
        <f t="shared" si="550"/>
        <v>0</v>
      </c>
      <c r="R932" s="106">
        <f t="shared" si="550"/>
        <v>0</v>
      </c>
      <c r="S932" s="106">
        <f t="shared" si="550"/>
        <v>0</v>
      </c>
      <c r="T932" s="106">
        <f t="shared" si="550"/>
        <v>0</v>
      </c>
      <c r="U932" s="106">
        <f t="shared" si="550"/>
        <v>0</v>
      </c>
      <c r="V932" s="106">
        <f t="shared" si="550"/>
        <v>0</v>
      </c>
      <c r="W932" s="106">
        <f t="shared" si="550"/>
        <v>0</v>
      </c>
      <c r="X932" s="106">
        <f t="shared" si="550"/>
        <v>0</v>
      </c>
      <c r="Y932" s="98">
        <f t="shared" si="538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19"/>
        <v>904</v>
      </c>
      <c r="C933" s="97">
        <v>39300</v>
      </c>
      <c r="E933" s="107" t="s">
        <v>186</v>
      </c>
      <c r="G933" s="118"/>
      <c r="H933" s="106"/>
      <c r="I933" s="98">
        <f>'Plt. Class.'!G$111</f>
        <v>0</v>
      </c>
      <c r="J933" s="106">
        <f t="shared" ref="J933:X933" si="551">+J111+J385+J659</f>
        <v>0</v>
      </c>
      <c r="K933" s="106">
        <f t="shared" si="551"/>
        <v>0</v>
      </c>
      <c r="L933" s="106">
        <f t="shared" si="551"/>
        <v>0</v>
      </c>
      <c r="M933" s="106">
        <f t="shared" si="551"/>
        <v>0</v>
      </c>
      <c r="N933" s="106">
        <f t="shared" si="551"/>
        <v>0</v>
      </c>
      <c r="O933" s="106">
        <f t="shared" si="551"/>
        <v>0</v>
      </c>
      <c r="P933" s="106">
        <f t="shared" si="551"/>
        <v>0</v>
      </c>
      <c r="Q933" s="106">
        <f t="shared" si="551"/>
        <v>0</v>
      </c>
      <c r="R933" s="106">
        <f t="shared" si="551"/>
        <v>0</v>
      </c>
      <c r="S933" s="106">
        <f t="shared" si="551"/>
        <v>0</v>
      </c>
      <c r="T933" s="106">
        <f t="shared" si="551"/>
        <v>0</v>
      </c>
      <c r="U933" s="106">
        <f t="shared" si="551"/>
        <v>0</v>
      </c>
      <c r="V933" s="106">
        <f t="shared" si="551"/>
        <v>0</v>
      </c>
      <c r="W933" s="106">
        <f t="shared" si="551"/>
        <v>0</v>
      </c>
      <c r="X933" s="106">
        <f t="shared" si="551"/>
        <v>0</v>
      </c>
      <c r="Y933" s="98">
        <f t="shared" si="538"/>
        <v>0</v>
      </c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19"/>
        <v>905</v>
      </c>
      <c r="C934" s="97">
        <v>39400</v>
      </c>
      <c r="E934" s="107" t="s">
        <v>301</v>
      </c>
      <c r="G934" s="118"/>
      <c r="H934" s="106"/>
      <c r="I934" s="98">
        <f>'Plt. Class.'!G$112</f>
        <v>8593396.4055907559</v>
      </c>
      <c r="J934" s="106">
        <f t="shared" ref="J934:X934" si="552">+J112+J386+J660</f>
        <v>5692819.2736228025</v>
      </c>
      <c r="K934" s="106">
        <f t="shared" si="552"/>
        <v>1791833.7054483891</v>
      </c>
      <c r="L934" s="106">
        <f t="shared" si="552"/>
        <v>22712.229017200691</v>
      </c>
      <c r="M934" s="106">
        <f t="shared" si="552"/>
        <v>570637.42357302597</v>
      </c>
      <c r="N934" s="106">
        <f t="shared" si="552"/>
        <v>515393.77392933762</v>
      </c>
      <c r="O934" s="106">
        <f t="shared" si="552"/>
        <v>0</v>
      </c>
      <c r="P934" s="106">
        <f t="shared" si="552"/>
        <v>0</v>
      </c>
      <c r="Q934" s="106">
        <f t="shared" si="552"/>
        <v>0</v>
      </c>
      <c r="R934" s="106">
        <f t="shared" si="552"/>
        <v>0</v>
      </c>
      <c r="S934" s="106">
        <f t="shared" si="552"/>
        <v>0</v>
      </c>
      <c r="T934" s="106">
        <f t="shared" si="552"/>
        <v>0</v>
      </c>
      <c r="U934" s="106">
        <f t="shared" si="552"/>
        <v>0</v>
      </c>
      <c r="V934" s="106">
        <f t="shared" si="552"/>
        <v>0</v>
      </c>
      <c r="W934" s="106">
        <f t="shared" si="552"/>
        <v>0</v>
      </c>
      <c r="X934" s="106">
        <f t="shared" si="552"/>
        <v>0</v>
      </c>
      <c r="Y934" s="98">
        <f t="shared" si="538"/>
        <v>0</v>
      </c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19"/>
        <v>906</v>
      </c>
      <c r="C935" s="97">
        <v>39600</v>
      </c>
      <c r="E935" s="107" t="s">
        <v>302</v>
      </c>
      <c r="G935" s="118"/>
      <c r="H935" s="106"/>
      <c r="I935" s="98">
        <f>'Plt. Class.'!G$113</f>
        <v>0</v>
      </c>
      <c r="J935" s="106">
        <f t="shared" ref="J935:X935" si="553">+J113+J387+J661</f>
        <v>0</v>
      </c>
      <c r="K935" s="106">
        <f t="shared" si="553"/>
        <v>0</v>
      </c>
      <c r="L935" s="106">
        <f t="shared" si="553"/>
        <v>0</v>
      </c>
      <c r="M935" s="106">
        <f t="shared" si="553"/>
        <v>0</v>
      </c>
      <c r="N935" s="106">
        <f t="shared" si="553"/>
        <v>0</v>
      </c>
      <c r="O935" s="106">
        <f t="shared" si="553"/>
        <v>0</v>
      </c>
      <c r="P935" s="106">
        <f t="shared" si="553"/>
        <v>0</v>
      </c>
      <c r="Q935" s="106">
        <f t="shared" si="553"/>
        <v>0</v>
      </c>
      <c r="R935" s="106">
        <f t="shared" si="553"/>
        <v>0</v>
      </c>
      <c r="S935" s="106">
        <f t="shared" si="553"/>
        <v>0</v>
      </c>
      <c r="T935" s="106">
        <f t="shared" si="553"/>
        <v>0</v>
      </c>
      <c r="U935" s="106">
        <f t="shared" si="553"/>
        <v>0</v>
      </c>
      <c r="V935" s="106">
        <f t="shared" si="553"/>
        <v>0</v>
      </c>
      <c r="W935" s="106">
        <f t="shared" si="553"/>
        <v>0</v>
      </c>
      <c r="X935" s="106">
        <f t="shared" si="553"/>
        <v>0</v>
      </c>
      <c r="Y935" s="98">
        <f t="shared" si="538"/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19"/>
        <v>907</v>
      </c>
      <c r="C936" s="97">
        <v>39603</v>
      </c>
      <c r="E936" s="107" t="s">
        <v>303</v>
      </c>
      <c r="G936" s="118"/>
      <c r="H936" s="106"/>
      <c r="I936" s="98">
        <f>'Plt. Class.'!G$114</f>
        <v>0</v>
      </c>
      <c r="J936" s="106">
        <f t="shared" ref="J936:X936" si="554">+J114+J388+J662</f>
        <v>0</v>
      </c>
      <c r="K936" s="106">
        <f t="shared" si="554"/>
        <v>0</v>
      </c>
      <c r="L936" s="106">
        <f t="shared" si="554"/>
        <v>0</v>
      </c>
      <c r="M936" s="106">
        <f t="shared" si="554"/>
        <v>0</v>
      </c>
      <c r="N936" s="106">
        <f t="shared" si="554"/>
        <v>0</v>
      </c>
      <c r="O936" s="106">
        <f t="shared" si="554"/>
        <v>0</v>
      </c>
      <c r="P936" s="106">
        <f t="shared" si="554"/>
        <v>0</v>
      </c>
      <c r="Q936" s="106">
        <f t="shared" si="554"/>
        <v>0</v>
      </c>
      <c r="R936" s="106">
        <f t="shared" si="554"/>
        <v>0</v>
      </c>
      <c r="S936" s="106">
        <f t="shared" si="554"/>
        <v>0</v>
      </c>
      <c r="T936" s="106">
        <f t="shared" si="554"/>
        <v>0</v>
      </c>
      <c r="U936" s="106">
        <f t="shared" si="554"/>
        <v>0</v>
      </c>
      <c r="V936" s="106">
        <f t="shared" si="554"/>
        <v>0</v>
      </c>
      <c r="W936" s="106">
        <f t="shared" si="554"/>
        <v>0</v>
      </c>
      <c r="X936" s="106">
        <f t="shared" si="554"/>
        <v>0</v>
      </c>
      <c r="Y936" s="98">
        <f t="shared" si="538"/>
        <v>0</v>
      </c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19"/>
        <v>908</v>
      </c>
      <c r="C937" s="97">
        <v>39604</v>
      </c>
      <c r="E937" s="107" t="s">
        <v>304</v>
      </c>
      <c r="G937" s="118"/>
      <c r="H937" s="106"/>
      <c r="I937" s="98">
        <f>'Plt. Class.'!G$115</f>
        <v>0</v>
      </c>
      <c r="J937" s="106">
        <f t="shared" ref="J937:X937" si="555">+J115+J389+J663</f>
        <v>0</v>
      </c>
      <c r="K937" s="106">
        <f t="shared" si="555"/>
        <v>0</v>
      </c>
      <c r="L937" s="106">
        <f t="shared" si="555"/>
        <v>0</v>
      </c>
      <c r="M937" s="106">
        <f t="shared" si="555"/>
        <v>0</v>
      </c>
      <c r="N937" s="106">
        <f t="shared" si="555"/>
        <v>0</v>
      </c>
      <c r="O937" s="106">
        <f t="shared" si="555"/>
        <v>0</v>
      </c>
      <c r="P937" s="106">
        <f t="shared" si="555"/>
        <v>0</v>
      </c>
      <c r="Q937" s="106">
        <f t="shared" si="555"/>
        <v>0</v>
      </c>
      <c r="R937" s="106">
        <f t="shared" si="555"/>
        <v>0</v>
      </c>
      <c r="S937" s="106">
        <f t="shared" si="555"/>
        <v>0</v>
      </c>
      <c r="T937" s="106">
        <f t="shared" si="555"/>
        <v>0</v>
      </c>
      <c r="U937" s="106">
        <f t="shared" si="555"/>
        <v>0</v>
      </c>
      <c r="V937" s="106">
        <f t="shared" si="555"/>
        <v>0</v>
      </c>
      <c r="W937" s="106">
        <f t="shared" si="555"/>
        <v>0</v>
      </c>
      <c r="X937" s="106">
        <f t="shared" si="555"/>
        <v>0</v>
      </c>
      <c r="Y937" s="98">
        <f t="shared" si="538"/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19"/>
        <v>909</v>
      </c>
      <c r="C938" s="97">
        <v>39605</v>
      </c>
      <c r="E938" s="98" t="s">
        <v>305</v>
      </c>
      <c r="G938" s="118"/>
      <c r="H938" s="106"/>
      <c r="I938" s="98">
        <f>'Plt. Class.'!G$116</f>
        <v>0</v>
      </c>
      <c r="J938" s="106">
        <f t="shared" ref="J938:X938" si="556">+J116+J390+J664</f>
        <v>0</v>
      </c>
      <c r="K938" s="106">
        <f t="shared" si="556"/>
        <v>0</v>
      </c>
      <c r="L938" s="106">
        <f t="shared" si="556"/>
        <v>0</v>
      </c>
      <c r="M938" s="106">
        <f t="shared" si="556"/>
        <v>0</v>
      </c>
      <c r="N938" s="106">
        <f t="shared" si="556"/>
        <v>0</v>
      </c>
      <c r="O938" s="106">
        <f t="shared" si="556"/>
        <v>0</v>
      </c>
      <c r="P938" s="106">
        <f t="shared" si="556"/>
        <v>0</v>
      </c>
      <c r="Q938" s="106">
        <f t="shared" si="556"/>
        <v>0</v>
      </c>
      <c r="R938" s="106">
        <f t="shared" si="556"/>
        <v>0</v>
      </c>
      <c r="S938" s="106">
        <f t="shared" si="556"/>
        <v>0</v>
      </c>
      <c r="T938" s="106">
        <f t="shared" si="556"/>
        <v>0</v>
      </c>
      <c r="U938" s="106">
        <f t="shared" si="556"/>
        <v>0</v>
      </c>
      <c r="V938" s="106">
        <f t="shared" si="556"/>
        <v>0</v>
      </c>
      <c r="W938" s="106">
        <f t="shared" si="556"/>
        <v>0</v>
      </c>
      <c r="X938" s="106">
        <f t="shared" si="556"/>
        <v>0</v>
      </c>
      <c r="Y938" s="98">
        <f t="shared" si="538"/>
        <v>0</v>
      </c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19"/>
        <v>910</v>
      </c>
      <c r="C939" s="97">
        <v>39700</v>
      </c>
      <c r="E939" s="107" t="s">
        <v>306</v>
      </c>
      <c r="G939" s="118"/>
      <c r="H939" s="106"/>
      <c r="I939" s="98">
        <f>'Plt. Class.'!G$117</f>
        <v>425326.37000000005</v>
      </c>
      <c r="J939" s="106">
        <f t="shared" ref="J939:X939" si="557">+J117+J391+J665</f>
        <v>281763.58245742647</v>
      </c>
      <c r="K939" s="106">
        <f t="shared" si="557"/>
        <v>88686.020010224456</v>
      </c>
      <c r="L939" s="106">
        <f t="shared" si="557"/>
        <v>1124.1317712528535</v>
      </c>
      <c r="M939" s="106">
        <f t="shared" si="557"/>
        <v>28243.447933644191</v>
      </c>
      <c r="N939" s="106">
        <f t="shared" si="557"/>
        <v>25509.187827452042</v>
      </c>
      <c r="O939" s="106">
        <f t="shared" si="557"/>
        <v>0</v>
      </c>
      <c r="P939" s="106">
        <f t="shared" si="557"/>
        <v>0</v>
      </c>
      <c r="Q939" s="106">
        <f t="shared" si="557"/>
        <v>0</v>
      </c>
      <c r="R939" s="106">
        <f t="shared" si="557"/>
        <v>0</v>
      </c>
      <c r="S939" s="106">
        <f t="shared" si="557"/>
        <v>0</v>
      </c>
      <c r="T939" s="106">
        <f t="shared" si="557"/>
        <v>0</v>
      </c>
      <c r="U939" s="106">
        <f t="shared" si="557"/>
        <v>0</v>
      </c>
      <c r="V939" s="106">
        <f t="shared" si="557"/>
        <v>0</v>
      </c>
      <c r="W939" s="106">
        <f t="shared" si="557"/>
        <v>0</v>
      </c>
      <c r="X939" s="106">
        <f t="shared" si="557"/>
        <v>0</v>
      </c>
      <c r="Y939" s="98">
        <f t="shared" si="538"/>
        <v>0</v>
      </c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19"/>
        <v>911</v>
      </c>
      <c r="C940" s="97">
        <v>39701</v>
      </c>
      <c r="E940" s="107" t="s">
        <v>307</v>
      </c>
      <c r="G940" s="118"/>
      <c r="H940" s="106"/>
      <c r="I940" s="98">
        <f>'Plt. Class.'!G$118</f>
        <v>0</v>
      </c>
      <c r="J940" s="106">
        <f t="shared" ref="J940:X940" si="558">+J118+J392+J666</f>
        <v>0</v>
      </c>
      <c r="K940" s="106">
        <f t="shared" si="558"/>
        <v>0</v>
      </c>
      <c r="L940" s="106">
        <f t="shared" si="558"/>
        <v>0</v>
      </c>
      <c r="M940" s="106">
        <f t="shared" si="558"/>
        <v>0</v>
      </c>
      <c r="N940" s="106">
        <f t="shared" si="558"/>
        <v>0</v>
      </c>
      <c r="O940" s="106">
        <f t="shared" si="558"/>
        <v>0</v>
      </c>
      <c r="P940" s="106">
        <f t="shared" si="558"/>
        <v>0</v>
      </c>
      <c r="Q940" s="106">
        <f t="shared" si="558"/>
        <v>0</v>
      </c>
      <c r="R940" s="106">
        <f t="shared" si="558"/>
        <v>0</v>
      </c>
      <c r="S940" s="106">
        <f t="shared" si="558"/>
        <v>0</v>
      </c>
      <c r="T940" s="106">
        <f t="shared" si="558"/>
        <v>0</v>
      </c>
      <c r="U940" s="106">
        <f t="shared" si="558"/>
        <v>0</v>
      </c>
      <c r="V940" s="106">
        <f t="shared" si="558"/>
        <v>0</v>
      </c>
      <c r="W940" s="106">
        <f t="shared" si="558"/>
        <v>0</v>
      </c>
      <c r="X940" s="106">
        <f t="shared" si="558"/>
        <v>0</v>
      </c>
      <c r="Y940" s="98">
        <f t="shared" si="538"/>
        <v>0</v>
      </c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19"/>
        <v>912</v>
      </c>
      <c r="C941" s="97">
        <v>39702</v>
      </c>
      <c r="E941" s="107" t="s">
        <v>308</v>
      </c>
      <c r="G941" s="118"/>
      <c r="H941" s="106"/>
      <c r="I941" s="98">
        <f>'Plt. Class.'!G$119</f>
        <v>0</v>
      </c>
      <c r="J941" s="106">
        <f t="shared" ref="J941:X941" si="559">+J119+J393+J667</f>
        <v>0</v>
      </c>
      <c r="K941" s="106">
        <f t="shared" si="559"/>
        <v>0</v>
      </c>
      <c r="L941" s="106">
        <f t="shared" si="559"/>
        <v>0</v>
      </c>
      <c r="M941" s="106">
        <f t="shared" si="559"/>
        <v>0</v>
      </c>
      <c r="N941" s="106">
        <f t="shared" si="559"/>
        <v>0</v>
      </c>
      <c r="O941" s="106">
        <f t="shared" si="559"/>
        <v>0</v>
      </c>
      <c r="P941" s="106">
        <f t="shared" si="559"/>
        <v>0</v>
      </c>
      <c r="Q941" s="106">
        <f t="shared" si="559"/>
        <v>0</v>
      </c>
      <c r="R941" s="106">
        <f t="shared" si="559"/>
        <v>0</v>
      </c>
      <c r="S941" s="106">
        <f t="shared" si="559"/>
        <v>0</v>
      </c>
      <c r="T941" s="106">
        <f t="shared" si="559"/>
        <v>0</v>
      </c>
      <c r="U941" s="106">
        <f t="shared" si="559"/>
        <v>0</v>
      </c>
      <c r="V941" s="106">
        <f t="shared" si="559"/>
        <v>0</v>
      </c>
      <c r="W941" s="106">
        <f t="shared" si="559"/>
        <v>0</v>
      </c>
      <c r="X941" s="106">
        <f t="shared" si="559"/>
        <v>0</v>
      </c>
      <c r="Y941" s="98">
        <f t="shared" si="538"/>
        <v>0</v>
      </c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19"/>
        <v>913</v>
      </c>
      <c r="C942" s="97">
        <v>39705</v>
      </c>
      <c r="E942" s="107" t="s">
        <v>309</v>
      </c>
      <c r="G942" s="118"/>
      <c r="H942" s="106"/>
      <c r="I942" s="98">
        <f>'Plt. Class.'!G$120</f>
        <v>0</v>
      </c>
      <c r="J942" s="106">
        <f t="shared" ref="J942:X942" si="560">+J120+J394+J668</f>
        <v>0</v>
      </c>
      <c r="K942" s="106">
        <f t="shared" si="560"/>
        <v>0</v>
      </c>
      <c r="L942" s="106">
        <f t="shared" si="560"/>
        <v>0</v>
      </c>
      <c r="M942" s="106">
        <f t="shared" si="560"/>
        <v>0</v>
      </c>
      <c r="N942" s="106">
        <f t="shared" si="560"/>
        <v>0</v>
      </c>
      <c r="O942" s="106">
        <f t="shared" si="560"/>
        <v>0</v>
      </c>
      <c r="P942" s="106">
        <f t="shared" si="560"/>
        <v>0</v>
      </c>
      <c r="Q942" s="106">
        <f t="shared" si="560"/>
        <v>0</v>
      </c>
      <c r="R942" s="106">
        <f t="shared" si="560"/>
        <v>0</v>
      </c>
      <c r="S942" s="106">
        <f t="shared" si="560"/>
        <v>0</v>
      </c>
      <c r="T942" s="106">
        <f t="shared" si="560"/>
        <v>0</v>
      </c>
      <c r="U942" s="106">
        <f t="shared" si="560"/>
        <v>0</v>
      </c>
      <c r="V942" s="106">
        <f t="shared" si="560"/>
        <v>0</v>
      </c>
      <c r="W942" s="106">
        <f t="shared" si="560"/>
        <v>0</v>
      </c>
      <c r="X942" s="106">
        <f t="shared" si="560"/>
        <v>0</v>
      </c>
      <c r="Y942" s="98">
        <f t="shared" si="538"/>
        <v>0</v>
      </c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19"/>
        <v>914</v>
      </c>
      <c r="C943" s="97">
        <v>39800</v>
      </c>
      <c r="E943" s="107" t="s">
        <v>310</v>
      </c>
      <c r="G943" s="118"/>
      <c r="H943" s="106"/>
      <c r="I943" s="98">
        <f>'Plt. Class.'!G$121</f>
        <v>3889123.0200000009</v>
      </c>
      <c r="J943" s="106">
        <f t="shared" ref="J943:X943" si="561">+J121+J395+J669</f>
        <v>2576405.5840996783</v>
      </c>
      <c r="K943" s="106">
        <f t="shared" si="561"/>
        <v>810932.18361688836</v>
      </c>
      <c r="L943" s="106">
        <f t="shared" si="561"/>
        <v>10278.898882034629</v>
      </c>
      <c r="M943" s="106">
        <f t="shared" si="561"/>
        <v>258254.01684571558</v>
      </c>
      <c r="N943" s="106">
        <f t="shared" si="561"/>
        <v>233252.33655568436</v>
      </c>
      <c r="O943" s="106">
        <f t="shared" si="561"/>
        <v>0</v>
      </c>
      <c r="P943" s="106">
        <f t="shared" si="561"/>
        <v>0</v>
      </c>
      <c r="Q943" s="106">
        <f t="shared" si="561"/>
        <v>0</v>
      </c>
      <c r="R943" s="106">
        <f t="shared" si="561"/>
        <v>0</v>
      </c>
      <c r="S943" s="106">
        <f t="shared" si="561"/>
        <v>0</v>
      </c>
      <c r="T943" s="106">
        <f t="shared" si="561"/>
        <v>0</v>
      </c>
      <c r="U943" s="106">
        <f t="shared" si="561"/>
        <v>0</v>
      </c>
      <c r="V943" s="106">
        <f t="shared" si="561"/>
        <v>0</v>
      </c>
      <c r="W943" s="106">
        <f t="shared" si="561"/>
        <v>0</v>
      </c>
      <c r="X943" s="106">
        <f t="shared" si="561"/>
        <v>0</v>
      </c>
      <c r="Y943" s="98">
        <f t="shared" si="538"/>
        <v>0</v>
      </c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19"/>
        <v>915</v>
      </c>
      <c r="C944" s="97">
        <v>39900</v>
      </c>
      <c r="E944" s="107" t="s">
        <v>311</v>
      </c>
      <c r="G944" s="118"/>
      <c r="H944" s="106"/>
      <c r="I944" s="98">
        <f>'Plt. Class.'!G$122</f>
        <v>0</v>
      </c>
      <c r="J944" s="106">
        <f t="shared" ref="J944:X944" si="562">+J122+J396+J670</f>
        <v>0</v>
      </c>
      <c r="K944" s="106">
        <f t="shared" si="562"/>
        <v>0</v>
      </c>
      <c r="L944" s="106">
        <f t="shared" si="562"/>
        <v>0</v>
      </c>
      <c r="M944" s="106">
        <f t="shared" si="562"/>
        <v>0</v>
      </c>
      <c r="N944" s="106">
        <f t="shared" si="562"/>
        <v>0</v>
      </c>
      <c r="O944" s="106">
        <f t="shared" si="562"/>
        <v>0</v>
      </c>
      <c r="P944" s="106">
        <f t="shared" si="562"/>
        <v>0</v>
      </c>
      <c r="Q944" s="106">
        <f t="shared" si="562"/>
        <v>0</v>
      </c>
      <c r="R944" s="106">
        <f t="shared" si="562"/>
        <v>0</v>
      </c>
      <c r="S944" s="106">
        <f t="shared" si="562"/>
        <v>0</v>
      </c>
      <c r="T944" s="106">
        <f t="shared" si="562"/>
        <v>0</v>
      </c>
      <c r="U944" s="106">
        <f t="shared" si="562"/>
        <v>0</v>
      </c>
      <c r="V944" s="106">
        <f t="shared" si="562"/>
        <v>0</v>
      </c>
      <c r="W944" s="106">
        <f t="shared" si="562"/>
        <v>0</v>
      </c>
      <c r="X944" s="106">
        <f t="shared" si="562"/>
        <v>0</v>
      </c>
      <c r="Y944" s="98">
        <f t="shared" si="538"/>
        <v>0</v>
      </c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si="519"/>
        <v>916</v>
      </c>
      <c r="C945" s="97">
        <v>39901</v>
      </c>
      <c r="E945" s="107" t="s">
        <v>312</v>
      </c>
      <c r="G945" s="118"/>
      <c r="H945" s="106"/>
      <c r="I945" s="98">
        <f>'Plt. Class.'!G$123</f>
        <v>35814.99</v>
      </c>
      <c r="J945" s="106">
        <f t="shared" ref="J945:X945" si="563">+J123+J397+J671</f>
        <v>23726.156194070227</v>
      </c>
      <c r="K945" s="106">
        <f t="shared" si="563"/>
        <v>7467.8861783387374</v>
      </c>
      <c r="L945" s="106">
        <f t="shared" si="563"/>
        <v>94.658528099499733</v>
      </c>
      <c r="M945" s="106">
        <f t="shared" si="563"/>
        <v>2378.264966992258</v>
      </c>
      <c r="N945" s="106">
        <f t="shared" si="563"/>
        <v>2148.0241324992771</v>
      </c>
      <c r="O945" s="106">
        <f t="shared" si="563"/>
        <v>0</v>
      </c>
      <c r="P945" s="106">
        <f t="shared" si="563"/>
        <v>0</v>
      </c>
      <c r="Q945" s="106">
        <f t="shared" si="563"/>
        <v>0</v>
      </c>
      <c r="R945" s="106">
        <f t="shared" si="563"/>
        <v>0</v>
      </c>
      <c r="S945" s="106">
        <f t="shared" si="563"/>
        <v>0</v>
      </c>
      <c r="T945" s="106">
        <f t="shared" si="563"/>
        <v>0</v>
      </c>
      <c r="U945" s="106">
        <f t="shared" si="563"/>
        <v>0</v>
      </c>
      <c r="V945" s="106">
        <f t="shared" si="563"/>
        <v>0</v>
      </c>
      <c r="W945" s="106">
        <f t="shared" si="563"/>
        <v>0</v>
      </c>
      <c r="X945" s="106">
        <f t="shared" si="563"/>
        <v>0</v>
      </c>
      <c r="Y945" s="98">
        <f t="shared" si="538"/>
        <v>0</v>
      </c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19"/>
        <v>917</v>
      </c>
      <c r="C946" s="97">
        <v>39902</v>
      </c>
      <c r="E946" s="107" t="s">
        <v>313</v>
      </c>
      <c r="G946" s="118"/>
      <c r="H946" s="106"/>
      <c r="I946" s="98">
        <f>'Plt. Class.'!G$124</f>
        <v>0</v>
      </c>
      <c r="J946" s="106">
        <f t="shared" ref="J946:X946" si="564">+J124+J398+J672</f>
        <v>0</v>
      </c>
      <c r="K946" s="106">
        <f t="shared" si="564"/>
        <v>0</v>
      </c>
      <c r="L946" s="106">
        <f t="shared" si="564"/>
        <v>0</v>
      </c>
      <c r="M946" s="106">
        <f t="shared" si="564"/>
        <v>0</v>
      </c>
      <c r="N946" s="106">
        <f t="shared" si="564"/>
        <v>0</v>
      </c>
      <c r="O946" s="106">
        <f t="shared" si="564"/>
        <v>0</v>
      </c>
      <c r="P946" s="106">
        <f t="shared" si="564"/>
        <v>0</v>
      </c>
      <c r="Q946" s="106">
        <f t="shared" si="564"/>
        <v>0</v>
      </c>
      <c r="R946" s="106">
        <f t="shared" si="564"/>
        <v>0</v>
      </c>
      <c r="S946" s="106">
        <f t="shared" si="564"/>
        <v>0</v>
      </c>
      <c r="T946" s="106">
        <f t="shared" si="564"/>
        <v>0</v>
      </c>
      <c r="U946" s="106">
        <f t="shared" si="564"/>
        <v>0</v>
      </c>
      <c r="V946" s="106">
        <f t="shared" si="564"/>
        <v>0</v>
      </c>
      <c r="W946" s="106">
        <f t="shared" si="564"/>
        <v>0</v>
      </c>
      <c r="X946" s="106">
        <f t="shared" si="564"/>
        <v>0</v>
      </c>
      <c r="Y946" s="98">
        <f t="shared" si="538"/>
        <v>0</v>
      </c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19"/>
        <v>918</v>
      </c>
      <c r="C947" s="97">
        <v>39903</v>
      </c>
      <c r="E947" s="107" t="s">
        <v>314</v>
      </c>
      <c r="G947" s="118"/>
      <c r="H947" s="106"/>
      <c r="I947" s="98">
        <f>'Plt. Class.'!G$125</f>
        <v>134598.85999999993</v>
      </c>
      <c r="J947" s="106">
        <f t="shared" ref="J947:X947" si="565">+J125+J399+J673</f>
        <v>89166.954280980935</v>
      </c>
      <c r="K947" s="106">
        <f t="shared" si="565"/>
        <v>28065.593937458874</v>
      </c>
      <c r="L947" s="106">
        <f t="shared" si="565"/>
        <v>355.74294370794541</v>
      </c>
      <c r="M947" s="106">
        <f t="shared" si="565"/>
        <v>8937.9266428692408</v>
      </c>
      <c r="N947" s="106">
        <f t="shared" si="565"/>
        <v>8072.6421949829237</v>
      </c>
      <c r="O947" s="106">
        <f t="shared" si="565"/>
        <v>0</v>
      </c>
      <c r="P947" s="106">
        <f t="shared" si="565"/>
        <v>0</v>
      </c>
      <c r="Q947" s="106">
        <f t="shared" si="565"/>
        <v>0</v>
      </c>
      <c r="R947" s="106">
        <f t="shared" si="565"/>
        <v>0</v>
      </c>
      <c r="S947" s="106">
        <f t="shared" si="565"/>
        <v>0</v>
      </c>
      <c r="T947" s="106">
        <f t="shared" si="565"/>
        <v>0</v>
      </c>
      <c r="U947" s="106">
        <f t="shared" si="565"/>
        <v>0</v>
      </c>
      <c r="V947" s="106">
        <f t="shared" si="565"/>
        <v>0</v>
      </c>
      <c r="W947" s="106">
        <f t="shared" si="565"/>
        <v>0</v>
      </c>
      <c r="X947" s="106">
        <f t="shared" si="565"/>
        <v>0</v>
      </c>
      <c r="Y947" s="98">
        <f t="shared" si="538"/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19"/>
        <v>919</v>
      </c>
      <c r="C948" s="97">
        <v>39904</v>
      </c>
      <c r="E948" s="107" t="s">
        <v>315</v>
      </c>
      <c r="G948" s="118"/>
      <c r="H948" s="106"/>
      <c r="I948" s="98">
        <f>'Plt. Class.'!G$126</f>
        <v>0</v>
      </c>
      <c r="J948" s="106">
        <f t="shared" ref="J948:X948" si="566">+J126+J400+J674</f>
        <v>0</v>
      </c>
      <c r="K948" s="106">
        <f t="shared" si="566"/>
        <v>0</v>
      </c>
      <c r="L948" s="106">
        <f t="shared" si="566"/>
        <v>0</v>
      </c>
      <c r="M948" s="106">
        <f t="shared" si="566"/>
        <v>0</v>
      </c>
      <c r="N948" s="106">
        <f t="shared" si="566"/>
        <v>0</v>
      </c>
      <c r="O948" s="106">
        <f t="shared" si="566"/>
        <v>0</v>
      </c>
      <c r="P948" s="106">
        <f t="shared" si="566"/>
        <v>0</v>
      </c>
      <c r="Q948" s="106">
        <f t="shared" si="566"/>
        <v>0</v>
      </c>
      <c r="R948" s="106">
        <f t="shared" si="566"/>
        <v>0</v>
      </c>
      <c r="S948" s="106">
        <f t="shared" si="566"/>
        <v>0</v>
      </c>
      <c r="T948" s="106">
        <f t="shared" si="566"/>
        <v>0</v>
      </c>
      <c r="U948" s="106">
        <f t="shared" si="566"/>
        <v>0</v>
      </c>
      <c r="V948" s="106">
        <f t="shared" si="566"/>
        <v>0</v>
      </c>
      <c r="W948" s="106">
        <f t="shared" si="566"/>
        <v>0</v>
      </c>
      <c r="X948" s="106">
        <f t="shared" si="566"/>
        <v>0</v>
      </c>
      <c r="Y948" s="98">
        <f t="shared" si="538"/>
        <v>0</v>
      </c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si="519"/>
        <v>920</v>
      </c>
      <c r="C949" s="97">
        <v>39905</v>
      </c>
      <c r="E949" s="107" t="s">
        <v>316</v>
      </c>
      <c r="G949" s="118"/>
      <c r="H949" s="106"/>
      <c r="I949" s="98">
        <f>'Plt. Class.'!G$127</f>
        <v>0</v>
      </c>
      <c r="J949" s="106">
        <f t="shared" ref="J949:X949" si="567">+J127+J401+J675</f>
        <v>0</v>
      </c>
      <c r="K949" s="106">
        <f t="shared" si="567"/>
        <v>0</v>
      </c>
      <c r="L949" s="106">
        <f t="shared" si="567"/>
        <v>0</v>
      </c>
      <c r="M949" s="106">
        <f t="shared" si="567"/>
        <v>0</v>
      </c>
      <c r="N949" s="106">
        <f t="shared" si="567"/>
        <v>0</v>
      </c>
      <c r="O949" s="106">
        <f t="shared" si="567"/>
        <v>0</v>
      </c>
      <c r="P949" s="106">
        <f t="shared" si="567"/>
        <v>0</v>
      </c>
      <c r="Q949" s="106">
        <f t="shared" si="567"/>
        <v>0</v>
      </c>
      <c r="R949" s="106">
        <f t="shared" si="567"/>
        <v>0</v>
      </c>
      <c r="S949" s="106">
        <f t="shared" si="567"/>
        <v>0</v>
      </c>
      <c r="T949" s="106">
        <f t="shared" si="567"/>
        <v>0</v>
      </c>
      <c r="U949" s="106">
        <f t="shared" si="567"/>
        <v>0</v>
      </c>
      <c r="V949" s="106">
        <f t="shared" si="567"/>
        <v>0</v>
      </c>
      <c r="W949" s="106">
        <f t="shared" si="567"/>
        <v>0</v>
      </c>
      <c r="X949" s="106">
        <f t="shared" si="567"/>
        <v>0</v>
      </c>
      <c r="Y949" s="98">
        <f t="shared" si="538"/>
        <v>0</v>
      </c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19"/>
        <v>921</v>
      </c>
      <c r="C950" s="97">
        <v>39906</v>
      </c>
      <c r="E950" s="107" t="s">
        <v>317</v>
      </c>
      <c r="G950" s="118"/>
      <c r="H950" s="106"/>
      <c r="I950" s="98">
        <f>'Plt. Class.'!G$128</f>
        <v>38248.546473140545</v>
      </c>
      <c r="J950" s="106">
        <f t="shared" ref="J950:X950" si="568">+J128+J402+J676</f>
        <v>25338.300745522654</v>
      </c>
      <c r="K950" s="106">
        <f t="shared" si="568"/>
        <v>7975.3140109298683</v>
      </c>
      <c r="L950" s="106">
        <f t="shared" si="568"/>
        <v>101.09038453152705</v>
      </c>
      <c r="M950" s="106">
        <f t="shared" si="568"/>
        <v>2539.8632839335</v>
      </c>
      <c r="N950" s="106">
        <f t="shared" si="568"/>
        <v>2293.9780482229921</v>
      </c>
      <c r="O950" s="106">
        <f t="shared" si="568"/>
        <v>0</v>
      </c>
      <c r="P950" s="106">
        <f t="shared" si="568"/>
        <v>0</v>
      </c>
      <c r="Q950" s="106">
        <f t="shared" si="568"/>
        <v>0</v>
      </c>
      <c r="R950" s="106">
        <f t="shared" si="568"/>
        <v>0</v>
      </c>
      <c r="S950" s="106">
        <f t="shared" si="568"/>
        <v>0</v>
      </c>
      <c r="T950" s="106">
        <f t="shared" si="568"/>
        <v>0</v>
      </c>
      <c r="U950" s="106">
        <f t="shared" si="568"/>
        <v>0</v>
      </c>
      <c r="V950" s="106">
        <f t="shared" si="568"/>
        <v>0</v>
      </c>
      <c r="W950" s="106">
        <f t="shared" si="568"/>
        <v>0</v>
      </c>
      <c r="X950" s="106">
        <f t="shared" si="568"/>
        <v>0</v>
      </c>
      <c r="Y950" s="98">
        <f t="shared" si="538"/>
        <v>0</v>
      </c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19"/>
        <v>922</v>
      </c>
      <c r="C951" s="97">
        <v>39907</v>
      </c>
      <c r="E951" s="107" t="s">
        <v>318</v>
      </c>
      <c r="G951" s="118"/>
      <c r="H951" s="106"/>
      <c r="I951" s="98">
        <f>'Plt. Class.'!G$129</f>
        <v>0</v>
      </c>
      <c r="J951" s="106">
        <f t="shared" ref="J951:X951" si="569">+J129+J403+J677</f>
        <v>0</v>
      </c>
      <c r="K951" s="106">
        <f t="shared" si="569"/>
        <v>0</v>
      </c>
      <c r="L951" s="106">
        <f t="shared" si="569"/>
        <v>0</v>
      </c>
      <c r="M951" s="106">
        <f t="shared" si="569"/>
        <v>0</v>
      </c>
      <c r="N951" s="106">
        <f t="shared" si="569"/>
        <v>0</v>
      </c>
      <c r="O951" s="106">
        <f t="shared" si="569"/>
        <v>0</v>
      </c>
      <c r="P951" s="106">
        <f t="shared" si="569"/>
        <v>0</v>
      </c>
      <c r="Q951" s="106">
        <f t="shared" si="569"/>
        <v>0</v>
      </c>
      <c r="R951" s="106">
        <f t="shared" si="569"/>
        <v>0</v>
      </c>
      <c r="S951" s="106">
        <f t="shared" si="569"/>
        <v>0</v>
      </c>
      <c r="T951" s="106">
        <f t="shared" si="569"/>
        <v>0</v>
      </c>
      <c r="U951" s="106">
        <f t="shared" si="569"/>
        <v>0</v>
      </c>
      <c r="V951" s="106">
        <f t="shared" si="569"/>
        <v>0</v>
      </c>
      <c r="W951" s="106">
        <f t="shared" si="569"/>
        <v>0</v>
      </c>
      <c r="X951" s="106">
        <f t="shared" si="569"/>
        <v>0</v>
      </c>
      <c r="Y951" s="98">
        <f t="shared" si="538"/>
        <v>0</v>
      </c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19"/>
        <v>923</v>
      </c>
      <c r="C952" s="97">
        <v>39908</v>
      </c>
      <c r="E952" s="107" t="s">
        <v>319</v>
      </c>
      <c r="G952" s="118"/>
      <c r="H952" s="106"/>
      <c r="I952" s="98">
        <f>'Plt. Class.'!G$130</f>
        <v>65605.800000000017</v>
      </c>
      <c r="J952" s="106">
        <f t="shared" ref="J952:X952" si="570">+J130+J404+J678</f>
        <v>43461.507542985019</v>
      </c>
      <c r="K952" s="106">
        <f t="shared" si="570"/>
        <v>13679.653325014351</v>
      </c>
      <c r="L952" s="106">
        <f t="shared" si="570"/>
        <v>173.3952309574891</v>
      </c>
      <c r="M952" s="106">
        <f t="shared" si="570"/>
        <v>4356.4992136393375</v>
      </c>
      <c r="N952" s="106">
        <f t="shared" si="570"/>
        <v>3934.7446874038242</v>
      </c>
      <c r="O952" s="106">
        <f t="shared" si="570"/>
        <v>0</v>
      </c>
      <c r="P952" s="106">
        <f t="shared" si="570"/>
        <v>0</v>
      </c>
      <c r="Q952" s="106">
        <f t="shared" si="570"/>
        <v>0</v>
      </c>
      <c r="R952" s="106">
        <f t="shared" si="570"/>
        <v>0</v>
      </c>
      <c r="S952" s="106">
        <f t="shared" si="570"/>
        <v>0</v>
      </c>
      <c r="T952" s="106">
        <f t="shared" si="570"/>
        <v>0</v>
      </c>
      <c r="U952" s="106">
        <f t="shared" si="570"/>
        <v>0</v>
      </c>
      <c r="V952" s="106">
        <f t="shared" si="570"/>
        <v>0</v>
      </c>
      <c r="W952" s="106">
        <f t="shared" si="570"/>
        <v>0</v>
      </c>
      <c r="X952" s="106">
        <f t="shared" si="570"/>
        <v>0</v>
      </c>
      <c r="Y952" s="98">
        <f t="shared" si="538"/>
        <v>0</v>
      </c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19"/>
        <v>924</v>
      </c>
      <c r="C953" s="97">
        <v>39909</v>
      </c>
      <c r="E953" s="107" t="s">
        <v>320</v>
      </c>
      <c r="G953" s="118"/>
      <c r="H953" s="106"/>
      <c r="I953" s="98">
        <f>'Plt. Class.'!G$131</f>
        <v>0</v>
      </c>
      <c r="J953" s="106">
        <f t="shared" ref="J953:X953" si="571">+J131+J405+J679</f>
        <v>0</v>
      </c>
      <c r="K953" s="106">
        <f t="shared" si="571"/>
        <v>0</v>
      </c>
      <c r="L953" s="106">
        <f t="shared" si="571"/>
        <v>0</v>
      </c>
      <c r="M953" s="106">
        <f t="shared" si="571"/>
        <v>0</v>
      </c>
      <c r="N953" s="106">
        <f t="shared" si="571"/>
        <v>0</v>
      </c>
      <c r="O953" s="106">
        <f t="shared" si="571"/>
        <v>0</v>
      </c>
      <c r="P953" s="106">
        <f t="shared" si="571"/>
        <v>0</v>
      </c>
      <c r="Q953" s="106">
        <f t="shared" si="571"/>
        <v>0</v>
      </c>
      <c r="R953" s="106">
        <f t="shared" si="571"/>
        <v>0</v>
      </c>
      <c r="S953" s="106">
        <f t="shared" si="571"/>
        <v>0</v>
      </c>
      <c r="T953" s="106">
        <f t="shared" si="571"/>
        <v>0</v>
      </c>
      <c r="U953" s="106">
        <f t="shared" si="571"/>
        <v>0</v>
      </c>
      <c r="V953" s="106">
        <f t="shared" si="571"/>
        <v>0</v>
      </c>
      <c r="W953" s="106">
        <f t="shared" si="571"/>
        <v>0</v>
      </c>
      <c r="X953" s="106">
        <f t="shared" si="571"/>
        <v>0</v>
      </c>
      <c r="Y953" s="98">
        <f t="shared" si="538"/>
        <v>0</v>
      </c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19"/>
        <v>925</v>
      </c>
      <c r="C954" s="97">
        <v>39924</v>
      </c>
      <c r="E954" s="107" t="s">
        <v>321</v>
      </c>
      <c r="G954" s="118"/>
      <c r="H954" s="106"/>
      <c r="I954" s="98">
        <f>'Plt. Class.'!G$132</f>
        <v>0</v>
      </c>
      <c r="J954" s="106">
        <f t="shared" ref="J954:X954" si="572">+J132+J406+J680</f>
        <v>0</v>
      </c>
      <c r="K954" s="106">
        <f t="shared" si="572"/>
        <v>0</v>
      </c>
      <c r="L954" s="106">
        <f t="shared" si="572"/>
        <v>0</v>
      </c>
      <c r="M954" s="106">
        <f t="shared" si="572"/>
        <v>0</v>
      </c>
      <c r="N954" s="106">
        <f t="shared" si="572"/>
        <v>0</v>
      </c>
      <c r="O954" s="106">
        <f t="shared" si="572"/>
        <v>0</v>
      </c>
      <c r="P954" s="106">
        <f t="shared" si="572"/>
        <v>0</v>
      </c>
      <c r="Q954" s="106">
        <f t="shared" si="572"/>
        <v>0</v>
      </c>
      <c r="R954" s="106">
        <f t="shared" si="572"/>
        <v>0</v>
      </c>
      <c r="S954" s="106">
        <f t="shared" si="572"/>
        <v>0</v>
      </c>
      <c r="T954" s="106">
        <f t="shared" si="572"/>
        <v>0</v>
      </c>
      <c r="U954" s="106">
        <f t="shared" si="572"/>
        <v>0</v>
      </c>
      <c r="V954" s="106">
        <f t="shared" si="572"/>
        <v>0</v>
      </c>
      <c r="W954" s="106">
        <f t="shared" si="572"/>
        <v>0</v>
      </c>
      <c r="X954" s="106">
        <f t="shared" si="572"/>
        <v>0</v>
      </c>
      <c r="Y954" s="98">
        <f t="shared" si="538"/>
        <v>0</v>
      </c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19"/>
        <v>926</v>
      </c>
      <c r="G955" s="118"/>
      <c r="H955" s="106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19"/>
        <v>927</v>
      </c>
      <c r="D956" s="97" t="s">
        <v>149</v>
      </c>
      <c r="G956" s="118"/>
      <c r="H956" s="106"/>
      <c r="I956" s="98">
        <f>'Plt. Class.'!G$134</f>
        <v>27689517.979650255</v>
      </c>
      <c r="J956" s="106">
        <f>+J134+J408+J682</f>
        <v>18343320.171908401</v>
      </c>
      <c r="K956" s="106">
        <f t="shared" ref="K956:X956" si="573">+K134+K408+K682</f>
        <v>5773620.7271059426</v>
      </c>
      <c r="L956" s="106">
        <f t="shared" si="573"/>
        <v>73183.016824472841</v>
      </c>
      <c r="M956" s="106">
        <f t="shared" si="573"/>
        <v>1838699.677534587</v>
      </c>
      <c r="N956" s="106">
        <f t="shared" si="573"/>
        <v>1660694.3862768456</v>
      </c>
      <c r="O956" s="106">
        <f t="shared" si="573"/>
        <v>0</v>
      </c>
      <c r="P956" s="106">
        <f t="shared" si="573"/>
        <v>0</v>
      </c>
      <c r="Q956" s="106">
        <f t="shared" si="573"/>
        <v>0</v>
      </c>
      <c r="R956" s="106">
        <f t="shared" si="573"/>
        <v>0</v>
      </c>
      <c r="S956" s="106">
        <f t="shared" si="573"/>
        <v>0</v>
      </c>
      <c r="T956" s="106">
        <f t="shared" si="573"/>
        <v>0</v>
      </c>
      <c r="U956" s="106">
        <f t="shared" si="573"/>
        <v>0</v>
      </c>
      <c r="V956" s="106">
        <f t="shared" si="573"/>
        <v>0</v>
      </c>
      <c r="W956" s="106">
        <f t="shared" si="573"/>
        <v>0</v>
      </c>
      <c r="X956" s="106">
        <f t="shared" si="573"/>
        <v>0</v>
      </c>
      <c r="Y956" s="98">
        <f>SUM(J956:X956)-I956</f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19"/>
        <v>928</v>
      </c>
      <c r="G957" s="118"/>
      <c r="H957" s="106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19"/>
        <v>929</v>
      </c>
      <c r="D958" s="97" t="s">
        <v>349</v>
      </c>
      <c r="G958" s="118"/>
      <c r="H958" s="106"/>
      <c r="I958" s="98">
        <f>'Plt. Class.'!G$136</f>
        <v>846986698.46293068</v>
      </c>
      <c r="J958" s="98">
        <f t="shared" ref="J958:X958" si="574">J956+J916+J888+J874+J852+J840</f>
        <v>561098542.87356639</v>
      </c>
      <c r="K958" s="98">
        <f t="shared" si="574"/>
        <v>176607623.19598812</v>
      </c>
      <c r="L958" s="98">
        <f t="shared" si="574"/>
        <v>2238574.2449280554</v>
      </c>
      <c r="M958" s="98">
        <f t="shared" si="574"/>
        <v>56243455.392918572</v>
      </c>
      <c r="N958" s="98">
        <f t="shared" si="574"/>
        <v>50798502.75552956</v>
      </c>
      <c r="O958" s="98">
        <f t="shared" si="574"/>
        <v>0</v>
      </c>
      <c r="P958" s="98">
        <f t="shared" si="574"/>
        <v>0</v>
      </c>
      <c r="Q958" s="98">
        <f t="shared" si="574"/>
        <v>0</v>
      </c>
      <c r="R958" s="98">
        <f t="shared" si="574"/>
        <v>0</v>
      </c>
      <c r="S958" s="98">
        <f t="shared" si="574"/>
        <v>0</v>
      </c>
      <c r="T958" s="98">
        <f t="shared" si="574"/>
        <v>0</v>
      </c>
      <c r="U958" s="98">
        <f t="shared" si="574"/>
        <v>0</v>
      </c>
      <c r="V958" s="98">
        <f t="shared" si="574"/>
        <v>0</v>
      </c>
      <c r="W958" s="98">
        <f t="shared" si="574"/>
        <v>0</v>
      </c>
      <c r="X958" s="98">
        <f t="shared" si="574"/>
        <v>0</v>
      </c>
      <c r="Y958" s="98">
        <f>SUM(J958:X958)-I958</f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19"/>
        <v>930</v>
      </c>
      <c r="G959" s="118"/>
      <c r="H959" s="106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19"/>
        <v>931</v>
      </c>
      <c r="D960" s="97" t="s">
        <v>348</v>
      </c>
      <c r="G960" s="118"/>
      <c r="H960" s="106"/>
      <c r="I960" s="98">
        <f>'Plt. Class.'!G$138</f>
        <v>0</v>
      </c>
      <c r="J960" s="106">
        <f>+J138+J412+J686</f>
        <v>0</v>
      </c>
      <c r="K960" s="106">
        <f t="shared" ref="K960:X960" si="575">+K138+K412+K686</f>
        <v>0</v>
      </c>
      <c r="L960" s="106">
        <f t="shared" si="575"/>
        <v>0</v>
      </c>
      <c r="M960" s="106">
        <f t="shared" si="575"/>
        <v>0</v>
      </c>
      <c r="N960" s="106">
        <f t="shared" si="575"/>
        <v>0</v>
      </c>
      <c r="O960" s="106">
        <f t="shared" si="575"/>
        <v>0</v>
      </c>
      <c r="P960" s="106">
        <f t="shared" si="575"/>
        <v>0</v>
      </c>
      <c r="Q960" s="106">
        <f t="shared" si="575"/>
        <v>0</v>
      </c>
      <c r="R960" s="106">
        <f t="shared" si="575"/>
        <v>0</v>
      </c>
      <c r="S960" s="106">
        <f t="shared" si="575"/>
        <v>0</v>
      </c>
      <c r="T960" s="106">
        <f t="shared" si="575"/>
        <v>0</v>
      </c>
      <c r="U960" s="106">
        <f t="shared" si="575"/>
        <v>0</v>
      </c>
      <c r="V960" s="106">
        <f t="shared" si="575"/>
        <v>0</v>
      </c>
      <c r="W960" s="106">
        <f t="shared" si="575"/>
        <v>0</v>
      </c>
      <c r="X960" s="106">
        <f t="shared" si="575"/>
        <v>0</v>
      </c>
      <c r="Y960" s="98">
        <f>SUM(J960:X960)-I960</f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19"/>
        <v>932</v>
      </c>
      <c r="G961" s="118"/>
      <c r="H961" s="106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19"/>
        <v>933</v>
      </c>
      <c r="D962" s="97" t="s">
        <v>347</v>
      </c>
      <c r="G962" s="118"/>
      <c r="H962" s="106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19"/>
        <v>934</v>
      </c>
      <c r="G963" s="118"/>
      <c r="H963" s="106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19"/>
        <v>935</v>
      </c>
      <c r="D964" s="97" t="s">
        <v>322</v>
      </c>
      <c r="G964" s="118"/>
      <c r="H964" s="106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19"/>
        <v>936</v>
      </c>
      <c r="G965" s="118"/>
      <c r="H965" s="106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ref="A966:A1029" si="576">A965+1</f>
        <v>937</v>
      </c>
      <c r="C966" s="97">
        <v>30100</v>
      </c>
      <c r="E966" s="107" t="s">
        <v>323</v>
      </c>
      <c r="G966" s="118"/>
      <c r="H966" s="106"/>
      <c r="I966" s="98">
        <f>'Plt. Class.'!G$144</f>
        <v>93432.933933999986</v>
      </c>
      <c r="J966" s="106">
        <f t="shared" ref="J966:X966" si="577">+J144+J418+J692</f>
        <v>61895.993386800561</v>
      </c>
      <c r="K966" s="106">
        <f t="shared" si="577"/>
        <v>19481.968749044881</v>
      </c>
      <c r="L966" s="106">
        <f t="shared" si="577"/>
        <v>246.94196486471841</v>
      </c>
      <c r="M966" s="106">
        <f t="shared" si="577"/>
        <v>6204.3371654866951</v>
      </c>
      <c r="N966" s="106">
        <f t="shared" si="577"/>
        <v>5603.692667803135</v>
      </c>
      <c r="O966" s="106">
        <f t="shared" si="577"/>
        <v>0</v>
      </c>
      <c r="P966" s="106">
        <f t="shared" si="577"/>
        <v>0</v>
      </c>
      <c r="Q966" s="106">
        <f t="shared" si="577"/>
        <v>0</v>
      </c>
      <c r="R966" s="106">
        <f t="shared" si="577"/>
        <v>0</v>
      </c>
      <c r="S966" s="106">
        <f t="shared" si="577"/>
        <v>0</v>
      </c>
      <c r="T966" s="106">
        <f t="shared" si="577"/>
        <v>0</v>
      </c>
      <c r="U966" s="106">
        <f t="shared" si="577"/>
        <v>0</v>
      </c>
      <c r="V966" s="106">
        <f t="shared" si="577"/>
        <v>0</v>
      </c>
      <c r="W966" s="106">
        <f t="shared" si="577"/>
        <v>0</v>
      </c>
      <c r="X966" s="106">
        <f t="shared" si="577"/>
        <v>0</v>
      </c>
      <c r="Y966" s="98">
        <f>SUM(J966:X966)-I966</f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76"/>
        <v>938</v>
      </c>
      <c r="C967" s="97">
        <v>30200</v>
      </c>
      <c r="E967" s="107" t="s">
        <v>185</v>
      </c>
      <c r="G967" s="118"/>
      <c r="H967" s="106"/>
      <c r="I967" s="98">
        <f>'Plt. Class.'!G$145</f>
        <v>0</v>
      </c>
      <c r="J967" s="106">
        <f t="shared" ref="J967:X967" si="578">+J145+J419+J693</f>
        <v>0</v>
      </c>
      <c r="K967" s="106">
        <f t="shared" si="578"/>
        <v>0</v>
      </c>
      <c r="L967" s="106">
        <f t="shared" si="578"/>
        <v>0</v>
      </c>
      <c r="M967" s="106">
        <f t="shared" si="578"/>
        <v>0</v>
      </c>
      <c r="N967" s="106">
        <f t="shared" si="578"/>
        <v>0</v>
      </c>
      <c r="O967" s="106">
        <f t="shared" si="578"/>
        <v>0</v>
      </c>
      <c r="P967" s="106">
        <f t="shared" si="578"/>
        <v>0</v>
      </c>
      <c r="Q967" s="106">
        <f t="shared" si="578"/>
        <v>0</v>
      </c>
      <c r="R967" s="106">
        <f t="shared" si="578"/>
        <v>0</v>
      </c>
      <c r="S967" s="106">
        <f t="shared" si="578"/>
        <v>0</v>
      </c>
      <c r="T967" s="106">
        <f t="shared" si="578"/>
        <v>0</v>
      </c>
      <c r="U967" s="106">
        <f t="shared" si="578"/>
        <v>0</v>
      </c>
      <c r="V967" s="106">
        <f t="shared" si="578"/>
        <v>0</v>
      </c>
      <c r="W967" s="106">
        <f t="shared" si="578"/>
        <v>0</v>
      </c>
      <c r="X967" s="106">
        <f t="shared" si="578"/>
        <v>0</v>
      </c>
      <c r="Y967" s="98">
        <f>SUM(J967:X967)-I967</f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76"/>
        <v>939</v>
      </c>
      <c r="C968" s="97">
        <v>30300</v>
      </c>
      <c r="E968" s="107" t="s">
        <v>324</v>
      </c>
      <c r="G968" s="118"/>
      <c r="H968" s="106"/>
      <c r="I968" s="98">
        <f>'Plt. Class.'!G$146</f>
        <v>559435.9570559999</v>
      </c>
      <c r="J968" s="106">
        <f t="shared" ref="J968:X968" si="579">+J146+J420+J694</f>
        <v>370606.41082657891</v>
      </c>
      <c r="K968" s="106">
        <f t="shared" si="579"/>
        <v>116649.59424431516</v>
      </c>
      <c r="L968" s="106">
        <f t="shared" si="579"/>
        <v>1478.5815732701838</v>
      </c>
      <c r="M968" s="106">
        <f t="shared" si="579"/>
        <v>37148.884808904593</v>
      </c>
      <c r="N968" s="106">
        <f t="shared" si="579"/>
        <v>33552.485602930974</v>
      </c>
      <c r="O968" s="106">
        <f t="shared" si="579"/>
        <v>0</v>
      </c>
      <c r="P968" s="106">
        <f t="shared" si="579"/>
        <v>0</v>
      </c>
      <c r="Q968" s="106">
        <f t="shared" si="579"/>
        <v>0</v>
      </c>
      <c r="R968" s="106">
        <f t="shared" si="579"/>
        <v>0</v>
      </c>
      <c r="S968" s="106">
        <f t="shared" si="579"/>
        <v>0</v>
      </c>
      <c r="T968" s="106">
        <f t="shared" si="579"/>
        <v>0</v>
      </c>
      <c r="U968" s="106">
        <f t="shared" si="579"/>
        <v>0</v>
      </c>
      <c r="V968" s="106">
        <f t="shared" si="579"/>
        <v>0</v>
      </c>
      <c r="W968" s="106">
        <f t="shared" si="579"/>
        <v>0</v>
      </c>
      <c r="X968" s="106">
        <f t="shared" si="579"/>
        <v>0</v>
      </c>
      <c r="Y968" s="98">
        <f>SUM(J968:X968)-I968</f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76"/>
        <v>940</v>
      </c>
      <c r="G969" s="118"/>
      <c r="H969" s="106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76"/>
        <v>941</v>
      </c>
      <c r="D970" s="97" t="s">
        <v>325</v>
      </c>
      <c r="G970" s="118"/>
      <c r="H970" s="106"/>
      <c r="I970" s="98">
        <f>'Plt. Class.'!G$148</f>
        <v>652868.89098999987</v>
      </c>
      <c r="J970" s="98">
        <f>SUM(J966:J968)</f>
        <v>432502.40421337949</v>
      </c>
      <c r="K970" s="98">
        <f t="shared" ref="K970:X970" si="580">SUM(K966:K968)</f>
        <v>136131.56299336004</v>
      </c>
      <c r="L970" s="98">
        <f t="shared" si="580"/>
        <v>1725.5235381349021</v>
      </c>
      <c r="M970" s="98">
        <f t="shared" si="580"/>
        <v>43353.221974391286</v>
      </c>
      <c r="N970" s="98">
        <f t="shared" si="580"/>
        <v>39156.178270734112</v>
      </c>
      <c r="O970" s="98">
        <f t="shared" si="580"/>
        <v>0</v>
      </c>
      <c r="P970" s="98">
        <f t="shared" si="580"/>
        <v>0</v>
      </c>
      <c r="Q970" s="98">
        <f t="shared" si="580"/>
        <v>0</v>
      </c>
      <c r="R970" s="98">
        <f t="shared" si="580"/>
        <v>0</v>
      </c>
      <c r="S970" s="98">
        <f t="shared" si="580"/>
        <v>0</v>
      </c>
      <c r="T970" s="98">
        <f t="shared" si="580"/>
        <v>0</v>
      </c>
      <c r="U970" s="98">
        <f t="shared" si="580"/>
        <v>0</v>
      </c>
      <c r="V970" s="98">
        <f t="shared" si="580"/>
        <v>0</v>
      </c>
      <c r="W970" s="98">
        <f t="shared" si="580"/>
        <v>0</v>
      </c>
      <c r="X970" s="98">
        <f t="shared" si="580"/>
        <v>0</v>
      </c>
      <c r="Y970" s="98">
        <f>SUM(J970:X970)-I970</f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76"/>
        <v>942</v>
      </c>
      <c r="G971" s="118"/>
      <c r="H971" s="106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</row>
    <row r="972" spans="1:33">
      <c r="A972" s="97">
        <f t="shared" si="576"/>
        <v>943</v>
      </c>
      <c r="D972" s="97" t="s">
        <v>148</v>
      </c>
      <c r="G972" s="118"/>
      <c r="H972" s="106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</row>
    <row r="973" spans="1:33">
      <c r="A973" s="97">
        <f t="shared" si="576"/>
        <v>944</v>
      </c>
      <c r="G973" s="118"/>
      <c r="H973" s="106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</row>
    <row r="974" spans="1:33">
      <c r="A974" s="97">
        <f t="shared" si="576"/>
        <v>945</v>
      </c>
      <c r="C974" s="108">
        <v>37400</v>
      </c>
      <c r="E974" s="107" t="s">
        <v>115</v>
      </c>
      <c r="G974" s="118"/>
      <c r="H974" s="106"/>
      <c r="I974" s="98">
        <f>'Plt. Class.'!G$152</f>
        <v>0</v>
      </c>
      <c r="J974" s="106">
        <f t="shared" ref="J974:X974" si="581">+J152+J426+J700</f>
        <v>0</v>
      </c>
      <c r="K974" s="106">
        <f t="shared" si="581"/>
        <v>0</v>
      </c>
      <c r="L974" s="106">
        <f t="shared" si="581"/>
        <v>0</v>
      </c>
      <c r="M974" s="106">
        <f t="shared" si="581"/>
        <v>0</v>
      </c>
      <c r="N974" s="106">
        <f t="shared" si="581"/>
        <v>0</v>
      </c>
      <c r="O974" s="106">
        <f t="shared" si="581"/>
        <v>0</v>
      </c>
      <c r="P974" s="106">
        <f t="shared" si="581"/>
        <v>0</v>
      </c>
      <c r="Q974" s="106">
        <f t="shared" si="581"/>
        <v>0</v>
      </c>
      <c r="R974" s="106">
        <f t="shared" si="581"/>
        <v>0</v>
      </c>
      <c r="S974" s="106">
        <f t="shared" si="581"/>
        <v>0</v>
      </c>
      <c r="T974" s="106">
        <f t="shared" si="581"/>
        <v>0</v>
      </c>
      <c r="U974" s="106">
        <f t="shared" si="581"/>
        <v>0</v>
      </c>
      <c r="V974" s="106">
        <f t="shared" si="581"/>
        <v>0</v>
      </c>
      <c r="W974" s="106">
        <f t="shared" si="581"/>
        <v>0</v>
      </c>
      <c r="X974" s="106">
        <f t="shared" si="581"/>
        <v>0</v>
      </c>
      <c r="Y974" s="98">
        <f t="shared" ref="Y974:Y1007" si="582">SUM(J974:X974)-I974</f>
        <v>0</v>
      </c>
      <c r="Z974" s="98"/>
      <c r="AA974" s="98"/>
      <c r="AB974" s="98"/>
      <c r="AC974" s="98"/>
      <c r="AD974" s="98"/>
      <c r="AE974" s="98"/>
      <c r="AF974" s="98"/>
      <c r="AG974" s="98"/>
    </row>
    <row r="975" spans="1:33">
      <c r="A975" s="97">
        <f t="shared" si="576"/>
        <v>946</v>
      </c>
      <c r="C975" s="108">
        <v>39001</v>
      </c>
      <c r="E975" s="107" t="s">
        <v>291</v>
      </c>
      <c r="G975" s="118"/>
      <c r="H975" s="106"/>
      <c r="I975" s="98">
        <f>'Plt. Class.'!G$153</f>
        <v>90422.481783999989</v>
      </c>
      <c r="J975" s="106">
        <f t="shared" ref="J975:X975" si="583">+J153+J427+J701</f>
        <v>59901.675981555585</v>
      </c>
      <c r="K975" s="106">
        <f t="shared" si="583"/>
        <v>18854.250746009417</v>
      </c>
      <c r="L975" s="106">
        <f t="shared" si="583"/>
        <v>238.98538105908355</v>
      </c>
      <c r="M975" s="106">
        <f t="shared" si="583"/>
        <v>6004.4305653968577</v>
      </c>
      <c r="N975" s="106">
        <f t="shared" si="583"/>
        <v>5423.1391099790408</v>
      </c>
      <c r="O975" s="106">
        <f t="shared" si="583"/>
        <v>0</v>
      </c>
      <c r="P975" s="106">
        <f t="shared" si="583"/>
        <v>0</v>
      </c>
      <c r="Q975" s="106">
        <f t="shared" si="583"/>
        <v>0</v>
      </c>
      <c r="R975" s="106">
        <f t="shared" si="583"/>
        <v>0</v>
      </c>
      <c r="S975" s="106">
        <f t="shared" si="583"/>
        <v>0</v>
      </c>
      <c r="T975" s="106">
        <f t="shared" si="583"/>
        <v>0</v>
      </c>
      <c r="U975" s="106">
        <f t="shared" si="583"/>
        <v>0</v>
      </c>
      <c r="V975" s="106">
        <f t="shared" si="583"/>
        <v>0</v>
      </c>
      <c r="W975" s="106">
        <f t="shared" si="583"/>
        <v>0</v>
      </c>
      <c r="X975" s="106">
        <f t="shared" si="583"/>
        <v>0</v>
      </c>
      <c r="Y975" s="98">
        <f t="shared" si="582"/>
        <v>0</v>
      </c>
      <c r="Z975" s="98"/>
      <c r="AA975" s="98"/>
      <c r="AB975" s="98"/>
      <c r="AC975" s="98"/>
      <c r="AD975" s="98"/>
      <c r="AE975" s="98"/>
      <c r="AF975" s="98"/>
      <c r="AG975" s="98"/>
    </row>
    <row r="976" spans="1:33">
      <c r="A976" s="97">
        <f t="shared" si="576"/>
        <v>947</v>
      </c>
      <c r="C976" s="108">
        <v>36602</v>
      </c>
      <c r="E976" s="107" t="s">
        <v>139</v>
      </c>
      <c r="G976" s="118"/>
      <c r="H976" s="106"/>
      <c r="I976" s="98">
        <f>'Plt. Class.'!G$154</f>
        <v>0</v>
      </c>
      <c r="J976" s="106">
        <f t="shared" ref="J976:X976" si="584">+J154+J428+J702</f>
        <v>0</v>
      </c>
      <c r="K976" s="106">
        <f t="shared" si="584"/>
        <v>0</v>
      </c>
      <c r="L976" s="106">
        <f t="shared" si="584"/>
        <v>0</v>
      </c>
      <c r="M976" s="106">
        <f t="shared" si="584"/>
        <v>0</v>
      </c>
      <c r="N976" s="106">
        <f t="shared" si="584"/>
        <v>0</v>
      </c>
      <c r="O976" s="106">
        <f t="shared" si="584"/>
        <v>0</v>
      </c>
      <c r="P976" s="106">
        <f t="shared" si="584"/>
        <v>0</v>
      </c>
      <c r="Q976" s="106">
        <f t="shared" si="584"/>
        <v>0</v>
      </c>
      <c r="R976" s="106">
        <f t="shared" si="584"/>
        <v>0</v>
      </c>
      <c r="S976" s="106">
        <f t="shared" si="584"/>
        <v>0</v>
      </c>
      <c r="T976" s="106">
        <f t="shared" si="584"/>
        <v>0</v>
      </c>
      <c r="U976" s="106">
        <f t="shared" si="584"/>
        <v>0</v>
      </c>
      <c r="V976" s="106">
        <f t="shared" si="584"/>
        <v>0</v>
      </c>
      <c r="W976" s="106">
        <f t="shared" si="584"/>
        <v>0</v>
      </c>
      <c r="X976" s="106">
        <f t="shared" si="584"/>
        <v>0</v>
      </c>
      <c r="Y976" s="98">
        <f t="shared" si="582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76"/>
        <v>948</v>
      </c>
      <c r="C977" s="108">
        <v>38900</v>
      </c>
      <c r="E977" s="107" t="s">
        <v>115</v>
      </c>
      <c r="G977" s="118"/>
      <c r="H977" s="106"/>
      <c r="I977" s="98">
        <f>'Plt. Class.'!G$155</f>
        <v>0</v>
      </c>
      <c r="J977" s="106">
        <f t="shared" ref="J977:X977" si="585">+J155+J429+J703</f>
        <v>0</v>
      </c>
      <c r="K977" s="106">
        <f t="shared" si="585"/>
        <v>0</v>
      </c>
      <c r="L977" s="106">
        <f t="shared" si="585"/>
        <v>0</v>
      </c>
      <c r="M977" s="106">
        <f t="shared" si="585"/>
        <v>0</v>
      </c>
      <c r="N977" s="106">
        <f t="shared" si="585"/>
        <v>0</v>
      </c>
      <c r="O977" s="106">
        <f t="shared" si="585"/>
        <v>0</v>
      </c>
      <c r="P977" s="106">
        <f t="shared" si="585"/>
        <v>0</v>
      </c>
      <c r="Q977" s="106">
        <f t="shared" si="585"/>
        <v>0</v>
      </c>
      <c r="R977" s="106">
        <f t="shared" si="585"/>
        <v>0</v>
      </c>
      <c r="S977" s="106">
        <f t="shared" si="585"/>
        <v>0</v>
      </c>
      <c r="T977" s="106">
        <f t="shared" si="585"/>
        <v>0</v>
      </c>
      <c r="U977" s="106">
        <f t="shared" si="585"/>
        <v>0</v>
      </c>
      <c r="V977" s="106">
        <f t="shared" si="585"/>
        <v>0</v>
      </c>
      <c r="W977" s="106">
        <f t="shared" si="585"/>
        <v>0</v>
      </c>
      <c r="X977" s="106">
        <f t="shared" si="585"/>
        <v>0</v>
      </c>
      <c r="Y977" s="98">
        <f t="shared" si="582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76"/>
        <v>949</v>
      </c>
      <c r="C978" s="108">
        <v>39004</v>
      </c>
      <c r="E978" s="107" t="s">
        <v>293</v>
      </c>
      <c r="G978" s="118"/>
      <c r="H978" s="106"/>
      <c r="I978" s="98">
        <f>'Plt. Class.'!G$156</f>
        <v>7756.567422000001</v>
      </c>
      <c r="J978" s="106">
        <f t="shared" ref="J978:X978" si="586">+J156+J430+J704</f>
        <v>5138.4498553317662</v>
      </c>
      <c r="K978" s="106">
        <f t="shared" si="586"/>
        <v>1617.3440964832419</v>
      </c>
      <c r="L978" s="106">
        <f t="shared" si="586"/>
        <v>20.500501473574367</v>
      </c>
      <c r="M978" s="106">
        <f t="shared" si="586"/>
        <v>515.068482885408</v>
      </c>
      <c r="N978" s="106">
        <f t="shared" si="586"/>
        <v>465.20448582601045</v>
      </c>
      <c r="O978" s="106">
        <f t="shared" si="586"/>
        <v>0</v>
      </c>
      <c r="P978" s="106">
        <f t="shared" si="586"/>
        <v>0</v>
      </c>
      <c r="Q978" s="106">
        <f t="shared" si="586"/>
        <v>0</v>
      </c>
      <c r="R978" s="106">
        <f t="shared" si="586"/>
        <v>0</v>
      </c>
      <c r="S978" s="106">
        <f t="shared" si="586"/>
        <v>0</v>
      </c>
      <c r="T978" s="106">
        <f t="shared" si="586"/>
        <v>0</v>
      </c>
      <c r="U978" s="106">
        <f t="shared" si="586"/>
        <v>0</v>
      </c>
      <c r="V978" s="106">
        <f t="shared" si="586"/>
        <v>0</v>
      </c>
      <c r="W978" s="106">
        <f t="shared" si="586"/>
        <v>0</v>
      </c>
      <c r="X978" s="106">
        <f t="shared" si="586"/>
        <v>0</v>
      </c>
      <c r="Y978" s="98">
        <f t="shared" si="582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76"/>
        <v>950</v>
      </c>
      <c r="C979" s="108">
        <v>39009</v>
      </c>
      <c r="E979" s="107" t="s">
        <v>294</v>
      </c>
      <c r="G979" s="118"/>
      <c r="H979" s="106"/>
      <c r="I979" s="98">
        <f>'Plt. Class.'!G$157</f>
        <v>19580.102800000001</v>
      </c>
      <c r="J979" s="106">
        <f t="shared" ref="J979:X979" si="587">+J157+J431+J705</f>
        <v>12971.121235235632</v>
      </c>
      <c r="K979" s="106">
        <f t="shared" si="587"/>
        <v>4082.7033337318153</v>
      </c>
      <c r="L979" s="106">
        <f t="shared" si="587"/>
        <v>51.749943559523366</v>
      </c>
      <c r="M979" s="106">
        <f t="shared" si="587"/>
        <v>1300.2006293830329</v>
      </c>
      <c r="N979" s="106">
        <f t="shared" si="587"/>
        <v>1174.3276580899972</v>
      </c>
      <c r="O979" s="106">
        <f t="shared" si="587"/>
        <v>0</v>
      </c>
      <c r="P979" s="106">
        <f t="shared" si="587"/>
        <v>0</v>
      </c>
      <c r="Q979" s="106">
        <f t="shared" si="587"/>
        <v>0</v>
      </c>
      <c r="R979" s="106">
        <f t="shared" si="587"/>
        <v>0</v>
      </c>
      <c r="S979" s="106">
        <f t="shared" si="587"/>
        <v>0</v>
      </c>
      <c r="T979" s="106">
        <f t="shared" si="587"/>
        <v>0</v>
      </c>
      <c r="U979" s="106">
        <f t="shared" si="587"/>
        <v>0</v>
      </c>
      <c r="V979" s="106">
        <f t="shared" si="587"/>
        <v>0</v>
      </c>
      <c r="W979" s="106">
        <f t="shared" si="587"/>
        <v>0</v>
      </c>
      <c r="X979" s="106">
        <f t="shared" si="587"/>
        <v>0</v>
      </c>
      <c r="Y979" s="98">
        <f t="shared" si="582"/>
        <v>0</v>
      </c>
      <c r="Z979" s="98"/>
      <c r="AA979" s="98"/>
      <c r="AB979" s="98"/>
      <c r="AC979" s="98"/>
      <c r="AD979" s="98"/>
      <c r="AE979" s="98"/>
      <c r="AF979" s="98"/>
      <c r="AG979" s="98"/>
    </row>
    <row r="980" spans="1:33">
      <c r="A980" s="97">
        <f t="shared" si="576"/>
        <v>951</v>
      </c>
      <c r="C980" s="108">
        <v>39100</v>
      </c>
      <c r="E980" s="107" t="s">
        <v>295</v>
      </c>
      <c r="G980" s="118"/>
      <c r="H980" s="106"/>
      <c r="I980" s="98">
        <f>'Plt. Class.'!G$158</f>
        <v>13577.062305999998</v>
      </c>
      <c r="J980" s="106">
        <f t="shared" ref="J980:X980" si="588">+J158+J432+J706</f>
        <v>8994.3205604351497</v>
      </c>
      <c r="K980" s="106">
        <f t="shared" si="588"/>
        <v>2830.9921610314914</v>
      </c>
      <c r="L980" s="106">
        <f t="shared" si="588"/>
        <v>35.883989742874689</v>
      </c>
      <c r="M980" s="106">
        <f t="shared" si="588"/>
        <v>901.57366055472653</v>
      </c>
      <c r="N980" s="106">
        <f t="shared" si="588"/>
        <v>814.29193423575646</v>
      </c>
      <c r="O980" s="106">
        <f t="shared" si="588"/>
        <v>0</v>
      </c>
      <c r="P980" s="106">
        <f t="shared" si="588"/>
        <v>0</v>
      </c>
      <c r="Q980" s="106">
        <f t="shared" si="588"/>
        <v>0</v>
      </c>
      <c r="R980" s="106">
        <f t="shared" si="588"/>
        <v>0</v>
      </c>
      <c r="S980" s="106">
        <f t="shared" si="588"/>
        <v>0</v>
      </c>
      <c r="T980" s="106">
        <f t="shared" si="588"/>
        <v>0</v>
      </c>
      <c r="U980" s="106">
        <f t="shared" si="588"/>
        <v>0</v>
      </c>
      <c r="V980" s="106">
        <f t="shared" si="588"/>
        <v>0</v>
      </c>
      <c r="W980" s="106">
        <f t="shared" si="588"/>
        <v>0</v>
      </c>
      <c r="X980" s="106">
        <f t="shared" si="588"/>
        <v>0</v>
      </c>
      <c r="Y980" s="98">
        <f t="shared" si="582"/>
        <v>0</v>
      </c>
      <c r="Z980" s="98"/>
      <c r="AA980" s="98"/>
      <c r="AB980" s="98"/>
      <c r="AC980" s="98"/>
      <c r="AD980" s="98"/>
      <c r="AE980" s="98"/>
      <c r="AF980" s="98"/>
      <c r="AG980" s="98"/>
    </row>
    <row r="981" spans="1:33">
      <c r="A981" s="97">
        <f t="shared" si="576"/>
        <v>952</v>
      </c>
      <c r="C981" s="108">
        <v>39102</v>
      </c>
      <c r="E981" s="107" t="s">
        <v>296</v>
      </c>
      <c r="G981" s="118"/>
      <c r="H981" s="106"/>
      <c r="I981" s="98">
        <f>'Plt. Class.'!G$159</f>
        <v>0</v>
      </c>
      <c r="J981" s="106">
        <f t="shared" ref="J981:X981" si="589">+J159+J433+J707</f>
        <v>0</v>
      </c>
      <c r="K981" s="106">
        <f t="shared" si="589"/>
        <v>0</v>
      </c>
      <c r="L981" s="106">
        <f t="shared" si="589"/>
        <v>0</v>
      </c>
      <c r="M981" s="106">
        <f t="shared" si="589"/>
        <v>0</v>
      </c>
      <c r="N981" s="106">
        <f t="shared" si="589"/>
        <v>0</v>
      </c>
      <c r="O981" s="106">
        <f t="shared" si="589"/>
        <v>0</v>
      </c>
      <c r="P981" s="106">
        <f t="shared" si="589"/>
        <v>0</v>
      </c>
      <c r="Q981" s="106">
        <f t="shared" si="589"/>
        <v>0</v>
      </c>
      <c r="R981" s="106">
        <f t="shared" si="589"/>
        <v>0</v>
      </c>
      <c r="S981" s="106">
        <f t="shared" si="589"/>
        <v>0</v>
      </c>
      <c r="T981" s="106">
        <f t="shared" si="589"/>
        <v>0</v>
      </c>
      <c r="U981" s="106">
        <f t="shared" si="589"/>
        <v>0</v>
      </c>
      <c r="V981" s="106">
        <f t="shared" si="589"/>
        <v>0</v>
      </c>
      <c r="W981" s="106">
        <f t="shared" si="589"/>
        <v>0</v>
      </c>
      <c r="X981" s="106">
        <f t="shared" si="589"/>
        <v>0</v>
      </c>
      <c r="Y981" s="98">
        <f t="shared" si="582"/>
        <v>0</v>
      </c>
      <c r="Z981" s="98"/>
      <c r="AA981" s="98"/>
      <c r="AB981" s="98"/>
      <c r="AC981" s="98"/>
      <c r="AD981" s="98"/>
      <c r="AE981" s="98"/>
      <c r="AF981" s="98"/>
      <c r="AG981" s="98"/>
    </row>
    <row r="982" spans="1:33">
      <c r="A982" s="97">
        <f t="shared" si="576"/>
        <v>953</v>
      </c>
      <c r="C982" s="108">
        <v>39103</v>
      </c>
      <c r="E982" s="107" t="s">
        <v>297</v>
      </c>
      <c r="G982" s="118"/>
      <c r="H982" s="106"/>
      <c r="I982" s="98">
        <f>'Plt. Class.'!G$160</f>
        <v>0</v>
      </c>
      <c r="J982" s="106">
        <f t="shared" ref="J982:X982" si="590">+J160+J434+J708</f>
        <v>0</v>
      </c>
      <c r="K982" s="106">
        <f t="shared" si="590"/>
        <v>0</v>
      </c>
      <c r="L982" s="106">
        <f t="shared" si="590"/>
        <v>0</v>
      </c>
      <c r="M982" s="106">
        <f t="shared" si="590"/>
        <v>0</v>
      </c>
      <c r="N982" s="106">
        <f t="shared" si="590"/>
        <v>0</v>
      </c>
      <c r="O982" s="106">
        <f t="shared" si="590"/>
        <v>0</v>
      </c>
      <c r="P982" s="106">
        <f t="shared" si="590"/>
        <v>0</v>
      </c>
      <c r="Q982" s="106">
        <f t="shared" si="590"/>
        <v>0</v>
      </c>
      <c r="R982" s="106">
        <f t="shared" si="590"/>
        <v>0</v>
      </c>
      <c r="S982" s="106">
        <f t="shared" si="590"/>
        <v>0</v>
      </c>
      <c r="T982" s="106">
        <f t="shared" si="590"/>
        <v>0</v>
      </c>
      <c r="U982" s="106">
        <f t="shared" si="590"/>
        <v>0</v>
      </c>
      <c r="V982" s="106">
        <f t="shared" si="590"/>
        <v>0</v>
      </c>
      <c r="W982" s="106">
        <f t="shared" si="590"/>
        <v>0</v>
      </c>
      <c r="X982" s="106">
        <f t="shared" si="590"/>
        <v>0</v>
      </c>
      <c r="Y982" s="98">
        <f t="shared" si="582"/>
        <v>0</v>
      </c>
      <c r="Z982" s="98"/>
      <c r="AA982" s="98"/>
      <c r="AB982" s="98"/>
      <c r="AC982" s="98"/>
      <c r="AD982" s="98"/>
      <c r="AE982" s="98"/>
      <c r="AF982" s="98"/>
      <c r="AG982" s="98"/>
    </row>
    <row r="983" spans="1:33">
      <c r="A983" s="97">
        <f t="shared" si="576"/>
        <v>954</v>
      </c>
      <c r="C983" s="108">
        <v>39200</v>
      </c>
      <c r="E983" s="107" t="s">
        <v>298</v>
      </c>
      <c r="G983" s="118"/>
      <c r="H983" s="106"/>
      <c r="I983" s="98">
        <f>'Plt. Class.'!G$161</f>
        <v>13756.940697999999</v>
      </c>
      <c r="J983" s="106">
        <f t="shared" ref="J983:X983" si="591">+J161+J435+J709</f>
        <v>9113.4835931354264</v>
      </c>
      <c r="K983" s="106">
        <f t="shared" si="591"/>
        <v>2868.4991199165447</v>
      </c>
      <c r="L983" s="106">
        <f t="shared" si="591"/>
        <v>36.359405869575404</v>
      </c>
      <c r="M983" s="106">
        <f t="shared" si="591"/>
        <v>913.51833729517784</v>
      </c>
      <c r="N983" s="106">
        <f t="shared" si="591"/>
        <v>825.08024178327128</v>
      </c>
      <c r="O983" s="106">
        <f t="shared" si="591"/>
        <v>0</v>
      </c>
      <c r="P983" s="106">
        <f t="shared" si="591"/>
        <v>0</v>
      </c>
      <c r="Q983" s="106">
        <f t="shared" si="591"/>
        <v>0</v>
      </c>
      <c r="R983" s="106">
        <f t="shared" si="591"/>
        <v>0</v>
      </c>
      <c r="S983" s="106">
        <f t="shared" si="591"/>
        <v>0</v>
      </c>
      <c r="T983" s="106">
        <f t="shared" si="591"/>
        <v>0</v>
      </c>
      <c r="U983" s="106">
        <f t="shared" si="591"/>
        <v>0</v>
      </c>
      <c r="V983" s="106">
        <f t="shared" si="591"/>
        <v>0</v>
      </c>
      <c r="W983" s="106">
        <f t="shared" si="591"/>
        <v>0</v>
      </c>
      <c r="X983" s="106">
        <f t="shared" si="591"/>
        <v>0</v>
      </c>
      <c r="Y983" s="98">
        <f t="shared" si="582"/>
        <v>0</v>
      </c>
      <c r="Z983" s="98"/>
      <c r="AA983" s="98"/>
      <c r="AB983" s="98"/>
      <c r="AC983" s="98"/>
      <c r="AD983" s="98"/>
      <c r="AE983" s="98"/>
      <c r="AF983" s="98"/>
      <c r="AG983" s="98"/>
    </row>
    <row r="984" spans="1:33">
      <c r="A984" s="97">
        <f t="shared" si="576"/>
        <v>955</v>
      </c>
      <c r="C984" s="108">
        <v>39201</v>
      </c>
      <c r="E984" s="107" t="s">
        <v>299</v>
      </c>
      <c r="G984" s="118"/>
      <c r="H984" s="106"/>
      <c r="I984" s="98">
        <f>'Plt. Class.'!G$162</f>
        <v>0</v>
      </c>
      <c r="J984" s="106">
        <f t="shared" ref="J984:X984" si="592">+J162+J436+J710</f>
        <v>0</v>
      </c>
      <c r="K984" s="106">
        <f t="shared" si="592"/>
        <v>0</v>
      </c>
      <c r="L984" s="106">
        <f t="shared" si="592"/>
        <v>0</v>
      </c>
      <c r="M984" s="106">
        <f t="shared" si="592"/>
        <v>0</v>
      </c>
      <c r="N984" s="106">
        <f t="shared" si="592"/>
        <v>0</v>
      </c>
      <c r="O984" s="106">
        <f t="shared" si="592"/>
        <v>0</v>
      </c>
      <c r="P984" s="106">
        <f t="shared" si="592"/>
        <v>0</v>
      </c>
      <c r="Q984" s="106">
        <f t="shared" si="592"/>
        <v>0</v>
      </c>
      <c r="R984" s="106">
        <f t="shared" si="592"/>
        <v>0</v>
      </c>
      <c r="S984" s="106">
        <f t="shared" si="592"/>
        <v>0</v>
      </c>
      <c r="T984" s="106">
        <f t="shared" si="592"/>
        <v>0</v>
      </c>
      <c r="U984" s="106">
        <f t="shared" si="592"/>
        <v>0</v>
      </c>
      <c r="V984" s="106">
        <f t="shared" si="592"/>
        <v>0</v>
      </c>
      <c r="W984" s="106">
        <f t="shared" si="592"/>
        <v>0</v>
      </c>
      <c r="X984" s="106">
        <f t="shared" si="592"/>
        <v>0</v>
      </c>
      <c r="Y984" s="98">
        <f t="shared" si="582"/>
        <v>0</v>
      </c>
      <c r="Z984" s="98"/>
      <c r="AA984" s="98"/>
      <c r="AB984" s="98"/>
      <c r="AC984" s="98"/>
      <c r="AD984" s="98"/>
      <c r="AE984" s="98"/>
      <c r="AF984" s="98"/>
      <c r="AG984" s="98"/>
    </row>
    <row r="985" spans="1:33">
      <c r="A985" s="97">
        <f t="shared" si="576"/>
        <v>956</v>
      </c>
      <c r="C985" s="108">
        <v>39202</v>
      </c>
      <c r="E985" s="107" t="s">
        <v>300</v>
      </c>
      <c r="G985" s="118"/>
      <c r="H985" s="106"/>
      <c r="I985" s="98">
        <f>'Plt. Class.'!G$163</f>
        <v>0</v>
      </c>
      <c r="J985" s="106">
        <f t="shared" ref="J985:X985" si="593">+J163+J437+J711</f>
        <v>0</v>
      </c>
      <c r="K985" s="106">
        <f t="shared" si="593"/>
        <v>0</v>
      </c>
      <c r="L985" s="106">
        <f t="shared" si="593"/>
        <v>0</v>
      </c>
      <c r="M985" s="106">
        <f t="shared" si="593"/>
        <v>0</v>
      </c>
      <c r="N985" s="106">
        <f t="shared" si="593"/>
        <v>0</v>
      </c>
      <c r="O985" s="106">
        <f t="shared" si="593"/>
        <v>0</v>
      </c>
      <c r="P985" s="106">
        <f t="shared" si="593"/>
        <v>0</v>
      </c>
      <c r="Q985" s="106">
        <f t="shared" si="593"/>
        <v>0</v>
      </c>
      <c r="R985" s="106">
        <f t="shared" si="593"/>
        <v>0</v>
      </c>
      <c r="S985" s="106">
        <f t="shared" si="593"/>
        <v>0</v>
      </c>
      <c r="T985" s="106">
        <f t="shared" si="593"/>
        <v>0</v>
      </c>
      <c r="U985" s="106">
        <f t="shared" si="593"/>
        <v>0</v>
      </c>
      <c r="V985" s="106">
        <f t="shared" si="593"/>
        <v>0</v>
      </c>
      <c r="W985" s="106">
        <f t="shared" si="593"/>
        <v>0</v>
      </c>
      <c r="X985" s="106">
        <f t="shared" si="593"/>
        <v>0</v>
      </c>
      <c r="Y985" s="98">
        <f t="shared" si="582"/>
        <v>0</v>
      </c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76"/>
        <v>957</v>
      </c>
      <c r="C986" s="108">
        <v>39300</v>
      </c>
      <c r="E986" s="107" t="s">
        <v>186</v>
      </c>
      <c r="G986" s="118"/>
      <c r="H986" s="106"/>
      <c r="I986" s="98">
        <f>'Plt. Class.'!G$164</f>
        <v>0</v>
      </c>
      <c r="J986" s="106">
        <f t="shared" ref="J986:X986" si="594">+J164+J438+J712</f>
        <v>0</v>
      </c>
      <c r="K986" s="106">
        <f t="shared" si="594"/>
        <v>0</v>
      </c>
      <c r="L986" s="106">
        <f t="shared" si="594"/>
        <v>0</v>
      </c>
      <c r="M986" s="106">
        <f t="shared" si="594"/>
        <v>0</v>
      </c>
      <c r="N986" s="106">
        <f t="shared" si="594"/>
        <v>0</v>
      </c>
      <c r="O986" s="106">
        <f t="shared" si="594"/>
        <v>0</v>
      </c>
      <c r="P986" s="106">
        <f t="shared" si="594"/>
        <v>0</v>
      </c>
      <c r="Q986" s="106">
        <f t="shared" si="594"/>
        <v>0</v>
      </c>
      <c r="R986" s="106">
        <f t="shared" si="594"/>
        <v>0</v>
      </c>
      <c r="S986" s="106">
        <f t="shared" si="594"/>
        <v>0</v>
      </c>
      <c r="T986" s="106">
        <f t="shared" si="594"/>
        <v>0</v>
      </c>
      <c r="U986" s="106">
        <f t="shared" si="594"/>
        <v>0</v>
      </c>
      <c r="V986" s="106">
        <f t="shared" si="594"/>
        <v>0</v>
      </c>
      <c r="W986" s="106">
        <f t="shared" si="594"/>
        <v>0</v>
      </c>
      <c r="X986" s="106">
        <f t="shared" si="594"/>
        <v>0</v>
      </c>
      <c r="Y986" s="98">
        <f t="shared" si="582"/>
        <v>0</v>
      </c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76"/>
        <v>958</v>
      </c>
      <c r="C987" s="108">
        <v>39400</v>
      </c>
      <c r="E987" s="107" t="s">
        <v>301</v>
      </c>
      <c r="G987" s="118"/>
      <c r="H987" s="106"/>
      <c r="I987" s="98">
        <f>'Plt. Class.'!G$165</f>
        <v>76506.78906184611</v>
      </c>
      <c r="J987" s="106">
        <f t="shared" ref="J987:X987" si="595">+J165+J439+J713</f>
        <v>50683.024822515501</v>
      </c>
      <c r="K987" s="106">
        <f t="shared" si="595"/>
        <v>15952.649786696518</v>
      </c>
      <c r="L987" s="106">
        <f t="shared" si="595"/>
        <v>202.20639576370843</v>
      </c>
      <c r="M987" s="106">
        <f t="shared" si="595"/>
        <v>5080.3704304497951</v>
      </c>
      <c r="N987" s="106">
        <f t="shared" si="595"/>
        <v>4588.5376264205897</v>
      </c>
      <c r="O987" s="106">
        <f t="shared" si="595"/>
        <v>0</v>
      </c>
      <c r="P987" s="106">
        <f t="shared" si="595"/>
        <v>0</v>
      </c>
      <c r="Q987" s="106">
        <f t="shared" si="595"/>
        <v>0</v>
      </c>
      <c r="R987" s="106">
        <f t="shared" si="595"/>
        <v>0</v>
      </c>
      <c r="S987" s="106">
        <f t="shared" si="595"/>
        <v>0</v>
      </c>
      <c r="T987" s="106">
        <f t="shared" si="595"/>
        <v>0</v>
      </c>
      <c r="U987" s="106">
        <f t="shared" si="595"/>
        <v>0</v>
      </c>
      <c r="V987" s="106">
        <f t="shared" si="595"/>
        <v>0</v>
      </c>
      <c r="W987" s="106">
        <f t="shared" si="595"/>
        <v>0</v>
      </c>
      <c r="X987" s="106">
        <f t="shared" si="595"/>
        <v>0</v>
      </c>
      <c r="Y987" s="98">
        <f t="shared" si="582"/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76"/>
        <v>959</v>
      </c>
      <c r="C988" s="108">
        <v>39600</v>
      </c>
      <c r="E988" s="107" t="s">
        <v>302</v>
      </c>
      <c r="G988" s="118"/>
      <c r="H988" s="106"/>
      <c r="I988" s="98">
        <f>'Plt. Class.'!G$166</f>
        <v>10344.010897999999</v>
      </c>
      <c r="J988" s="106">
        <f t="shared" ref="J988:X988" si="596">+J166+J440+J714</f>
        <v>6852.5390692308602</v>
      </c>
      <c r="K988" s="106">
        <f t="shared" si="596"/>
        <v>2156.8593489418663</v>
      </c>
      <c r="L988" s="106">
        <f t="shared" si="596"/>
        <v>27.339079146744545</v>
      </c>
      <c r="M988" s="106">
        <f t="shared" si="596"/>
        <v>686.88553973907369</v>
      </c>
      <c r="N988" s="106">
        <f t="shared" si="596"/>
        <v>620.38786094145257</v>
      </c>
      <c r="O988" s="106">
        <f t="shared" si="596"/>
        <v>0</v>
      </c>
      <c r="P988" s="106">
        <f t="shared" si="596"/>
        <v>0</v>
      </c>
      <c r="Q988" s="106">
        <f t="shared" si="596"/>
        <v>0</v>
      </c>
      <c r="R988" s="106">
        <f t="shared" si="596"/>
        <v>0</v>
      </c>
      <c r="S988" s="106">
        <f t="shared" si="596"/>
        <v>0</v>
      </c>
      <c r="T988" s="106">
        <f t="shared" si="596"/>
        <v>0</v>
      </c>
      <c r="U988" s="106">
        <f t="shared" si="596"/>
        <v>0</v>
      </c>
      <c r="V988" s="106">
        <f t="shared" si="596"/>
        <v>0</v>
      </c>
      <c r="W988" s="106">
        <f t="shared" si="596"/>
        <v>0</v>
      </c>
      <c r="X988" s="106">
        <f t="shared" si="596"/>
        <v>0</v>
      </c>
      <c r="Y988" s="98">
        <f t="shared" si="582"/>
        <v>0</v>
      </c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76"/>
        <v>960</v>
      </c>
      <c r="C989" s="108">
        <v>39603</v>
      </c>
      <c r="E989" s="107" t="s">
        <v>303</v>
      </c>
      <c r="G989" s="118"/>
      <c r="H989" s="106"/>
      <c r="I989" s="98">
        <f>'Plt. Class.'!G$167</f>
        <v>0</v>
      </c>
      <c r="J989" s="106">
        <f t="shared" ref="J989:X989" si="597">+J167+J441+J715</f>
        <v>0</v>
      </c>
      <c r="K989" s="106">
        <f t="shared" si="597"/>
        <v>0</v>
      </c>
      <c r="L989" s="106">
        <f t="shared" si="597"/>
        <v>0</v>
      </c>
      <c r="M989" s="106">
        <f t="shared" si="597"/>
        <v>0</v>
      </c>
      <c r="N989" s="106">
        <f t="shared" si="597"/>
        <v>0</v>
      </c>
      <c r="O989" s="106">
        <f t="shared" si="597"/>
        <v>0</v>
      </c>
      <c r="P989" s="106">
        <f t="shared" si="597"/>
        <v>0</v>
      </c>
      <c r="Q989" s="106">
        <f t="shared" si="597"/>
        <v>0</v>
      </c>
      <c r="R989" s="106">
        <f t="shared" si="597"/>
        <v>0</v>
      </c>
      <c r="S989" s="106">
        <f t="shared" si="597"/>
        <v>0</v>
      </c>
      <c r="T989" s="106">
        <f t="shared" si="597"/>
        <v>0</v>
      </c>
      <c r="U989" s="106">
        <f t="shared" si="597"/>
        <v>0</v>
      </c>
      <c r="V989" s="106">
        <f t="shared" si="597"/>
        <v>0</v>
      </c>
      <c r="W989" s="106">
        <f t="shared" si="597"/>
        <v>0</v>
      </c>
      <c r="X989" s="106">
        <f t="shared" si="597"/>
        <v>0</v>
      </c>
      <c r="Y989" s="98">
        <f t="shared" si="582"/>
        <v>0</v>
      </c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76"/>
        <v>961</v>
      </c>
      <c r="C990" s="108">
        <v>39604</v>
      </c>
      <c r="E990" s="107" t="s">
        <v>304</v>
      </c>
      <c r="G990" s="118"/>
      <c r="H990" s="106"/>
      <c r="I990" s="98">
        <f>'Plt. Class.'!G$168</f>
        <v>0</v>
      </c>
      <c r="J990" s="106">
        <f t="shared" ref="J990:X990" si="598">+J168+J442+J716</f>
        <v>0</v>
      </c>
      <c r="K990" s="106">
        <f t="shared" si="598"/>
        <v>0</v>
      </c>
      <c r="L990" s="106">
        <f t="shared" si="598"/>
        <v>0</v>
      </c>
      <c r="M990" s="106">
        <f t="shared" si="598"/>
        <v>0</v>
      </c>
      <c r="N990" s="106">
        <f t="shared" si="598"/>
        <v>0</v>
      </c>
      <c r="O990" s="106">
        <f t="shared" si="598"/>
        <v>0</v>
      </c>
      <c r="P990" s="106">
        <f t="shared" si="598"/>
        <v>0</v>
      </c>
      <c r="Q990" s="106">
        <f t="shared" si="598"/>
        <v>0</v>
      </c>
      <c r="R990" s="106">
        <f t="shared" si="598"/>
        <v>0</v>
      </c>
      <c r="S990" s="106">
        <f t="shared" si="598"/>
        <v>0</v>
      </c>
      <c r="T990" s="106">
        <f t="shared" si="598"/>
        <v>0</v>
      </c>
      <c r="U990" s="106">
        <f t="shared" si="598"/>
        <v>0</v>
      </c>
      <c r="V990" s="106">
        <f t="shared" si="598"/>
        <v>0</v>
      </c>
      <c r="W990" s="106">
        <f t="shared" si="598"/>
        <v>0</v>
      </c>
      <c r="X990" s="106">
        <f t="shared" si="598"/>
        <v>0</v>
      </c>
      <c r="Y990" s="98">
        <f t="shared" si="582"/>
        <v>0</v>
      </c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76"/>
        <v>962</v>
      </c>
      <c r="C991" s="108">
        <v>39605</v>
      </c>
      <c r="E991" s="98" t="s">
        <v>305</v>
      </c>
      <c r="G991" s="118"/>
      <c r="H991" s="106"/>
      <c r="I991" s="98">
        <f>'Plt. Class.'!G$169</f>
        <v>0</v>
      </c>
      <c r="J991" s="106">
        <f t="shared" ref="J991:X991" si="599">+J169+J443+J717</f>
        <v>0</v>
      </c>
      <c r="K991" s="106">
        <f t="shared" si="599"/>
        <v>0</v>
      </c>
      <c r="L991" s="106">
        <f t="shared" si="599"/>
        <v>0</v>
      </c>
      <c r="M991" s="106">
        <f t="shared" si="599"/>
        <v>0</v>
      </c>
      <c r="N991" s="106">
        <f t="shared" si="599"/>
        <v>0</v>
      </c>
      <c r="O991" s="106">
        <f t="shared" si="599"/>
        <v>0</v>
      </c>
      <c r="P991" s="106">
        <f t="shared" si="599"/>
        <v>0</v>
      </c>
      <c r="Q991" s="106">
        <f t="shared" si="599"/>
        <v>0</v>
      </c>
      <c r="R991" s="106">
        <f t="shared" si="599"/>
        <v>0</v>
      </c>
      <c r="S991" s="106">
        <f t="shared" si="599"/>
        <v>0</v>
      </c>
      <c r="T991" s="106">
        <f t="shared" si="599"/>
        <v>0</v>
      </c>
      <c r="U991" s="106">
        <f t="shared" si="599"/>
        <v>0</v>
      </c>
      <c r="V991" s="106">
        <f t="shared" si="599"/>
        <v>0</v>
      </c>
      <c r="W991" s="106">
        <f t="shared" si="599"/>
        <v>0</v>
      </c>
      <c r="X991" s="106">
        <f t="shared" si="599"/>
        <v>0</v>
      </c>
      <c r="Y991" s="98">
        <f t="shared" si="582"/>
        <v>0</v>
      </c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76"/>
        <v>963</v>
      </c>
      <c r="C992" s="108">
        <v>39700</v>
      </c>
      <c r="E992" s="107" t="s">
        <v>306</v>
      </c>
      <c r="G992" s="118"/>
      <c r="H992" s="106"/>
      <c r="I992" s="98">
        <f>'Plt. Class.'!G$170</f>
        <v>0</v>
      </c>
      <c r="J992" s="106">
        <f t="shared" ref="J992:X992" si="600">+J170+J444+J718</f>
        <v>0</v>
      </c>
      <c r="K992" s="106">
        <f t="shared" si="600"/>
        <v>0</v>
      </c>
      <c r="L992" s="106">
        <f t="shared" si="600"/>
        <v>0</v>
      </c>
      <c r="M992" s="106">
        <f t="shared" si="600"/>
        <v>0</v>
      </c>
      <c r="N992" s="106">
        <f t="shared" si="600"/>
        <v>0</v>
      </c>
      <c r="O992" s="106">
        <f t="shared" si="600"/>
        <v>0</v>
      </c>
      <c r="P992" s="106">
        <f t="shared" si="600"/>
        <v>0</v>
      </c>
      <c r="Q992" s="106">
        <f t="shared" si="600"/>
        <v>0</v>
      </c>
      <c r="R992" s="106">
        <f t="shared" si="600"/>
        <v>0</v>
      </c>
      <c r="S992" s="106">
        <f t="shared" si="600"/>
        <v>0</v>
      </c>
      <c r="T992" s="106">
        <f t="shared" si="600"/>
        <v>0</v>
      </c>
      <c r="U992" s="106">
        <f t="shared" si="600"/>
        <v>0</v>
      </c>
      <c r="V992" s="106">
        <f t="shared" si="600"/>
        <v>0</v>
      </c>
      <c r="W992" s="106">
        <f t="shared" si="600"/>
        <v>0</v>
      </c>
      <c r="X992" s="106">
        <f t="shared" si="600"/>
        <v>0</v>
      </c>
      <c r="Y992" s="98">
        <f t="shared" si="582"/>
        <v>0</v>
      </c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76"/>
        <v>964</v>
      </c>
      <c r="C993" s="108">
        <v>39701</v>
      </c>
      <c r="E993" s="107" t="s">
        <v>307</v>
      </c>
      <c r="G993" s="118"/>
      <c r="H993" s="106"/>
      <c r="I993" s="98">
        <f>'Plt. Class.'!G$171</f>
        <v>0</v>
      </c>
      <c r="J993" s="106">
        <f t="shared" ref="J993:X993" si="601">+J171+J445+J719</f>
        <v>0</v>
      </c>
      <c r="K993" s="106">
        <f t="shared" si="601"/>
        <v>0</v>
      </c>
      <c r="L993" s="106">
        <f t="shared" si="601"/>
        <v>0</v>
      </c>
      <c r="M993" s="106">
        <f t="shared" si="601"/>
        <v>0</v>
      </c>
      <c r="N993" s="106">
        <f t="shared" si="601"/>
        <v>0</v>
      </c>
      <c r="O993" s="106">
        <f t="shared" si="601"/>
        <v>0</v>
      </c>
      <c r="P993" s="106">
        <f t="shared" si="601"/>
        <v>0</v>
      </c>
      <c r="Q993" s="106">
        <f t="shared" si="601"/>
        <v>0</v>
      </c>
      <c r="R993" s="106">
        <f t="shared" si="601"/>
        <v>0</v>
      </c>
      <c r="S993" s="106">
        <f t="shared" si="601"/>
        <v>0</v>
      </c>
      <c r="T993" s="106">
        <f t="shared" si="601"/>
        <v>0</v>
      </c>
      <c r="U993" s="106">
        <f t="shared" si="601"/>
        <v>0</v>
      </c>
      <c r="V993" s="106">
        <f t="shared" si="601"/>
        <v>0</v>
      </c>
      <c r="W993" s="106">
        <f t="shared" si="601"/>
        <v>0</v>
      </c>
      <c r="X993" s="106">
        <f t="shared" si="601"/>
        <v>0</v>
      </c>
      <c r="Y993" s="98">
        <f t="shared" si="582"/>
        <v>0</v>
      </c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76"/>
        <v>965</v>
      </c>
      <c r="C994" s="108">
        <v>39702</v>
      </c>
      <c r="E994" s="107" t="s">
        <v>308</v>
      </c>
      <c r="G994" s="118"/>
      <c r="H994" s="106"/>
      <c r="I994" s="98">
        <f>'Plt. Class.'!G$172</f>
        <v>0</v>
      </c>
      <c r="J994" s="106">
        <f t="shared" ref="J994:X994" si="602">+J172+J446+J720</f>
        <v>0</v>
      </c>
      <c r="K994" s="106">
        <f t="shared" si="602"/>
        <v>0</v>
      </c>
      <c r="L994" s="106">
        <f t="shared" si="602"/>
        <v>0</v>
      </c>
      <c r="M994" s="106">
        <f t="shared" si="602"/>
        <v>0</v>
      </c>
      <c r="N994" s="106">
        <f t="shared" si="602"/>
        <v>0</v>
      </c>
      <c r="O994" s="106">
        <f t="shared" si="602"/>
        <v>0</v>
      </c>
      <c r="P994" s="106">
        <f t="shared" si="602"/>
        <v>0</v>
      </c>
      <c r="Q994" s="106">
        <f t="shared" si="602"/>
        <v>0</v>
      </c>
      <c r="R994" s="106">
        <f t="shared" si="602"/>
        <v>0</v>
      </c>
      <c r="S994" s="106">
        <f t="shared" si="602"/>
        <v>0</v>
      </c>
      <c r="T994" s="106">
        <f t="shared" si="602"/>
        <v>0</v>
      </c>
      <c r="U994" s="106">
        <f t="shared" si="602"/>
        <v>0</v>
      </c>
      <c r="V994" s="106">
        <f t="shared" si="602"/>
        <v>0</v>
      </c>
      <c r="W994" s="106">
        <f t="shared" si="602"/>
        <v>0</v>
      </c>
      <c r="X994" s="106">
        <f t="shared" si="602"/>
        <v>0</v>
      </c>
      <c r="Y994" s="98">
        <f t="shared" si="582"/>
        <v>0</v>
      </c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76"/>
        <v>966</v>
      </c>
      <c r="C995" s="108">
        <v>39705</v>
      </c>
      <c r="E995" s="107" t="s">
        <v>309</v>
      </c>
      <c r="G995" s="118"/>
      <c r="H995" s="106"/>
      <c r="I995" s="98">
        <f>'Plt. Class.'!G$173</f>
        <v>0</v>
      </c>
      <c r="J995" s="106">
        <f t="shared" ref="J995:X995" si="603">+J173+J447+J721</f>
        <v>0</v>
      </c>
      <c r="K995" s="106">
        <f t="shared" si="603"/>
        <v>0</v>
      </c>
      <c r="L995" s="106">
        <f t="shared" si="603"/>
        <v>0</v>
      </c>
      <c r="M995" s="106">
        <f t="shared" si="603"/>
        <v>0</v>
      </c>
      <c r="N995" s="106">
        <f t="shared" si="603"/>
        <v>0</v>
      </c>
      <c r="O995" s="106">
        <f t="shared" si="603"/>
        <v>0</v>
      </c>
      <c r="P995" s="106">
        <f t="shared" si="603"/>
        <v>0</v>
      </c>
      <c r="Q995" s="106">
        <f t="shared" si="603"/>
        <v>0</v>
      </c>
      <c r="R995" s="106">
        <f t="shared" si="603"/>
        <v>0</v>
      </c>
      <c r="S995" s="106">
        <f t="shared" si="603"/>
        <v>0</v>
      </c>
      <c r="T995" s="106">
        <f t="shared" si="603"/>
        <v>0</v>
      </c>
      <c r="U995" s="106">
        <f t="shared" si="603"/>
        <v>0</v>
      </c>
      <c r="V995" s="106">
        <f t="shared" si="603"/>
        <v>0</v>
      </c>
      <c r="W995" s="106">
        <f t="shared" si="603"/>
        <v>0</v>
      </c>
      <c r="X995" s="106">
        <f t="shared" si="603"/>
        <v>0</v>
      </c>
      <c r="Y995" s="98">
        <f t="shared" si="582"/>
        <v>0</v>
      </c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76"/>
        <v>967</v>
      </c>
      <c r="C996" s="108">
        <v>39800</v>
      </c>
      <c r="E996" s="107" t="s">
        <v>310</v>
      </c>
      <c r="G996" s="118"/>
      <c r="H996" s="106"/>
      <c r="I996" s="98">
        <f>'Plt. Class.'!G$174</f>
        <v>0</v>
      </c>
      <c r="J996" s="106">
        <f t="shared" ref="J996:X996" si="604">+J174+J448+J722</f>
        <v>0</v>
      </c>
      <c r="K996" s="106">
        <f t="shared" si="604"/>
        <v>0</v>
      </c>
      <c r="L996" s="106">
        <f t="shared" si="604"/>
        <v>0</v>
      </c>
      <c r="M996" s="106">
        <f t="shared" si="604"/>
        <v>0</v>
      </c>
      <c r="N996" s="106">
        <f t="shared" si="604"/>
        <v>0</v>
      </c>
      <c r="O996" s="106">
        <f t="shared" si="604"/>
        <v>0</v>
      </c>
      <c r="P996" s="106">
        <f t="shared" si="604"/>
        <v>0</v>
      </c>
      <c r="Q996" s="106">
        <f t="shared" si="604"/>
        <v>0</v>
      </c>
      <c r="R996" s="106">
        <f t="shared" si="604"/>
        <v>0</v>
      </c>
      <c r="S996" s="106">
        <f t="shared" si="604"/>
        <v>0</v>
      </c>
      <c r="T996" s="106">
        <f t="shared" si="604"/>
        <v>0</v>
      </c>
      <c r="U996" s="106">
        <f t="shared" si="604"/>
        <v>0</v>
      </c>
      <c r="V996" s="106">
        <f t="shared" si="604"/>
        <v>0</v>
      </c>
      <c r="W996" s="106">
        <f t="shared" si="604"/>
        <v>0</v>
      </c>
      <c r="X996" s="106">
        <f t="shared" si="604"/>
        <v>0</v>
      </c>
      <c r="Y996" s="98">
        <f t="shared" si="582"/>
        <v>0</v>
      </c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76"/>
        <v>968</v>
      </c>
      <c r="C997" s="108">
        <v>39900</v>
      </c>
      <c r="E997" s="107" t="s">
        <v>311</v>
      </c>
      <c r="G997" s="118"/>
      <c r="H997" s="106"/>
      <c r="I997" s="98">
        <f>'Plt. Class.'!G$175</f>
        <v>0</v>
      </c>
      <c r="J997" s="106">
        <f t="shared" ref="J997:X997" si="605">+J175+J449+J723</f>
        <v>0</v>
      </c>
      <c r="K997" s="106">
        <f t="shared" si="605"/>
        <v>0</v>
      </c>
      <c r="L997" s="106">
        <f t="shared" si="605"/>
        <v>0</v>
      </c>
      <c r="M997" s="106">
        <f t="shared" si="605"/>
        <v>0</v>
      </c>
      <c r="N997" s="106">
        <f t="shared" si="605"/>
        <v>0</v>
      </c>
      <c r="O997" s="106">
        <f t="shared" si="605"/>
        <v>0</v>
      </c>
      <c r="P997" s="106">
        <f t="shared" si="605"/>
        <v>0</v>
      </c>
      <c r="Q997" s="106">
        <f t="shared" si="605"/>
        <v>0</v>
      </c>
      <c r="R997" s="106">
        <f t="shared" si="605"/>
        <v>0</v>
      </c>
      <c r="S997" s="106">
        <f t="shared" si="605"/>
        <v>0</v>
      </c>
      <c r="T997" s="106">
        <f t="shared" si="605"/>
        <v>0</v>
      </c>
      <c r="U997" s="106">
        <f t="shared" si="605"/>
        <v>0</v>
      </c>
      <c r="V997" s="106">
        <f t="shared" si="605"/>
        <v>0</v>
      </c>
      <c r="W997" s="106">
        <f t="shared" si="605"/>
        <v>0</v>
      </c>
      <c r="X997" s="106">
        <f t="shared" si="605"/>
        <v>0</v>
      </c>
      <c r="Y997" s="98">
        <f t="shared" si="582"/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76"/>
        <v>969</v>
      </c>
      <c r="C998" s="108">
        <v>39901</v>
      </c>
      <c r="E998" s="107" t="s">
        <v>312</v>
      </c>
      <c r="G998" s="118"/>
      <c r="H998" s="106"/>
      <c r="I998" s="98">
        <f>'Plt. Class.'!G$176</f>
        <v>0</v>
      </c>
      <c r="J998" s="106">
        <f t="shared" ref="J998:X998" si="606">+J176+J450+J724</f>
        <v>0</v>
      </c>
      <c r="K998" s="106">
        <f t="shared" si="606"/>
        <v>0</v>
      </c>
      <c r="L998" s="106">
        <f t="shared" si="606"/>
        <v>0</v>
      </c>
      <c r="M998" s="106">
        <f t="shared" si="606"/>
        <v>0</v>
      </c>
      <c r="N998" s="106">
        <f t="shared" si="606"/>
        <v>0</v>
      </c>
      <c r="O998" s="106">
        <f t="shared" si="606"/>
        <v>0</v>
      </c>
      <c r="P998" s="106">
        <f t="shared" si="606"/>
        <v>0</v>
      </c>
      <c r="Q998" s="106">
        <f t="shared" si="606"/>
        <v>0</v>
      </c>
      <c r="R998" s="106">
        <f t="shared" si="606"/>
        <v>0</v>
      </c>
      <c r="S998" s="106">
        <f t="shared" si="606"/>
        <v>0</v>
      </c>
      <c r="T998" s="106">
        <f t="shared" si="606"/>
        <v>0</v>
      </c>
      <c r="U998" s="106">
        <f t="shared" si="606"/>
        <v>0</v>
      </c>
      <c r="V998" s="106">
        <f t="shared" si="606"/>
        <v>0</v>
      </c>
      <c r="W998" s="106">
        <f t="shared" si="606"/>
        <v>0</v>
      </c>
      <c r="X998" s="106">
        <f t="shared" si="606"/>
        <v>0</v>
      </c>
      <c r="Y998" s="98">
        <f t="shared" si="582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76"/>
        <v>970</v>
      </c>
      <c r="C999" s="108">
        <v>39902</v>
      </c>
      <c r="E999" s="107" t="s">
        <v>313</v>
      </c>
      <c r="G999" s="118"/>
      <c r="H999" s="106"/>
      <c r="I999" s="98">
        <f>'Plt. Class.'!G$177</f>
        <v>0</v>
      </c>
      <c r="J999" s="106">
        <f t="shared" ref="J999:X999" si="607">+J177+J451+J725</f>
        <v>0</v>
      </c>
      <c r="K999" s="106">
        <f t="shared" si="607"/>
        <v>0</v>
      </c>
      <c r="L999" s="106">
        <f t="shared" si="607"/>
        <v>0</v>
      </c>
      <c r="M999" s="106">
        <f t="shared" si="607"/>
        <v>0</v>
      </c>
      <c r="N999" s="106">
        <f t="shared" si="607"/>
        <v>0</v>
      </c>
      <c r="O999" s="106">
        <f t="shared" si="607"/>
        <v>0</v>
      </c>
      <c r="P999" s="106">
        <f t="shared" si="607"/>
        <v>0</v>
      </c>
      <c r="Q999" s="106">
        <f t="shared" si="607"/>
        <v>0</v>
      </c>
      <c r="R999" s="106">
        <f t="shared" si="607"/>
        <v>0</v>
      </c>
      <c r="S999" s="106">
        <f t="shared" si="607"/>
        <v>0</v>
      </c>
      <c r="T999" s="106">
        <f t="shared" si="607"/>
        <v>0</v>
      </c>
      <c r="U999" s="106">
        <f t="shared" si="607"/>
        <v>0</v>
      </c>
      <c r="V999" s="106">
        <f t="shared" si="607"/>
        <v>0</v>
      </c>
      <c r="W999" s="106">
        <f t="shared" si="607"/>
        <v>0</v>
      </c>
      <c r="X999" s="106">
        <f t="shared" si="607"/>
        <v>0</v>
      </c>
      <c r="Y999" s="98">
        <f t="shared" si="582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76"/>
        <v>971</v>
      </c>
      <c r="C1000" s="108">
        <v>39903</v>
      </c>
      <c r="E1000" s="107" t="s">
        <v>314</v>
      </c>
      <c r="G1000" s="118"/>
      <c r="H1000" s="106"/>
      <c r="I1000" s="98">
        <f>'Plt. Class.'!G$178</f>
        <v>14251.939047999998</v>
      </c>
      <c r="J1000" s="106">
        <f t="shared" ref="J1000:X1000" si="608">+J178+J452+J726</f>
        <v>9441.4023826676075</v>
      </c>
      <c r="K1000" s="106">
        <f t="shared" si="608"/>
        <v>2971.7126440935858</v>
      </c>
      <c r="L1000" s="106">
        <f t="shared" si="608"/>
        <v>37.667679729841211</v>
      </c>
      <c r="M1000" s="106">
        <f t="shared" si="608"/>
        <v>946.38829578250329</v>
      </c>
      <c r="N1000" s="106">
        <f t="shared" si="608"/>
        <v>854.76804572646176</v>
      </c>
      <c r="O1000" s="106">
        <f t="shared" si="608"/>
        <v>0</v>
      </c>
      <c r="P1000" s="106">
        <f t="shared" si="608"/>
        <v>0</v>
      </c>
      <c r="Q1000" s="106">
        <f t="shared" si="608"/>
        <v>0</v>
      </c>
      <c r="R1000" s="106">
        <f t="shared" si="608"/>
        <v>0</v>
      </c>
      <c r="S1000" s="106">
        <f t="shared" si="608"/>
        <v>0</v>
      </c>
      <c r="T1000" s="106">
        <f t="shared" si="608"/>
        <v>0</v>
      </c>
      <c r="U1000" s="106">
        <f t="shared" si="608"/>
        <v>0</v>
      </c>
      <c r="V1000" s="106">
        <f t="shared" si="608"/>
        <v>0</v>
      </c>
      <c r="W1000" s="106">
        <f t="shared" si="608"/>
        <v>0</v>
      </c>
      <c r="X1000" s="106">
        <f t="shared" si="608"/>
        <v>0</v>
      </c>
      <c r="Y1000" s="98">
        <f t="shared" si="582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76"/>
        <v>972</v>
      </c>
      <c r="C1001" s="108">
        <v>39904</v>
      </c>
      <c r="E1001" s="107" t="s">
        <v>315</v>
      </c>
      <c r="G1001" s="118"/>
      <c r="H1001" s="106"/>
      <c r="I1001" s="98">
        <f>'Plt. Class.'!G$179</f>
        <v>0</v>
      </c>
      <c r="J1001" s="106">
        <f t="shared" ref="J1001:X1001" si="609">+J179+J453+J727</f>
        <v>0</v>
      </c>
      <c r="K1001" s="106">
        <f t="shared" si="609"/>
        <v>0</v>
      </c>
      <c r="L1001" s="106">
        <f t="shared" si="609"/>
        <v>0</v>
      </c>
      <c r="M1001" s="106">
        <f t="shared" si="609"/>
        <v>0</v>
      </c>
      <c r="N1001" s="106">
        <f t="shared" si="609"/>
        <v>0</v>
      </c>
      <c r="O1001" s="106">
        <f t="shared" si="609"/>
        <v>0</v>
      </c>
      <c r="P1001" s="106">
        <f t="shared" si="609"/>
        <v>0</v>
      </c>
      <c r="Q1001" s="106">
        <f t="shared" si="609"/>
        <v>0</v>
      </c>
      <c r="R1001" s="106">
        <f t="shared" si="609"/>
        <v>0</v>
      </c>
      <c r="S1001" s="106">
        <f t="shared" si="609"/>
        <v>0</v>
      </c>
      <c r="T1001" s="106">
        <f t="shared" si="609"/>
        <v>0</v>
      </c>
      <c r="U1001" s="106">
        <f t="shared" si="609"/>
        <v>0</v>
      </c>
      <c r="V1001" s="106">
        <f t="shared" si="609"/>
        <v>0</v>
      </c>
      <c r="W1001" s="106">
        <f t="shared" si="609"/>
        <v>0</v>
      </c>
      <c r="X1001" s="106">
        <f t="shared" si="609"/>
        <v>0</v>
      </c>
      <c r="Y1001" s="98">
        <f t="shared" si="582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76"/>
        <v>973</v>
      </c>
      <c r="C1002" s="108">
        <v>39905</v>
      </c>
      <c r="E1002" s="107" t="s">
        <v>316</v>
      </c>
      <c r="G1002" s="118"/>
      <c r="H1002" s="106"/>
      <c r="I1002" s="98">
        <f>'Plt. Class.'!G$180</f>
        <v>0</v>
      </c>
      <c r="J1002" s="106">
        <f t="shared" ref="J1002:X1002" si="610">+J180+J454+J728</f>
        <v>0</v>
      </c>
      <c r="K1002" s="106">
        <f t="shared" si="610"/>
        <v>0</v>
      </c>
      <c r="L1002" s="106">
        <f t="shared" si="610"/>
        <v>0</v>
      </c>
      <c r="M1002" s="106">
        <f t="shared" si="610"/>
        <v>0</v>
      </c>
      <c r="N1002" s="106">
        <f t="shared" si="610"/>
        <v>0</v>
      </c>
      <c r="O1002" s="106">
        <f t="shared" si="610"/>
        <v>0</v>
      </c>
      <c r="P1002" s="106">
        <f t="shared" si="610"/>
        <v>0</v>
      </c>
      <c r="Q1002" s="106">
        <f t="shared" si="610"/>
        <v>0</v>
      </c>
      <c r="R1002" s="106">
        <f t="shared" si="610"/>
        <v>0</v>
      </c>
      <c r="S1002" s="106">
        <f t="shared" si="610"/>
        <v>0</v>
      </c>
      <c r="T1002" s="106">
        <f t="shared" si="610"/>
        <v>0</v>
      </c>
      <c r="U1002" s="106">
        <f t="shared" si="610"/>
        <v>0</v>
      </c>
      <c r="V1002" s="106">
        <f t="shared" si="610"/>
        <v>0</v>
      </c>
      <c r="W1002" s="106">
        <f t="shared" si="610"/>
        <v>0</v>
      </c>
      <c r="X1002" s="106">
        <f t="shared" si="610"/>
        <v>0</v>
      </c>
      <c r="Y1002" s="98">
        <f t="shared" si="582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76"/>
        <v>974</v>
      </c>
      <c r="C1003" s="108">
        <v>39906</v>
      </c>
      <c r="E1003" s="107" t="s">
        <v>317</v>
      </c>
      <c r="G1003" s="118"/>
      <c r="H1003" s="106"/>
      <c r="I1003" s="98">
        <f>'Plt. Class.'!G$181</f>
        <v>0</v>
      </c>
      <c r="J1003" s="106">
        <f t="shared" ref="J1003:X1003" si="611">+J181+J455+J729</f>
        <v>0</v>
      </c>
      <c r="K1003" s="106">
        <f t="shared" si="611"/>
        <v>0</v>
      </c>
      <c r="L1003" s="106">
        <f t="shared" si="611"/>
        <v>0</v>
      </c>
      <c r="M1003" s="106">
        <f t="shared" si="611"/>
        <v>0</v>
      </c>
      <c r="N1003" s="106">
        <f t="shared" si="611"/>
        <v>0</v>
      </c>
      <c r="O1003" s="106">
        <f t="shared" si="611"/>
        <v>0</v>
      </c>
      <c r="P1003" s="106">
        <f t="shared" si="611"/>
        <v>0</v>
      </c>
      <c r="Q1003" s="106">
        <f t="shared" si="611"/>
        <v>0</v>
      </c>
      <c r="R1003" s="106">
        <f t="shared" si="611"/>
        <v>0</v>
      </c>
      <c r="S1003" s="106">
        <f t="shared" si="611"/>
        <v>0</v>
      </c>
      <c r="T1003" s="106">
        <f t="shared" si="611"/>
        <v>0</v>
      </c>
      <c r="U1003" s="106">
        <f t="shared" si="611"/>
        <v>0</v>
      </c>
      <c r="V1003" s="106">
        <f t="shared" si="611"/>
        <v>0</v>
      </c>
      <c r="W1003" s="106">
        <f t="shared" si="611"/>
        <v>0</v>
      </c>
      <c r="X1003" s="106">
        <f t="shared" si="611"/>
        <v>0</v>
      </c>
      <c r="Y1003" s="98">
        <f t="shared" si="582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76"/>
        <v>975</v>
      </c>
      <c r="C1004" s="108">
        <v>39907</v>
      </c>
      <c r="E1004" s="107" t="s">
        <v>318</v>
      </c>
      <c r="G1004" s="118"/>
      <c r="H1004" s="106"/>
      <c r="I1004" s="98">
        <f>'Plt. Class.'!G$182</f>
        <v>39622.899855999982</v>
      </c>
      <c r="J1004" s="106">
        <f t="shared" ref="J1004:X1004" si="612">+J182+J456+J730</f>
        <v>26248.760947454073</v>
      </c>
      <c r="K1004" s="106">
        <f t="shared" si="612"/>
        <v>8261.8843724463477</v>
      </c>
      <c r="L1004" s="106">
        <f t="shared" si="612"/>
        <v>104.7227817012608</v>
      </c>
      <c r="M1004" s="106">
        <f t="shared" si="612"/>
        <v>2631.1260904489254</v>
      </c>
      <c r="N1004" s="106">
        <f t="shared" si="612"/>
        <v>2376.405663949371</v>
      </c>
      <c r="O1004" s="106">
        <f t="shared" si="612"/>
        <v>0</v>
      </c>
      <c r="P1004" s="106">
        <f t="shared" si="612"/>
        <v>0</v>
      </c>
      <c r="Q1004" s="106">
        <f t="shared" si="612"/>
        <v>0</v>
      </c>
      <c r="R1004" s="106">
        <f t="shared" si="612"/>
        <v>0</v>
      </c>
      <c r="S1004" s="106">
        <f t="shared" si="612"/>
        <v>0</v>
      </c>
      <c r="T1004" s="106">
        <f t="shared" si="612"/>
        <v>0</v>
      </c>
      <c r="U1004" s="106">
        <f t="shared" si="612"/>
        <v>0</v>
      </c>
      <c r="V1004" s="106">
        <f t="shared" si="612"/>
        <v>0</v>
      </c>
      <c r="W1004" s="106">
        <f t="shared" si="612"/>
        <v>0</v>
      </c>
      <c r="X1004" s="106">
        <f t="shared" si="612"/>
        <v>0</v>
      </c>
      <c r="Y1004" s="98">
        <f t="shared" si="582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76"/>
        <v>976</v>
      </c>
      <c r="C1005" s="108">
        <v>39908</v>
      </c>
      <c r="E1005" s="107" t="s">
        <v>319</v>
      </c>
      <c r="G1005" s="118"/>
      <c r="H1005" s="106"/>
      <c r="I1005" s="98">
        <f>'Plt. Class.'!G$183</f>
        <v>119936.479202</v>
      </c>
      <c r="J1005" s="106">
        <f t="shared" ref="J1005:X1005" si="613">+J183+J457+J731</f>
        <v>79453.648846851749</v>
      </c>
      <c r="K1005" s="106">
        <f t="shared" si="613"/>
        <v>25008.298908117165</v>
      </c>
      <c r="L1005" s="106">
        <f t="shared" si="613"/>
        <v>316.99047205367322</v>
      </c>
      <c r="M1005" s="106">
        <f t="shared" si="613"/>
        <v>7964.2833001073641</v>
      </c>
      <c r="N1005" s="106">
        <f t="shared" si="613"/>
        <v>7193.2576748700367</v>
      </c>
      <c r="O1005" s="106">
        <f t="shared" si="613"/>
        <v>0</v>
      </c>
      <c r="P1005" s="106">
        <f t="shared" si="613"/>
        <v>0</v>
      </c>
      <c r="Q1005" s="106">
        <f t="shared" si="613"/>
        <v>0</v>
      </c>
      <c r="R1005" s="106">
        <f t="shared" si="613"/>
        <v>0</v>
      </c>
      <c r="S1005" s="106">
        <f t="shared" si="613"/>
        <v>0</v>
      </c>
      <c r="T1005" s="106">
        <f t="shared" si="613"/>
        <v>0</v>
      </c>
      <c r="U1005" s="106">
        <f t="shared" si="613"/>
        <v>0</v>
      </c>
      <c r="V1005" s="106">
        <f t="shared" si="613"/>
        <v>0</v>
      </c>
      <c r="W1005" s="106">
        <f t="shared" si="613"/>
        <v>0</v>
      </c>
      <c r="X1005" s="106">
        <f t="shared" si="613"/>
        <v>0</v>
      </c>
      <c r="Y1005" s="98">
        <f t="shared" si="582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76"/>
        <v>977</v>
      </c>
      <c r="C1006" s="108">
        <v>39909</v>
      </c>
      <c r="E1006" s="107" t="s">
        <v>320</v>
      </c>
      <c r="G1006" s="118"/>
      <c r="H1006" s="106"/>
      <c r="I1006" s="98">
        <f>'Plt. Class.'!G$184</f>
        <v>0</v>
      </c>
      <c r="J1006" s="106">
        <f t="shared" ref="J1006:X1006" si="614">+J184+J458+J732</f>
        <v>0</v>
      </c>
      <c r="K1006" s="106">
        <f t="shared" si="614"/>
        <v>0</v>
      </c>
      <c r="L1006" s="106">
        <f t="shared" si="614"/>
        <v>0</v>
      </c>
      <c r="M1006" s="106">
        <f t="shared" si="614"/>
        <v>0</v>
      </c>
      <c r="N1006" s="106">
        <f t="shared" si="614"/>
        <v>0</v>
      </c>
      <c r="O1006" s="106">
        <f t="shared" si="614"/>
        <v>0</v>
      </c>
      <c r="P1006" s="106">
        <f t="shared" si="614"/>
        <v>0</v>
      </c>
      <c r="Q1006" s="106">
        <f t="shared" si="614"/>
        <v>0</v>
      </c>
      <c r="R1006" s="106">
        <f t="shared" si="614"/>
        <v>0</v>
      </c>
      <c r="S1006" s="106">
        <f t="shared" si="614"/>
        <v>0</v>
      </c>
      <c r="T1006" s="106">
        <f t="shared" si="614"/>
        <v>0</v>
      </c>
      <c r="U1006" s="106">
        <f t="shared" si="614"/>
        <v>0</v>
      </c>
      <c r="V1006" s="106">
        <f t="shared" si="614"/>
        <v>0</v>
      </c>
      <c r="W1006" s="106">
        <f t="shared" si="614"/>
        <v>0</v>
      </c>
      <c r="X1006" s="106">
        <f t="shared" si="614"/>
        <v>0</v>
      </c>
      <c r="Y1006" s="98">
        <f t="shared" si="582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76"/>
        <v>978</v>
      </c>
      <c r="C1007" s="108">
        <v>39924</v>
      </c>
      <c r="E1007" s="107" t="s">
        <v>321</v>
      </c>
      <c r="G1007" s="118"/>
      <c r="H1007" s="106"/>
      <c r="I1007" s="98">
        <f>'Plt. Class.'!G$185</f>
        <v>0</v>
      </c>
      <c r="J1007" s="106">
        <f t="shared" ref="J1007:X1007" si="615">+J185+J459+J733</f>
        <v>0</v>
      </c>
      <c r="K1007" s="106">
        <f t="shared" si="615"/>
        <v>0</v>
      </c>
      <c r="L1007" s="106">
        <f t="shared" si="615"/>
        <v>0</v>
      </c>
      <c r="M1007" s="106">
        <f t="shared" si="615"/>
        <v>0</v>
      </c>
      <c r="N1007" s="106">
        <f t="shared" si="615"/>
        <v>0</v>
      </c>
      <c r="O1007" s="106">
        <f t="shared" si="615"/>
        <v>0</v>
      </c>
      <c r="P1007" s="106">
        <f t="shared" si="615"/>
        <v>0</v>
      </c>
      <c r="Q1007" s="106">
        <f t="shared" si="615"/>
        <v>0</v>
      </c>
      <c r="R1007" s="106">
        <f t="shared" si="615"/>
        <v>0</v>
      </c>
      <c r="S1007" s="106">
        <f t="shared" si="615"/>
        <v>0</v>
      </c>
      <c r="T1007" s="106">
        <f t="shared" si="615"/>
        <v>0</v>
      </c>
      <c r="U1007" s="106">
        <f t="shared" si="615"/>
        <v>0</v>
      </c>
      <c r="V1007" s="106">
        <f t="shared" si="615"/>
        <v>0</v>
      </c>
      <c r="W1007" s="106">
        <f t="shared" si="615"/>
        <v>0</v>
      </c>
      <c r="X1007" s="106">
        <f t="shared" si="615"/>
        <v>0</v>
      </c>
      <c r="Y1007" s="98">
        <f t="shared" si="582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76"/>
        <v>979</v>
      </c>
      <c r="G1008" s="118"/>
      <c r="H1008" s="106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si="576"/>
        <v>980</v>
      </c>
      <c r="D1009" s="97" t="s">
        <v>149</v>
      </c>
      <c r="G1009" s="118"/>
      <c r="H1009" s="106"/>
      <c r="I1009" s="98">
        <f>'Plt. Class.'!G$187</f>
        <v>405755.27307584608</v>
      </c>
      <c r="J1009" s="98">
        <f>SUM(J974:J1007)</f>
        <v>268798.42729441338</v>
      </c>
      <c r="K1009" s="98">
        <f t="shared" ref="K1009:X1009" si="616">SUM(K974:K1007)</f>
        <v>84605.194517467986</v>
      </c>
      <c r="L1009" s="98">
        <f t="shared" si="616"/>
        <v>1072.4056300998595</v>
      </c>
      <c r="M1009" s="98">
        <f t="shared" si="616"/>
        <v>26943.845332042863</v>
      </c>
      <c r="N1009" s="98">
        <f t="shared" si="616"/>
        <v>24335.400301821988</v>
      </c>
      <c r="O1009" s="98">
        <f t="shared" si="616"/>
        <v>0</v>
      </c>
      <c r="P1009" s="98">
        <f t="shared" si="616"/>
        <v>0</v>
      </c>
      <c r="Q1009" s="98">
        <f t="shared" si="616"/>
        <v>0</v>
      </c>
      <c r="R1009" s="98">
        <f t="shared" si="616"/>
        <v>0</v>
      </c>
      <c r="S1009" s="98">
        <f t="shared" si="616"/>
        <v>0</v>
      </c>
      <c r="T1009" s="98">
        <f t="shared" si="616"/>
        <v>0</v>
      </c>
      <c r="U1009" s="98">
        <f t="shared" si="616"/>
        <v>0</v>
      </c>
      <c r="V1009" s="98">
        <f t="shared" si="616"/>
        <v>0</v>
      </c>
      <c r="W1009" s="98">
        <f t="shared" si="616"/>
        <v>0</v>
      </c>
      <c r="X1009" s="98">
        <f t="shared" si="616"/>
        <v>0</v>
      </c>
      <c r="Y1009" s="98">
        <f>SUM(J1009:X1009)-I1009</f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576"/>
        <v>981</v>
      </c>
      <c r="G1010" s="118"/>
      <c r="H1010" s="106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576"/>
        <v>982</v>
      </c>
      <c r="D1011" s="97" t="s">
        <v>348</v>
      </c>
      <c r="G1011" s="118"/>
      <c r="H1011" s="106"/>
      <c r="I1011" s="98">
        <f>'Plt. Class.'!G$189</f>
        <v>0</v>
      </c>
      <c r="J1011" s="106">
        <f>+J189+J463+J737</f>
        <v>0</v>
      </c>
      <c r="K1011" s="106">
        <f t="shared" ref="K1011:X1011" si="617">+K189+K463+K737</f>
        <v>0</v>
      </c>
      <c r="L1011" s="106">
        <f t="shared" si="617"/>
        <v>0</v>
      </c>
      <c r="M1011" s="106">
        <f t="shared" si="617"/>
        <v>0</v>
      </c>
      <c r="N1011" s="106">
        <f t="shared" si="617"/>
        <v>0</v>
      </c>
      <c r="O1011" s="106">
        <f t="shared" si="617"/>
        <v>0</v>
      </c>
      <c r="P1011" s="106">
        <f t="shared" si="617"/>
        <v>0</v>
      </c>
      <c r="Q1011" s="106">
        <f t="shared" si="617"/>
        <v>0</v>
      </c>
      <c r="R1011" s="106">
        <f t="shared" si="617"/>
        <v>0</v>
      </c>
      <c r="S1011" s="106">
        <f t="shared" si="617"/>
        <v>0</v>
      </c>
      <c r="T1011" s="106">
        <f t="shared" si="617"/>
        <v>0</v>
      </c>
      <c r="U1011" s="106">
        <f t="shared" si="617"/>
        <v>0</v>
      </c>
      <c r="V1011" s="106">
        <f t="shared" si="617"/>
        <v>0</v>
      </c>
      <c r="W1011" s="106">
        <f t="shared" si="617"/>
        <v>0</v>
      </c>
      <c r="X1011" s="106">
        <f t="shared" si="617"/>
        <v>0</v>
      </c>
      <c r="Y1011" s="98">
        <f>SUM(J1011:X1011)-I1011</f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576"/>
        <v>983</v>
      </c>
      <c r="G1012" s="118"/>
      <c r="H1012" s="106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si="576"/>
        <v>984</v>
      </c>
      <c r="D1013" s="97" t="s">
        <v>350</v>
      </c>
      <c r="G1013" s="118"/>
      <c r="H1013" s="106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576"/>
        <v>985</v>
      </c>
      <c r="G1014" s="118"/>
      <c r="H1014" s="106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576"/>
        <v>986</v>
      </c>
      <c r="D1015" s="97" t="s">
        <v>148</v>
      </c>
      <c r="G1015" s="118"/>
      <c r="H1015" s="106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576"/>
        <v>987</v>
      </c>
      <c r="G1016" s="118"/>
      <c r="H1016" s="106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576"/>
        <v>988</v>
      </c>
      <c r="C1017" s="108">
        <v>37400</v>
      </c>
      <c r="E1017" s="107" t="s">
        <v>115</v>
      </c>
      <c r="G1017" s="118"/>
      <c r="H1017" s="106"/>
      <c r="I1017" s="98">
        <f>'Plt. Class.'!G$195</f>
        <v>0</v>
      </c>
      <c r="J1017" s="106">
        <f t="shared" ref="J1017:X1017" si="618">+J195+J469+J743</f>
        <v>0</v>
      </c>
      <c r="K1017" s="106">
        <f t="shared" si="618"/>
        <v>0</v>
      </c>
      <c r="L1017" s="106">
        <f t="shared" si="618"/>
        <v>0</v>
      </c>
      <c r="M1017" s="106">
        <f t="shared" si="618"/>
        <v>0</v>
      </c>
      <c r="N1017" s="106">
        <f t="shared" si="618"/>
        <v>0</v>
      </c>
      <c r="O1017" s="106">
        <f t="shared" si="618"/>
        <v>0</v>
      </c>
      <c r="P1017" s="106">
        <f t="shared" si="618"/>
        <v>0</v>
      </c>
      <c r="Q1017" s="106">
        <f t="shared" si="618"/>
        <v>0</v>
      </c>
      <c r="R1017" s="106">
        <f t="shared" si="618"/>
        <v>0</v>
      </c>
      <c r="S1017" s="106">
        <f t="shared" si="618"/>
        <v>0</v>
      </c>
      <c r="T1017" s="106">
        <f t="shared" si="618"/>
        <v>0</v>
      </c>
      <c r="U1017" s="106">
        <f t="shared" si="618"/>
        <v>0</v>
      </c>
      <c r="V1017" s="106">
        <f t="shared" si="618"/>
        <v>0</v>
      </c>
      <c r="W1017" s="106">
        <f t="shared" si="618"/>
        <v>0</v>
      </c>
      <c r="X1017" s="106">
        <f t="shared" si="618"/>
        <v>0</v>
      </c>
      <c r="Y1017" s="98">
        <f t="shared" ref="Y1017:Y1050" si="619">SUM(J1017:X1017)-I1017</f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576"/>
        <v>989</v>
      </c>
      <c r="C1018" s="108">
        <v>39001</v>
      </c>
      <c r="E1018" s="107" t="s">
        <v>291</v>
      </c>
      <c r="G1018" s="118"/>
      <c r="H1018" s="106"/>
      <c r="I1018" s="98">
        <f>'Plt. Class.'!G$196</f>
        <v>0</v>
      </c>
      <c r="J1018" s="106">
        <f t="shared" ref="J1018:X1018" si="620">+J196+J470+J744</f>
        <v>0</v>
      </c>
      <c r="K1018" s="106">
        <f t="shared" si="620"/>
        <v>0</v>
      </c>
      <c r="L1018" s="106">
        <f t="shared" si="620"/>
        <v>0</v>
      </c>
      <c r="M1018" s="106">
        <f t="shared" si="620"/>
        <v>0</v>
      </c>
      <c r="N1018" s="106">
        <f t="shared" si="620"/>
        <v>0</v>
      </c>
      <c r="O1018" s="106">
        <f t="shared" si="620"/>
        <v>0</v>
      </c>
      <c r="P1018" s="106">
        <f t="shared" si="620"/>
        <v>0</v>
      </c>
      <c r="Q1018" s="106">
        <f t="shared" si="620"/>
        <v>0</v>
      </c>
      <c r="R1018" s="106">
        <f t="shared" si="620"/>
        <v>0</v>
      </c>
      <c r="S1018" s="106">
        <f t="shared" si="620"/>
        <v>0</v>
      </c>
      <c r="T1018" s="106">
        <f t="shared" si="620"/>
        <v>0</v>
      </c>
      <c r="U1018" s="106">
        <f t="shared" si="620"/>
        <v>0</v>
      </c>
      <c r="V1018" s="106">
        <f t="shared" si="620"/>
        <v>0</v>
      </c>
      <c r="W1018" s="106">
        <f t="shared" si="620"/>
        <v>0</v>
      </c>
      <c r="X1018" s="106">
        <f t="shared" si="620"/>
        <v>0</v>
      </c>
      <c r="Y1018" s="98">
        <f t="shared" si="619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576"/>
        <v>990</v>
      </c>
      <c r="C1019" s="108">
        <v>36602</v>
      </c>
      <c r="E1019" s="107" t="s">
        <v>139</v>
      </c>
      <c r="G1019" s="118"/>
      <c r="H1019" s="106"/>
      <c r="I1019" s="98">
        <f>'Plt. Class.'!G$197</f>
        <v>675016.42893520358</v>
      </c>
      <c r="J1019" s="106">
        <f t="shared" ref="J1019:X1019" si="621">+J197+J471+J745</f>
        <v>447174.35985547234</v>
      </c>
      <c r="K1019" s="106">
        <f t="shared" si="621"/>
        <v>140749.60958517034</v>
      </c>
      <c r="L1019" s="106">
        <f t="shared" si="621"/>
        <v>1784.0591776233064</v>
      </c>
      <c r="M1019" s="106">
        <f t="shared" si="621"/>
        <v>44823.911023870562</v>
      </c>
      <c r="N1019" s="106">
        <f t="shared" si="621"/>
        <v>40484.489293066974</v>
      </c>
      <c r="O1019" s="106">
        <f t="shared" si="621"/>
        <v>0</v>
      </c>
      <c r="P1019" s="106">
        <f t="shared" si="621"/>
        <v>0</v>
      </c>
      <c r="Q1019" s="106">
        <f t="shared" si="621"/>
        <v>0</v>
      </c>
      <c r="R1019" s="106">
        <f t="shared" si="621"/>
        <v>0</v>
      </c>
      <c r="S1019" s="106">
        <f t="shared" si="621"/>
        <v>0</v>
      </c>
      <c r="T1019" s="106">
        <f t="shared" si="621"/>
        <v>0</v>
      </c>
      <c r="U1019" s="106">
        <f t="shared" si="621"/>
        <v>0</v>
      </c>
      <c r="V1019" s="106">
        <f t="shared" si="621"/>
        <v>0</v>
      </c>
      <c r="W1019" s="106">
        <f t="shared" si="621"/>
        <v>0</v>
      </c>
      <c r="X1019" s="106">
        <f t="shared" si="621"/>
        <v>0</v>
      </c>
      <c r="Y1019" s="98">
        <f t="shared" si="619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576"/>
        <v>991</v>
      </c>
      <c r="C1020" s="108">
        <v>37503</v>
      </c>
      <c r="E1020" s="107" t="s">
        <v>278</v>
      </c>
      <c r="G1020" s="118"/>
      <c r="H1020" s="106"/>
      <c r="I1020" s="98">
        <f>'Plt. Class.'!G$198</f>
        <v>0</v>
      </c>
      <c r="J1020" s="106">
        <f t="shared" ref="J1020:X1020" si="622">+J198+J472+J746</f>
        <v>0</v>
      </c>
      <c r="K1020" s="106">
        <f t="shared" si="622"/>
        <v>0</v>
      </c>
      <c r="L1020" s="106">
        <f t="shared" si="622"/>
        <v>0</v>
      </c>
      <c r="M1020" s="106">
        <f t="shared" si="622"/>
        <v>0</v>
      </c>
      <c r="N1020" s="106">
        <f t="shared" si="622"/>
        <v>0</v>
      </c>
      <c r="O1020" s="106">
        <f t="shared" si="622"/>
        <v>0</v>
      </c>
      <c r="P1020" s="106">
        <f t="shared" si="622"/>
        <v>0</v>
      </c>
      <c r="Q1020" s="106">
        <f t="shared" si="622"/>
        <v>0</v>
      </c>
      <c r="R1020" s="106">
        <f t="shared" si="622"/>
        <v>0</v>
      </c>
      <c r="S1020" s="106">
        <f t="shared" si="622"/>
        <v>0</v>
      </c>
      <c r="T1020" s="106">
        <f t="shared" si="622"/>
        <v>0</v>
      </c>
      <c r="U1020" s="106">
        <f t="shared" si="622"/>
        <v>0</v>
      </c>
      <c r="V1020" s="106">
        <f t="shared" si="622"/>
        <v>0</v>
      </c>
      <c r="W1020" s="106">
        <f t="shared" si="622"/>
        <v>0</v>
      </c>
      <c r="X1020" s="106">
        <f t="shared" si="622"/>
        <v>0</v>
      </c>
      <c r="Y1020" s="98">
        <f t="shared" si="619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576"/>
        <v>992</v>
      </c>
      <c r="C1021" s="108">
        <v>39004</v>
      </c>
      <c r="E1021" s="107" t="s">
        <v>293</v>
      </c>
      <c r="G1021" s="118"/>
      <c r="H1021" s="106"/>
      <c r="I1021" s="98">
        <f>'Plt. Class.'!G$199</f>
        <v>0</v>
      </c>
      <c r="J1021" s="106">
        <f t="shared" ref="J1021:X1021" si="623">+J199+J473+J747</f>
        <v>0</v>
      </c>
      <c r="K1021" s="106">
        <f t="shared" si="623"/>
        <v>0</v>
      </c>
      <c r="L1021" s="106">
        <f t="shared" si="623"/>
        <v>0</v>
      </c>
      <c r="M1021" s="106">
        <f t="shared" si="623"/>
        <v>0</v>
      </c>
      <c r="N1021" s="106">
        <f t="shared" si="623"/>
        <v>0</v>
      </c>
      <c r="O1021" s="106">
        <f t="shared" si="623"/>
        <v>0</v>
      </c>
      <c r="P1021" s="106">
        <f t="shared" si="623"/>
        <v>0</v>
      </c>
      <c r="Q1021" s="106">
        <f t="shared" si="623"/>
        <v>0</v>
      </c>
      <c r="R1021" s="106">
        <f t="shared" si="623"/>
        <v>0</v>
      </c>
      <c r="S1021" s="106">
        <f t="shared" si="623"/>
        <v>0</v>
      </c>
      <c r="T1021" s="106">
        <f t="shared" si="623"/>
        <v>0</v>
      </c>
      <c r="U1021" s="106">
        <f t="shared" si="623"/>
        <v>0</v>
      </c>
      <c r="V1021" s="106">
        <f t="shared" si="623"/>
        <v>0</v>
      </c>
      <c r="W1021" s="106">
        <f t="shared" si="623"/>
        <v>0</v>
      </c>
      <c r="X1021" s="106">
        <f t="shared" si="623"/>
        <v>0</v>
      </c>
      <c r="Y1021" s="98">
        <f t="shared" si="619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576"/>
        <v>993</v>
      </c>
      <c r="C1022" s="108">
        <v>39009</v>
      </c>
      <c r="E1022" s="107" t="s">
        <v>294</v>
      </c>
      <c r="G1022" s="118"/>
      <c r="H1022" s="106"/>
      <c r="I1022" s="98">
        <f>'Plt. Class.'!G$200</f>
        <v>492806.96437925659</v>
      </c>
      <c r="J1022" s="106">
        <f t="shared" ref="J1022:X1022" si="624">+J200+J474+J748</f>
        <v>326467.07455140556</v>
      </c>
      <c r="K1022" s="106">
        <f t="shared" si="624"/>
        <v>102756.59208272627</v>
      </c>
      <c r="L1022" s="106">
        <f t="shared" si="624"/>
        <v>1302.482058080235</v>
      </c>
      <c r="M1022" s="106">
        <f t="shared" si="624"/>
        <v>32724.441326745804</v>
      </c>
      <c r="N1022" s="106">
        <f t="shared" si="624"/>
        <v>29556.374360298709</v>
      </c>
      <c r="O1022" s="106">
        <f t="shared" si="624"/>
        <v>0</v>
      </c>
      <c r="P1022" s="106">
        <f t="shared" si="624"/>
        <v>0</v>
      </c>
      <c r="Q1022" s="106">
        <f t="shared" si="624"/>
        <v>0</v>
      </c>
      <c r="R1022" s="106">
        <f t="shared" si="624"/>
        <v>0</v>
      </c>
      <c r="S1022" s="106">
        <f t="shared" si="624"/>
        <v>0</v>
      </c>
      <c r="T1022" s="106">
        <f t="shared" si="624"/>
        <v>0</v>
      </c>
      <c r="U1022" s="106">
        <f t="shared" si="624"/>
        <v>0</v>
      </c>
      <c r="V1022" s="106">
        <f t="shared" si="624"/>
        <v>0</v>
      </c>
      <c r="W1022" s="106">
        <f t="shared" si="624"/>
        <v>0</v>
      </c>
      <c r="X1022" s="106">
        <f t="shared" si="624"/>
        <v>0</v>
      </c>
      <c r="Y1022" s="98">
        <f t="shared" si="619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576"/>
        <v>994</v>
      </c>
      <c r="C1023" s="108">
        <v>39100</v>
      </c>
      <c r="E1023" s="107" t="s">
        <v>295</v>
      </c>
      <c r="G1023" s="118"/>
      <c r="H1023" s="106"/>
      <c r="I1023" s="98">
        <f>'Plt. Class.'!G$201</f>
        <v>370206.33777961531</v>
      </c>
      <c r="J1023" s="106">
        <f t="shared" ref="J1023:X1023" si="625">+J201+J475+J749</f>
        <v>245248.52287251441</v>
      </c>
      <c r="K1023" s="106">
        <f t="shared" si="625"/>
        <v>77192.784167684833</v>
      </c>
      <c r="L1023" s="106">
        <f t="shared" si="625"/>
        <v>978.45028093891995</v>
      </c>
      <c r="M1023" s="106">
        <f t="shared" si="625"/>
        <v>24583.247508927452</v>
      </c>
      <c r="N1023" s="106">
        <f t="shared" si="625"/>
        <v>22203.332949549684</v>
      </c>
      <c r="O1023" s="106">
        <f t="shared" si="625"/>
        <v>0</v>
      </c>
      <c r="P1023" s="106">
        <f t="shared" si="625"/>
        <v>0</v>
      </c>
      <c r="Q1023" s="106">
        <f t="shared" si="625"/>
        <v>0</v>
      </c>
      <c r="R1023" s="106">
        <f t="shared" si="625"/>
        <v>0</v>
      </c>
      <c r="S1023" s="106">
        <f t="shared" si="625"/>
        <v>0</v>
      </c>
      <c r="T1023" s="106">
        <f t="shared" si="625"/>
        <v>0</v>
      </c>
      <c r="U1023" s="106">
        <f t="shared" si="625"/>
        <v>0</v>
      </c>
      <c r="V1023" s="106">
        <f t="shared" si="625"/>
        <v>0</v>
      </c>
      <c r="W1023" s="106">
        <f t="shared" si="625"/>
        <v>0</v>
      </c>
      <c r="X1023" s="106">
        <f t="shared" si="625"/>
        <v>0</v>
      </c>
      <c r="Y1023" s="98">
        <f t="shared" si="619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576"/>
        <v>995</v>
      </c>
      <c r="C1024" s="108">
        <v>39102</v>
      </c>
      <c r="E1024" s="107" t="s">
        <v>296</v>
      </c>
      <c r="G1024" s="118"/>
      <c r="H1024" s="106"/>
      <c r="I1024" s="98">
        <f>'Plt. Class.'!G$202</f>
        <v>0</v>
      </c>
      <c r="J1024" s="106">
        <f t="shared" ref="J1024:X1024" si="626">+J202+J476+J750</f>
        <v>0</v>
      </c>
      <c r="K1024" s="106">
        <f t="shared" si="626"/>
        <v>0</v>
      </c>
      <c r="L1024" s="106">
        <f t="shared" si="626"/>
        <v>0</v>
      </c>
      <c r="M1024" s="106">
        <f t="shared" si="626"/>
        <v>0</v>
      </c>
      <c r="N1024" s="106">
        <f t="shared" si="626"/>
        <v>0</v>
      </c>
      <c r="O1024" s="106">
        <f t="shared" si="626"/>
        <v>0</v>
      </c>
      <c r="P1024" s="106">
        <f t="shared" si="626"/>
        <v>0</v>
      </c>
      <c r="Q1024" s="106">
        <f t="shared" si="626"/>
        <v>0</v>
      </c>
      <c r="R1024" s="106">
        <f t="shared" si="626"/>
        <v>0</v>
      </c>
      <c r="S1024" s="106">
        <f t="shared" si="626"/>
        <v>0</v>
      </c>
      <c r="T1024" s="106">
        <f t="shared" si="626"/>
        <v>0</v>
      </c>
      <c r="U1024" s="106">
        <f t="shared" si="626"/>
        <v>0</v>
      </c>
      <c r="V1024" s="106">
        <f t="shared" si="626"/>
        <v>0</v>
      </c>
      <c r="W1024" s="106">
        <f t="shared" si="626"/>
        <v>0</v>
      </c>
      <c r="X1024" s="106">
        <f t="shared" si="626"/>
        <v>0</v>
      </c>
      <c r="Y1024" s="98">
        <f t="shared" si="619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576"/>
        <v>996</v>
      </c>
      <c r="C1025" s="108">
        <v>39103</v>
      </c>
      <c r="E1025" s="107" t="s">
        <v>297</v>
      </c>
      <c r="G1025" s="118"/>
      <c r="H1025" s="106"/>
      <c r="I1025" s="98">
        <f>'Plt. Class.'!G$203</f>
        <v>0</v>
      </c>
      <c r="J1025" s="106">
        <f t="shared" ref="J1025:X1025" si="627">+J203+J477+J751</f>
        <v>0</v>
      </c>
      <c r="K1025" s="106">
        <f t="shared" si="627"/>
        <v>0</v>
      </c>
      <c r="L1025" s="106">
        <f t="shared" si="627"/>
        <v>0</v>
      </c>
      <c r="M1025" s="106">
        <f t="shared" si="627"/>
        <v>0</v>
      </c>
      <c r="N1025" s="106">
        <f t="shared" si="627"/>
        <v>0</v>
      </c>
      <c r="O1025" s="106">
        <f t="shared" si="627"/>
        <v>0</v>
      </c>
      <c r="P1025" s="106">
        <f t="shared" si="627"/>
        <v>0</v>
      </c>
      <c r="Q1025" s="106">
        <f t="shared" si="627"/>
        <v>0</v>
      </c>
      <c r="R1025" s="106">
        <f t="shared" si="627"/>
        <v>0</v>
      </c>
      <c r="S1025" s="106">
        <f t="shared" si="627"/>
        <v>0</v>
      </c>
      <c r="T1025" s="106">
        <f t="shared" si="627"/>
        <v>0</v>
      </c>
      <c r="U1025" s="106">
        <f t="shared" si="627"/>
        <v>0</v>
      </c>
      <c r="V1025" s="106">
        <f t="shared" si="627"/>
        <v>0</v>
      </c>
      <c r="W1025" s="106">
        <f t="shared" si="627"/>
        <v>0</v>
      </c>
      <c r="X1025" s="106">
        <f t="shared" si="627"/>
        <v>0</v>
      </c>
      <c r="Y1025" s="98">
        <f t="shared" si="619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576"/>
        <v>997</v>
      </c>
      <c r="C1026" s="108">
        <v>39200</v>
      </c>
      <c r="E1026" s="107" t="s">
        <v>298</v>
      </c>
      <c r="G1026" s="118"/>
      <c r="H1026" s="106"/>
      <c r="I1026" s="98">
        <f>'Plt. Class.'!G$204</f>
        <v>16205.688704028882</v>
      </c>
      <c r="J1026" s="106">
        <f t="shared" ref="J1026:X1026" si="628">+J204+J478+J752</f>
        <v>10735.691994448938</v>
      </c>
      <c r="K1026" s="106">
        <f t="shared" si="628"/>
        <v>3379.0945825554463</v>
      </c>
      <c r="L1026" s="106">
        <f t="shared" si="628"/>
        <v>42.831413314985255</v>
      </c>
      <c r="M1026" s="106">
        <f t="shared" si="628"/>
        <v>1076.1254354887176</v>
      </c>
      <c r="N1026" s="106">
        <f t="shared" si="628"/>
        <v>971.94527822079442</v>
      </c>
      <c r="O1026" s="106">
        <f t="shared" si="628"/>
        <v>0</v>
      </c>
      <c r="P1026" s="106">
        <f t="shared" si="628"/>
        <v>0</v>
      </c>
      <c r="Q1026" s="106">
        <f t="shared" si="628"/>
        <v>0</v>
      </c>
      <c r="R1026" s="106">
        <f t="shared" si="628"/>
        <v>0</v>
      </c>
      <c r="S1026" s="106">
        <f t="shared" si="628"/>
        <v>0</v>
      </c>
      <c r="T1026" s="106">
        <f t="shared" si="628"/>
        <v>0</v>
      </c>
      <c r="U1026" s="106">
        <f t="shared" si="628"/>
        <v>0</v>
      </c>
      <c r="V1026" s="106">
        <f t="shared" si="628"/>
        <v>0</v>
      </c>
      <c r="W1026" s="106">
        <f t="shared" si="628"/>
        <v>0</v>
      </c>
      <c r="X1026" s="106">
        <f t="shared" si="628"/>
        <v>0</v>
      </c>
      <c r="Y1026" s="98">
        <f t="shared" si="619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576"/>
        <v>998</v>
      </c>
      <c r="C1027" s="108">
        <v>39201</v>
      </c>
      <c r="E1027" s="107" t="s">
        <v>299</v>
      </c>
      <c r="G1027" s="118"/>
      <c r="H1027" s="106"/>
      <c r="I1027" s="98">
        <f>'Plt. Class.'!G$205</f>
        <v>0</v>
      </c>
      <c r="J1027" s="106">
        <f t="shared" ref="J1027:X1027" si="629">+J205+J479+J753</f>
        <v>0</v>
      </c>
      <c r="K1027" s="106">
        <f t="shared" si="629"/>
        <v>0</v>
      </c>
      <c r="L1027" s="106">
        <f t="shared" si="629"/>
        <v>0</v>
      </c>
      <c r="M1027" s="106">
        <f t="shared" si="629"/>
        <v>0</v>
      </c>
      <c r="N1027" s="106">
        <f t="shared" si="629"/>
        <v>0</v>
      </c>
      <c r="O1027" s="106">
        <f t="shared" si="629"/>
        <v>0</v>
      </c>
      <c r="P1027" s="106">
        <f t="shared" si="629"/>
        <v>0</v>
      </c>
      <c r="Q1027" s="106">
        <f t="shared" si="629"/>
        <v>0</v>
      </c>
      <c r="R1027" s="106">
        <f t="shared" si="629"/>
        <v>0</v>
      </c>
      <c r="S1027" s="106">
        <f t="shared" si="629"/>
        <v>0</v>
      </c>
      <c r="T1027" s="106">
        <f t="shared" si="629"/>
        <v>0</v>
      </c>
      <c r="U1027" s="106">
        <f t="shared" si="629"/>
        <v>0</v>
      </c>
      <c r="V1027" s="106">
        <f t="shared" si="629"/>
        <v>0</v>
      </c>
      <c r="W1027" s="106">
        <f t="shared" si="629"/>
        <v>0</v>
      </c>
      <c r="X1027" s="106">
        <f t="shared" si="629"/>
        <v>0</v>
      </c>
      <c r="Y1027" s="98">
        <f t="shared" si="619"/>
        <v>0</v>
      </c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576"/>
        <v>999</v>
      </c>
      <c r="C1028" s="108">
        <v>39202</v>
      </c>
      <c r="E1028" s="107" t="s">
        <v>300</v>
      </c>
      <c r="G1028" s="118"/>
      <c r="H1028" s="106"/>
      <c r="I1028" s="98">
        <f>'Plt. Class.'!G$206</f>
        <v>0</v>
      </c>
      <c r="J1028" s="106">
        <f t="shared" ref="J1028:X1028" si="630">+J206+J480+J754</f>
        <v>0</v>
      </c>
      <c r="K1028" s="106">
        <f t="shared" si="630"/>
        <v>0</v>
      </c>
      <c r="L1028" s="106">
        <f t="shared" si="630"/>
        <v>0</v>
      </c>
      <c r="M1028" s="106">
        <f t="shared" si="630"/>
        <v>0</v>
      </c>
      <c r="N1028" s="106">
        <f t="shared" si="630"/>
        <v>0</v>
      </c>
      <c r="O1028" s="106">
        <f t="shared" si="630"/>
        <v>0</v>
      </c>
      <c r="P1028" s="106">
        <f t="shared" si="630"/>
        <v>0</v>
      </c>
      <c r="Q1028" s="106">
        <f t="shared" si="630"/>
        <v>0</v>
      </c>
      <c r="R1028" s="106">
        <f t="shared" si="630"/>
        <v>0</v>
      </c>
      <c r="S1028" s="106">
        <f t="shared" si="630"/>
        <v>0</v>
      </c>
      <c r="T1028" s="106">
        <f t="shared" si="630"/>
        <v>0</v>
      </c>
      <c r="U1028" s="106">
        <f t="shared" si="630"/>
        <v>0</v>
      </c>
      <c r="V1028" s="106">
        <f t="shared" si="630"/>
        <v>0</v>
      </c>
      <c r="W1028" s="106">
        <f t="shared" si="630"/>
        <v>0</v>
      </c>
      <c r="X1028" s="106">
        <f t="shared" si="630"/>
        <v>0</v>
      </c>
      <c r="Y1028" s="98">
        <f t="shared" si="619"/>
        <v>0</v>
      </c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576"/>
        <v>1000</v>
      </c>
      <c r="C1029" s="108">
        <v>39300</v>
      </c>
      <c r="E1029" s="107" t="s">
        <v>186</v>
      </c>
      <c r="G1029" s="118"/>
      <c r="H1029" s="106"/>
      <c r="I1029" s="98">
        <f>'Plt. Class.'!G$207</f>
        <v>0</v>
      </c>
      <c r="J1029" s="106">
        <f t="shared" ref="J1029:X1029" si="631">+J207+J481+J755</f>
        <v>0</v>
      </c>
      <c r="K1029" s="106">
        <f t="shared" si="631"/>
        <v>0</v>
      </c>
      <c r="L1029" s="106">
        <f t="shared" si="631"/>
        <v>0</v>
      </c>
      <c r="M1029" s="106">
        <f t="shared" si="631"/>
        <v>0</v>
      </c>
      <c r="N1029" s="106">
        <f t="shared" si="631"/>
        <v>0</v>
      </c>
      <c r="O1029" s="106">
        <f t="shared" si="631"/>
        <v>0</v>
      </c>
      <c r="P1029" s="106">
        <f t="shared" si="631"/>
        <v>0</v>
      </c>
      <c r="Q1029" s="106">
        <f t="shared" si="631"/>
        <v>0</v>
      </c>
      <c r="R1029" s="106">
        <f t="shared" si="631"/>
        <v>0</v>
      </c>
      <c r="S1029" s="106">
        <f t="shared" si="631"/>
        <v>0</v>
      </c>
      <c r="T1029" s="106">
        <f t="shared" si="631"/>
        <v>0</v>
      </c>
      <c r="U1029" s="106">
        <f t="shared" si="631"/>
        <v>0</v>
      </c>
      <c r="V1029" s="106">
        <f t="shared" si="631"/>
        <v>0</v>
      </c>
      <c r="W1029" s="106">
        <f t="shared" si="631"/>
        <v>0</v>
      </c>
      <c r="X1029" s="106">
        <f t="shared" si="631"/>
        <v>0</v>
      </c>
      <c r="Y1029" s="98">
        <f t="shared" si="619"/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ref="A1030:A1093" si="632">A1029+1</f>
        <v>1001</v>
      </c>
      <c r="C1030" s="108">
        <v>39400</v>
      </c>
      <c r="E1030" s="107" t="s">
        <v>301</v>
      </c>
      <c r="G1030" s="118"/>
      <c r="H1030" s="106"/>
      <c r="I1030" s="98">
        <f>'Plt. Class.'!G$208</f>
        <v>3781.8197253207986</v>
      </c>
      <c r="J1030" s="106">
        <f t="shared" ref="J1030:X1030" si="633">+J208+J482+J756</f>
        <v>2505.3209703751704</v>
      </c>
      <c r="K1030" s="106">
        <f t="shared" si="633"/>
        <v>788.55806620892508</v>
      </c>
      <c r="L1030" s="106">
        <f t="shared" si="633"/>
        <v>9.9952977436688162</v>
      </c>
      <c r="M1030" s="106">
        <f t="shared" si="633"/>
        <v>251.12862977794325</v>
      </c>
      <c r="N1030" s="106">
        <f t="shared" si="633"/>
        <v>226.81676121509071</v>
      </c>
      <c r="O1030" s="106">
        <f t="shared" si="633"/>
        <v>0</v>
      </c>
      <c r="P1030" s="106">
        <f t="shared" si="633"/>
        <v>0</v>
      </c>
      <c r="Q1030" s="106">
        <f t="shared" si="633"/>
        <v>0</v>
      </c>
      <c r="R1030" s="106">
        <f t="shared" si="633"/>
        <v>0</v>
      </c>
      <c r="S1030" s="106">
        <f t="shared" si="633"/>
        <v>0</v>
      </c>
      <c r="T1030" s="106">
        <f t="shared" si="633"/>
        <v>0</v>
      </c>
      <c r="U1030" s="106">
        <f t="shared" si="633"/>
        <v>0</v>
      </c>
      <c r="V1030" s="106">
        <f t="shared" si="633"/>
        <v>0</v>
      </c>
      <c r="W1030" s="106">
        <f t="shared" si="633"/>
        <v>0</v>
      </c>
      <c r="X1030" s="106">
        <f t="shared" si="633"/>
        <v>0</v>
      </c>
      <c r="Y1030" s="98">
        <f t="shared" si="619"/>
        <v>0</v>
      </c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32"/>
        <v>1002</v>
      </c>
      <c r="C1031" s="108">
        <v>39600</v>
      </c>
      <c r="E1031" s="107" t="s">
        <v>302</v>
      </c>
      <c r="G1031" s="118"/>
      <c r="H1031" s="106"/>
      <c r="I1031" s="98">
        <f>'Plt. Class.'!G$209</f>
        <v>0</v>
      </c>
      <c r="J1031" s="106">
        <f t="shared" ref="J1031:X1031" si="634">+J209+J483+J757</f>
        <v>0</v>
      </c>
      <c r="K1031" s="106">
        <f t="shared" si="634"/>
        <v>0</v>
      </c>
      <c r="L1031" s="106">
        <f t="shared" si="634"/>
        <v>0</v>
      </c>
      <c r="M1031" s="106">
        <f t="shared" si="634"/>
        <v>0</v>
      </c>
      <c r="N1031" s="106">
        <f t="shared" si="634"/>
        <v>0</v>
      </c>
      <c r="O1031" s="106">
        <f t="shared" si="634"/>
        <v>0</v>
      </c>
      <c r="P1031" s="106">
        <f t="shared" si="634"/>
        <v>0</v>
      </c>
      <c r="Q1031" s="106">
        <f t="shared" si="634"/>
        <v>0</v>
      </c>
      <c r="R1031" s="106">
        <f t="shared" si="634"/>
        <v>0</v>
      </c>
      <c r="S1031" s="106">
        <f t="shared" si="634"/>
        <v>0</v>
      </c>
      <c r="T1031" s="106">
        <f t="shared" si="634"/>
        <v>0</v>
      </c>
      <c r="U1031" s="106">
        <f t="shared" si="634"/>
        <v>0</v>
      </c>
      <c r="V1031" s="106">
        <f t="shared" si="634"/>
        <v>0</v>
      </c>
      <c r="W1031" s="106">
        <f t="shared" si="634"/>
        <v>0</v>
      </c>
      <c r="X1031" s="106">
        <f t="shared" si="634"/>
        <v>0</v>
      </c>
      <c r="Y1031" s="98">
        <f t="shared" si="619"/>
        <v>0</v>
      </c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32"/>
        <v>1003</v>
      </c>
      <c r="C1032" s="108">
        <v>39603</v>
      </c>
      <c r="E1032" s="107" t="s">
        <v>303</v>
      </c>
      <c r="G1032" s="118"/>
      <c r="H1032" s="106"/>
      <c r="I1032" s="98">
        <f>'Plt. Class.'!G$210</f>
        <v>0</v>
      </c>
      <c r="J1032" s="106">
        <f t="shared" ref="J1032:X1032" si="635">+J210+J484+J758</f>
        <v>0</v>
      </c>
      <c r="K1032" s="106">
        <f t="shared" si="635"/>
        <v>0</v>
      </c>
      <c r="L1032" s="106">
        <f t="shared" si="635"/>
        <v>0</v>
      </c>
      <c r="M1032" s="106">
        <f t="shared" si="635"/>
        <v>0</v>
      </c>
      <c r="N1032" s="106">
        <f t="shared" si="635"/>
        <v>0</v>
      </c>
      <c r="O1032" s="106">
        <f t="shared" si="635"/>
        <v>0</v>
      </c>
      <c r="P1032" s="106">
        <f t="shared" si="635"/>
        <v>0</v>
      </c>
      <c r="Q1032" s="106">
        <f t="shared" si="635"/>
        <v>0</v>
      </c>
      <c r="R1032" s="106">
        <f t="shared" si="635"/>
        <v>0</v>
      </c>
      <c r="S1032" s="106">
        <f t="shared" si="635"/>
        <v>0</v>
      </c>
      <c r="T1032" s="106">
        <f t="shared" si="635"/>
        <v>0</v>
      </c>
      <c r="U1032" s="106">
        <f t="shared" si="635"/>
        <v>0</v>
      </c>
      <c r="V1032" s="106">
        <f t="shared" si="635"/>
        <v>0</v>
      </c>
      <c r="W1032" s="106">
        <f t="shared" si="635"/>
        <v>0</v>
      </c>
      <c r="X1032" s="106">
        <f t="shared" si="635"/>
        <v>0</v>
      </c>
      <c r="Y1032" s="98">
        <f t="shared" si="619"/>
        <v>0</v>
      </c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32"/>
        <v>1004</v>
      </c>
      <c r="C1033" s="108">
        <v>39604</v>
      </c>
      <c r="E1033" s="107" t="s">
        <v>304</v>
      </c>
      <c r="G1033" s="118"/>
      <c r="H1033" s="106"/>
      <c r="I1033" s="98">
        <f>'Plt. Class.'!G$211</f>
        <v>0</v>
      </c>
      <c r="J1033" s="106">
        <f t="shared" ref="J1033:X1033" si="636">+J211+J485+J759</f>
        <v>0</v>
      </c>
      <c r="K1033" s="106">
        <f t="shared" si="636"/>
        <v>0</v>
      </c>
      <c r="L1033" s="106">
        <f t="shared" si="636"/>
        <v>0</v>
      </c>
      <c r="M1033" s="106">
        <f t="shared" si="636"/>
        <v>0</v>
      </c>
      <c r="N1033" s="106">
        <f t="shared" si="636"/>
        <v>0</v>
      </c>
      <c r="O1033" s="106">
        <f t="shared" si="636"/>
        <v>0</v>
      </c>
      <c r="P1033" s="106">
        <f t="shared" si="636"/>
        <v>0</v>
      </c>
      <c r="Q1033" s="106">
        <f t="shared" si="636"/>
        <v>0</v>
      </c>
      <c r="R1033" s="106">
        <f t="shared" si="636"/>
        <v>0</v>
      </c>
      <c r="S1033" s="106">
        <f t="shared" si="636"/>
        <v>0</v>
      </c>
      <c r="T1033" s="106">
        <f t="shared" si="636"/>
        <v>0</v>
      </c>
      <c r="U1033" s="106">
        <f t="shared" si="636"/>
        <v>0</v>
      </c>
      <c r="V1033" s="106">
        <f t="shared" si="636"/>
        <v>0</v>
      </c>
      <c r="W1033" s="106">
        <f t="shared" si="636"/>
        <v>0</v>
      </c>
      <c r="X1033" s="106">
        <f t="shared" si="636"/>
        <v>0</v>
      </c>
      <c r="Y1033" s="98">
        <f t="shared" si="619"/>
        <v>0</v>
      </c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32"/>
        <v>1005</v>
      </c>
      <c r="C1034" s="108">
        <v>39605</v>
      </c>
      <c r="E1034" s="98" t="s">
        <v>305</v>
      </c>
      <c r="G1034" s="118"/>
      <c r="H1034" s="106"/>
      <c r="I1034" s="98">
        <f>'Plt. Class.'!G$212</f>
        <v>0</v>
      </c>
      <c r="J1034" s="106">
        <f t="shared" ref="J1034:X1034" si="637">+J212+J486+J760</f>
        <v>0</v>
      </c>
      <c r="K1034" s="106">
        <f t="shared" si="637"/>
        <v>0</v>
      </c>
      <c r="L1034" s="106">
        <f t="shared" si="637"/>
        <v>0</v>
      </c>
      <c r="M1034" s="106">
        <f t="shared" si="637"/>
        <v>0</v>
      </c>
      <c r="N1034" s="106">
        <f t="shared" si="637"/>
        <v>0</v>
      </c>
      <c r="O1034" s="106">
        <f t="shared" si="637"/>
        <v>0</v>
      </c>
      <c r="P1034" s="106">
        <f t="shared" si="637"/>
        <v>0</v>
      </c>
      <c r="Q1034" s="106">
        <f t="shared" si="637"/>
        <v>0</v>
      </c>
      <c r="R1034" s="106">
        <f t="shared" si="637"/>
        <v>0</v>
      </c>
      <c r="S1034" s="106">
        <f t="shared" si="637"/>
        <v>0</v>
      </c>
      <c r="T1034" s="106">
        <f t="shared" si="637"/>
        <v>0</v>
      </c>
      <c r="U1034" s="106">
        <f t="shared" si="637"/>
        <v>0</v>
      </c>
      <c r="V1034" s="106">
        <f t="shared" si="637"/>
        <v>0</v>
      </c>
      <c r="W1034" s="106">
        <f t="shared" si="637"/>
        <v>0</v>
      </c>
      <c r="X1034" s="106">
        <f t="shared" si="637"/>
        <v>0</v>
      </c>
      <c r="Y1034" s="98">
        <f t="shared" si="619"/>
        <v>0</v>
      </c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32"/>
        <v>1006</v>
      </c>
      <c r="C1035" s="108">
        <v>39700</v>
      </c>
      <c r="E1035" s="107" t="s">
        <v>306</v>
      </c>
      <c r="G1035" s="118"/>
      <c r="H1035" s="106"/>
      <c r="I1035" s="98">
        <f>'Plt. Class.'!G$213</f>
        <v>20434.077234832384</v>
      </c>
      <c r="J1035" s="106">
        <f t="shared" ref="J1035:X1035" si="638">+J213+J487+J761</f>
        <v>13536.848904755461</v>
      </c>
      <c r="K1035" s="106">
        <f t="shared" si="638"/>
        <v>4260.7679898587439</v>
      </c>
      <c r="L1035" s="106">
        <f t="shared" si="638"/>
        <v>54.006986295981918</v>
      </c>
      <c r="M1035" s="106">
        <f t="shared" si="638"/>
        <v>1356.9080996648581</v>
      </c>
      <c r="N1035" s="106">
        <f t="shared" si="638"/>
        <v>1225.5452542573391</v>
      </c>
      <c r="O1035" s="106">
        <f t="shared" si="638"/>
        <v>0</v>
      </c>
      <c r="P1035" s="106">
        <f t="shared" si="638"/>
        <v>0</v>
      </c>
      <c r="Q1035" s="106">
        <f t="shared" si="638"/>
        <v>0</v>
      </c>
      <c r="R1035" s="106">
        <f t="shared" si="638"/>
        <v>0</v>
      </c>
      <c r="S1035" s="106">
        <f t="shared" si="638"/>
        <v>0</v>
      </c>
      <c r="T1035" s="106">
        <f t="shared" si="638"/>
        <v>0</v>
      </c>
      <c r="U1035" s="106">
        <f t="shared" si="638"/>
        <v>0</v>
      </c>
      <c r="V1035" s="106">
        <f t="shared" si="638"/>
        <v>0</v>
      </c>
      <c r="W1035" s="106">
        <f t="shared" si="638"/>
        <v>0</v>
      </c>
      <c r="X1035" s="106">
        <f t="shared" si="638"/>
        <v>0</v>
      </c>
      <c r="Y1035" s="98">
        <f t="shared" si="619"/>
        <v>0</v>
      </c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32"/>
        <v>1007</v>
      </c>
      <c r="C1036" s="108">
        <v>39701</v>
      </c>
      <c r="E1036" s="107" t="s">
        <v>307</v>
      </c>
      <c r="G1036" s="118"/>
      <c r="H1036" s="106"/>
      <c r="I1036" s="98">
        <f>'Plt. Class.'!G$214</f>
        <v>0</v>
      </c>
      <c r="J1036" s="106">
        <f t="shared" ref="J1036:X1036" si="639">+J214+J488+J762</f>
        <v>0</v>
      </c>
      <c r="K1036" s="106">
        <f t="shared" si="639"/>
        <v>0</v>
      </c>
      <c r="L1036" s="106">
        <f t="shared" si="639"/>
        <v>0</v>
      </c>
      <c r="M1036" s="106">
        <f t="shared" si="639"/>
        <v>0</v>
      </c>
      <c r="N1036" s="106">
        <f t="shared" si="639"/>
        <v>0</v>
      </c>
      <c r="O1036" s="106">
        <f t="shared" si="639"/>
        <v>0</v>
      </c>
      <c r="P1036" s="106">
        <f t="shared" si="639"/>
        <v>0</v>
      </c>
      <c r="Q1036" s="106">
        <f t="shared" si="639"/>
        <v>0</v>
      </c>
      <c r="R1036" s="106">
        <f t="shared" si="639"/>
        <v>0</v>
      </c>
      <c r="S1036" s="106">
        <f t="shared" si="639"/>
        <v>0</v>
      </c>
      <c r="T1036" s="106">
        <f t="shared" si="639"/>
        <v>0</v>
      </c>
      <c r="U1036" s="106">
        <f t="shared" si="639"/>
        <v>0</v>
      </c>
      <c r="V1036" s="106">
        <f t="shared" si="639"/>
        <v>0</v>
      </c>
      <c r="W1036" s="106">
        <f t="shared" si="639"/>
        <v>0</v>
      </c>
      <c r="X1036" s="106">
        <f t="shared" si="639"/>
        <v>0</v>
      </c>
      <c r="Y1036" s="98">
        <f t="shared" si="619"/>
        <v>0</v>
      </c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32"/>
        <v>1008</v>
      </c>
      <c r="C1037" s="108">
        <v>39702</v>
      </c>
      <c r="E1037" s="107" t="s">
        <v>308</v>
      </c>
      <c r="G1037" s="118"/>
      <c r="H1037" s="106"/>
      <c r="I1037" s="98">
        <f>'Plt. Class.'!G$215</f>
        <v>0</v>
      </c>
      <c r="J1037" s="106">
        <f t="shared" ref="J1037:X1037" si="640">+J215+J489+J763</f>
        <v>0</v>
      </c>
      <c r="K1037" s="106">
        <f t="shared" si="640"/>
        <v>0</v>
      </c>
      <c r="L1037" s="106">
        <f t="shared" si="640"/>
        <v>0</v>
      </c>
      <c r="M1037" s="106">
        <f t="shared" si="640"/>
        <v>0</v>
      </c>
      <c r="N1037" s="106">
        <f t="shared" si="640"/>
        <v>0</v>
      </c>
      <c r="O1037" s="106">
        <f t="shared" si="640"/>
        <v>0</v>
      </c>
      <c r="P1037" s="106">
        <f t="shared" si="640"/>
        <v>0</v>
      </c>
      <c r="Q1037" s="106">
        <f t="shared" si="640"/>
        <v>0</v>
      </c>
      <c r="R1037" s="106">
        <f t="shared" si="640"/>
        <v>0</v>
      </c>
      <c r="S1037" s="106">
        <f t="shared" si="640"/>
        <v>0</v>
      </c>
      <c r="T1037" s="106">
        <f t="shared" si="640"/>
        <v>0</v>
      </c>
      <c r="U1037" s="106">
        <f t="shared" si="640"/>
        <v>0</v>
      </c>
      <c r="V1037" s="106">
        <f t="shared" si="640"/>
        <v>0</v>
      </c>
      <c r="W1037" s="106">
        <f t="shared" si="640"/>
        <v>0</v>
      </c>
      <c r="X1037" s="106">
        <f t="shared" si="640"/>
        <v>0</v>
      </c>
      <c r="Y1037" s="98">
        <f t="shared" si="619"/>
        <v>0</v>
      </c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32"/>
        <v>1009</v>
      </c>
      <c r="C1038" s="108">
        <v>39705</v>
      </c>
      <c r="E1038" s="107" t="s">
        <v>309</v>
      </c>
      <c r="G1038" s="118"/>
      <c r="H1038" s="106"/>
      <c r="I1038" s="98">
        <f>'Plt. Class.'!G$216</f>
        <v>0</v>
      </c>
      <c r="J1038" s="106">
        <f t="shared" ref="J1038:X1038" si="641">+J216+J490+J764</f>
        <v>0</v>
      </c>
      <c r="K1038" s="106">
        <f t="shared" si="641"/>
        <v>0</v>
      </c>
      <c r="L1038" s="106">
        <f t="shared" si="641"/>
        <v>0</v>
      </c>
      <c r="M1038" s="106">
        <f t="shared" si="641"/>
        <v>0</v>
      </c>
      <c r="N1038" s="106">
        <f t="shared" si="641"/>
        <v>0</v>
      </c>
      <c r="O1038" s="106">
        <f t="shared" si="641"/>
        <v>0</v>
      </c>
      <c r="P1038" s="106">
        <f t="shared" si="641"/>
        <v>0</v>
      </c>
      <c r="Q1038" s="106">
        <f t="shared" si="641"/>
        <v>0</v>
      </c>
      <c r="R1038" s="106">
        <f t="shared" si="641"/>
        <v>0</v>
      </c>
      <c r="S1038" s="106">
        <f t="shared" si="641"/>
        <v>0</v>
      </c>
      <c r="T1038" s="106">
        <f t="shared" si="641"/>
        <v>0</v>
      </c>
      <c r="U1038" s="106">
        <f t="shared" si="641"/>
        <v>0</v>
      </c>
      <c r="V1038" s="106">
        <f t="shared" si="641"/>
        <v>0</v>
      </c>
      <c r="W1038" s="106">
        <f t="shared" si="641"/>
        <v>0</v>
      </c>
      <c r="X1038" s="106">
        <f t="shared" si="641"/>
        <v>0</v>
      </c>
      <c r="Y1038" s="98">
        <f t="shared" si="619"/>
        <v>0</v>
      </c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32"/>
        <v>1010</v>
      </c>
      <c r="C1039" s="108">
        <v>39800</v>
      </c>
      <c r="E1039" s="107" t="s">
        <v>310</v>
      </c>
      <c r="G1039" s="118"/>
      <c r="H1039" s="106"/>
      <c r="I1039" s="98">
        <f>'Plt. Class.'!G$217</f>
        <v>7237.6128672136992</v>
      </c>
      <c r="J1039" s="106">
        <f t="shared" ref="J1039:X1039" si="642">+J217+J491+J765</f>
        <v>4794.660932747006</v>
      </c>
      <c r="K1039" s="106">
        <f t="shared" si="642"/>
        <v>1509.1353954093463</v>
      </c>
      <c r="L1039" s="106">
        <f t="shared" si="642"/>
        <v>19.128911692128042</v>
      </c>
      <c r="M1039" s="106">
        <f t="shared" si="642"/>
        <v>480.60773231394825</v>
      </c>
      <c r="N1039" s="106">
        <f t="shared" si="642"/>
        <v>434.0798950512708</v>
      </c>
      <c r="O1039" s="106">
        <f t="shared" si="642"/>
        <v>0</v>
      </c>
      <c r="P1039" s="106">
        <f t="shared" si="642"/>
        <v>0</v>
      </c>
      <c r="Q1039" s="106">
        <f t="shared" si="642"/>
        <v>0</v>
      </c>
      <c r="R1039" s="106">
        <f t="shared" si="642"/>
        <v>0</v>
      </c>
      <c r="S1039" s="106">
        <f t="shared" si="642"/>
        <v>0</v>
      </c>
      <c r="T1039" s="106">
        <f t="shared" si="642"/>
        <v>0</v>
      </c>
      <c r="U1039" s="106">
        <f t="shared" si="642"/>
        <v>0</v>
      </c>
      <c r="V1039" s="106">
        <f t="shared" si="642"/>
        <v>0</v>
      </c>
      <c r="W1039" s="106">
        <f t="shared" si="642"/>
        <v>0</v>
      </c>
      <c r="X1039" s="106">
        <f t="shared" si="642"/>
        <v>0</v>
      </c>
      <c r="Y1039" s="98">
        <f t="shared" si="619"/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32"/>
        <v>1011</v>
      </c>
      <c r="C1040" s="108">
        <v>39900</v>
      </c>
      <c r="E1040" s="107" t="s">
        <v>311</v>
      </c>
      <c r="G1040" s="118"/>
      <c r="H1040" s="106"/>
      <c r="I1040" s="98">
        <f>'Plt. Class.'!G$218</f>
        <v>0</v>
      </c>
      <c r="J1040" s="106">
        <f t="shared" ref="J1040:X1040" si="643">+J218+J492+J766</f>
        <v>0</v>
      </c>
      <c r="K1040" s="106">
        <f t="shared" si="643"/>
        <v>0</v>
      </c>
      <c r="L1040" s="106">
        <f t="shared" si="643"/>
        <v>0</v>
      </c>
      <c r="M1040" s="106">
        <f t="shared" si="643"/>
        <v>0</v>
      </c>
      <c r="N1040" s="106">
        <f t="shared" si="643"/>
        <v>0</v>
      </c>
      <c r="O1040" s="106">
        <f t="shared" si="643"/>
        <v>0</v>
      </c>
      <c r="P1040" s="106">
        <f t="shared" si="643"/>
        <v>0</v>
      </c>
      <c r="Q1040" s="106">
        <f t="shared" si="643"/>
        <v>0</v>
      </c>
      <c r="R1040" s="106">
        <f t="shared" si="643"/>
        <v>0</v>
      </c>
      <c r="S1040" s="106">
        <f t="shared" si="643"/>
        <v>0</v>
      </c>
      <c r="T1040" s="106">
        <f t="shared" si="643"/>
        <v>0</v>
      </c>
      <c r="U1040" s="106">
        <f t="shared" si="643"/>
        <v>0</v>
      </c>
      <c r="V1040" s="106">
        <f t="shared" si="643"/>
        <v>0</v>
      </c>
      <c r="W1040" s="106">
        <f t="shared" si="643"/>
        <v>0</v>
      </c>
      <c r="X1040" s="106">
        <f t="shared" si="643"/>
        <v>0</v>
      </c>
      <c r="Y1040" s="98">
        <f t="shared" si="619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32"/>
        <v>1012</v>
      </c>
      <c r="C1041" s="108">
        <v>39901</v>
      </c>
      <c r="E1041" s="107" t="s">
        <v>312</v>
      </c>
      <c r="G1041" s="118"/>
      <c r="H1041" s="106"/>
      <c r="I1041" s="98">
        <f>'Plt. Class.'!G$219</f>
        <v>2399540.5726436442</v>
      </c>
      <c r="J1041" s="106">
        <f t="shared" ref="J1041:X1041" si="644">+J219+J493+J767</f>
        <v>1589610.228023289</v>
      </c>
      <c r="K1041" s="106">
        <f t="shared" si="644"/>
        <v>500335.07971965062</v>
      </c>
      <c r="L1041" s="106">
        <f t="shared" si="644"/>
        <v>6341.9528728467631</v>
      </c>
      <c r="M1041" s="106">
        <f t="shared" si="644"/>
        <v>159339.51903364825</v>
      </c>
      <c r="N1041" s="106">
        <f t="shared" si="644"/>
        <v>143913.79299420948</v>
      </c>
      <c r="O1041" s="106">
        <f t="shared" si="644"/>
        <v>0</v>
      </c>
      <c r="P1041" s="106">
        <f t="shared" si="644"/>
        <v>0</v>
      </c>
      <c r="Q1041" s="106">
        <f t="shared" si="644"/>
        <v>0</v>
      </c>
      <c r="R1041" s="106">
        <f t="shared" si="644"/>
        <v>0</v>
      </c>
      <c r="S1041" s="106">
        <f t="shared" si="644"/>
        <v>0</v>
      </c>
      <c r="T1041" s="106">
        <f t="shared" si="644"/>
        <v>0</v>
      </c>
      <c r="U1041" s="106">
        <f t="shared" si="644"/>
        <v>0</v>
      </c>
      <c r="V1041" s="106">
        <f t="shared" si="644"/>
        <v>0</v>
      </c>
      <c r="W1041" s="106">
        <f t="shared" si="644"/>
        <v>0</v>
      </c>
      <c r="X1041" s="106">
        <f t="shared" si="644"/>
        <v>0</v>
      </c>
      <c r="Y1041" s="98">
        <f t="shared" si="619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32"/>
        <v>1013</v>
      </c>
      <c r="C1042" s="108">
        <v>39902</v>
      </c>
      <c r="E1042" s="107" t="s">
        <v>313</v>
      </c>
      <c r="G1042" s="118"/>
      <c r="H1042" s="106"/>
      <c r="I1042" s="98">
        <f>'Plt. Class.'!G$220</f>
        <v>1018581.8116039077</v>
      </c>
      <c r="J1042" s="106">
        <f t="shared" ref="J1042:X1042" si="645">+J220+J494+J768</f>
        <v>674774.19813752093</v>
      </c>
      <c r="K1042" s="106">
        <f t="shared" si="645"/>
        <v>212387.41187374489</v>
      </c>
      <c r="L1042" s="106">
        <f t="shared" si="645"/>
        <v>2692.0977790402244</v>
      </c>
      <c r="M1042" s="106">
        <f t="shared" si="645"/>
        <v>67638.087810525205</v>
      </c>
      <c r="N1042" s="106">
        <f t="shared" si="645"/>
        <v>61090.016003076526</v>
      </c>
      <c r="O1042" s="106">
        <f t="shared" si="645"/>
        <v>0</v>
      </c>
      <c r="P1042" s="106">
        <f t="shared" si="645"/>
        <v>0</v>
      </c>
      <c r="Q1042" s="106">
        <f t="shared" si="645"/>
        <v>0</v>
      </c>
      <c r="R1042" s="106">
        <f t="shared" si="645"/>
        <v>0</v>
      </c>
      <c r="S1042" s="106">
        <f t="shared" si="645"/>
        <v>0</v>
      </c>
      <c r="T1042" s="106">
        <f t="shared" si="645"/>
        <v>0</v>
      </c>
      <c r="U1042" s="106">
        <f t="shared" si="645"/>
        <v>0</v>
      </c>
      <c r="V1042" s="106">
        <f t="shared" si="645"/>
        <v>0</v>
      </c>
      <c r="W1042" s="106">
        <f t="shared" si="645"/>
        <v>0</v>
      </c>
      <c r="X1042" s="106">
        <f t="shared" si="645"/>
        <v>0</v>
      </c>
      <c r="Y1042" s="98">
        <f t="shared" si="619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32"/>
        <v>1014</v>
      </c>
      <c r="C1043" s="108">
        <v>39903</v>
      </c>
      <c r="E1043" s="107" t="s">
        <v>314</v>
      </c>
      <c r="G1043" s="118"/>
      <c r="H1043" s="106"/>
      <c r="I1043" s="98">
        <f>'Plt. Class.'!G$221</f>
        <v>232603.4239304314</v>
      </c>
      <c r="J1043" s="106">
        <f t="shared" ref="J1043:X1043" si="646">+J221+J495+J769</f>
        <v>154091.48983285902</v>
      </c>
      <c r="K1043" s="106">
        <f t="shared" si="646"/>
        <v>48500.80635522541</v>
      </c>
      <c r="L1043" s="106">
        <f t="shared" si="646"/>
        <v>614.76766404677448</v>
      </c>
      <c r="M1043" s="106">
        <f t="shared" si="646"/>
        <v>15445.839139873939</v>
      </c>
      <c r="N1043" s="106">
        <f t="shared" si="646"/>
        <v>13950.520938426242</v>
      </c>
      <c r="O1043" s="106">
        <f t="shared" si="646"/>
        <v>0</v>
      </c>
      <c r="P1043" s="106">
        <f t="shared" si="646"/>
        <v>0</v>
      </c>
      <c r="Q1043" s="106">
        <f t="shared" si="646"/>
        <v>0</v>
      </c>
      <c r="R1043" s="106">
        <f t="shared" si="646"/>
        <v>0</v>
      </c>
      <c r="S1043" s="106">
        <f t="shared" si="646"/>
        <v>0</v>
      </c>
      <c r="T1043" s="106">
        <f t="shared" si="646"/>
        <v>0</v>
      </c>
      <c r="U1043" s="106">
        <f t="shared" si="646"/>
        <v>0</v>
      </c>
      <c r="V1043" s="106">
        <f t="shared" si="646"/>
        <v>0</v>
      </c>
      <c r="W1043" s="106">
        <f t="shared" si="646"/>
        <v>0</v>
      </c>
      <c r="X1043" s="106">
        <f t="shared" si="646"/>
        <v>0</v>
      </c>
      <c r="Y1043" s="98">
        <f t="shared" si="619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32"/>
        <v>1015</v>
      </c>
      <c r="C1044" s="108">
        <v>39904</v>
      </c>
      <c r="E1044" s="107" t="s">
        <v>315</v>
      </c>
      <c r="G1044" s="118"/>
      <c r="H1044" s="106"/>
      <c r="I1044" s="98">
        <f>'Plt. Class.'!G$222</f>
        <v>0</v>
      </c>
      <c r="J1044" s="106">
        <f t="shared" ref="J1044:X1044" si="647">+J222+J496+J770</f>
        <v>0</v>
      </c>
      <c r="K1044" s="106">
        <f t="shared" si="647"/>
        <v>0</v>
      </c>
      <c r="L1044" s="106">
        <f t="shared" si="647"/>
        <v>0</v>
      </c>
      <c r="M1044" s="106">
        <f t="shared" si="647"/>
        <v>0</v>
      </c>
      <c r="N1044" s="106">
        <f t="shared" si="647"/>
        <v>0</v>
      </c>
      <c r="O1044" s="106">
        <f t="shared" si="647"/>
        <v>0</v>
      </c>
      <c r="P1044" s="106">
        <f t="shared" si="647"/>
        <v>0</v>
      </c>
      <c r="Q1044" s="106">
        <f t="shared" si="647"/>
        <v>0</v>
      </c>
      <c r="R1044" s="106">
        <f t="shared" si="647"/>
        <v>0</v>
      </c>
      <c r="S1044" s="106">
        <f t="shared" si="647"/>
        <v>0</v>
      </c>
      <c r="T1044" s="106">
        <f t="shared" si="647"/>
        <v>0</v>
      </c>
      <c r="U1044" s="106">
        <f t="shared" si="647"/>
        <v>0</v>
      </c>
      <c r="V1044" s="106">
        <f t="shared" si="647"/>
        <v>0</v>
      </c>
      <c r="W1044" s="106">
        <f t="shared" si="647"/>
        <v>0</v>
      </c>
      <c r="X1044" s="106">
        <f t="shared" si="647"/>
        <v>0</v>
      </c>
      <c r="Y1044" s="98">
        <f t="shared" si="619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32"/>
        <v>1016</v>
      </c>
      <c r="C1045" s="108">
        <v>39905</v>
      </c>
      <c r="E1045" s="107" t="s">
        <v>316</v>
      </c>
      <c r="G1045" s="118"/>
      <c r="H1045" s="106"/>
      <c r="I1045" s="98">
        <f>'Plt. Class.'!G$223</f>
        <v>0</v>
      </c>
      <c r="J1045" s="106">
        <f t="shared" ref="J1045:X1045" si="648">+J223+J497+J771</f>
        <v>0</v>
      </c>
      <c r="K1045" s="106">
        <f t="shared" si="648"/>
        <v>0</v>
      </c>
      <c r="L1045" s="106">
        <f t="shared" si="648"/>
        <v>0</v>
      </c>
      <c r="M1045" s="106">
        <f t="shared" si="648"/>
        <v>0</v>
      </c>
      <c r="N1045" s="106">
        <f t="shared" si="648"/>
        <v>0</v>
      </c>
      <c r="O1045" s="106">
        <f t="shared" si="648"/>
        <v>0</v>
      </c>
      <c r="P1045" s="106">
        <f t="shared" si="648"/>
        <v>0</v>
      </c>
      <c r="Q1045" s="106">
        <f t="shared" si="648"/>
        <v>0</v>
      </c>
      <c r="R1045" s="106">
        <f t="shared" si="648"/>
        <v>0</v>
      </c>
      <c r="S1045" s="106">
        <f t="shared" si="648"/>
        <v>0</v>
      </c>
      <c r="T1045" s="106">
        <f t="shared" si="648"/>
        <v>0</v>
      </c>
      <c r="U1045" s="106">
        <f t="shared" si="648"/>
        <v>0</v>
      </c>
      <c r="V1045" s="106">
        <f t="shared" si="648"/>
        <v>0</v>
      </c>
      <c r="W1045" s="106">
        <f t="shared" si="648"/>
        <v>0</v>
      </c>
      <c r="X1045" s="106">
        <f t="shared" si="648"/>
        <v>0</v>
      </c>
      <c r="Y1045" s="98">
        <f t="shared" si="619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32"/>
        <v>1017</v>
      </c>
      <c r="C1046" s="108">
        <v>39906</v>
      </c>
      <c r="E1046" s="107" t="s">
        <v>317</v>
      </c>
      <c r="G1046" s="118"/>
      <c r="H1046" s="106"/>
      <c r="I1046" s="98">
        <f>'Plt. Class.'!G$224</f>
        <v>276683.62781045272</v>
      </c>
      <c r="J1046" s="106">
        <f t="shared" ref="J1046:X1046" si="649">+J224+J498+J772</f>
        <v>183293.05605761145</v>
      </c>
      <c r="K1046" s="106">
        <f t="shared" si="649"/>
        <v>57692.09596033112</v>
      </c>
      <c r="L1046" s="106">
        <f t="shared" si="649"/>
        <v>731.27103924271012</v>
      </c>
      <c r="M1046" s="106">
        <f t="shared" si="649"/>
        <v>18372.948839631805</v>
      </c>
      <c r="N1046" s="106">
        <f t="shared" si="649"/>
        <v>16594.255913635618</v>
      </c>
      <c r="O1046" s="106">
        <f t="shared" si="649"/>
        <v>0</v>
      </c>
      <c r="P1046" s="106">
        <f t="shared" si="649"/>
        <v>0</v>
      </c>
      <c r="Q1046" s="106">
        <f t="shared" si="649"/>
        <v>0</v>
      </c>
      <c r="R1046" s="106">
        <f t="shared" si="649"/>
        <v>0</v>
      </c>
      <c r="S1046" s="106">
        <f t="shared" si="649"/>
        <v>0</v>
      </c>
      <c r="T1046" s="106">
        <f t="shared" si="649"/>
        <v>0</v>
      </c>
      <c r="U1046" s="106">
        <f t="shared" si="649"/>
        <v>0</v>
      </c>
      <c r="V1046" s="106">
        <f t="shared" si="649"/>
        <v>0</v>
      </c>
      <c r="W1046" s="106">
        <f t="shared" si="649"/>
        <v>0</v>
      </c>
      <c r="X1046" s="106">
        <f t="shared" si="649"/>
        <v>0</v>
      </c>
      <c r="Y1046" s="98">
        <f t="shared" si="619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32"/>
        <v>1018</v>
      </c>
      <c r="C1047" s="108">
        <v>39907</v>
      </c>
      <c r="E1047" s="107" t="s">
        <v>318</v>
      </c>
      <c r="G1047" s="118"/>
      <c r="H1047" s="106"/>
      <c r="I1047" s="98">
        <f>'Plt. Class.'!G$225</f>
        <v>58772.101269485567</v>
      </c>
      <c r="J1047" s="106">
        <f t="shared" ref="J1047:X1047" si="650">+J225+J499+J773</f>
        <v>38934.42535021028</v>
      </c>
      <c r="K1047" s="106">
        <f t="shared" si="650"/>
        <v>12254.739223501552</v>
      </c>
      <c r="L1047" s="106">
        <f t="shared" si="650"/>
        <v>155.3338587972311</v>
      </c>
      <c r="M1047" s="106">
        <f t="shared" si="650"/>
        <v>3902.7130675099661</v>
      </c>
      <c r="N1047" s="106">
        <f t="shared" si="650"/>
        <v>3524.8897694665388</v>
      </c>
      <c r="O1047" s="106">
        <f t="shared" si="650"/>
        <v>0</v>
      </c>
      <c r="P1047" s="106">
        <f t="shared" si="650"/>
        <v>0</v>
      </c>
      <c r="Q1047" s="106">
        <f t="shared" si="650"/>
        <v>0</v>
      </c>
      <c r="R1047" s="106">
        <f t="shared" si="650"/>
        <v>0</v>
      </c>
      <c r="S1047" s="106">
        <f t="shared" si="650"/>
        <v>0</v>
      </c>
      <c r="T1047" s="106">
        <f t="shared" si="650"/>
        <v>0</v>
      </c>
      <c r="U1047" s="106">
        <f t="shared" si="650"/>
        <v>0</v>
      </c>
      <c r="V1047" s="106">
        <f t="shared" si="650"/>
        <v>0</v>
      </c>
      <c r="W1047" s="106">
        <f t="shared" si="650"/>
        <v>0</v>
      </c>
      <c r="X1047" s="106">
        <f t="shared" si="650"/>
        <v>0</v>
      </c>
      <c r="Y1047" s="98">
        <f t="shared" si="619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32"/>
        <v>1019</v>
      </c>
      <c r="C1048" s="108">
        <v>39908</v>
      </c>
      <c r="E1048" s="107" t="s">
        <v>319</v>
      </c>
      <c r="G1048" s="118"/>
      <c r="H1048" s="106"/>
      <c r="I1048" s="98">
        <f>'Plt. Class.'!G$226</f>
        <v>5067813.3574065221</v>
      </c>
      <c r="J1048" s="106">
        <f t="shared" ref="J1048:X1048" si="651">+J226+J500+J774</f>
        <v>3357245.9822052885</v>
      </c>
      <c r="K1048" s="106">
        <f t="shared" si="651"/>
        <v>1056704.282932275</v>
      </c>
      <c r="L1048" s="106">
        <f t="shared" si="651"/>
        <v>13394.161302155479</v>
      </c>
      <c r="M1048" s="106">
        <f t="shared" si="651"/>
        <v>336523.9796849126</v>
      </c>
      <c r="N1048" s="106">
        <f t="shared" si="651"/>
        <v>303944.95128189039</v>
      </c>
      <c r="O1048" s="106">
        <f t="shared" si="651"/>
        <v>0</v>
      </c>
      <c r="P1048" s="106">
        <f t="shared" si="651"/>
        <v>0</v>
      </c>
      <c r="Q1048" s="106">
        <f t="shared" si="651"/>
        <v>0</v>
      </c>
      <c r="R1048" s="106">
        <f t="shared" si="651"/>
        <v>0</v>
      </c>
      <c r="S1048" s="106">
        <f t="shared" si="651"/>
        <v>0</v>
      </c>
      <c r="T1048" s="106">
        <f t="shared" si="651"/>
        <v>0</v>
      </c>
      <c r="U1048" s="106">
        <f t="shared" si="651"/>
        <v>0</v>
      </c>
      <c r="V1048" s="106">
        <f t="shared" si="651"/>
        <v>0</v>
      </c>
      <c r="W1048" s="106">
        <f t="shared" si="651"/>
        <v>0</v>
      </c>
      <c r="X1048" s="106">
        <f t="shared" si="651"/>
        <v>0</v>
      </c>
      <c r="Y1048" s="98">
        <f t="shared" si="619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32"/>
        <v>1020</v>
      </c>
      <c r="C1049" s="108">
        <v>39909</v>
      </c>
      <c r="E1049" s="107" t="s">
        <v>320</v>
      </c>
      <c r="G1049" s="118"/>
      <c r="H1049" s="106"/>
      <c r="I1049" s="98">
        <f>'Plt. Class.'!G$227</f>
        <v>1924534.1336325586</v>
      </c>
      <c r="J1049" s="106">
        <f t="shared" ref="J1049:X1049" si="652">+J227+J501+J775</f>
        <v>1274935.3679949571</v>
      </c>
      <c r="K1049" s="106">
        <f t="shared" si="652"/>
        <v>401290.12618168263</v>
      </c>
      <c r="L1049" s="106">
        <f t="shared" si="652"/>
        <v>5086.5173595442566</v>
      </c>
      <c r="M1049" s="106">
        <f t="shared" si="652"/>
        <v>127797.10695993804</v>
      </c>
      <c r="N1049" s="106">
        <f t="shared" si="652"/>
        <v>115425.01513643656</v>
      </c>
      <c r="O1049" s="106">
        <f t="shared" si="652"/>
        <v>0</v>
      </c>
      <c r="P1049" s="106">
        <f t="shared" si="652"/>
        <v>0</v>
      </c>
      <c r="Q1049" s="106">
        <f t="shared" si="652"/>
        <v>0</v>
      </c>
      <c r="R1049" s="106">
        <f t="shared" si="652"/>
        <v>0</v>
      </c>
      <c r="S1049" s="106">
        <f t="shared" si="652"/>
        <v>0</v>
      </c>
      <c r="T1049" s="106">
        <f t="shared" si="652"/>
        <v>0</v>
      </c>
      <c r="U1049" s="106">
        <f t="shared" si="652"/>
        <v>0</v>
      </c>
      <c r="V1049" s="106">
        <f t="shared" si="652"/>
        <v>0</v>
      </c>
      <c r="W1049" s="106">
        <f t="shared" si="652"/>
        <v>0</v>
      </c>
      <c r="X1049" s="106">
        <f t="shared" si="652"/>
        <v>0</v>
      </c>
      <c r="Y1049" s="98">
        <f t="shared" si="619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32"/>
        <v>1021</v>
      </c>
      <c r="C1050" s="108">
        <v>39931</v>
      </c>
      <c r="E1050" s="107" t="s">
        <v>479</v>
      </c>
      <c r="G1050" s="118"/>
      <c r="H1050" s="106"/>
      <c r="I1050" s="98">
        <f>'Plt. Class.'!G$228</f>
        <v>1047173.2147304339</v>
      </c>
      <c r="J1050" s="106">
        <f t="shared" ref="J1050:X1050" si="653">+J228+J502+J776</f>
        <v>693714.9851205016</v>
      </c>
      <c r="K1050" s="106">
        <f t="shared" si="653"/>
        <v>218349.08725681482</v>
      </c>
      <c r="L1050" s="106">
        <f t="shared" si="653"/>
        <v>2767.6644659569706</v>
      </c>
      <c r="M1050" s="106">
        <f t="shared" si="653"/>
        <v>69536.676429786865</v>
      </c>
      <c r="N1050" s="106">
        <f t="shared" si="653"/>
        <v>62804.801457373556</v>
      </c>
      <c r="O1050" s="106">
        <f t="shared" si="653"/>
        <v>0</v>
      </c>
      <c r="P1050" s="106">
        <f t="shared" si="653"/>
        <v>0</v>
      </c>
      <c r="Q1050" s="106">
        <f t="shared" si="653"/>
        <v>0</v>
      </c>
      <c r="R1050" s="106">
        <f t="shared" si="653"/>
        <v>0</v>
      </c>
      <c r="S1050" s="106">
        <f t="shared" si="653"/>
        <v>0</v>
      </c>
      <c r="T1050" s="106">
        <f t="shared" si="653"/>
        <v>0</v>
      </c>
      <c r="U1050" s="106">
        <f t="shared" si="653"/>
        <v>0</v>
      </c>
      <c r="V1050" s="106">
        <f t="shared" si="653"/>
        <v>0</v>
      </c>
      <c r="W1050" s="106">
        <f t="shared" si="653"/>
        <v>0</v>
      </c>
      <c r="X1050" s="106">
        <f t="shared" si="653"/>
        <v>0</v>
      </c>
      <c r="Y1050" s="98">
        <f t="shared" si="619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32"/>
        <v>1022</v>
      </c>
      <c r="G1051" s="118"/>
      <c r="H1051" s="106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32"/>
        <v>1023</v>
      </c>
      <c r="D1052" s="97" t="s">
        <v>149</v>
      </c>
      <c r="G1052" s="118"/>
      <c r="H1052" s="106"/>
      <c r="I1052" s="98">
        <f>'Plt. Class.'!G$230</f>
        <v>13611391.17265291</v>
      </c>
      <c r="J1052" s="98">
        <f>SUM(J1017:J1050)</f>
        <v>9017062.2128039561</v>
      </c>
      <c r="K1052" s="98">
        <f t="shared" ref="K1052:X1052" si="654">SUM(K1017:K1050)</f>
        <v>2838150.1713728402</v>
      </c>
      <c r="L1052" s="98">
        <f t="shared" si="654"/>
        <v>35974.720467319632</v>
      </c>
      <c r="M1052" s="98">
        <f t="shared" si="654"/>
        <v>903853.24072261597</v>
      </c>
      <c r="N1052" s="98">
        <f t="shared" si="654"/>
        <v>816350.82728617475</v>
      </c>
      <c r="O1052" s="98">
        <f t="shared" si="654"/>
        <v>0</v>
      </c>
      <c r="P1052" s="98">
        <f t="shared" si="654"/>
        <v>0</v>
      </c>
      <c r="Q1052" s="98">
        <f t="shared" si="654"/>
        <v>0</v>
      </c>
      <c r="R1052" s="98">
        <f t="shared" si="654"/>
        <v>0</v>
      </c>
      <c r="S1052" s="98">
        <f t="shared" si="654"/>
        <v>0</v>
      </c>
      <c r="T1052" s="98">
        <f t="shared" si="654"/>
        <v>0</v>
      </c>
      <c r="U1052" s="98">
        <f t="shared" si="654"/>
        <v>0</v>
      </c>
      <c r="V1052" s="98">
        <f t="shared" si="654"/>
        <v>0</v>
      </c>
      <c r="W1052" s="98">
        <f t="shared" si="654"/>
        <v>0</v>
      </c>
      <c r="X1052" s="98">
        <f t="shared" si="654"/>
        <v>0</v>
      </c>
      <c r="Y1052" s="98">
        <f>SUM(J1052:X1052)-I1052</f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32"/>
        <v>1024</v>
      </c>
      <c r="G1053" s="118"/>
      <c r="H1053" s="106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32"/>
        <v>1025</v>
      </c>
      <c r="D1054" s="97" t="s">
        <v>348</v>
      </c>
      <c r="G1054" s="118"/>
      <c r="H1054" s="106"/>
      <c r="I1054" s="98">
        <f>'Plt. Class.'!G$232</f>
        <v>0</v>
      </c>
      <c r="J1054" s="106">
        <f>+J232+J506+J780</f>
        <v>0</v>
      </c>
      <c r="K1054" s="106">
        <f t="shared" ref="K1054:X1054" si="655">+K232+K506+K780</f>
        <v>0</v>
      </c>
      <c r="L1054" s="106">
        <f t="shared" si="655"/>
        <v>0</v>
      </c>
      <c r="M1054" s="106">
        <f t="shared" si="655"/>
        <v>0</v>
      </c>
      <c r="N1054" s="106">
        <f t="shared" si="655"/>
        <v>0</v>
      </c>
      <c r="O1054" s="106">
        <f t="shared" si="655"/>
        <v>0</v>
      </c>
      <c r="P1054" s="106">
        <f t="shared" si="655"/>
        <v>0</v>
      </c>
      <c r="Q1054" s="106">
        <f t="shared" si="655"/>
        <v>0</v>
      </c>
      <c r="R1054" s="106">
        <f t="shared" si="655"/>
        <v>0</v>
      </c>
      <c r="S1054" s="106">
        <f t="shared" si="655"/>
        <v>0</v>
      </c>
      <c r="T1054" s="106">
        <f t="shared" si="655"/>
        <v>0</v>
      </c>
      <c r="U1054" s="106">
        <f t="shared" si="655"/>
        <v>0</v>
      </c>
      <c r="V1054" s="106">
        <f t="shared" si="655"/>
        <v>0</v>
      </c>
      <c r="W1054" s="106">
        <f t="shared" si="655"/>
        <v>0</v>
      </c>
      <c r="X1054" s="106">
        <f t="shared" si="655"/>
        <v>0</v>
      </c>
      <c r="Y1054" s="98">
        <f>SUM(J1054:X1054)-I1054</f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32"/>
        <v>1026</v>
      </c>
      <c r="G1055" s="118"/>
      <c r="H1055" s="106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</row>
    <row r="1056" spans="1:33">
      <c r="A1056" s="97">
        <f t="shared" si="632"/>
        <v>1027</v>
      </c>
      <c r="D1056" s="97" t="s">
        <v>352</v>
      </c>
      <c r="G1056" s="118"/>
      <c r="H1056" s="106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</row>
    <row r="1057" spans="1:33">
      <c r="A1057" s="97">
        <f t="shared" si="632"/>
        <v>1028</v>
      </c>
      <c r="G1057" s="118"/>
      <c r="H1057" s="106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</row>
    <row r="1058" spans="1:33">
      <c r="A1058" s="97">
        <f t="shared" si="632"/>
        <v>1029</v>
      </c>
      <c r="D1058" s="97" t="s">
        <v>148</v>
      </c>
      <c r="G1058" s="118"/>
      <c r="H1058" s="106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</row>
    <row r="1059" spans="1:33">
      <c r="A1059" s="97">
        <f t="shared" si="632"/>
        <v>1030</v>
      </c>
      <c r="G1059" s="118"/>
      <c r="H1059" s="106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</row>
    <row r="1060" spans="1:33">
      <c r="A1060" s="97">
        <f t="shared" si="632"/>
        <v>1031</v>
      </c>
      <c r="C1060" s="108">
        <v>37400</v>
      </c>
      <c r="E1060" s="107" t="s">
        <v>115</v>
      </c>
      <c r="G1060" s="118"/>
      <c r="H1060" s="106"/>
      <c r="I1060" s="98">
        <f>'Plt. Class.'!G$238</f>
        <v>206495.2409769264</v>
      </c>
      <c r="J1060" s="106">
        <f t="shared" ref="J1060:X1060" si="656">+J238+J512+J786</f>
        <v>136795.74783493523</v>
      </c>
      <c r="K1060" s="106">
        <f t="shared" si="656"/>
        <v>43056.914325100071</v>
      </c>
      <c r="L1060" s="106">
        <f t="shared" si="656"/>
        <v>545.76409404071751</v>
      </c>
      <c r="M1060" s="106">
        <f t="shared" si="656"/>
        <v>13712.146714714936</v>
      </c>
      <c r="N1060" s="106">
        <f t="shared" si="656"/>
        <v>12384.668008135463</v>
      </c>
      <c r="O1060" s="106">
        <f t="shared" si="656"/>
        <v>0</v>
      </c>
      <c r="P1060" s="106">
        <f t="shared" si="656"/>
        <v>0</v>
      </c>
      <c r="Q1060" s="106">
        <f t="shared" si="656"/>
        <v>0</v>
      </c>
      <c r="R1060" s="106">
        <f t="shared" si="656"/>
        <v>0</v>
      </c>
      <c r="S1060" s="106">
        <f t="shared" si="656"/>
        <v>0</v>
      </c>
      <c r="T1060" s="106">
        <f t="shared" si="656"/>
        <v>0</v>
      </c>
      <c r="U1060" s="106">
        <f t="shared" si="656"/>
        <v>0</v>
      </c>
      <c r="V1060" s="106">
        <f t="shared" si="656"/>
        <v>0</v>
      </c>
      <c r="W1060" s="106">
        <f t="shared" si="656"/>
        <v>0</v>
      </c>
      <c r="X1060" s="106">
        <f t="shared" si="656"/>
        <v>0</v>
      </c>
      <c r="Y1060" s="98">
        <f t="shared" ref="Y1060:Y1093" si="657">SUM(J1060:X1060)-I1060</f>
        <v>0</v>
      </c>
      <c r="Z1060" s="98"/>
      <c r="AA1060" s="98"/>
      <c r="AB1060" s="98"/>
      <c r="AC1060" s="98"/>
      <c r="AD1060" s="98"/>
      <c r="AE1060" s="98"/>
      <c r="AF1060" s="98"/>
      <c r="AG1060" s="98"/>
    </row>
    <row r="1061" spans="1:33">
      <c r="A1061" s="97">
        <f t="shared" si="632"/>
        <v>1032</v>
      </c>
      <c r="C1061" s="108">
        <v>39001</v>
      </c>
      <c r="E1061" s="107" t="s">
        <v>291</v>
      </c>
      <c r="G1061" s="118"/>
      <c r="H1061" s="106"/>
      <c r="I1061" s="98">
        <f>'Plt. Class.'!G$239</f>
        <v>0</v>
      </c>
      <c r="J1061" s="106">
        <f t="shared" ref="J1061:X1061" si="658">+J239+J513+J787</f>
        <v>0</v>
      </c>
      <c r="K1061" s="106">
        <f t="shared" si="658"/>
        <v>0</v>
      </c>
      <c r="L1061" s="106">
        <f t="shared" si="658"/>
        <v>0</v>
      </c>
      <c r="M1061" s="106">
        <f t="shared" si="658"/>
        <v>0</v>
      </c>
      <c r="N1061" s="106">
        <f t="shared" si="658"/>
        <v>0</v>
      </c>
      <c r="O1061" s="106">
        <f t="shared" si="658"/>
        <v>0</v>
      </c>
      <c r="P1061" s="106">
        <f t="shared" si="658"/>
        <v>0</v>
      </c>
      <c r="Q1061" s="106">
        <f t="shared" si="658"/>
        <v>0</v>
      </c>
      <c r="R1061" s="106">
        <f t="shared" si="658"/>
        <v>0</v>
      </c>
      <c r="S1061" s="106">
        <f t="shared" si="658"/>
        <v>0</v>
      </c>
      <c r="T1061" s="106">
        <f t="shared" si="658"/>
        <v>0</v>
      </c>
      <c r="U1061" s="106">
        <f t="shared" si="658"/>
        <v>0</v>
      </c>
      <c r="V1061" s="106">
        <f t="shared" si="658"/>
        <v>0</v>
      </c>
      <c r="W1061" s="106">
        <f t="shared" si="658"/>
        <v>0</v>
      </c>
      <c r="X1061" s="106">
        <f t="shared" si="658"/>
        <v>0</v>
      </c>
      <c r="Y1061" s="98">
        <f t="shared" si="657"/>
        <v>0</v>
      </c>
      <c r="Z1061" s="98"/>
      <c r="AA1061" s="98"/>
      <c r="AB1061" s="98"/>
      <c r="AC1061" s="98"/>
      <c r="AD1061" s="98"/>
      <c r="AE1061" s="98"/>
      <c r="AF1061" s="98"/>
      <c r="AG1061" s="98"/>
    </row>
    <row r="1062" spans="1:33">
      <c r="A1062" s="97">
        <f t="shared" si="632"/>
        <v>1033</v>
      </c>
      <c r="C1062" s="108">
        <v>36602</v>
      </c>
      <c r="E1062" s="107" t="s">
        <v>139</v>
      </c>
      <c r="G1062" s="118"/>
      <c r="H1062" s="106"/>
      <c r="I1062" s="98">
        <f>'Plt. Class.'!G$240</f>
        <v>1050010.1139962368</v>
      </c>
      <c r="J1062" s="106">
        <f t="shared" ref="J1062:X1062" si="659">+J240+J514+J788</f>
        <v>695594.32991683646</v>
      </c>
      <c r="K1062" s="106">
        <f t="shared" si="659"/>
        <v>218940.61725072042</v>
      </c>
      <c r="L1062" s="106">
        <f t="shared" si="659"/>
        <v>2775.1623518664032</v>
      </c>
      <c r="M1062" s="106">
        <f t="shared" si="659"/>
        <v>69725.058393281637</v>
      </c>
      <c r="N1062" s="106">
        <f t="shared" si="659"/>
        <v>62974.946083531882</v>
      </c>
      <c r="O1062" s="106">
        <f t="shared" si="659"/>
        <v>0</v>
      </c>
      <c r="P1062" s="106">
        <f t="shared" si="659"/>
        <v>0</v>
      </c>
      <c r="Q1062" s="106">
        <f t="shared" si="659"/>
        <v>0</v>
      </c>
      <c r="R1062" s="106">
        <f t="shared" si="659"/>
        <v>0</v>
      </c>
      <c r="S1062" s="106">
        <f t="shared" si="659"/>
        <v>0</v>
      </c>
      <c r="T1062" s="106">
        <f t="shared" si="659"/>
        <v>0</v>
      </c>
      <c r="U1062" s="106">
        <f t="shared" si="659"/>
        <v>0</v>
      </c>
      <c r="V1062" s="106">
        <f t="shared" si="659"/>
        <v>0</v>
      </c>
      <c r="W1062" s="106">
        <f t="shared" si="659"/>
        <v>0</v>
      </c>
      <c r="X1062" s="106">
        <f t="shared" si="659"/>
        <v>0</v>
      </c>
      <c r="Y1062" s="98">
        <f t="shared" si="657"/>
        <v>0</v>
      </c>
      <c r="Z1062" s="98"/>
      <c r="AA1062" s="98"/>
      <c r="AB1062" s="98"/>
      <c r="AC1062" s="98"/>
      <c r="AD1062" s="98"/>
      <c r="AE1062" s="98"/>
      <c r="AF1062" s="98"/>
      <c r="AG1062" s="98"/>
    </row>
    <row r="1063" spans="1:33">
      <c r="A1063" s="97">
        <f t="shared" si="632"/>
        <v>1034</v>
      </c>
      <c r="C1063" s="108">
        <v>37503</v>
      </c>
      <c r="E1063" s="107" t="s">
        <v>278</v>
      </c>
      <c r="G1063" s="118"/>
      <c r="H1063" s="106"/>
      <c r="I1063" s="98">
        <f>'Plt. Class.'!G$241</f>
        <v>0</v>
      </c>
      <c r="J1063" s="106">
        <f t="shared" ref="J1063:X1063" si="660">+J241+J515+J789</f>
        <v>0</v>
      </c>
      <c r="K1063" s="106">
        <f t="shared" si="660"/>
        <v>0</v>
      </c>
      <c r="L1063" s="106">
        <f t="shared" si="660"/>
        <v>0</v>
      </c>
      <c r="M1063" s="106">
        <f t="shared" si="660"/>
        <v>0</v>
      </c>
      <c r="N1063" s="106">
        <f t="shared" si="660"/>
        <v>0</v>
      </c>
      <c r="O1063" s="106">
        <f t="shared" si="660"/>
        <v>0</v>
      </c>
      <c r="P1063" s="106">
        <f t="shared" si="660"/>
        <v>0</v>
      </c>
      <c r="Q1063" s="106">
        <f t="shared" si="660"/>
        <v>0</v>
      </c>
      <c r="R1063" s="106">
        <f t="shared" si="660"/>
        <v>0</v>
      </c>
      <c r="S1063" s="106">
        <f t="shared" si="660"/>
        <v>0</v>
      </c>
      <c r="T1063" s="106">
        <f t="shared" si="660"/>
        <v>0</v>
      </c>
      <c r="U1063" s="106">
        <f t="shared" si="660"/>
        <v>0</v>
      </c>
      <c r="V1063" s="106">
        <f t="shared" si="660"/>
        <v>0</v>
      </c>
      <c r="W1063" s="106">
        <f t="shared" si="660"/>
        <v>0</v>
      </c>
      <c r="X1063" s="106">
        <f t="shared" si="660"/>
        <v>0</v>
      </c>
      <c r="Y1063" s="98">
        <f t="shared" si="657"/>
        <v>0</v>
      </c>
      <c r="Z1063" s="98"/>
      <c r="AA1063" s="98"/>
      <c r="AB1063" s="98"/>
      <c r="AC1063" s="98"/>
      <c r="AD1063" s="98"/>
      <c r="AE1063" s="98"/>
      <c r="AF1063" s="98"/>
      <c r="AG1063" s="98"/>
    </row>
    <row r="1064" spans="1:33">
      <c r="A1064" s="97">
        <f t="shared" si="632"/>
        <v>1035</v>
      </c>
      <c r="C1064" s="108">
        <v>39004</v>
      </c>
      <c r="E1064" s="107" t="s">
        <v>293</v>
      </c>
      <c r="G1064" s="118"/>
      <c r="H1064" s="106"/>
      <c r="I1064" s="98">
        <f>'Plt. Class.'!G$242</f>
        <v>0</v>
      </c>
      <c r="J1064" s="106">
        <f t="shared" ref="J1064:X1064" si="661">+J242+J516+J790</f>
        <v>0</v>
      </c>
      <c r="K1064" s="106">
        <f t="shared" si="661"/>
        <v>0</v>
      </c>
      <c r="L1064" s="106">
        <f t="shared" si="661"/>
        <v>0</v>
      </c>
      <c r="M1064" s="106">
        <f t="shared" si="661"/>
        <v>0</v>
      </c>
      <c r="N1064" s="106">
        <f t="shared" si="661"/>
        <v>0</v>
      </c>
      <c r="O1064" s="106">
        <f t="shared" si="661"/>
        <v>0</v>
      </c>
      <c r="P1064" s="106">
        <f t="shared" si="661"/>
        <v>0</v>
      </c>
      <c r="Q1064" s="106">
        <f t="shared" si="661"/>
        <v>0</v>
      </c>
      <c r="R1064" s="106">
        <f t="shared" si="661"/>
        <v>0</v>
      </c>
      <c r="S1064" s="106">
        <f t="shared" si="661"/>
        <v>0</v>
      </c>
      <c r="T1064" s="106">
        <f t="shared" si="661"/>
        <v>0</v>
      </c>
      <c r="U1064" s="106">
        <f t="shared" si="661"/>
        <v>0</v>
      </c>
      <c r="V1064" s="106">
        <f t="shared" si="661"/>
        <v>0</v>
      </c>
      <c r="W1064" s="106">
        <f t="shared" si="661"/>
        <v>0</v>
      </c>
      <c r="X1064" s="106">
        <f t="shared" si="661"/>
        <v>0</v>
      </c>
      <c r="Y1064" s="98">
        <f t="shared" si="657"/>
        <v>0</v>
      </c>
      <c r="Z1064" s="98"/>
      <c r="AA1064" s="98"/>
      <c r="AB1064" s="98"/>
      <c r="AC1064" s="98"/>
      <c r="AD1064" s="98"/>
      <c r="AE1064" s="98"/>
      <c r="AF1064" s="98"/>
      <c r="AG1064" s="98"/>
    </row>
    <row r="1065" spans="1:33">
      <c r="A1065" s="97">
        <f t="shared" si="632"/>
        <v>1036</v>
      </c>
      <c r="C1065" s="108">
        <v>39009</v>
      </c>
      <c r="E1065" s="107" t="s">
        <v>294</v>
      </c>
      <c r="G1065" s="118"/>
      <c r="H1065" s="106"/>
      <c r="I1065" s="98">
        <f>'Plt. Class.'!G$243</f>
        <v>156752.38254180297</v>
      </c>
      <c r="J1065" s="106">
        <f t="shared" ref="J1065:X1065" si="662">+J243+J517+J791</f>
        <v>103842.87450532484</v>
      </c>
      <c r="K1065" s="106">
        <f t="shared" si="662"/>
        <v>32684.888394652538</v>
      </c>
      <c r="L1065" s="106">
        <f t="shared" si="662"/>
        <v>414.2944004032052</v>
      </c>
      <c r="M1065" s="106">
        <f t="shared" si="662"/>
        <v>10409.01309456568</v>
      </c>
      <c r="N1065" s="106">
        <f t="shared" si="662"/>
        <v>9401.3121468566969</v>
      </c>
      <c r="O1065" s="106">
        <f t="shared" si="662"/>
        <v>0</v>
      </c>
      <c r="P1065" s="106">
        <f t="shared" si="662"/>
        <v>0</v>
      </c>
      <c r="Q1065" s="106">
        <f t="shared" si="662"/>
        <v>0</v>
      </c>
      <c r="R1065" s="106">
        <f t="shared" si="662"/>
        <v>0</v>
      </c>
      <c r="S1065" s="106">
        <f t="shared" si="662"/>
        <v>0</v>
      </c>
      <c r="T1065" s="106">
        <f t="shared" si="662"/>
        <v>0</v>
      </c>
      <c r="U1065" s="106">
        <f t="shared" si="662"/>
        <v>0</v>
      </c>
      <c r="V1065" s="106">
        <f t="shared" si="662"/>
        <v>0</v>
      </c>
      <c r="W1065" s="106">
        <f t="shared" si="662"/>
        <v>0</v>
      </c>
      <c r="X1065" s="106">
        <f t="shared" si="662"/>
        <v>0</v>
      </c>
      <c r="Y1065" s="98">
        <f t="shared" si="657"/>
        <v>0</v>
      </c>
      <c r="Z1065" s="98"/>
      <c r="AA1065" s="98"/>
      <c r="AB1065" s="98"/>
      <c r="AC1065" s="98"/>
      <c r="AD1065" s="98"/>
      <c r="AE1065" s="98"/>
      <c r="AF1065" s="98"/>
      <c r="AG1065" s="98"/>
    </row>
    <row r="1066" spans="1:33">
      <c r="A1066" s="97">
        <f t="shared" si="632"/>
        <v>1037</v>
      </c>
      <c r="C1066" s="108">
        <v>39100</v>
      </c>
      <c r="E1066" s="107" t="s">
        <v>295</v>
      </c>
      <c r="G1066" s="118"/>
      <c r="H1066" s="106"/>
      <c r="I1066" s="98">
        <f>'Plt. Class.'!G$244</f>
        <v>160006.22251393532</v>
      </c>
      <c r="J1066" s="106">
        <f t="shared" ref="J1066:X1066" si="663">+J244+J518+J792</f>
        <v>105998.42768038705</v>
      </c>
      <c r="K1066" s="106">
        <f t="shared" si="663"/>
        <v>33363.355889810664</v>
      </c>
      <c r="L1066" s="106">
        <f t="shared" si="663"/>
        <v>422.89425488964696</v>
      </c>
      <c r="M1066" s="106">
        <f t="shared" si="663"/>
        <v>10625.081662892</v>
      </c>
      <c r="N1066" s="106">
        <f t="shared" si="663"/>
        <v>9596.4630259559526</v>
      </c>
      <c r="O1066" s="106">
        <f t="shared" si="663"/>
        <v>0</v>
      </c>
      <c r="P1066" s="106">
        <f t="shared" si="663"/>
        <v>0</v>
      </c>
      <c r="Q1066" s="106">
        <f t="shared" si="663"/>
        <v>0</v>
      </c>
      <c r="R1066" s="106">
        <f t="shared" si="663"/>
        <v>0</v>
      </c>
      <c r="S1066" s="106">
        <f t="shared" si="663"/>
        <v>0</v>
      </c>
      <c r="T1066" s="106">
        <f t="shared" si="663"/>
        <v>0</v>
      </c>
      <c r="U1066" s="106">
        <f t="shared" si="663"/>
        <v>0</v>
      </c>
      <c r="V1066" s="106">
        <f t="shared" si="663"/>
        <v>0</v>
      </c>
      <c r="W1066" s="106">
        <f t="shared" si="663"/>
        <v>0</v>
      </c>
      <c r="X1066" s="106">
        <f t="shared" si="663"/>
        <v>0</v>
      </c>
      <c r="Y1066" s="98">
        <f t="shared" si="657"/>
        <v>0</v>
      </c>
      <c r="Z1066" s="98"/>
      <c r="AA1066" s="98"/>
      <c r="AB1066" s="98"/>
      <c r="AC1066" s="98"/>
      <c r="AD1066" s="98"/>
      <c r="AE1066" s="98"/>
      <c r="AF1066" s="98"/>
      <c r="AG1066" s="98"/>
    </row>
    <row r="1067" spans="1:33">
      <c r="A1067" s="97">
        <f t="shared" si="632"/>
        <v>1038</v>
      </c>
      <c r="C1067" s="108">
        <v>39102</v>
      </c>
      <c r="E1067" s="107" t="s">
        <v>296</v>
      </c>
      <c r="G1067" s="118"/>
      <c r="H1067" s="106"/>
      <c r="I1067" s="98">
        <f>'Plt. Class.'!G$245</f>
        <v>0</v>
      </c>
      <c r="J1067" s="106">
        <f t="shared" ref="J1067:X1067" si="664">+J245+J519+J793</f>
        <v>0</v>
      </c>
      <c r="K1067" s="106">
        <f t="shared" si="664"/>
        <v>0</v>
      </c>
      <c r="L1067" s="106">
        <f t="shared" si="664"/>
        <v>0</v>
      </c>
      <c r="M1067" s="106">
        <f t="shared" si="664"/>
        <v>0</v>
      </c>
      <c r="N1067" s="106">
        <f t="shared" si="664"/>
        <v>0</v>
      </c>
      <c r="O1067" s="106">
        <f t="shared" si="664"/>
        <v>0</v>
      </c>
      <c r="P1067" s="106">
        <f t="shared" si="664"/>
        <v>0</v>
      </c>
      <c r="Q1067" s="106">
        <f t="shared" si="664"/>
        <v>0</v>
      </c>
      <c r="R1067" s="106">
        <f t="shared" si="664"/>
        <v>0</v>
      </c>
      <c r="S1067" s="106">
        <f t="shared" si="664"/>
        <v>0</v>
      </c>
      <c r="T1067" s="106">
        <f t="shared" si="664"/>
        <v>0</v>
      </c>
      <c r="U1067" s="106">
        <f t="shared" si="664"/>
        <v>0</v>
      </c>
      <c r="V1067" s="106">
        <f t="shared" si="664"/>
        <v>0</v>
      </c>
      <c r="W1067" s="106">
        <f t="shared" si="664"/>
        <v>0</v>
      </c>
      <c r="X1067" s="106">
        <f t="shared" si="664"/>
        <v>0</v>
      </c>
      <c r="Y1067" s="98">
        <f t="shared" si="657"/>
        <v>0</v>
      </c>
      <c r="Z1067" s="98"/>
      <c r="AA1067" s="98"/>
      <c r="AB1067" s="98"/>
      <c r="AC1067" s="98"/>
      <c r="AD1067" s="98"/>
      <c r="AE1067" s="98"/>
      <c r="AF1067" s="98"/>
      <c r="AG1067" s="98"/>
    </row>
    <row r="1068" spans="1:33">
      <c r="A1068" s="97">
        <f t="shared" si="632"/>
        <v>1039</v>
      </c>
      <c r="C1068" s="108">
        <v>39103</v>
      </c>
      <c r="E1068" s="107" t="s">
        <v>297</v>
      </c>
      <c r="G1068" s="118"/>
      <c r="H1068" s="106"/>
      <c r="I1068" s="98">
        <f>'Plt. Class.'!G$246</f>
        <v>0</v>
      </c>
      <c r="J1068" s="106">
        <f t="shared" ref="J1068:X1068" si="665">+J246+J520+J794</f>
        <v>0</v>
      </c>
      <c r="K1068" s="106">
        <f t="shared" si="665"/>
        <v>0</v>
      </c>
      <c r="L1068" s="106">
        <f t="shared" si="665"/>
        <v>0</v>
      </c>
      <c r="M1068" s="106">
        <f t="shared" si="665"/>
        <v>0</v>
      </c>
      <c r="N1068" s="106">
        <f t="shared" si="665"/>
        <v>0</v>
      </c>
      <c r="O1068" s="106">
        <f t="shared" si="665"/>
        <v>0</v>
      </c>
      <c r="P1068" s="106">
        <f t="shared" si="665"/>
        <v>0</v>
      </c>
      <c r="Q1068" s="106">
        <f t="shared" si="665"/>
        <v>0</v>
      </c>
      <c r="R1068" s="106">
        <f t="shared" si="665"/>
        <v>0</v>
      </c>
      <c r="S1068" s="106">
        <f t="shared" si="665"/>
        <v>0</v>
      </c>
      <c r="T1068" s="106">
        <f t="shared" si="665"/>
        <v>0</v>
      </c>
      <c r="U1068" s="106">
        <f t="shared" si="665"/>
        <v>0</v>
      </c>
      <c r="V1068" s="106">
        <f t="shared" si="665"/>
        <v>0</v>
      </c>
      <c r="W1068" s="106">
        <f t="shared" si="665"/>
        <v>0</v>
      </c>
      <c r="X1068" s="106">
        <f t="shared" si="665"/>
        <v>0</v>
      </c>
      <c r="Y1068" s="98">
        <f t="shared" si="657"/>
        <v>0</v>
      </c>
      <c r="Z1068" s="98"/>
      <c r="AA1068" s="98"/>
      <c r="AB1068" s="98"/>
      <c r="AC1068" s="98"/>
      <c r="AD1068" s="98"/>
      <c r="AE1068" s="98"/>
      <c r="AF1068" s="98"/>
      <c r="AG1068" s="98"/>
    </row>
    <row r="1069" spans="1:33">
      <c r="A1069" s="97">
        <f t="shared" si="632"/>
        <v>1040</v>
      </c>
      <c r="C1069" s="108">
        <v>39200</v>
      </c>
      <c r="E1069" s="107" t="s">
        <v>298</v>
      </c>
      <c r="G1069" s="118"/>
      <c r="H1069" s="106"/>
      <c r="I1069" s="98">
        <f>'Plt. Class.'!G$247</f>
        <v>2386.9180426337998</v>
      </c>
      <c r="J1069" s="106">
        <f t="shared" ref="J1069:X1069" si="666">+J247+J521+J795</f>
        <v>1581.2482511365745</v>
      </c>
      <c r="K1069" s="106">
        <f t="shared" si="666"/>
        <v>497.7031198225186</v>
      </c>
      <c r="L1069" s="106">
        <f t="shared" si="666"/>
        <v>6.3085916988907291</v>
      </c>
      <c r="M1069" s="106">
        <f t="shared" si="666"/>
        <v>158.50133030548662</v>
      </c>
      <c r="N1069" s="106">
        <f t="shared" si="666"/>
        <v>143.15674967032911</v>
      </c>
      <c r="O1069" s="106">
        <f t="shared" si="666"/>
        <v>0</v>
      </c>
      <c r="P1069" s="106">
        <f t="shared" si="666"/>
        <v>0</v>
      </c>
      <c r="Q1069" s="106">
        <f t="shared" si="666"/>
        <v>0</v>
      </c>
      <c r="R1069" s="106">
        <f t="shared" si="666"/>
        <v>0</v>
      </c>
      <c r="S1069" s="106">
        <f t="shared" si="666"/>
        <v>0</v>
      </c>
      <c r="T1069" s="106">
        <f t="shared" si="666"/>
        <v>0</v>
      </c>
      <c r="U1069" s="106">
        <f t="shared" si="666"/>
        <v>0</v>
      </c>
      <c r="V1069" s="106">
        <f t="shared" si="666"/>
        <v>0</v>
      </c>
      <c r="W1069" s="106">
        <f t="shared" si="666"/>
        <v>0</v>
      </c>
      <c r="X1069" s="106">
        <f t="shared" si="666"/>
        <v>0</v>
      </c>
      <c r="Y1069" s="98">
        <f t="shared" si="657"/>
        <v>0</v>
      </c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32"/>
        <v>1041</v>
      </c>
      <c r="C1070" s="108">
        <v>39201</v>
      </c>
      <c r="E1070" s="107" t="s">
        <v>299</v>
      </c>
      <c r="G1070" s="118"/>
      <c r="H1070" s="106"/>
      <c r="I1070" s="98">
        <f>'Plt. Class.'!G$248</f>
        <v>0</v>
      </c>
      <c r="J1070" s="106">
        <f t="shared" ref="J1070:X1070" si="667">+J248+J522+J796</f>
        <v>0</v>
      </c>
      <c r="K1070" s="106">
        <f t="shared" si="667"/>
        <v>0</v>
      </c>
      <c r="L1070" s="106">
        <f t="shared" si="667"/>
        <v>0</v>
      </c>
      <c r="M1070" s="106">
        <f t="shared" si="667"/>
        <v>0</v>
      </c>
      <c r="N1070" s="106">
        <f t="shared" si="667"/>
        <v>0</v>
      </c>
      <c r="O1070" s="106">
        <f t="shared" si="667"/>
        <v>0</v>
      </c>
      <c r="P1070" s="106">
        <f t="shared" si="667"/>
        <v>0</v>
      </c>
      <c r="Q1070" s="106">
        <f t="shared" si="667"/>
        <v>0</v>
      </c>
      <c r="R1070" s="106">
        <f t="shared" si="667"/>
        <v>0</v>
      </c>
      <c r="S1070" s="106">
        <f t="shared" si="667"/>
        <v>0</v>
      </c>
      <c r="T1070" s="106">
        <f t="shared" si="667"/>
        <v>0</v>
      </c>
      <c r="U1070" s="106">
        <f t="shared" si="667"/>
        <v>0</v>
      </c>
      <c r="V1070" s="106">
        <f t="shared" si="667"/>
        <v>0</v>
      </c>
      <c r="W1070" s="106">
        <f t="shared" si="667"/>
        <v>0</v>
      </c>
      <c r="X1070" s="106">
        <f t="shared" si="667"/>
        <v>0</v>
      </c>
      <c r="Y1070" s="98">
        <f t="shared" si="657"/>
        <v>0</v>
      </c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32"/>
        <v>1042</v>
      </c>
      <c r="C1071" s="108">
        <v>39202</v>
      </c>
      <c r="E1071" s="107" t="s">
        <v>300</v>
      </c>
      <c r="G1071" s="118"/>
      <c r="H1071" s="106"/>
      <c r="I1071" s="98">
        <f>'Plt. Class.'!G$249</f>
        <v>0</v>
      </c>
      <c r="J1071" s="106">
        <f t="shared" ref="J1071:X1071" si="668">+J249+J523+J797</f>
        <v>0</v>
      </c>
      <c r="K1071" s="106">
        <f t="shared" si="668"/>
        <v>0</v>
      </c>
      <c r="L1071" s="106">
        <f t="shared" si="668"/>
        <v>0</v>
      </c>
      <c r="M1071" s="106">
        <f t="shared" si="668"/>
        <v>0</v>
      </c>
      <c r="N1071" s="106">
        <f t="shared" si="668"/>
        <v>0</v>
      </c>
      <c r="O1071" s="106">
        <f t="shared" si="668"/>
        <v>0</v>
      </c>
      <c r="P1071" s="106">
        <f t="shared" si="668"/>
        <v>0</v>
      </c>
      <c r="Q1071" s="106">
        <f t="shared" si="668"/>
        <v>0</v>
      </c>
      <c r="R1071" s="106">
        <f t="shared" si="668"/>
        <v>0</v>
      </c>
      <c r="S1071" s="106">
        <f t="shared" si="668"/>
        <v>0</v>
      </c>
      <c r="T1071" s="106">
        <f t="shared" si="668"/>
        <v>0</v>
      </c>
      <c r="U1071" s="106">
        <f t="shared" si="668"/>
        <v>0</v>
      </c>
      <c r="V1071" s="106">
        <f t="shared" si="668"/>
        <v>0</v>
      </c>
      <c r="W1071" s="106">
        <f t="shared" si="668"/>
        <v>0</v>
      </c>
      <c r="X1071" s="106">
        <f t="shared" si="668"/>
        <v>0</v>
      </c>
      <c r="Y1071" s="98">
        <f t="shared" si="657"/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32"/>
        <v>1043</v>
      </c>
      <c r="C1072" s="108">
        <v>39300</v>
      </c>
      <c r="E1072" s="107" t="s">
        <v>186</v>
      </c>
      <c r="G1072" s="118"/>
      <c r="H1072" s="106"/>
      <c r="I1072" s="98">
        <f>'Plt. Class.'!G$250</f>
        <v>0</v>
      </c>
      <c r="J1072" s="106">
        <f t="shared" ref="J1072:X1072" si="669">+J250+J524+J798</f>
        <v>0</v>
      </c>
      <c r="K1072" s="106">
        <f t="shared" si="669"/>
        <v>0</v>
      </c>
      <c r="L1072" s="106">
        <f t="shared" si="669"/>
        <v>0</v>
      </c>
      <c r="M1072" s="106">
        <f t="shared" si="669"/>
        <v>0</v>
      </c>
      <c r="N1072" s="106">
        <f t="shared" si="669"/>
        <v>0</v>
      </c>
      <c r="O1072" s="106">
        <f t="shared" si="669"/>
        <v>0</v>
      </c>
      <c r="P1072" s="106">
        <f t="shared" si="669"/>
        <v>0</v>
      </c>
      <c r="Q1072" s="106">
        <f t="shared" si="669"/>
        <v>0</v>
      </c>
      <c r="R1072" s="106">
        <f t="shared" si="669"/>
        <v>0</v>
      </c>
      <c r="S1072" s="106">
        <f t="shared" si="669"/>
        <v>0</v>
      </c>
      <c r="T1072" s="106">
        <f t="shared" si="669"/>
        <v>0</v>
      </c>
      <c r="U1072" s="106">
        <f t="shared" si="669"/>
        <v>0</v>
      </c>
      <c r="V1072" s="106">
        <f t="shared" si="669"/>
        <v>0</v>
      </c>
      <c r="W1072" s="106">
        <f t="shared" si="669"/>
        <v>0</v>
      </c>
      <c r="X1072" s="106">
        <f t="shared" si="669"/>
        <v>0</v>
      </c>
      <c r="Y1072" s="98">
        <f t="shared" si="657"/>
        <v>0</v>
      </c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 t="shared" si="632"/>
        <v>1044</v>
      </c>
      <c r="C1073" s="108">
        <v>39400</v>
      </c>
      <c r="E1073" s="107" t="s">
        <v>301</v>
      </c>
      <c r="G1073" s="118"/>
      <c r="H1073" s="106"/>
      <c r="I1073" s="98">
        <f>'Plt. Class.'!G$251</f>
        <v>14762.939591485796</v>
      </c>
      <c r="J1073" s="106">
        <f t="shared" ref="J1073:X1073" si="670">+J251+J525+J799</f>
        <v>9779.9220558546949</v>
      </c>
      <c r="K1073" s="106">
        <f t="shared" si="670"/>
        <v>3078.2628314821955</v>
      </c>
      <c r="L1073" s="106">
        <f t="shared" si="670"/>
        <v>39.018247168346988</v>
      </c>
      <c r="M1073" s="106">
        <f t="shared" si="670"/>
        <v>980.32086677264658</v>
      </c>
      <c r="N1073" s="106">
        <f t="shared" si="670"/>
        <v>885.41559020791317</v>
      </c>
      <c r="O1073" s="106">
        <f t="shared" si="670"/>
        <v>0</v>
      </c>
      <c r="P1073" s="106">
        <f t="shared" si="670"/>
        <v>0</v>
      </c>
      <c r="Q1073" s="106">
        <f t="shared" si="670"/>
        <v>0</v>
      </c>
      <c r="R1073" s="106">
        <f t="shared" si="670"/>
        <v>0</v>
      </c>
      <c r="S1073" s="106">
        <f t="shared" si="670"/>
        <v>0</v>
      </c>
      <c r="T1073" s="106">
        <f t="shared" si="670"/>
        <v>0</v>
      </c>
      <c r="U1073" s="106">
        <f t="shared" si="670"/>
        <v>0</v>
      </c>
      <c r="V1073" s="106">
        <f t="shared" si="670"/>
        <v>0</v>
      </c>
      <c r="W1073" s="106">
        <f t="shared" si="670"/>
        <v>0</v>
      </c>
      <c r="X1073" s="106">
        <f t="shared" si="670"/>
        <v>0</v>
      </c>
      <c r="Y1073" s="98">
        <f t="shared" si="657"/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4" spans="1:33">
      <c r="A1074" s="97">
        <f t="shared" si="632"/>
        <v>1045</v>
      </c>
      <c r="C1074" s="108">
        <v>39600</v>
      </c>
      <c r="E1074" s="107" t="s">
        <v>302</v>
      </c>
      <c r="G1074" s="118"/>
      <c r="H1074" s="106"/>
      <c r="I1074" s="98">
        <f>'Plt. Class.'!G$252</f>
        <v>585.81042049530015</v>
      </c>
      <c r="J1074" s="106">
        <f t="shared" ref="J1074:X1074" si="671">+J252+J526+J800</f>
        <v>388.07855416923047</v>
      </c>
      <c r="K1074" s="106">
        <f t="shared" si="671"/>
        <v>122.14900918145324</v>
      </c>
      <c r="L1074" s="106">
        <f t="shared" si="671"/>
        <v>1.548288918953604</v>
      </c>
      <c r="M1074" s="106">
        <f t="shared" si="671"/>
        <v>38.900259370810261</v>
      </c>
      <c r="N1074" s="106">
        <f t="shared" si="671"/>
        <v>35.134308854852499</v>
      </c>
      <c r="O1074" s="106">
        <f t="shared" si="671"/>
        <v>0</v>
      </c>
      <c r="P1074" s="106">
        <f t="shared" si="671"/>
        <v>0</v>
      </c>
      <c r="Q1074" s="106">
        <f t="shared" si="671"/>
        <v>0</v>
      </c>
      <c r="R1074" s="106">
        <f t="shared" si="671"/>
        <v>0</v>
      </c>
      <c r="S1074" s="106">
        <f t="shared" si="671"/>
        <v>0</v>
      </c>
      <c r="T1074" s="106">
        <f t="shared" si="671"/>
        <v>0</v>
      </c>
      <c r="U1074" s="106">
        <f t="shared" si="671"/>
        <v>0</v>
      </c>
      <c r="V1074" s="106">
        <f t="shared" si="671"/>
        <v>0</v>
      </c>
      <c r="W1074" s="106">
        <f t="shared" si="671"/>
        <v>0</v>
      </c>
      <c r="X1074" s="106">
        <f t="shared" si="671"/>
        <v>0</v>
      </c>
      <c r="Y1074" s="98">
        <f t="shared" si="657"/>
        <v>0</v>
      </c>
      <c r="Z1074" s="98"/>
      <c r="AA1074" s="98"/>
      <c r="AB1074" s="98"/>
      <c r="AC1074" s="98"/>
      <c r="AD1074" s="98"/>
      <c r="AE1074" s="98"/>
      <c r="AF1074" s="98"/>
      <c r="AG1074" s="98"/>
    </row>
    <row r="1075" spans="1:33">
      <c r="A1075" s="97">
        <f t="shared" si="632"/>
        <v>1046</v>
      </c>
      <c r="C1075" s="108">
        <v>39603</v>
      </c>
      <c r="E1075" s="107" t="s">
        <v>303</v>
      </c>
      <c r="G1075" s="118"/>
      <c r="H1075" s="106"/>
      <c r="I1075" s="98">
        <f>'Plt. Class.'!G$253</f>
        <v>0</v>
      </c>
      <c r="J1075" s="106">
        <f t="shared" ref="J1075:X1075" si="672">+J253+J527+J801</f>
        <v>0</v>
      </c>
      <c r="K1075" s="106">
        <f t="shared" si="672"/>
        <v>0</v>
      </c>
      <c r="L1075" s="106">
        <f t="shared" si="672"/>
        <v>0</v>
      </c>
      <c r="M1075" s="106">
        <f t="shared" si="672"/>
        <v>0</v>
      </c>
      <c r="N1075" s="106">
        <f t="shared" si="672"/>
        <v>0</v>
      </c>
      <c r="O1075" s="106">
        <f t="shared" si="672"/>
        <v>0</v>
      </c>
      <c r="P1075" s="106">
        <f t="shared" si="672"/>
        <v>0</v>
      </c>
      <c r="Q1075" s="106">
        <f t="shared" si="672"/>
        <v>0</v>
      </c>
      <c r="R1075" s="106">
        <f t="shared" si="672"/>
        <v>0</v>
      </c>
      <c r="S1075" s="106">
        <f t="shared" si="672"/>
        <v>0</v>
      </c>
      <c r="T1075" s="106">
        <f t="shared" si="672"/>
        <v>0</v>
      </c>
      <c r="U1075" s="106">
        <f t="shared" si="672"/>
        <v>0</v>
      </c>
      <c r="V1075" s="106">
        <f t="shared" si="672"/>
        <v>0</v>
      </c>
      <c r="W1075" s="106">
        <f t="shared" si="672"/>
        <v>0</v>
      </c>
      <c r="X1075" s="106">
        <f t="shared" si="672"/>
        <v>0</v>
      </c>
      <c r="Y1075" s="98">
        <f t="shared" si="657"/>
        <v>0</v>
      </c>
      <c r="Z1075" s="98"/>
      <c r="AA1075" s="98"/>
      <c r="AB1075" s="98"/>
      <c r="AC1075" s="98"/>
      <c r="AD1075" s="98"/>
      <c r="AE1075" s="98"/>
      <c r="AF1075" s="98"/>
      <c r="AG1075" s="98"/>
    </row>
    <row r="1076" spans="1:33">
      <c r="A1076" s="97">
        <f t="shared" si="632"/>
        <v>1047</v>
      </c>
      <c r="C1076" s="108">
        <v>39604</v>
      </c>
      <c r="E1076" s="107" t="s">
        <v>304</v>
      </c>
      <c r="G1076" s="118"/>
      <c r="H1076" s="106"/>
      <c r="I1076" s="98">
        <f>'Plt. Class.'!G$254</f>
        <v>0</v>
      </c>
      <c r="J1076" s="106">
        <f t="shared" ref="J1076:X1076" si="673">+J254+J528+J802</f>
        <v>0</v>
      </c>
      <c r="K1076" s="106">
        <f t="shared" si="673"/>
        <v>0</v>
      </c>
      <c r="L1076" s="106">
        <f t="shared" si="673"/>
        <v>0</v>
      </c>
      <c r="M1076" s="106">
        <f t="shared" si="673"/>
        <v>0</v>
      </c>
      <c r="N1076" s="106">
        <f t="shared" si="673"/>
        <v>0</v>
      </c>
      <c r="O1076" s="106">
        <f t="shared" si="673"/>
        <v>0</v>
      </c>
      <c r="P1076" s="106">
        <f t="shared" si="673"/>
        <v>0</v>
      </c>
      <c r="Q1076" s="106">
        <f t="shared" si="673"/>
        <v>0</v>
      </c>
      <c r="R1076" s="106">
        <f t="shared" si="673"/>
        <v>0</v>
      </c>
      <c r="S1076" s="106">
        <f t="shared" si="673"/>
        <v>0</v>
      </c>
      <c r="T1076" s="106">
        <f t="shared" si="673"/>
        <v>0</v>
      </c>
      <c r="U1076" s="106">
        <f t="shared" si="673"/>
        <v>0</v>
      </c>
      <c r="V1076" s="106">
        <f t="shared" si="673"/>
        <v>0</v>
      </c>
      <c r="W1076" s="106">
        <f t="shared" si="673"/>
        <v>0</v>
      </c>
      <c r="X1076" s="106">
        <f t="shared" si="673"/>
        <v>0</v>
      </c>
      <c r="Y1076" s="98">
        <f t="shared" si="657"/>
        <v>0</v>
      </c>
      <c r="Z1076" s="98"/>
      <c r="AA1076" s="98"/>
      <c r="AB1076" s="98"/>
      <c r="AC1076" s="98"/>
      <c r="AD1076" s="98"/>
      <c r="AE1076" s="98"/>
      <c r="AF1076" s="98"/>
      <c r="AG1076" s="98"/>
    </row>
    <row r="1077" spans="1:33">
      <c r="A1077" s="97">
        <f t="shared" si="632"/>
        <v>1048</v>
      </c>
      <c r="C1077" s="108">
        <v>39605</v>
      </c>
      <c r="E1077" s="98" t="s">
        <v>305</v>
      </c>
      <c r="G1077" s="118"/>
      <c r="H1077" s="106"/>
      <c r="I1077" s="98">
        <f>'Plt. Class.'!G$255</f>
        <v>0</v>
      </c>
      <c r="J1077" s="106">
        <f t="shared" ref="J1077:X1077" si="674">+J255+J529+J803</f>
        <v>0</v>
      </c>
      <c r="K1077" s="106">
        <f t="shared" si="674"/>
        <v>0</v>
      </c>
      <c r="L1077" s="106">
        <f t="shared" si="674"/>
        <v>0</v>
      </c>
      <c r="M1077" s="106">
        <f t="shared" si="674"/>
        <v>0</v>
      </c>
      <c r="N1077" s="106">
        <f t="shared" si="674"/>
        <v>0</v>
      </c>
      <c r="O1077" s="106">
        <f t="shared" si="674"/>
        <v>0</v>
      </c>
      <c r="P1077" s="106">
        <f t="shared" si="674"/>
        <v>0</v>
      </c>
      <c r="Q1077" s="106">
        <f t="shared" si="674"/>
        <v>0</v>
      </c>
      <c r="R1077" s="106">
        <f t="shared" si="674"/>
        <v>0</v>
      </c>
      <c r="S1077" s="106">
        <f t="shared" si="674"/>
        <v>0</v>
      </c>
      <c r="T1077" s="106">
        <f t="shared" si="674"/>
        <v>0</v>
      </c>
      <c r="U1077" s="106">
        <f t="shared" si="674"/>
        <v>0</v>
      </c>
      <c r="V1077" s="106">
        <f t="shared" si="674"/>
        <v>0</v>
      </c>
      <c r="W1077" s="106">
        <f t="shared" si="674"/>
        <v>0</v>
      </c>
      <c r="X1077" s="106">
        <f t="shared" si="674"/>
        <v>0</v>
      </c>
      <c r="Y1077" s="98">
        <f t="shared" si="657"/>
        <v>0</v>
      </c>
      <c r="Z1077" s="98"/>
      <c r="AA1077" s="98"/>
      <c r="AB1077" s="98"/>
      <c r="AC1077" s="98"/>
      <c r="AD1077" s="98"/>
      <c r="AE1077" s="98"/>
      <c r="AF1077" s="98"/>
      <c r="AG1077" s="98"/>
    </row>
    <row r="1078" spans="1:33">
      <c r="A1078" s="97">
        <f t="shared" si="632"/>
        <v>1049</v>
      </c>
      <c r="C1078" s="108">
        <v>39700</v>
      </c>
      <c r="E1078" s="107" t="s">
        <v>306</v>
      </c>
      <c r="G1078" s="118"/>
      <c r="H1078" s="106"/>
      <c r="I1078" s="98">
        <f>'Plt. Class.'!G$256</f>
        <v>114447.68251831378</v>
      </c>
      <c r="J1078" s="106">
        <f t="shared" ref="J1078:X1078" si="675">+J256+J530+J804</f>
        <v>75817.516394081729</v>
      </c>
      <c r="K1078" s="106">
        <f t="shared" si="675"/>
        <v>23863.814185664029</v>
      </c>
      <c r="L1078" s="106">
        <f t="shared" si="675"/>
        <v>302.48365758534152</v>
      </c>
      <c r="M1078" s="106">
        <f t="shared" si="675"/>
        <v>7599.8042687365805</v>
      </c>
      <c r="N1078" s="106">
        <f t="shared" si="675"/>
        <v>6864.0640122460909</v>
      </c>
      <c r="O1078" s="106">
        <f t="shared" si="675"/>
        <v>0</v>
      </c>
      <c r="P1078" s="106">
        <f t="shared" si="675"/>
        <v>0</v>
      </c>
      <c r="Q1078" s="106">
        <f t="shared" si="675"/>
        <v>0</v>
      </c>
      <c r="R1078" s="106">
        <f t="shared" si="675"/>
        <v>0</v>
      </c>
      <c r="S1078" s="106">
        <f t="shared" si="675"/>
        <v>0</v>
      </c>
      <c r="T1078" s="106">
        <f t="shared" si="675"/>
        <v>0</v>
      </c>
      <c r="U1078" s="106">
        <f t="shared" si="675"/>
        <v>0</v>
      </c>
      <c r="V1078" s="106">
        <f t="shared" si="675"/>
        <v>0</v>
      </c>
      <c r="W1078" s="106">
        <f t="shared" si="675"/>
        <v>0</v>
      </c>
      <c r="X1078" s="106">
        <f t="shared" si="675"/>
        <v>0</v>
      </c>
      <c r="Y1078" s="98">
        <f t="shared" si="657"/>
        <v>0</v>
      </c>
      <c r="Z1078" s="98"/>
      <c r="AA1078" s="98"/>
      <c r="AB1078" s="98"/>
      <c r="AC1078" s="98"/>
      <c r="AD1078" s="98"/>
      <c r="AE1078" s="98"/>
      <c r="AF1078" s="98"/>
      <c r="AG1078" s="98"/>
    </row>
    <row r="1079" spans="1:33">
      <c r="A1079" s="97">
        <f t="shared" si="632"/>
        <v>1050</v>
      </c>
      <c r="C1079" s="108">
        <v>39701</v>
      </c>
      <c r="E1079" s="107" t="s">
        <v>307</v>
      </c>
      <c r="G1079" s="118"/>
      <c r="H1079" s="106"/>
      <c r="I1079" s="98">
        <f>'Plt. Class.'!G$257</f>
        <v>0</v>
      </c>
      <c r="J1079" s="106">
        <f t="shared" ref="J1079:X1079" si="676">+J257+J531+J805</f>
        <v>0</v>
      </c>
      <c r="K1079" s="106">
        <f t="shared" si="676"/>
        <v>0</v>
      </c>
      <c r="L1079" s="106">
        <f t="shared" si="676"/>
        <v>0</v>
      </c>
      <c r="M1079" s="106">
        <f t="shared" si="676"/>
        <v>0</v>
      </c>
      <c r="N1079" s="106">
        <f t="shared" si="676"/>
        <v>0</v>
      </c>
      <c r="O1079" s="106">
        <f t="shared" si="676"/>
        <v>0</v>
      </c>
      <c r="P1079" s="106">
        <f t="shared" si="676"/>
        <v>0</v>
      </c>
      <c r="Q1079" s="106">
        <f t="shared" si="676"/>
        <v>0</v>
      </c>
      <c r="R1079" s="106">
        <f t="shared" si="676"/>
        <v>0</v>
      </c>
      <c r="S1079" s="106">
        <f t="shared" si="676"/>
        <v>0</v>
      </c>
      <c r="T1079" s="106">
        <f t="shared" si="676"/>
        <v>0</v>
      </c>
      <c r="U1079" s="106">
        <f t="shared" si="676"/>
        <v>0</v>
      </c>
      <c r="V1079" s="106">
        <f t="shared" si="676"/>
        <v>0</v>
      </c>
      <c r="W1079" s="106">
        <f t="shared" si="676"/>
        <v>0</v>
      </c>
      <c r="X1079" s="106">
        <f t="shared" si="676"/>
        <v>0</v>
      </c>
      <c r="Y1079" s="98">
        <f t="shared" si="657"/>
        <v>0</v>
      </c>
      <c r="Z1079" s="98"/>
      <c r="AA1079" s="98"/>
      <c r="AB1079" s="98"/>
      <c r="AC1079" s="98"/>
      <c r="AD1079" s="98"/>
      <c r="AE1079" s="98"/>
      <c r="AF1079" s="98"/>
      <c r="AG1079" s="98"/>
    </row>
    <row r="1080" spans="1:33">
      <c r="A1080" s="97">
        <f t="shared" si="632"/>
        <v>1051</v>
      </c>
      <c r="C1080" s="108">
        <v>39702</v>
      </c>
      <c r="E1080" s="107" t="s">
        <v>308</v>
      </c>
      <c r="G1080" s="118"/>
      <c r="H1080" s="106"/>
      <c r="I1080" s="98">
        <f>'Plt. Class.'!G$258</f>
        <v>0</v>
      </c>
      <c r="J1080" s="106">
        <f t="shared" ref="J1080:X1080" si="677">+J258+J532+J806</f>
        <v>0</v>
      </c>
      <c r="K1080" s="106">
        <f t="shared" si="677"/>
        <v>0</v>
      </c>
      <c r="L1080" s="106">
        <f t="shared" si="677"/>
        <v>0</v>
      </c>
      <c r="M1080" s="106">
        <f t="shared" si="677"/>
        <v>0</v>
      </c>
      <c r="N1080" s="106">
        <f t="shared" si="677"/>
        <v>0</v>
      </c>
      <c r="O1080" s="106">
        <f t="shared" si="677"/>
        <v>0</v>
      </c>
      <c r="P1080" s="106">
        <f t="shared" si="677"/>
        <v>0</v>
      </c>
      <c r="Q1080" s="106">
        <f t="shared" si="677"/>
        <v>0</v>
      </c>
      <c r="R1080" s="106">
        <f t="shared" si="677"/>
        <v>0</v>
      </c>
      <c r="S1080" s="106">
        <f t="shared" si="677"/>
        <v>0</v>
      </c>
      <c r="T1080" s="106">
        <f t="shared" si="677"/>
        <v>0</v>
      </c>
      <c r="U1080" s="106">
        <f t="shared" si="677"/>
        <v>0</v>
      </c>
      <c r="V1080" s="106">
        <f t="shared" si="677"/>
        <v>0</v>
      </c>
      <c r="W1080" s="106">
        <f t="shared" si="677"/>
        <v>0</v>
      </c>
      <c r="X1080" s="106">
        <f t="shared" si="677"/>
        <v>0</v>
      </c>
      <c r="Y1080" s="98">
        <f t="shared" si="657"/>
        <v>0</v>
      </c>
      <c r="Z1080" s="98"/>
      <c r="AA1080" s="98"/>
      <c r="AB1080" s="98"/>
      <c r="AC1080" s="98"/>
      <c r="AD1080" s="98"/>
      <c r="AE1080" s="98"/>
      <c r="AF1080" s="98"/>
      <c r="AG1080" s="98"/>
    </row>
    <row r="1081" spans="1:33">
      <c r="A1081" s="97">
        <f t="shared" si="632"/>
        <v>1052</v>
      </c>
      <c r="C1081" s="108">
        <v>39705</v>
      </c>
      <c r="E1081" s="107" t="s">
        <v>309</v>
      </c>
      <c r="G1081" s="118"/>
      <c r="H1081" s="106"/>
      <c r="I1081" s="98">
        <f>'Plt. Class.'!G$259</f>
        <v>0</v>
      </c>
      <c r="J1081" s="106">
        <f t="shared" ref="J1081:X1081" si="678">+J259+J533+J807</f>
        <v>0</v>
      </c>
      <c r="K1081" s="106">
        <f t="shared" si="678"/>
        <v>0</v>
      </c>
      <c r="L1081" s="106">
        <f t="shared" si="678"/>
        <v>0</v>
      </c>
      <c r="M1081" s="106">
        <f t="shared" si="678"/>
        <v>0</v>
      </c>
      <c r="N1081" s="106">
        <f t="shared" si="678"/>
        <v>0</v>
      </c>
      <c r="O1081" s="106">
        <f t="shared" si="678"/>
        <v>0</v>
      </c>
      <c r="P1081" s="106">
        <f t="shared" si="678"/>
        <v>0</v>
      </c>
      <c r="Q1081" s="106">
        <f t="shared" si="678"/>
        <v>0</v>
      </c>
      <c r="R1081" s="106">
        <f t="shared" si="678"/>
        <v>0</v>
      </c>
      <c r="S1081" s="106">
        <f t="shared" si="678"/>
        <v>0</v>
      </c>
      <c r="T1081" s="106">
        <f t="shared" si="678"/>
        <v>0</v>
      </c>
      <c r="U1081" s="106">
        <f t="shared" si="678"/>
        <v>0</v>
      </c>
      <c r="V1081" s="106">
        <f t="shared" si="678"/>
        <v>0</v>
      </c>
      <c r="W1081" s="106">
        <f t="shared" si="678"/>
        <v>0</v>
      </c>
      <c r="X1081" s="106">
        <f t="shared" si="678"/>
        <v>0</v>
      </c>
      <c r="Y1081" s="98">
        <f t="shared" si="657"/>
        <v>0</v>
      </c>
      <c r="Z1081" s="98"/>
      <c r="AA1081" s="98"/>
      <c r="AB1081" s="98"/>
      <c r="AC1081" s="98"/>
      <c r="AD1081" s="98"/>
      <c r="AE1081" s="98"/>
      <c r="AF1081" s="98"/>
      <c r="AG1081" s="98"/>
    </row>
    <row r="1082" spans="1:33">
      <c r="A1082" s="97">
        <f t="shared" si="632"/>
        <v>1053</v>
      </c>
      <c r="C1082" s="108">
        <v>39800</v>
      </c>
      <c r="E1082" s="107" t="s">
        <v>310</v>
      </c>
      <c r="G1082" s="118"/>
      <c r="H1082" s="106"/>
      <c r="I1082" s="98">
        <f>'Plt. Class.'!G$260</f>
        <v>17486.3778913776</v>
      </c>
      <c r="J1082" s="106">
        <f t="shared" ref="J1082:X1082" si="679">+J260+J534+J808</f>
        <v>11584.103000429744</v>
      </c>
      <c r="K1082" s="106">
        <f t="shared" si="679"/>
        <v>3646.1347543089323</v>
      </c>
      <c r="L1082" s="106">
        <f t="shared" si="679"/>
        <v>46.216257298674044</v>
      </c>
      <c r="M1082" s="106">
        <f t="shared" si="679"/>
        <v>1161.1685481037773</v>
      </c>
      <c r="N1082" s="106">
        <f t="shared" si="679"/>
        <v>1048.7553312364712</v>
      </c>
      <c r="O1082" s="106">
        <f t="shared" si="679"/>
        <v>0</v>
      </c>
      <c r="P1082" s="106">
        <f t="shared" si="679"/>
        <v>0</v>
      </c>
      <c r="Q1082" s="106">
        <f t="shared" si="679"/>
        <v>0</v>
      </c>
      <c r="R1082" s="106">
        <f t="shared" si="679"/>
        <v>0</v>
      </c>
      <c r="S1082" s="106">
        <f t="shared" si="679"/>
        <v>0</v>
      </c>
      <c r="T1082" s="106">
        <f t="shared" si="679"/>
        <v>0</v>
      </c>
      <c r="U1082" s="106">
        <f t="shared" si="679"/>
        <v>0</v>
      </c>
      <c r="V1082" s="106">
        <f t="shared" si="679"/>
        <v>0</v>
      </c>
      <c r="W1082" s="106">
        <f t="shared" si="679"/>
        <v>0</v>
      </c>
      <c r="X1082" s="106">
        <f t="shared" si="679"/>
        <v>0</v>
      </c>
      <c r="Y1082" s="98">
        <f t="shared" si="657"/>
        <v>0</v>
      </c>
      <c r="Z1082" s="98"/>
      <c r="AA1082" s="98"/>
      <c r="AB1082" s="98"/>
      <c r="AC1082" s="98"/>
      <c r="AD1082" s="98"/>
      <c r="AE1082" s="98"/>
      <c r="AF1082" s="98"/>
      <c r="AG1082" s="98"/>
    </row>
    <row r="1083" spans="1:33">
      <c r="A1083" s="97">
        <f t="shared" si="632"/>
        <v>1054</v>
      </c>
      <c r="C1083" s="108">
        <v>39900</v>
      </c>
      <c r="E1083" s="107" t="s">
        <v>311</v>
      </c>
      <c r="G1083" s="118"/>
      <c r="H1083" s="106"/>
      <c r="I1083" s="98">
        <f>'Plt. Class.'!G$261</f>
        <v>7464.1684217256025</v>
      </c>
      <c r="J1083" s="106">
        <f t="shared" ref="J1083:X1083" si="680">+J261+J535+J809</f>
        <v>4944.7459243380572</v>
      </c>
      <c r="K1083" s="106">
        <f t="shared" si="680"/>
        <v>1556.3751431843787</v>
      </c>
      <c r="L1083" s="106">
        <f t="shared" si="680"/>
        <v>19.727694920124549</v>
      </c>
      <c r="M1083" s="106">
        <f t="shared" si="680"/>
        <v>495.65196765711499</v>
      </c>
      <c r="N1083" s="106">
        <f t="shared" si="680"/>
        <v>447.6676916259263</v>
      </c>
      <c r="O1083" s="106">
        <f t="shared" si="680"/>
        <v>0</v>
      </c>
      <c r="P1083" s="106">
        <f t="shared" si="680"/>
        <v>0</v>
      </c>
      <c r="Q1083" s="106">
        <f t="shared" si="680"/>
        <v>0</v>
      </c>
      <c r="R1083" s="106">
        <f t="shared" si="680"/>
        <v>0</v>
      </c>
      <c r="S1083" s="106">
        <f t="shared" si="680"/>
        <v>0</v>
      </c>
      <c r="T1083" s="106">
        <f t="shared" si="680"/>
        <v>0</v>
      </c>
      <c r="U1083" s="106">
        <f t="shared" si="680"/>
        <v>0</v>
      </c>
      <c r="V1083" s="106">
        <f t="shared" si="680"/>
        <v>0</v>
      </c>
      <c r="W1083" s="106">
        <f t="shared" si="680"/>
        <v>0</v>
      </c>
      <c r="X1083" s="106">
        <f t="shared" si="680"/>
        <v>0</v>
      </c>
      <c r="Y1083" s="98">
        <f t="shared" si="657"/>
        <v>0</v>
      </c>
      <c r="Z1083" s="98"/>
      <c r="AA1083" s="98"/>
      <c r="AB1083" s="98"/>
      <c r="AC1083" s="98"/>
      <c r="AD1083" s="98"/>
      <c r="AE1083" s="98"/>
      <c r="AF1083" s="98"/>
      <c r="AG1083" s="98"/>
    </row>
    <row r="1084" spans="1:33">
      <c r="A1084" s="97">
        <f t="shared" si="632"/>
        <v>1055</v>
      </c>
      <c r="C1084" s="108">
        <v>39901</v>
      </c>
      <c r="E1084" s="107" t="s">
        <v>312</v>
      </c>
      <c r="G1084" s="118"/>
      <c r="H1084" s="106"/>
      <c r="I1084" s="98">
        <f>'Plt. Class.'!G$262</f>
        <v>565237.50272021629</v>
      </c>
      <c r="J1084" s="106">
        <f t="shared" ref="J1084:X1084" si="681">+J262+J536+J810</f>
        <v>374449.72834799183</v>
      </c>
      <c r="K1084" s="106">
        <f t="shared" si="681"/>
        <v>117859.29115275496</v>
      </c>
      <c r="L1084" s="106">
        <f t="shared" si="681"/>
        <v>1493.9149790110971</v>
      </c>
      <c r="M1084" s="106">
        <f t="shared" si="681"/>
        <v>37534.13167921258</v>
      </c>
      <c r="N1084" s="106">
        <f t="shared" si="681"/>
        <v>33900.436561245726</v>
      </c>
      <c r="O1084" s="106">
        <f t="shared" si="681"/>
        <v>0</v>
      </c>
      <c r="P1084" s="106">
        <f t="shared" si="681"/>
        <v>0</v>
      </c>
      <c r="Q1084" s="106">
        <f t="shared" si="681"/>
        <v>0</v>
      </c>
      <c r="R1084" s="106">
        <f t="shared" si="681"/>
        <v>0</v>
      </c>
      <c r="S1084" s="106">
        <f t="shared" si="681"/>
        <v>0</v>
      </c>
      <c r="T1084" s="106">
        <f t="shared" si="681"/>
        <v>0</v>
      </c>
      <c r="U1084" s="106">
        <f t="shared" si="681"/>
        <v>0</v>
      </c>
      <c r="V1084" s="106">
        <f t="shared" si="681"/>
        <v>0</v>
      </c>
      <c r="W1084" s="106">
        <f t="shared" si="681"/>
        <v>0</v>
      </c>
      <c r="X1084" s="106">
        <f t="shared" si="681"/>
        <v>0</v>
      </c>
      <c r="Y1084" s="98">
        <f t="shared" si="657"/>
        <v>0</v>
      </c>
      <c r="Z1084" s="98"/>
      <c r="AA1084" s="98"/>
      <c r="AB1084" s="98"/>
      <c r="AC1084" s="98"/>
      <c r="AD1084" s="98"/>
      <c r="AE1084" s="98"/>
      <c r="AF1084" s="98"/>
      <c r="AG1084" s="98"/>
    </row>
    <row r="1085" spans="1:33">
      <c r="A1085" s="97">
        <f t="shared" si="632"/>
        <v>1056</v>
      </c>
      <c r="C1085" s="108">
        <v>39902</v>
      </c>
      <c r="E1085" s="107" t="s">
        <v>313</v>
      </c>
      <c r="G1085" s="118"/>
      <c r="H1085" s="106"/>
      <c r="I1085" s="98">
        <f>'Plt. Class.'!G$263</f>
        <v>122745.50886975843</v>
      </c>
      <c r="J1085" s="106">
        <f t="shared" ref="J1085:X1085" si="682">+J263+J537+J811</f>
        <v>81314.531026380864</v>
      </c>
      <c r="K1085" s="106">
        <f t="shared" si="682"/>
        <v>25594.017732285389</v>
      </c>
      <c r="L1085" s="106">
        <f t="shared" si="682"/>
        <v>324.41469899713564</v>
      </c>
      <c r="M1085" s="106">
        <f t="shared" si="682"/>
        <v>8150.8146058559278</v>
      </c>
      <c r="N1085" s="106">
        <f t="shared" si="682"/>
        <v>7361.7308062390948</v>
      </c>
      <c r="O1085" s="106">
        <f t="shared" si="682"/>
        <v>0</v>
      </c>
      <c r="P1085" s="106">
        <f t="shared" si="682"/>
        <v>0</v>
      </c>
      <c r="Q1085" s="106">
        <f t="shared" si="682"/>
        <v>0</v>
      </c>
      <c r="R1085" s="106">
        <f t="shared" si="682"/>
        <v>0</v>
      </c>
      <c r="S1085" s="106">
        <f t="shared" si="682"/>
        <v>0</v>
      </c>
      <c r="T1085" s="106">
        <f t="shared" si="682"/>
        <v>0</v>
      </c>
      <c r="U1085" s="106">
        <f t="shared" si="682"/>
        <v>0</v>
      </c>
      <c r="V1085" s="106">
        <f t="shared" si="682"/>
        <v>0</v>
      </c>
      <c r="W1085" s="106">
        <f t="shared" si="682"/>
        <v>0</v>
      </c>
      <c r="X1085" s="106">
        <f t="shared" si="682"/>
        <v>0</v>
      </c>
      <c r="Y1085" s="98">
        <f t="shared" si="657"/>
        <v>0</v>
      </c>
      <c r="Z1085" s="98"/>
      <c r="AA1085" s="98"/>
      <c r="AB1085" s="98"/>
      <c r="AC1085" s="98"/>
      <c r="AD1085" s="98"/>
      <c r="AE1085" s="98"/>
      <c r="AF1085" s="98"/>
      <c r="AG1085" s="98"/>
    </row>
    <row r="1086" spans="1:33">
      <c r="A1086" s="97">
        <f t="shared" si="632"/>
        <v>1057</v>
      </c>
      <c r="C1086" s="108">
        <v>39903</v>
      </c>
      <c r="E1086" s="107" t="s">
        <v>314</v>
      </c>
      <c r="G1086" s="118"/>
      <c r="H1086" s="106"/>
      <c r="I1086" s="98">
        <f>'Plt. Class.'!G$264</f>
        <v>18788.843509169397</v>
      </c>
      <c r="J1086" s="106">
        <f t="shared" ref="J1086:X1086" si="683">+J264+J538+J812</f>
        <v>12446.940116540467</v>
      </c>
      <c r="K1086" s="106">
        <f t="shared" si="683"/>
        <v>3917.7155919657007</v>
      </c>
      <c r="L1086" s="106">
        <f t="shared" si="683"/>
        <v>49.65865608980527</v>
      </c>
      <c r="M1086" s="106">
        <f t="shared" si="683"/>
        <v>1247.6577066797302</v>
      </c>
      <c r="N1086" s="106">
        <f t="shared" si="683"/>
        <v>1126.8714378936938</v>
      </c>
      <c r="O1086" s="106">
        <f t="shared" si="683"/>
        <v>0</v>
      </c>
      <c r="P1086" s="106">
        <f t="shared" si="683"/>
        <v>0</v>
      </c>
      <c r="Q1086" s="106">
        <f t="shared" si="683"/>
        <v>0</v>
      </c>
      <c r="R1086" s="106">
        <f t="shared" si="683"/>
        <v>0</v>
      </c>
      <c r="S1086" s="106">
        <f t="shared" si="683"/>
        <v>0</v>
      </c>
      <c r="T1086" s="106">
        <f t="shared" si="683"/>
        <v>0</v>
      </c>
      <c r="U1086" s="106">
        <f t="shared" si="683"/>
        <v>0</v>
      </c>
      <c r="V1086" s="106">
        <f t="shared" si="683"/>
        <v>0</v>
      </c>
      <c r="W1086" s="106">
        <f t="shared" si="683"/>
        <v>0</v>
      </c>
      <c r="X1086" s="106">
        <f t="shared" si="683"/>
        <v>0</v>
      </c>
      <c r="Y1086" s="98">
        <f t="shared" si="657"/>
        <v>0</v>
      </c>
      <c r="Z1086" s="98"/>
      <c r="AA1086" s="98"/>
      <c r="AB1086" s="98"/>
      <c r="AC1086" s="98"/>
      <c r="AD1086" s="98"/>
      <c r="AE1086" s="98"/>
      <c r="AF1086" s="98"/>
      <c r="AG1086" s="98"/>
    </row>
    <row r="1087" spans="1:33">
      <c r="A1087" s="97">
        <f t="shared" si="632"/>
        <v>1058</v>
      </c>
      <c r="C1087" s="108">
        <v>39904</v>
      </c>
      <c r="E1087" s="107" t="s">
        <v>315</v>
      </c>
      <c r="G1087" s="118"/>
      <c r="H1087" s="106"/>
      <c r="I1087" s="98">
        <f>'Plt. Class.'!G$265</f>
        <v>0</v>
      </c>
      <c r="J1087" s="106">
        <f t="shared" ref="J1087:X1087" si="684">+J265+J539+J813</f>
        <v>0</v>
      </c>
      <c r="K1087" s="106">
        <f t="shared" si="684"/>
        <v>0</v>
      </c>
      <c r="L1087" s="106">
        <f t="shared" si="684"/>
        <v>0</v>
      </c>
      <c r="M1087" s="106">
        <f t="shared" si="684"/>
        <v>0</v>
      </c>
      <c r="N1087" s="106">
        <f t="shared" si="684"/>
        <v>0</v>
      </c>
      <c r="O1087" s="106">
        <f t="shared" si="684"/>
        <v>0</v>
      </c>
      <c r="P1087" s="106">
        <f t="shared" si="684"/>
        <v>0</v>
      </c>
      <c r="Q1087" s="106">
        <f t="shared" si="684"/>
        <v>0</v>
      </c>
      <c r="R1087" s="106">
        <f t="shared" si="684"/>
        <v>0</v>
      </c>
      <c r="S1087" s="106">
        <f t="shared" si="684"/>
        <v>0</v>
      </c>
      <c r="T1087" s="106">
        <f t="shared" si="684"/>
        <v>0</v>
      </c>
      <c r="U1087" s="106">
        <f t="shared" si="684"/>
        <v>0</v>
      </c>
      <c r="V1087" s="106">
        <f t="shared" si="684"/>
        <v>0</v>
      </c>
      <c r="W1087" s="106">
        <f t="shared" si="684"/>
        <v>0</v>
      </c>
      <c r="X1087" s="106">
        <f t="shared" si="684"/>
        <v>0</v>
      </c>
      <c r="Y1087" s="98">
        <f t="shared" si="657"/>
        <v>0</v>
      </c>
      <c r="Z1087" s="98"/>
      <c r="AA1087" s="98"/>
      <c r="AB1087" s="98"/>
      <c r="AC1087" s="98"/>
      <c r="AD1087" s="98"/>
      <c r="AE1087" s="98"/>
      <c r="AF1087" s="98"/>
      <c r="AG1087" s="98"/>
    </row>
    <row r="1088" spans="1:33">
      <c r="A1088" s="97">
        <f t="shared" si="632"/>
        <v>1059</v>
      </c>
      <c r="C1088" s="108">
        <v>39905</v>
      </c>
      <c r="E1088" s="107" t="s">
        <v>316</v>
      </c>
      <c r="G1088" s="118"/>
      <c r="H1088" s="106"/>
      <c r="I1088" s="98">
        <f>'Plt. Class.'!G$266</f>
        <v>0</v>
      </c>
      <c r="J1088" s="106">
        <f t="shared" ref="J1088:X1088" si="685">+J266+J540+J814</f>
        <v>0</v>
      </c>
      <c r="K1088" s="106">
        <f t="shared" si="685"/>
        <v>0</v>
      </c>
      <c r="L1088" s="106">
        <f t="shared" si="685"/>
        <v>0</v>
      </c>
      <c r="M1088" s="106">
        <f t="shared" si="685"/>
        <v>0</v>
      </c>
      <c r="N1088" s="106">
        <f t="shared" si="685"/>
        <v>0</v>
      </c>
      <c r="O1088" s="106">
        <f t="shared" si="685"/>
        <v>0</v>
      </c>
      <c r="P1088" s="106">
        <f t="shared" si="685"/>
        <v>0</v>
      </c>
      <c r="Q1088" s="106">
        <f t="shared" si="685"/>
        <v>0</v>
      </c>
      <c r="R1088" s="106">
        <f t="shared" si="685"/>
        <v>0</v>
      </c>
      <c r="S1088" s="106">
        <f t="shared" si="685"/>
        <v>0</v>
      </c>
      <c r="T1088" s="106">
        <f t="shared" si="685"/>
        <v>0</v>
      </c>
      <c r="U1088" s="106">
        <f t="shared" si="685"/>
        <v>0</v>
      </c>
      <c r="V1088" s="106">
        <f t="shared" si="685"/>
        <v>0</v>
      </c>
      <c r="W1088" s="106">
        <f t="shared" si="685"/>
        <v>0</v>
      </c>
      <c r="X1088" s="106">
        <f t="shared" si="685"/>
        <v>0</v>
      </c>
      <c r="Y1088" s="98">
        <f t="shared" si="657"/>
        <v>0</v>
      </c>
      <c r="Z1088" s="98"/>
      <c r="AA1088" s="98"/>
      <c r="AB1088" s="98"/>
      <c r="AC1088" s="98"/>
      <c r="AD1088" s="98"/>
      <c r="AE1088" s="98"/>
      <c r="AF1088" s="98"/>
      <c r="AG1088" s="98"/>
    </row>
    <row r="1089" spans="1:33">
      <c r="A1089" s="97">
        <f t="shared" si="632"/>
        <v>1060</v>
      </c>
      <c r="C1089" s="108">
        <v>39906</v>
      </c>
      <c r="E1089" s="107" t="s">
        <v>317</v>
      </c>
      <c r="G1089" s="118"/>
      <c r="H1089" s="106"/>
      <c r="I1089" s="98">
        <f>'Plt. Class.'!G$267</f>
        <v>76970.11459056873</v>
      </c>
      <c r="J1089" s="106">
        <f t="shared" ref="J1089:X1089" si="686">+J267+J541+J815</f>
        <v>50989.961495209616</v>
      </c>
      <c r="K1089" s="106">
        <f t="shared" si="686"/>
        <v>16049.259120163291</v>
      </c>
      <c r="L1089" s="106">
        <f t="shared" si="686"/>
        <v>203.43095879108347</v>
      </c>
      <c r="M1089" s="106">
        <f t="shared" si="686"/>
        <v>5111.1371812788257</v>
      </c>
      <c r="N1089" s="106">
        <f t="shared" si="686"/>
        <v>4616.3258351259165</v>
      </c>
      <c r="O1089" s="106">
        <f t="shared" si="686"/>
        <v>0</v>
      </c>
      <c r="P1089" s="106">
        <f t="shared" si="686"/>
        <v>0</v>
      </c>
      <c r="Q1089" s="106">
        <f t="shared" si="686"/>
        <v>0</v>
      </c>
      <c r="R1089" s="106">
        <f t="shared" si="686"/>
        <v>0</v>
      </c>
      <c r="S1089" s="106">
        <f t="shared" si="686"/>
        <v>0</v>
      </c>
      <c r="T1089" s="106">
        <f t="shared" si="686"/>
        <v>0</v>
      </c>
      <c r="U1089" s="106">
        <f t="shared" si="686"/>
        <v>0</v>
      </c>
      <c r="V1089" s="106">
        <f t="shared" si="686"/>
        <v>0</v>
      </c>
      <c r="W1089" s="106">
        <f t="shared" si="686"/>
        <v>0</v>
      </c>
      <c r="X1089" s="106">
        <f t="shared" si="686"/>
        <v>0</v>
      </c>
      <c r="Y1089" s="98">
        <f t="shared" si="657"/>
        <v>0</v>
      </c>
      <c r="Z1089" s="98"/>
      <c r="AA1089" s="98"/>
      <c r="AB1089" s="98"/>
      <c r="AC1089" s="98"/>
      <c r="AD1089" s="98"/>
      <c r="AE1089" s="98"/>
      <c r="AF1089" s="98"/>
      <c r="AG1089" s="98"/>
    </row>
    <row r="1090" spans="1:33">
      <c r="A1090" s="97">
        <f t="shared" si="632"/>
        <v>1061</v>
      </c>
      <c r="C1090" s="108">
        <v>39907</v>
      </c>
      <c r="E1090" s="107" t="s">
        <v>318</v>
      </c>
      <c r="G1090" s="118"/>
      <c r="H1090" s="106"/>
      <c r="I1090" s="98">
        <f>'Plt. Class.'!G$268</f>
        <v>81.779209761600015</v>
      </c>
      <c r="J1090" s="106">
        <f t="shared" ref="J1090:X1090" si="687">+J268+J542+J816</f>
        <v>54.175815886905305</v>
      </c>
      <c r="K1090" s="106">
        <f t="shared" si="687"/>
        <v>17.052017332801633</v>
      </c>
      <c r="L1090" s="106">
        <f t="shared" si="687"/>
        <v>0.21614133146968068</v>
      </c>
      <c r="M1090" s="106">
        <f t="shared" si="687"/>
        <v>5.4304811924929943</v>
      </c>
      <c r="N1090" s="106">
        <f t="shared" si="687"/>
        <v>4.9047540179304043</v>
      </c>
      <c r="O1090" s="106">
        <f t="shared" si="687"/>
        <v>0</v>
      </c>
      <c r="P1090" s="106">
        <f t="shared" si="687"/>
        <v>0</v>
      </c>
      <c r="Q1090" s="106">
        <f t="shared" si="687"/>
        <v>0</v>
      </c>
      <c r="R1090" s="106">
        <f t="shared" si="687"/>
        <v>0</v>
      </c>
      <c r="S1090" s="106">
        <f t="shared" si="687"/>
        <v>0</v>
      </c>
      <c r="T1090" s="106">
        <f t="shared" si="687"/>
        <v>0</v>
      </c>
      <c r="U1090" s="106">
        <f t="shared" si="687"/>
        <v>0</v>
      </c>
      <c r="V1090" s="106">
        <f t="shared" si="687"/>
        <v>0</v>
      </c>
      <c r="W1090" s="106">
        <f t="shared" si="687"/>
        <v>0</v>
      </c>
      <c r="X1090" s="106">
        <f t="shared" si="687"/>
        <v>0</v>
      </c>
      <c r="Y1090" s="98">
        <f t="shared" si="657"/>
        <v>0</v>
      </c>
      <c r="Z1090" s="98"/>
      <c r="AA1090" s="98"/>
      <c r="AB1090" s="98"/>
      <c r="AC1090" s="98"/>
      <c r="AD1090" s="98"/>
      <c r="AE1090" s="98"/>
      <c r="AF1090" s="98"/>
      <c r="AG1090" s="98"/>
    </row>
    <row r="1091" spans="1:33">
      <c r="A1091" s="97">
        <f t="shared" si="632"/>
        <v>1062</v>
      </c>
      <c r="C1091" s="108">
        <v>39908</v>
      </c>
      <c r="E1091" s="107" t="s">
        <v>319</v>
      </c>
      <c r="G1091" s="118"/>
      <c r="H1091" s="106"/>
      <c r="I1091" s="98">
        <f>'Plt. Class.'!G$269</f>
        <v>5523920.5555477142</v>
      </c>
      <c r="J1091" s="106">
        <f t="shared" ref="J1091:X1091" si="688">+J269+J543+J817</f>
        <v>3659400.7677947208</v>
      </c>
      <c r="K1091" s="106">
        <f t="shared" si="688"/>
        <v>1151808.5016082935</v>
      </c>
      <c r="L1091" s="106">
        <f t="shared" si="688"/>
        <v>14599.646380655629</v>
      </c>
      <c r="M1091" s="106">
        <f t="shared" si="688"/>
        <v>366811.4032059632</v>
      </c>
      <c r="N1091" s="106">
        <f t="shared" si="688"/>
        <v>331300.23655808088</v>
      </c>
      <c r="O1091" s="106">
        <f t="shared" si="688"/>
        <v>0</v>
      </c>
      <c r="P1091" s="106">
        <f t="shared" si="688"/>
        <v>0</v>
      </c>
      <c r="Q1091" s="106">
        <f t="shared" si="688"/>
        <v>0</v>
      </c>
      <c r="R1091" s="106">
        <f t="shared" si="688"/>
        <v>0</v>
      </c>
      <c r="S1091" s="106">
        <f t="shared" si="688"/>
        <v>0</v>
      </c>
      <c r="T1091" s="106">
        <f t="shared" si="688"/>
        <v>0</v>
      </c>
      <c r="U1091" s="106">
        <f t="shared" si="688"/>
        <v>0</v>
      </c>
      <c r="V1091" s="106">
        <f t="shared" si="688"/>
        <v>0</v>
      </c>
      <c r="W1091" s="106">
        <f t="shared" si="688"/>
        <v>0</v>
      </c>
      <c r="X1091" s="106">
        <f t="shared" si="688"/>
        <v>0</v>
      </c>
      <c r="Y1091" s="98">
        <f t="shared" si="657"/>
        <v>0</v>
      </c>
      <c r="Z1091" s="98"/>
      <c r="AA1091" s="98"/>
      <c r="AB1091" s="98"/>
      <c r="AC1091" s="98"/>
      <c r="AD1091" s="98"/>
      <c r="AE1091" s="98"/>
      <c r="AF1091" s="98"/>
      <c r="AG1091" s="98"/>
    </row>
    <row r="1092" spans="1:33">
      <c r="A1092" s="97">
        <f t="shared" si="632"/>
        <v>1063</v>
      </c>
      <c r="C1092" s="108">
        <v>39909</v>
      </c>
      <c r="E1092" s="107" t="s">
        <v>320</v>
      </c>
      <c r="G1092" s="118"/>
      <c r="H1092" s="106"/>
      <c r="I1092" s="98">
        <f>'Plt. Class.'!G$270</f>
        <v>0</v>
      </c>
      <c r="J1092" s="106">
        <f t="shared" ref="J1092:X1092" si="689">+J270+J544+J818</f>
        <v>0</v>
      </c>
      <c r="K1092" s="106">
        <f t="shared" si="689"/>
        <v>0</v>
      </c>
      <c r="L1092" s="106">
        <f t="shared" si="689"/>
        <v>0</v>
      </c>
      <c r="M1092" s="106">
        <f t="shared" si="689"/>
        <v>0</v>
      </c>
      <c r="N1092" s="106">
        <f t="shared" si="689"/>
        <v>0</v>
      </c>
      <c r="O1092" s="106">
        <f t="shared" si="689"/>
        <v>0</v>
      </c>
      <c r="P1092" s="106">
        <f t="shared" si="689"/>
        <v>0</v>
      </c>
      <c r="Q1092" s="106">
        <f t="shared" si="689"/>
        <v>0</v>
      </c>
      <c r="R1092" s="106">
        <f t="shared" si="689"/>
        <v>0</v>
      </c>
      <c r="S1092" s="106">
        <f t="shared" si="689"/>
        <v>0</v>
      </c>
      <c r="T1092" s="106">
        <f t="shared" si="689"/>
        <v>0</v>
      </c>
      <c r="U1092" s="106">
        <f t="shared" si="689"/>
        <v>0</v>
      </c>
      <c r="V1092" s="106">
        <f t="shared" si="689"/>
        <v>0</v>
      </c>
      <c r="W1092" s="106">
        <f t="shared" si="689"/>
        <v>0</v>
      </c>
      <c r="X1092" s="106">
        <f t="shared" si="689"/>
        <v>0</v>
      </c>
      <c r="Y1092" s="98">
        <f t="shared" si="657"/>
        <v>0</v>
      </c>
      <c r="Z1092" s="98"/>
      <c r="AA1092" s="98"/>
      <c r="AB1092" s="98"/>
      <c r="AC1092" s="98"/>
      <c r="AD1092" s="98"/>
      <c r="AE1092" s="98"/>
      <c r="AF1092" s="98"/>
      <c r="AG1092" s="98"/>
    </row>
    <row r="1093" spans="1:33">
      <c r="A1093" s="97">
        <f t="shared" si="632"/>
        <v>1064</v>
      </c>
      <c r="C1093" s="108">
        <v>39924</v>
      </c>
      <c r="E1093" s="107" t="s">
        <v>321</v>
      </c>
      <c r="G1093" s="118"/>
      <c r="H1093" s="106"/>
      <c r="I1093" s="98">
        <f>'Plt. Class.'!G$271</f>
        <v>0</v>
      </c>
      <c r="J1093" s="106">
        <f t="shared" ref="J1093:X1093" si="690">+J271+J545+J819</f>
        <v>0</v>
      </c>
      <c r="K1093" s="106">
        <f t="shared" si="690"/>
        <v>0</v>
      </c>
      <c r="L1093" s="106">
        <f t="shared" si="690"/>
        <v>0</v>
      </c>
      <c r="M1093" s="106">
        <f t="shared" si="690"/>
        <v>0</v>
      </c>
      <c r="N1093" s="106">
        <f t="shared" si="690"/>
        <v>0</v>
      </c>
      <c r="O1093" s="106">
        <f t="shared" si="690"/>
        <v>0</v>
      </c>
      <c r="P1093" s="106">
        <f t="shared" si="690"/>
        <v>0</v>
      </c>
      <c r="Q1093" s="106">
        <f t="shared" si="690"/>
        <v>0</v>
      </c>
      <c r="R1093" s="106">
        <f t="shared" si="690"/>
        <v>0</v>
      </c>
      <c r="S1093" s="106">
        <f t="shared" si="690"/>
        <v>0</v>
      </c>
      <c r="T1093" s="106">
        <f t="shared" si="690"/>
        <v>0</v>
      </c>
      <c r="U1093" s="106">
        <f t="shared" si="690"/>
        <v>0</v>
      </c>
      <c r="V1093" s="106">
        <f t="shared" si="690"/>
        <v>0</v>
      </c>
      <c r="W1093" s="106">
        <f t="shared" si="690"/>
        <v>0</v>
      </c>
      <c r="X1093" s="106">
        <f t="shared" si="690"/>
        <v>0</v>
      </c>
      <c r="Y1093" s="98">
        <f t="shared" si="657"/>
        <v>0</v>
      </c>
      <c r="Z1093" s="98"/>
      <c r="AA1093" s="98"/>
      <c r="AB1093" s="98"/>
      <c r="AC1093" s="98"/>
      <c r="AD1093" s="98"/>
      <c r="AE1093" s="98"/>
      <c r="AF1093" s="98"/>
      <c r="AG1093" s="98"/>
    </row>
    <row r="1094" spans="1:33">
      <c r="A1094" s="97">
        <f t="shared" ref="A1094:A1101" si="691">A1093+1</f>
        <v>1065</v>
      </c>
      <c r="G1094" s="118"/>
      <c r="H1094" s="106"/>
      <c r="I1094" s="98"/>
      <c r="J1094" s="106"/>
      <c r="K1094" s="106"/>
      <c r="L1094" s="106"/>
      <c r="M1094" s="106"/>
      <c r="N1094" s="106"/>
      <c r="O1094" s="106"/>
      <c r="P1094" s="106"/>
      <c r="Q1094" s="106"/>
      <c r="R1094" s="106"/>
      <c r="S1094" s="106"/>
      <c r="T1094" s="106"/>
      <c r="U1094" s="106"/>
      <c r="V1094" s="106"/>
      <c r="W1094" s="106"/>
      <c r="X1094" s="106"/>
      <c r="Y1094" s="98"/>
      <c r="Z1094" s="98"/>
      <c r="AA1094" s="98"/>
      <c r="AB1094" s="98"/>
      <c r="AC1094" s="98"/>
      <c r="AD1094" s="98"/>
      <c r="AE1094" s="98"/>
      <c r="AF1094" s="98"/>
      <c r="AG1094" s="98"/>
    </row>
    <row r="1095" spans="1:33">
      <c r="A1095" s="97">
        <f t="shared" si="691"/>
        <v>1066</v>
      </c>
      <c r="D1095" s="97" t="s">
        <v>149</v>
      </c>
      <c r="G1095" s="118"/>
      <c r="H1095" s="106"/>
      <c r="I1095" s="98">
        <f>'Plt. Class.'!G$273</f>
        <v>8038142.1613621218</v>
      </c>
      <c r="J1095" s="98">
        <f>SUM(J1060:J1093)</f>
        <v>5324983.0987142241</v>
      </c>
      <c r="K1095" s="98">
        <f t="shared" ref="K1095:X1095" si="692">SUM(K1060:K1093)</f>
        <v>1676056.0521267229</v>
      </c>
      <c r="L1095" s="98">
        <f t="shared" si="692"/>
        <v>21244.699653666525</v>
      </c>
      <c r="M1095" s="98">
        <f t="shared" si="692"/>
        <v>533766.2219665834</v>
      </c>
      <c r="N1095" s="98">
        <f t="shared" si="692"/>
        <v>482092.08890092478</v>
      </c>
      <c r="O1095" s="98">
        <f t="shared" si="692"/>
        <v>0</v>
      </c>
      <c r="P1095" s="98">
        <f t="shared" si="692"/>
        <v>0</v>
      </c>
      <c r="Q1095" s="98">
        <f t="shared" si="692"/>
        <v>0</v>
      </c>
      <c r="R1095" s="98">
        <f t="shared" si="692"/>
        <v>0</v>
      </c>
      <c r="S1095" s="98">
        <f t="shared" si="692"/>
        <v>0</v>
      </c>
      <c r="T1095" s="98">
        <f t="shared" si="692"/>
        <v>0</v>
      </c>
      <c r="U1095" s="98">
        <f t="shared" si="692"/>
        <v>0</v>
      </c>
      <c r="V1095" s="98">
        <f t="shared" si="692"/>
        <v>0</v>
      </c>
      <c r="W1095" s="98">
        <f t="shared" si="692"/>
        <v>0</v>
      </c>
      <c r="X1095" s="98">
        <f t="shared" si="692"/>
        <v>0</v>
      </c>
      <c r="Y1095" s="98">
        <f>SUM(J1095:X1095)-I1095</f>
        <v>0</v>
      </c>
      <c r="Z1095" s="98"/>
      <c r="AA1095" s="98"/>
      <c r="AB1095" s="98"/>
      <c r="AC1095" s="98"/>
      <c r="AD1095" s="98"/>
      <c r="AE1095" s="98"/>
      <c r="AF1095" s="98"/>
      <c r="AG1095" s="98"/>
    </row>
    <row r="1096" spans="1:33">
      <c r="A1096" s="97">
        <f t="shared" si="691"/>
        <v>1067</v>
      </c>
      <c r="G1096" s="118"/>
      <c r="H1096" s="106"/>
      <c r="I1096" s="98"/>
      <c r="J1096" s="106"/>
      <c r="K1096" s="106"/>
      <c r="L1096" s="106"/>
      <c r="M1096" s="106"/>
      <c r="N1096" s="106"/>
      <c r="O1096" s="106"/>
      <c r="P1096" s="106"/>
      <c r="Q1096" s="106"/>
      <c r="R1096" s="106"/>
      <c r="S1096" s="106"/>
      <c r="T1096" s="106"/>
      <c r="U1096" s="106"/>
      <c r="V1096" s="106"/>
      <c r="W1096" s="106"/>
      <c r="X1096" s="106"/>
      <c r="Y1096" s="98"/>
      <c r="Z1096" s="98"/>
      <c r="AA1096" s="98"/>
      <c r="AB1096" s="98"/>
      <c r="AC1096" s="98"/>
      <c r="AD1096" s="98"/>
      <c r="AE1096" s="98"/>
      <c r="AF1096" s="98"/>
      <c r="AG1096" s="98"/>
    </row>
    <row r="1097" spans="1:33">
      <c r="A1097" s="97">
        <f t="shared" si="691"/>
        <v>1068</v>
      </c>
      <c r="D1097" s="97" t="s">
        <v>348</v>
      </c>
      <c r="G1097" s="118"/>
      <c r="H1097" s="106"/>
      <c r="I1097" s="98">
        <f>'Plt. Class.'!G$275</f>
        <v>0</v>
      </c>
      <c r="J1097" s="106">
        <f>+J275+J549+J823</f>
        <v>0</v>
      </c>
      <c r="K1097" s="106">
        <f t="shared" ref="K1097:X1097" si="693">+K275+K549+K823</f>
        <v>0</v>
      </c>
      <c r="L1097" s="106">
        <f t="shared" si="693"/>
        <v>0</v>
      </c>
      <c r="M1097" s="106">
        <f t="shared" si="693"/>
        <v>0</v>
      </c>
      <c r="N1097" s="106">
        <f t="shared" si="693"/>
        <v>0</v>
      </c>
      <c r="O1097" s="106">
        <f t="shared" si="693"/>
        <v>0</v>
      </c>
      <c r="P1097" s="106">
        <f t="shared" si="693"/>
        <v>0</v>
      </c>
      <c r="Q1097" s="106">
        <f t="shared" si="693"/>
        <v>0</v>
      </c>
      <c r="R1097" s="106">
        <f t="shared" si="693"/>
        <v>0</v>
      </c>
      <c r="S1097" s="106">
        <f t="shared" si="693"/>
        <v>0</v>
      </c>
      <c r="T1097" s="106">
        <f t="shared" si="693"/>
        <v>0</v>
      </c>
      <c r="U1097" s="106">
        <f t="shared" si="693"/>
        <v>0</v>
      </c>
      <c r="V1097" s="106">
        <f t="shared" si="693"/>
        <v>0</v>
      </c>
      <c r="W1097" s="106">
        <f t="shared" si="693"/>
        <v>0</v>
      </c>
      <c r="X1097" s="106">
        <f t="shared" si="693"/>
        <v>0</v>
      </c>
      <c r="Y1097" s="98">
        <f>SUM(J1097:X1097)-I1097</f>
        <v>0</v>
      </c>
      <c r="Z1097" s="98"/>
      <c r="AA1097" s="98"/>
      <c r="AB1097" s="98"/>
      <c r="AC1097" s="98"/>
      <c r="AD1097" s="98"/>
      <c r="AE1097" s="98"/>
      <c r="AF1097" s="98"/>
      <c r="AG1097" s="98"/>
    </row>
    <row r="1098" spans="1:33">
      <c r="A1098" s="97">
        <f t="shared" si="691"/>
        <v>1069</v>
      </c>
      <c r="G1098" s="11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</row>
    <row r="1099" spans="1:33">
      <c r="A1099" s="97">
        <f t="shared" si="691"/>
        <v>1070</v>
      </c>
      <c r="D1099" s="97" t="s">
        <v>26</v>
      </c>
      <c r="G1099" s="118"/>
      <c r="I1099" s="98">
        <f>'Plt. Class.'!G$277</f>
        <v>869694855.96101165</v>
      </c>
      <c r="J1099" s="98">
        <f t="shared" ref="J1099:X1099" si="694">J958+J970+J1009+J1052+J1095</f>
        <v>576141889.01659238</v>
      </c>
      <c r="K1099" s="98">
        <f t="shared" si="694"/>
        <v>181342566.1769985</v>
      </c>
      <c r="L1099" s="98">
        <f t="shared" si="694"/>
        <v>2298591.5942172767</v>
      </c>
      <c r="M1099" s="98">
        <f t="shared" si="694"/>
        <v>57751371.922914207</v>
      </c>
      <c r="N1099" s="98">
        <f t="shared" si="694"/>
        <v>52160437.250289217</v>
      </c>
      <c r="O1099" s="98">
        <f t="shared" si="694"/>
        <v>0</v>
      </c>
      <c r="P1099" s="98">
        <f t="shared" si="694"/>
        <v>0</v>
      </c>
      <c r="Q1099" s="98">
        <f t="shared" si="694"/>
        <v>0</v>
      </c>
      <c r="R1099" s="98">
        <f t="shared" si="694"/>
        <v>0</v>
      </c>
      <c r="S1099" s="98">
        <f t="shared" si="694"/>
        <v>0</v>
      </c>
      <c r="T1099" s="98">
        <f t="shared" si="694"/>
        <v>0</v>
      </c>
      <c r="U1099" s="98">
        <f t="shared" si="694"/>
        <v>0</v>
      </c>
      <c r="V1099" s="98">
        <f t="shared" si="694"/>
        <v>0</v>
      </c>
      <c r="W1099" s="98">
        <f t="shared" si="694"/>
        <v>0</v>
      </c>
      <c r="X1099" s="98">
        <f t="shared" si="694"/>
        <v>0</v>
      </c>
      <c r="Y1099" s="98">
        <f>SUM(J1099:X1099)-I1099</f>
        <v>0</v>
      </c>
      <c r="Z1099" s="98"/>
      <c r="AA1099" s="98"/>
      <c r="AB1099" s="98"/>
      <c r="AC1099" s="98"/>
      <c r="AD1099" s="98"/>
      <c r="AE1099" s="98"/>
      <c r="AF1099" s="98"/>
      <c r="AG1099" s="98"/>
    </row>
    <row r="1100" spans="1:33">
      <c r="A1100" s="97">
        <f t="shared" si="691"/>
        <v>1071</v>
      </c>
      <c r="G1100" s="118"/>
      <c r="I1100" s="98"/>
      <c r="Y1100" s="98"/>
      <c r="Z1100" s="98"/>
      <c r="AA1100" s="98"/>
      <c r="AB1100" s="98"/>
      <c r="AC1100" s="98"/>
      <c r="AD1100" s="98"/>
      <c r="AE1100" s="98"/>
      <c r="AF1100" s="98"/>
      <c r="AG1100" s="98"/>
    </row>
    <row r="1101" spans="1:33">
      <c r="A1101" s="97">
        <f t="shared" si="691"/>
        <v>1072</v>
      </c>
      <c r="D1101" s="97" t="s">
        <v>351</v>
      </c>
      <c r="G1101" s="118"/>
      <c r="I1101" s="98">
        <f>'Plt. Class.'!G$279</f>
        <v>0</v>
      </c>
      <c r="J1101" s="98">
        <f t="shared" ref="J1101:X1101" si="695">J960+J972+J1011+J1054+J1097</f>
        <v>0</v>
      </c>
      <c r="K1101" s="98">
        <f t="shared" si="695"/>
        <v>0</v>
      </c>
      <c r="L1101" s="98">
        <f t="shared" si="695"/>
        <v>0</v>
      </c>
      <c r="M1101" s="98">
        <f t="shared" si="695"/>
        <v>0</v>
      </c>
      <c r="N1101" s="98">
        <f t="shared" si="695"/>
        <v>0</v>
      </c>
      <c r="O1101" s="98">
        <f t="shared" si="695"/>
        <v>0</v>
      </c>
      <c r="P1101" s="98">
        <f t="shared" si="695"/>
        <v>0</v>
      </c>
      <c r="Q1101" s="98">
        <f t="shared" si="695"/>
        <v>0</v>
      </c>
      <c r="R1101" s="98">
        <f t="shared" si="695"/>
        <v>0</v>
      </c>
      <c r="S1101" s="98">
        <f t="shared" si="695"/>
        <v>0</v>
      </c>
      <c r="T1101" s="98">
        <f t="shared" si="695"/>
        <v>0</v>
      </c>
      <c r="U1101" s="98">
        <f t="shared" si="695"/>
        <v>0</v>
      </c>
      <c r="V1101" s="98">
        <f t="shared" si="695"/>
        <v>0</v>
      </c>
      <c r="W1101" s="98">
        <f t="shared" si="695"/>
        <v>0</v>
      </c>
      <c r="X1101" s="98">
        <f t="shared" si="695"/>
        <v>0</v>
      </c>
      <c r="Y1101" s="98">
        <f>SUM(J1101:X1101)-I1101</f>
        <v>0</v>
      </c>
      <c r="Z1101" s="98"/>
      <c r="AA1101" s="98"/>
      <c r="AB1101" s="98"/>
      <c r="AC1101" s="98"/>
      <c r="AD1101" s="98"/>
      <c r="AE1101" s="98"/>
      <c r="AF1101" s="98"/>
      <c r="AG1101" s="98"/>
    </row>
    <row r="1102" spans="1:33">
      <c r="Y1102" s="98"/>
    </row>
    <row r="1103" spans="1:33">
      <c r="Y1103" s="98"/>
    </row>
    <row r="1104" spans="1:33">
      <c r="I1104" s="104"/>
      <c r="J1104" s="98"/>
      <c r="K1104" s="98"/>
      <c r="L1104" s="98"/>
      <c r="X1104" s="98"/>
    </row>
    <row r="1105" spans="24:24">
      <c r="X1105" s="98"/>
    </row>
    <row r="1106" spans="24:24">
      <c r="X1106" s="98"/>
    </row>
    <row r="1107" spans="24:24">
      <c r="X1107" s="98"/>
    </row>
    <row r="1108" spans="24:24">
      <c r="X1108" s="98"/>
    </row>
    <row r="1109" spans="24:24">
      <c r="X1109" s="98"/>
    </row>
    <row r="1110" spans="24:24">
      <c r="X1110" s="98"/>
    </row>
    <row r="1111" spans="24:24">
      <c r="X1111" s="98"/>
    </row>
    <row r="1112" spans="24:24">
      <c r="X1112" s="98"/>
    </row>
    <row r="1113" spans="24:24">
      <c r="X1113" s="98"/>
    </row>
    <row r="1114" spans="24:24">
      <c r="X1114" s="98"/>
    </row>
    <row r="1115" spans="24:24">
      <c r="X1115" s="98"/>
    </row>
    <row r="1116" spans="24:24">
      <c r="X1116" s="98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11" manualBreakCount="11">
    <brk id="94" max="13" man="1"/>
    <brk id="189" max="13" man="1"/>
    <brk id="279" max="13" man="1"/>
    <brk id="368" max="13" man="1"/>
    <brk id="463" max="13" man="1"/>
    <brk id="553" max="13" man="1"/>
    <brk id="642" max="13" man="1"/>
    <brk id="737" max="13" man="1"/>
    <brk id="827" max="13" man="1"/>
    <brk id="916" max="13" man="1"/>
    <brk id="1011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81"/>
  <sheetViews>
    <sheetView defaultGridColor="0" view="pageBreakPreview" colorId="22" zoomScale="60" zoomScaleNormal="57" workbookViewId="0">
      <pane ySplit="5" topLeftCell="A315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2.6640625" style="97" customWidth="1"/>
    <col min="7" max="7" width="11.44140625" style="102" customWidth="1"/>
    <col min="8" max="8" width="34.77734375" style="97" bestFit="1" customWidth="1"/>
    <col min="9" max="23" width="14.88671875" style="97" customWidth="1"/>
    <col min="24" max="24" width="14.5546875" style="97" customWidth="1"/>
    <col min="25" max="25" width="12.77734375" style="97" customWidth="1"/>
    <col min="26" max="16384" width="11.44140625" style="97"/>
  </cols>
  <sheetData>
    <row r="1" spans="1:33">
      <c r="A1" s="97" t="str">
        <f>Summary!A1</f>
        <v>Atmos Energy Corporation, Kentucky/Mid-States Division</v>
      </c>
    </row>
    <row r="2" spans="1:33">
      <c r="A2" s="97" t="str">
        <f>Summary!A2</f>
        <v>Class Cost of Service - Customer/Demand Study</v>
      </c>
    </row>
    <row r="3" spans="1:33">
      <c r="A3" s="97" t="str">
        <f>Summary!A3</f>
        <v>Forecasted Test Period: Twelve Months Ended December 31, 2022</v>
      </c>
    </row>
    <row r="5" spans="1:33">
      <c r="A5" s="97" t="s">
        <v>41</v>
      </c>
    </row>
    <row r="7" spans="1:33">
      <c r="F7" s="103" t="s">
        <v>20</v>
      </c>
    </row>
    <row r="8" spans="1:33">
      <c r="N8" s="105"/>
      <c r="O8" s="105"/>
      <c r="Q8" s="103"/>
      <c r="R8" s="103"/>
      <c r="S8" s="103"/>
      <c r="T8" s="103"/>
      <c r="U8" s="103"/>
      <c r="V8" s="103"/>
    </row>
    <row r="9" spans="1:33">
      <c r="J9" s="98"/>
      <c r="K9" s="105"/>
      <c r="L9" s="105"/>
      <c r="M9" s="105"/>
      <c r="N9" s="103"/>
      <c r="O9" s="103"/>
      <c r="P9" s="105"/>
      <c r="Q9" s="105"/>
      <c r="R9" s="105"/>
      <c r="S9" s="105"/>
      <c r="T9" s="105"/>
      <c r="U9" s="105"/>
      <c r="V9" s="105"/>
      <c r="W9" s="105"/>
      <c r="X9" s="105"/>
      <c r="Y9" s="105"/>
    </row>
    <row r="10" spans="1:33">
      <c r="A10" s="105" t="s">
        <v>290</v>
      </c>
      <c r="C10" s="105" t="s">
        <v>288</v>
      </c>
      <c r="G10" s="104" t="s">
        <v>38</v>
      </c>
      <c r="H10" s="115" t="s">
        <v>38</v>
      </c>
      <c r="I10" s="103" t="s">
        <v>1</v>
      </c>
      <c r="J10" s="116" t="s">
        <v>56</v>
      </c>
      <c r="K10" s="116" t="s">
        <v>543</v>
      </c>
      <c r="L10" s="116" t="s">
        <v>543</v>
      </c>
      <c r="M10" s="117" t="s">
        <v>544</v>
      </c>
      <c r="N10" s="117" t="s">
        <v>544</v>
      </c>
      <c r="O10" s="103"/>
      <c r="P10" s="103"/>
      <c r="Q10" s="103"/>
      <c r="R10" s="103"/>
      <c r="S10" s="103"/>
      <c r="T10" s="105"/>
      <c r="U10" s="105"/>
      <c r="V10" s="105"/>
      <c r="W10" s="103"/>
      <c r="X10" s="103"/>
      <c r="Y10" s="103"/>
    </row>
    <row r="11" spans="1:33">
      <c r="A11" s="105" t="s">
        <v>289</v>
      </c>
      <c r="C11" s="105" t="s">
        <v>289</v>
      </c>
      <c r="G11" s="104" t="s">
        <v>39</v>
      </c>
      <c r="H11" s="115" t="s">
        <v>21</v>
      </c>
      <c r="I11" s="103" t="s">
        <v>2</v>
      </c>
      <c r="J11" s="116" t="s">
        <v>464</v>
      </c>
      <c r="K11" s="117" t="s">
        <v>545</v>
      </c>
      <c r="L11" s="117" t="s">
        <v>546</v>
      </c>
      <c r="M11" s="117" t="s">
        <v>545</v>
      </c>
      <c r="N11" s="117" t="s">
        <v>546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33">
      <c r="A12" s="97">
        <v>1</v>
      </c>
      <c r="D12" s="97" t="s">
        <v>322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33">
      <c r="A13" s="97">
        <f t="shared" ref="A13:A77" si="0">A12+1</f>
        <v>2</v>
      </c>
      <c r="G13" s="118"/>
      <c r="H13" s="106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33">
      <c r="A14" s="97">
        <f t="shared" si="0"/>
        <v>3</v>
      </c>
      <c r="C14" s="97">
        <v>30100</v>
      </c>
      <c r="E14" s="107" t="s">
        <v>323</v>
      </c>
      <c r="G14" s="118">
        <v>6.2</v>
      </c>
      <c r="H14" s="106" t="str">
        <f>VLOOKUP($G14,alloc,3)</f>
        <v>P, S, T &amp; D Plant - Customer</v>
      </c>
      <c r="I14" s="98">
        <f>'Dep. Res. Class'!J$14</f>
        <v>4667.1521083047492</v>
      </c>
      <c r="J14" s="106">
        <f>$I14*VLOOKUP($G14,alloc,6)</f>
        <v>3818.6883028465695</v>
      </c>
      <c r="K14" s="106">
        <f>$I14*VLOOKUP($G14,alloc,7)</f>
        <v>818.17358662409879</v>
      </c>
      <c r="L14" s="106">
        <f>$I14*VLOOKUP($G14,alloc,8)</f>
        <v>1.2430782688699666</v>
      </c>
      <c r="M14" s="106">
        <f>$I14*VLOOKUP($G14,alloc,9)</f>
        <v>18.307969541365004</v>
      </c>
      <c r="N14" s="106">
        <f>$I14*VLOOKUP($G14,alloc,10)</f>
        <v>10.739171023845687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33">
      <c r="A15" s="97">
        <f t="shared" si="0"/>
        <v>4</v>
      </c>
      <c r="C15" s="97">
        <v>30200</v>
      </c>
      <c r="E15" s="107" t="s">
        <v>185</v>
      </c>
      <c r="G15" s="118">
        <v>6.2</v>
      </c>
      <c r="H15" s="106" t="str">
        <f>VLOOKUP($G15,alloc,3)</f>
        <v>P, S, T &amp; D Plant - Customer</v>
      </c>
      <c r="I15" s="98">
        <f>'Dep. Res. Class'!J$15</f>
        <v>67153.605981893197</v>
      </c>
      <c r="J15" s="106">
        <f>$I15*VLOOKUP($G15,alloc,6)</f>
        <v>54945.432183518285</v>
      </c>
      <c r="K15" s="106">
        <f>$I15*VLOOKUP($G15,alloc,7)</f>
        <v>11772.341116369606</v>
      </c>
      <c r="L15" s="106">
        <f>$I15*VLOOKUP($G15,alloc,8)</f>
        <v>17.886108345131497</v>
      </c>
      <c r="M15" s="106">
        <f>$I15*VLOOKUP($G15,alloc,9)</f>
        <v>263.42534898780053</v>
      </c>
      <c r="N15" s="106">
        <f>$I15*VLOOKUP($G15,alloc,10)</f>
        <v>154.52122467237308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33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'Dep. Res. Class'!J$16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H17" s="106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I18" s="98">
        <f>'Dep. Res. Class'!J$18</f>
        <v>71820.758090197953</v>
      </c>
      <c r="J18" s="98">
        <f>SUM(J14:J16)</f>
        <v>58764.120486364853</v>
      </c>
      <c r="K18" s="98">
        <f t="shared" ref="K18:X18" si="1">SUM(K14:K16)</f>
        <v>12590.514702993703</v>
      </c>
      <c r="L18" s="98">
        <f t="shared" si="1"/>
        <v>19.129186614001462</v>
      </c>
      <c r="M18" s="98">
        <f t="shared" si="1"/>
        <v>281.73331852916556</v>
      </c>
      <c r="N18" s="98">
        <f t="shared" si="1"/>
        <v>165.26039569621878</v>
      </c>
      <c r="O18" s="98">
        <f t="shared" si="1"/>
        <v>0</v>
      </c>
      <c r="P18" s="98">
        <f t="shared" si="1"/>
        <v>0</v>
      </c>
      <c r="Q18" s="98">
        <f t="shared" si="1"/>
        <v>0</v>
      </c>
      <c r="R18" s="98">
        <f t="shared" si="1"/>
        <v>0</v>
      </c>
      <c r="S18" s="98">
        <f t="shared" si="1"/>
        <v>0</v>
      </c>
      <c r="T18" s="98">
        <f t="shared" si="1"/>
        <v>0</v>
      </c>
      <c r="U18" s="98">
        <f t="shared" si="1"/>
        <v>0</v>
      </c>
      <c r="V18" s="98">
        <f t="shared" si="1"/>
        <v>0</v>
      </c>
      <c r="W18" s="98">
        <f t="shared" si="1"/>
        <v>0</v>
      </c>
      <c r="X18" s="98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/>
      <c r="H21" s="106"/>
      <c r="I21" s="98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98"/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ref="H22:H28" si="2">VLOOKUP($G22,alloc,3)</f>
        <v>-</v>
      </c>
      <c r="I22" s="98">
        <f>'Dep. Res. Class'!J$22</f>
        <v>0</v>
      </c>
      <c r="J22" s="106">
        <f t="shared" ref="J22:J28" si="3">$I22*VLOOKUP($G22,alloc,6)</f>
        <v>0</v>
      </c>
      <c r="K22" s="106">
        <f t="shared" ref="K22:K28" si="4">$I22*VLOOKUP($G22,alloc,7)</f>
        <v>0</v>
      </c>
      <c r="L22" s="106">
        <f t="shared" ref="L22:L28" si="5">$I22*VLOOKUP($G22,alloc,8)</f>
        <v>0</v>
      </c>
      <c r="M22" s="106">
        <f t="shared" ref="M22:M28" si="6">$I22*VLOOKUP($G22,alloc,9)</f>
        <v>0</v>
      </c>
      <c r="N22" s="106">
        <f t="shared" ref="N22:N28" si="7">$I22*VLOOKUP($G22,alloc,10)</f>
        <v>0</v>
      </c>
      <c r="O22" s="106">
        <f t="shared" ref="O22:O28" si="8">$I22*VLOOKUP($G22,alloc,11)</f>
        <v>0</v>
      </c>
      <c r="P22" s="106">
        <f t="shared" ref="P22:P28" si="9">$I22*VLOOKUP($G22,alloc,12)</f>
        <v>0</v>
      </c>
      <c r="Q22" s="106">
        <f t="shared" ref="Q22:Q28" si="10">$I22*VLOOKUP($G22,alloc,13)</f>
        <v>0</v>
      </c>
      <c r="R22" s="106">
        <f t="shared" ref="R22:R28" si="11">$I22*VLOOKUP($G22,alloc,14)</f>
        <v>0</v>
      </c>
      <c r="S22" s="106">
        <f t="shared" ref="S22:S28" si="12">$I22*VLOOKUP($G22,alloc,15)</f>
        <v>0</v>
      </c>
      <c r="T22" s="106">
        <f t="shared" ref="T22:T28" si="13">$I22*VLOOKUP($G22,alloc,16)</f>
        <v>0</v>
      </c>
      <c r="U22" s="106">
        <f t="shared" ref="U22:U28" si="14">$I22*VLOOKUP($G22,alloc,17)</f>
        <v>0</v>
      </c>
      <c r="V22" s="106">
        <f t="shared" ref="V22:V28" si="15">$I22*VLOOKUP($G22,alloc,18)</f>
        <v>0</v>
      </c>
      <c r="W22" s="106">
        <f t="shared" ref="W22:W28" si="16">$I22*VLOOKUP($G22,alloc,19)</f>
        <v>0</v>
      </c>
      <c r="X22" s="106">
        <f t="shared" ref="X22:X28" si="17">$I22*VLOOKUP($G22,alloc,20)</f>
        <v>0</v>
      </c>
      <c r="Y22" s="98">
        <f t="shared" ref="Y22:Y28" si="18">SUM(J22:X22)-I22</f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'Dep. Res. Class'!J$23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'Dep. Res. Class'!J$24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'Dep. Res. Class'!J$25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'Dep. Res. Class'!J$26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'Dep. Res. Class'!J$27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'Dep. Res. Class'!J$28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I29" s="98"/>
      <c r="J29" s="119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'Dep. Res. Class'!J$30</f>
        <v>0</v>
      </c>
      <c r="J30" s="98">
        <f t="shared" ref="J30:P30" si="19">SUM(J21:J28)</f>
        <v>0</v>
      </c>
      <c r="K30" s="98">
        <f t="shared" si="19"/>
        <v>0</v>
      </c>
      <c r="L30" s="98">
        <f t="shared" si="19"/>
        <v>0</v>
      </c>
      <c r="M30" s="98">
        <f t="shared" si="19"/>
        <v>0</v>
      </c>
      <c r="N30" s="98">
        <f t="shared" si="19"/>
        <v>0</v>
      </c>
      <c r="O30" s="98">
        <f t="shared" si="19"/>
        <v>0</v>
      </c>
      <c r="P30" s="98">
        <f t="shared" si="19"/>
        <v>0</v>
      </c>
      <c r="Q30" s="98">
        <f t="shared" ref="Q30:X30" si="20">SUM(Q21:Q28)</f>
        <v>0</v>
      </c>
      <c r="R30" s="98">
        <f t="shared" si="20"/>
        <v>0</v>
      </c>
      <c r="S30" s="98">
        <f t="shared" si="20"/>
        <v>0</v>
      </c>
      <c r="T30" s="98">
        <f t="shared" si="20"/>
        <v>0</v>
      </c>
      <c r="U30" s="98">
        <f t="shared" si="20"/>
        <v>0</v>
      </c>
      <c r="V30" s="98">
        <f t="shared" si="20"/>
        <v>0</v>
      </c>
      <c r="W30" s="98">
        <f t="shared" si="20"/>
        <v>0</v>
      </c>
      <c r="X30" s="98">
        <f t="shared" si="20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1">VLOOKUP($G34,alloc,3)</f>
        <v>-</v>
      </c>
      <c r="I34" s="98">
        <f>'Dep. Res. Class'!J$34</f>
        <v>0</v>
      </c>
      <c r="J34" s="106">
        <f t="shared" ref="J34:J50" si="22">$I34*VLOOKUP($G34,alloc,6)</f>
        <v>0</v>
      </c>
      <c r="K34" s="106">
        <f t="shared" ref="K34:K50" si="23">$I34*VLOOKUP($G34,alloc,7)</f>
        <v>0</v>
      </c>
      <c r="L34" s="106">
        <f t="shared" ref="L34:L50" si="24">$I34*VLOOKUP($G34,alloc,8)</f>
        <v>0</v>
      </c>
      <c r="M34" s="106">
        <f t="shared" ref="M34:M50" si="25">$I34*VLOOKUP($G34,alloc,9)</f>
        <v>0</v>
      </c>
      <c r="N34" s="106">
        <f t="shared" ref="N34:N50" si="26">$I34*VLOOKUP($G34,alloc,10)</f>
        <v>0</v>
      </c>
      <c r="O34" s="106">
        <f t="shared" ref="O34:O50" si="27">$I34*VLOOKUP($G34,alloc,11)</f>
        <v>0</v>
      </c>
      <c r="P34" s="106">
        <f t="shared" ref="P34:P50" si="28">$I34*VLOOKUP($G34,alloc,12)</f>
        <v>0</v>
      </c>
      <c r="Q34" s="106">
        <f t="shared" ref="Q34:Q50" si="29">$I34*VLOOKUP($G34,alloc,13)</f>
        <v>0</v>
      </c>
      <c r="R34" s="106">
        <f t="shared" ref="R34:R50" si="30">$I34*VLOOKUP($G34,alloc,14)</f>
        <v>0</v>
      </c>
      <c r="S34" s="106">
        <f t="shared" ref="S34:S50" si="31">$I34*VLOOKUP($G34,alloc,15)</f>
        <v>0</v>
      </c>
      <c r="T34" s="106">
        <f t="shared" ref="T34:T50" si="32">$I34*VLOOKUP($G34,alloc,16)</f>
        <v>0</v>
      </c>
      <c r="U34" s="106">
        <f t="shared" ref="U34:U50" si="33">$I34*VLOOKUP($G34,alloc,17)</f>
        <v>0</v>
      </c>
      <c r="V34" s="106">
        <f t="shared" ref="V34:V50" si="34">$I34*VLOOKUP($G34,alloc,18)</f>
        <v>0</v>
      </c>
      <c r="W34" s="106">
        <f t="shared" ref="W34:W50" si="35">$I34*VLOOKUP($G34,alloc,19)</f>
        <v>0</v>
      </c>
      <c r="X34" s="106">
        <f t="shared" ref="X34:X50" si="36">$I34*VLOOKUP($G34,alloc,20)</f>
        <v>0</v>
      </c>
      <c r="Y34" s="98">
        <f t="shared" ref="Y34:Y52" si="37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1"/>
        <v>-</v>
      </c>
      <c r="I35" s="98">
        <f>'Dep. Res. Class'!J$35</f>
        <v>0</v>
      </c>
      <c r="J35" s="106">
        <f t="shared" si="22"/>
        <v>0</v>
      </c>
      <c r="K35" s="106">
        <f t="shared" si="23"/>
        <v>0</v>
      </c>
      <c r="L35" s="106">
        <f t="shared" si="24"/>
        <v>0</v>
      </c>
      <c r="M35" s="106">
        <f t="shared" si="25"/>
        <v>0</v>
      </c>
      <c r="N35" s="106">
        <f t="shared" si="26"/>
        <v>0</v>
      </c>
      <c r="O35" s="106">
        <f t="shared" si="27"/>
        <v>0</v>
      </c>
      <c r="P35" s="106">
        <f t="shared" si="28"/>
        <v>0</v>
      </c>
      <c r="Q35" s="106">
        <f t="shared" si="29"/>
        <v>0</v>
      </c>
      <c r="R35" s="106">
        <f t="shared" si="30"/>
        <v>0</v>
      </c>
      <c r="S35" s="106">
        <f t="shared" si="31"/>
        <v>0</v>
      </c>
      <c r="T35" s="106">
        <f t="shared" si="32"/>
        <v>0</v>
      </c>
      <c r="U35" s="106">
        <f t="shared" si="33"/>
        <v>0</v>
      </c>
      <c r="V35" s="106">
        <f t="shared" si="34"/>
        <v>0</v>
      </c>
      <c r="W35" s="106">
        <f t="shared" si="35"/>
        <v>0</v>
      </c>
      <c r="X35" s="106">
        <f t="shared" si="36"/>
        <v>0</v>
      </c>
      <c r="Y35" s="98">
        <f t="shared" si="37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1"/>
        <v>-</v>
      </c>
      <c r="I36" s="98">
        <f>'Dep. Res. Class'!J$36</f>
        <v>0</v>
      </c>
      <c r="J36" s="106">
        <f t="shared" si="22"/>
        <v>0</v>
      </c>
      <c r="K36" s="106">
        <f t="shared" si="23"/>
        <v>0</v>
      </c>
      <c r="L36" s="106">
        <f t="shared" si="24"/>
        <v>0</v>
      </c>
      <c r="M36" s="106">
        <f t="shared" si="25"/>
        <v>0</v>
      </c>
      <c r="N36" s="106">
        <f t="shared" si="26"/>
        <v>0</v>
      </c>
      <c r="O36" s="106">
        <f t="shared" si="27"/>
        <v>0</v>
      </c>
      <c r="P36" s="106">
        <f t="shared" si="28"/>
        <v>0</v>
      </c>
      <c r="Q36" s="106">
        <f t="shared" si="29"/>
        <v>0</v>
      </c>
      <c r="R36" s="106">
        <f t="shared" si="30"/>
        <v>0</v>
      </c>
      <c r="S36" s="106">
        <f t="shared" si="31"/>
        <v>0</v>
      </c>
      <c r="T36" s="106">
        <f t="shared" si="32"/>
        <v>0</v>
      </c>
      <c r="U36" s="106">
        <f t="shared" si="33"/>
        <v>0</v>
      </c>
      <c r="V36" s="106">
        <f t="shared" si="34"/>
        <v>0</v>
      </c>
      <c r="W36" s="106">
        <f t="shared" si="35"/>
        <v>0</v>
      </c>
      <c r="X36" s="106">
        <f t="shared" si="36"/>
        <v>0</v>
      </c>
      <c r="Y36" s="98">
        <f t="shared" si="37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1"/>
        <v>-</v>
      </c>
      <c r="I37" s="98">
        <f>'Dep. Res. Class'!J$37</f>
        <v>0</v>
      </c>
      <c r="J37" s="106">
        <f t="shared" si="22"/>
        <v>0</v>
      </c>
      <c r="K37" s="106">
        <f t="shared" si="23"/>
        <v>0</v>
      </c>
      <c r="L37" s="106">
        <f t="shared" si="24"/>
        <v>0</v>
      </c>
      <c r="M37" s="106">
        <f t="shared" si="25"/>
        <v>0</v>
      </c>
      <c r="N37" s="106">
        <f t="shared" si="26"/>
        <v>0</v>
      </c>
      <c r="O37" s="106">
        <f t="shared" si="27"/>
        <v>0</v>
      </c>
      <c r="P37" s="106">
        <f t="shared" si="28"/>
        <v>0</v>
      </c>
      <c r="Q37" s="106">
        <f t="shared" si="29"/>
        <v>0</v>
      </c>
      <c r="R37" s="106">
        <f t="shared" si="30"/>
        <v>0</v>
      </c>
      <c r="S37" s="106">
        <f t="shared" si="31"/>
        <v>0</v>
      </c>
      <c r="T37" s="106">
        <f t="shared" si="32"/>
        <v>0</v>
      </c>
      <c r="U37" s="106">
        <f t="shared" si="33"/>
        <v>0</v>
      </c>
      <c r="V37" s="106">
        <f t="shared" si="34"/>
        <v>0</v>
      </c>
      <c r="W37" s="106">
        <f t="shared" si="35"/>
        <v>0</v>
      </c>
      <c r="X37" s="106">
        <f t="shared" si="36"/>
        <v>0</v>
      </c>
      <c r="Y37" s="98">
        <f t="shared" si="37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1"/>
        <v>-</v>
      </c>
      <c r="I38" s="98">
        <f>'Dep. Res. Class'!J$38</f>
        <v>0</v>
      </c>
      <c r="J38" s="106">
        <f t="shared" si="22"/>
        <v>0</v>
      </c>
      <c r="K38" s="106">
        <f t="shared" si="23"/>
        <v>0</v>
      </c>
      <c r="L38" s="106">
        <f t="shared" si="24"/>
        <v>0</v>
      </c>
      <c r="M38" s="106">
        <f t="shared" si="25"/>
        <v>0</v>
      </c>
      <c r="N38" s="106">
        <f t="shared" si="26"/>
        <v>0</v>
      </c>
      <c r="O38" s="106">
        <f t="shared" si="27"/>
        <v>0</v>
      </c>
      <c r="P38" s="106">
        <f t="shared" si="28"/>
        <v>0</v>
      </c>
      <c r="Q38" s="106">
        <f t="shared" si="29"/>
        <v>0</v>
      </c>
      <c r="R38" s="106">
        <f t="shared" si="30"/>
        <v>0</v>
      </c>
      <c r="S38" s="106">
        <f t="shared" si="31"/>
        <v>0</v>
      </c>
      <c r="T38" s="106">
        <f t="shared" si="32"/>
        <v>0</v>
      </c>
      <c r="U38" s="106">
        <f t="shared" si="33"/>
        <v>0</v>
      </c>
      <c r="V38" s="106">
        <f t="shared" si="34"/>
        <v>0</v>
      </c>
      <c r="W38" s="106">
        <f t="shared" si="35"/>
        <v>0</v>
      </c>
      <c r="X38" s="106">
        <f t="shared" si="36"/>
        <v>0</v>
      </c>
      <c r="Y38" s="98">
        <f t="shared" si="37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1"/>
        <v>-</v>
      </c>
      <c r="I39" s="98">
        <f>'Dep. Res. Class'!J$39</f>
        <v>0</v>
      </c>
      <c r="J39" s="106">
        <f t="shared" si="22"/>
        <v>0</v>
      </c>
      <c r="K39" s="106">
        <f t="shared" si="23"/>
        <v>0</v>
      </c>
      <c r="L39" s="106">
        <f t="shared" si="24"/>
        <v>0</v>
      </c>
      <c r="M39" s="106">
        <f t="shared" si="25"/>
        <v>0</v>
      </c>
      <c r="N39" s="106">
        <f t="shared" si="26"/>
        <v>0</v>
      </c>
      <c r="O39" s="106">
        <f t="shared" si="27"/>
        <v>0</v>
      </c>
      <c r="P39" s="106">
        <f t="shared" si="28"/>
        <v>0</v>
      </c>
      <c r="Q39" s="106">
        <f t="shared" si="29"/>
        <v>0</v>
      </c>
      <c r="R39" s="106">
        <f t="shared" si="30"/>
        <v>0</v>
      </c>
      <c r="S39" s="106">
        <f t="shared" si="31"/>
        <v>0</v>
      </c>
      <c r="T39" s="106">
        <f t="shared" si="32"/>
        <v>0</v>
      </c>
      <c r="U39" s="106">
        <f t="shared" si="33"/>
        <v>0</v>
      </c>
      <c r="V39" s="106">
        <f t="shared" si="34"/>
        <v>0</v>
      </c>
      <c r="W39" s="106">
        <f t="shared" si="35"/>
        <v>0</v>
      </c>
      <c r="X39" s="106">
        <f t="shared" si="36"/>
        <v>0</v>
      </c>
      <c r="Y39" s="98">
        <f t="shared" si="37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1"/>
        <v>-</v>
      </c>
      <c r="I40" s="98">
        <f>'Dep. Res. Class'!J$40</f>
        <v>0</v>
      </c>
      <c r="J40" s="106">
        <f t="shared" si="22"/>
        <v>0</v>
      </c>
      <c r="K40" s="106">
        <f t="shared" si="23"/>
        <v>0</v>
      </c>
      <c r="L40" s="106">
        <f t="shared" si="24"/>
        <v>0</v>
      </c>
      <c r="M40" s="106">
        <f t="shared" si="25"/>
        <v>0</v>
      </c>
      <c r="N40" s="106">
        <f t="shared" si="26"/>
        <v>0</v>
      </c>
      <c r="O40" s="106">
        <f t="shared" si="27"/>
        <v>0</v>
      </c>
      <c r="P40" s="106">
        <f t="shared" si="28"/>
        <v>0</v>
      </c>
      <c r="Q40" s="106">
        <f t="shared" si="29"/>
        <v>0</v>
      </c>
      <c r="R40" s="106">
        <f t="shared" si="30"/>
        <v>0</v>
      </c>
      <c r="S40" s="106">
        <f t="shared" si="31"/>
        <v>0</v>
      </c>
      <c r="T40" s="106">
        <f t="shared" si="32"/>
        <v>0</v>
      </c>
      <c r="U40" s="106">
        <f t="shared" si="33"/>
        <v>0</v>
      </c>
      <c r="V40" s="106">
        <f t="shared" si="34"/>
        <v>0</v>
      </c>
      <c r="W40" s="106">
        <f t="shared" si="35"/>
        <v>0</v>
      </c>
      <c r="X40" s="106">
        <f t="shared" si="36"/>
        <v>0</v>
      </c>
      <c r="Y40" s="98">
        <f t="shared" si="37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1"/>
        <v>-</v>
      </c>
      <c r="I41" s="98">
        <f>'Dep. Res. Class'!J$41</f>
        <v>0</v>
      </c>
      <c r="J41" s="106">
        <f t="shared" si="22"/>
        <v>0</v>
      </c>
      <c r="K41" s="106">
        <f t="shared" si="23"/>
        <v>0</v>
      </c>
      <c r="L41" s="106">
        <f t="shared" si="24"/>
        <v>0</v>
      </c>
      <c r="M41" s="106">
        <f t="shared" si="25"/>
        <v>0</v>
      </c>
      <c r="N41" s="106">
        <f t="shared" si="26"/>
        <v>0</v>
      </c>
      <c r="O41" s="106">
        <f t="shared" si="27"/>
        <v>0</v>
      </c>
      <c r="P41" s="106">
        <f t="shared" si="28"/>
        <v>0</v>
      </c>
      <c r="Q41" s="106">
        <f t="shared" si="29"/>
        <v>0</v>
      </c>
      <c r="R41" s="106">
        <f t="shared" si="30"/>
        <v>0</v>
      </c>
      <c r="S41" s="106">
        <f t="shared" si="31"/>
        <v>0</v>
      </c>
      <c r="T41" s="106">
        <f t="shared" si="32"/>
        <v>0</v>
      </c>
      <c r="U41" s="106">
        <f t="shared" si="33"/>
        <v>0</v>
      </c>
      <c r="V41" s="106">
        <f t="shared" si="34"/>
        <v>0</v>
      </c>
      <c r="W41" s="106">
        <f t="shared" si="35"/>
        <v>0</v>
      </c>
      <c r="X41" s="106">
        <f t="shared" si="36"/>
        <v>0</v>
      </c>
      <c r="Y41" s="98">
        <f t="shared" si="37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1"/>
        <v>-</v>
      </c>
      <c r="I42" s="98">
        <f>'Dep. Res. Class'!J$42</f>
        <v>0</v>
      </c>
      <c r="J42" s="106">
        <f t="shared" si="22"/>
        <v>0</v>
      </c>
      <c r="K42" s="106">
        <f t="shared" si="23"/>
        <v>0</v>
      </c>
      <c r="L42" s="106">
        <f t="shared" si="24"/>
        <v>0</v>
      </c>
      <c r="M42" s="106">
        <f t="shared" si="25"/>
        <v>0</v>
      </c>
      <c r="N42" s="106">
        <f t="shared" si="26"/>
        <v>0</v>
      </c>
      <c r="O42" s="106">
        <f t="shared" si="27"/>
        <v>0</v>
      </c>
      <c r="P42" s="106">
        <f t="shared" si="28"/>
        <v>0</v>
      </c>
      <c r="Q42" s="106">
        <f t="shared" si="29"/>
        <v>0</v>
      </c>
      <c r="R42" s="106">
        <f t="shared" si="30"/>
        <v>0</v>
      </c>
      <c r="S42" s="106">
        <f t="shared" si="31"/>
        <v>0</v>
      </c>
      <c r="T42" s="106">
        <f t="shared" si="32"/>
        <v>0</v>
      </c>
      <c r="U42" s="106">
        <f t="shared" si="33"/>
        <v>0</v>
      </c>
      <c r="V42" s="106">
        <f t="shared" si="34"/>
        <v>0</v>
      </c>
      <c r="W42" s="106">
        <f t="shared" si="35"/>
        <v>0</v>
      </c>
      <c r="X42" s="106">
        <f t="shared" si="36"/>
        <v>0</v>
      </c>
      <c r="Y42" s="98">
        <f t="shared" si="37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1"/>
        <v>-</v>
      </c>
      <c r="I43" s="98">
        <f>'Dep. Res. Class'!J$43</f>
        <v>0</v>
      </c>
      <c r="J43" s="106">
        <f t="shared" si="22"/>
        <v>0</v>
      </c>
      <c r="K43" s="106">
        <f t="shared" si="23"/>
        <v>0</v>
      </c>
      <c r="L43" s="106">
        <f t="shared" si="24"/>
        <v>0</v>
      </c>
      <c r="M43" s="106">
        <f t="shared" si="25"/>
        <v>0</v>
      </c>
      <c r="N43" s="106">
        <f t="shared" si="26"/>
        <v>0</v>
      </c>
      <c r="O43" s="106">
        <f t="shared" si="27"/>
        <v>0</v>
      </c>
      <c r="P43" s="106">
        <f t="shared" si="28"/>
        <v>0</v>
      </c>
      <c r="Q43" s="106">
        <f t="shared" si="29"/>
        <v>0</v>
      </c>
      <c r="R43" s="106">
        <f t="shared" si="30"/>
        <v>0</v>
      </c>
      <c r="S43" s="106">
        <f t="shared" si="31"/>
        <v>0</v>
      </c>
      <c r="T43" s="106">
        <f t="shared" si="32"/>
        <v>0</v>
      </c>
      <c r="U43" s="106">
        <f t="shared" si="33"/>
        <v>0</v>
      </c>
      <c r="V43" s="106">
        <f t="shared" si="34"/>
        <v>0</v>
      </c>
      <c r="W43" s="106">
        <f t="shared" si="35"/>
        <v>0</v>
      </c>
      <c r="X43" s="106">
        <f t="shared" si="36"/>
        <v>0</v>
      </c>
      <c r="Y43" s="98">
        <f t="shared" si="37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1"/>
        <v>-</v>
      </c>
      <c r="I44" s="98">
        <f>'Dep. Res. Class'!J$44</f>
        <v>0</v>
      </c>
      <c r="J44" s="106">
        <f t="shared" si="22"/>
        <v>0</v>
      </c>
      <c r="K44" s="106">
        <f t="shared" si="23"/>
        <v>0</v>
      </c>
      <c r="L44" s="106">
        <f t="shared" si="24"/>
        <v>0</v>
      </c>
      <c r="M44" s="106">
        <f t="shared" si="25"/>
        <v>0</v>
      </c>
      <c r="N44" s="106">
        <f t="shared" si="26"/>
        <v>0</v>
      </c>
      <c r="O44" s="106">
        <f t="shared" si="27"/>
        <v>0</v>
      </c>
      <c r="P44" s="106">
        <f t="shared" si="28"/>
        <v>0</v>
      </c>
      <c r="Q44" s="106">
        <f t="shared" si="29"/>
        <v>0</v>
      </c>
      <c r="R44" s="106">
        <f t="shared" si="30"/>
        <v>0</v>
      </c>
      <c r="S44" s="106">
        <f t="shared" si="31"/>
        <v>0</v>
      </c>
      <c r="T44" s="106">
        <f t="shared" si="32"/>
        <v>0</v>
      </c>
      <c r="U44" s="106">
        <f t="shared" si="33"/>
        <v>0</v>
      </c>
      <c r="V44" s="106">
        <f t="shared" si="34"/>
        <v>0</v>
      </c>
      <c r="W44" s="106">
        <f t="shared" si="35"/>
        <v>0</v>
      </c>
      <c r="X44" s="106">
        <f t="shared" si="36"/>
        <v>0</v>
      </c>
      <c r="Y44" s="98">
        <f t="shared" si="37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1"/>
        <v>-</v>
      </c>
      <c r="I45" s="98">
        <f>'Dep. Res. Class'!J$45</f>
        <v>0</v>
      </c>
      <c r="J45" s="106">
        <f t="shared" si="22"/>
        <v>0</v>
      </c>
      <c r="K45" s="106">
        <f t="shared" si="23"/>
        <v>0</v>
      </c>
      <c r="L45" s="106">
        <f t="shared" si="24"/>
        <v>0</v>
      </c>
      <c r="M45" s="106">
        <f t="shared" si="25"/>
        <v>0</v>
      </c>
      <c r="N45" s="106">
        <f t="shared" si="26"/>
        <v>0</v>
      </c>
      <c r="O45" s="106">
        <f t="shared" si="27"/>
        <v>0</v>
      </c>
      <c r="P45" s="106">
        <f t="shared" si="28"/>
        <v>0</v>
      </c>
      <c r="Q45" s="106">
        <f t="shared" si="29"/>
        <v>0</v>
      </c>
      <c r="R45" s="106">
        <f t="shared" si="30"/>
        <v>0</v>
      </c>
      <c r="S45" s="106">
        <f t="shared" si="31"/>
        <v>0</v>
      </c>
      <c r="T45" s="106">
        <f t="shared" si="32"/>
        <v>0</v>
      </c>
      <c r="U45" s="106">
        <f t="shared" si="33"/>
        <v>0</v>
      </c>
      <c r="V45" s="106">
        <f t="shared" si="34"/>
        <v>0</v>
      </c>
      <c r="W45" s="106">
        <f t="shared" si="35"/>
        <v>0</v>
      </c>
      <c r="X45" s="106">
        <f t="shared" si="36"/>
        <v>0</v>
      </c>
      <c r="Y45" s="98">
        <f t="shared" si="37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1"/>
        <v>-</v>
      </c>
      <c r="I46" s="98">
        <f>'Dep. Res. Class'!J$46</f>
        <v>0</v>
      </c>
      <c r="J46" s="106">
        <f t="shared" si="22"/>
        <v>0</v>
      </c>
      <c r="K46" s="106">
        <f t="shared" si="23"/>
        <v>0</v>
      </c>
      <c r="L46" s="106">
        <f t="shared" si="24"/>
        <v>0</v>
      </c>
      <c r="M46" s="106">
        <f t="shared" si="25"/>
        <v>0</v>
      </c>
      <c r="N46" s="106">
        <f t="shared" si="26"/>
        <v>0</v>
      </c>
      <c r="O46" s="106">
        <f t="shared" si="27"/>
        <v>0</v>
      </c>
      <c r="P46" s="106">
        <f t="shared" si="28"/>
        <v>0</v>
      </c>
      <c r="Q46" s="106">
        <f t="shared" si="29"/>
        <v>0</v>
      </c>
      <c r="R46" s="106">
        <f t="shared" si="30"/>
        <v>0</v>
      </c>
      <c r="S46" s="106">
        <f t="shared" si="31"/>
        <v>0</v>
      </c>
      <c r="T46" s="106">
        <f t="shared" si="32"/>
        <v>0</v>
      </c>
      <c r="U46" s="106">
        <f t="shared" si="33"/>
        <v>0</v>
      </c>
      <c r="V46" s="106">
        <f t="shared" si="34"/>
        <v>0</v>
      </c>
      <c r="W46" s="106">
        <f t="shared" si="35"/>
        <v>0</v>
      </c>
      <c r="X46" s="106">
        <f t="shared" si="36"/>
        <v>0</v>
      </c>
      <c r="Y46" s="98">
        <f t="shared" si="37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1"/>
        <v>-</v>
      </c>
      <c r="I47" s="98">
        <f>'Dep. Res. Class'!J$47</f>
        <v>0</v>
      </c>
      <c r="J47" s="106">
        <f t="shared" si="22"/>
        <v>0</v>
      </c>
      <c r="K47" s="106">
        <f t="shared" si="23"/>
        <v>0</v>
      </c>
      <c r="L47" s="106">
        <f t="shared" si="24"/>
        <v>0</v>
      </c>
      <c r="M47" s="106">
        <f t="shared" si="25"/>
        <v>0</v>
      </c>
      <c r="N47" s="106">
        <f t="shared" si="26"/>
        <v>0</v>
      </c>
      <c r="O47" s="106">
        <f t="shared" si="27"/>
        <v>0</v>
      </c>
      <c r="P47" s="106">
        <f t="shared" si="28"/>
        <v>0</v>
      </c>
      <c r="Q47" s="106">
        <f t="shared" si="29"/>
        <v>0</v>
      </c>
      <c r="R47" s="106">
        <f t="shared" si="30"/>
        <v>0</v>
      </c>
      <c r="S47" s="106">
        <f t="shared" si="31"/>
        <v>0</v>
      </c>
      <c r="T47" s="106">
        <f t="shared" si="32"/>
        <v>0</v>
      </c>
      <c r="U47" s="106">
        <f t="shared" si="33"/>
        <v>0</v>
      </c>
      <c r="V47" s="106">
        <f t="shared" si="34"/>
        <v>0</v>
      </c>
      <c r="W47" s="106">
        <f t="shared" si="35"/>
        <v>0</v>
      </c>
      <c r="X47" s="106">
        <f t="shared" si="36"/>
        <v>0</v>
      </c>
      <c r="Y47" s="98">
        <f t="shared" si="37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1"/>
        <v>-</v>
      </c>
      <c r="I48" s="98">
        <f>'Dep. Res. Class'!J$48</f>
        <v>0</v>
      </c>
      <c r="J48" s="106">
        <f t="shared" si="22"/>
        <v>0</v>
      </c>
      <c r="K48" s="106">
        <f t="shared" si="23"/>
        <v>0</v>
      </c>
      <c r="L48" s="106">
        <f t="shared" si="24"/>
        <v>0</v>
      </c>
      <c r="M48" s="106">
        <f t="shared" si="25"/>
        <v>0</v>
      </c>
      <c r="N48" s="106">
        <f t="shared" si="26"/>
        <v>0</v>
      </c>
      <c r="O48" s="106">
        <f t="shared" si="27"/>
        <v>0</v>
      </c>
      <c r="P48" s="106">
        <f t="shared" si="28"/>
        <v>0</v>
      </c>
      <c r="Q48" s="106">
        <f t="shared" si="29"/>
        <v>0</v>
      </c>
      <c r="R48" s="106">
        <f t="shared" si="30"/>
        <v>0</v>
      </c>
      <c r="S48" s="106">
        <f t="shared" si="31"/>
        <v>0</v>
      </c>
      <c r="T48" s="106">
        <f t="shared" si="32"/>
        <v>0</v>
      </c>
      <c r="U48" s="106">
        <f t="shared" si="33"/>
        <v>0</v>
      </c>
      <c r="V48" s="106">
        <f t="shared" si="34"/>
        <v>0</v>
      </c>
      <c r="W48" s="106">
        <f t="shared" si="35"/>
        <v>0</v>
      </c>
      <c r="X48" s="106">
        <f t="shared" si="36"/>
        <v>0</v>
      </c>
      <c r="Y48" s="98">
        <f t="shared" si="37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1"/>
        <v>-</v>
      </c>
      <c r="I49" s="98">
        <f>'Dep. Res. Class'!J$49</f>
        <v>0</v>
      </c>
      <c r="J49" s="106">
        <f t="shared" si="22"/>
        <v>0</v>
      </c>
      <c r="K49" s="106">
        <f t="shared" si="23"/>
        <v>0</v>
      </c>
      <c r="L49" s="106">
        <f t="shared" si="24"/>
        <v>0</v>
      </c>
      <c r="M49" s="106">
        <f t="shared" si="25"/>
        <v>0</v>
      </c>
      <c r="N49" s="106">
        <f t="shared" si="26"/>
        <v>0</v>
      </c>
      <c r="O49" s="106">
        <f t="shared" si="27"/>
        <v>0</v>
      </c>
      <c r="P49" s="106">
        <f t="shared" si="28"/>
        <v>0</v>
      </c>
      <c r="Q49" s="106">
        <f t="shared" si="29"/>
        <v>0</v>
      </c>
      <c r="R49" s="106">
        <f t="shared" si="30"/>
        <v>0</v>
      </c>
      <c r="S49" s="106">
        <f t="shared" si="31"/>
        <v>0</v>
      </c>
      <c r="T49" s="106">
        <f t="shared" si="32"/>
        <v>0</v>
      </c>
      <c r="U49" s="106">
        <f t="shared" si="33"/>
        <v>0</v>
      </c>
      <c r="V49" s="106">
        <f t="shared" si="34"/>
        <v>0</v>
      </c>
      <c r="W49" s="106">
        <f t="shared" si="35"/>
        <v>0</v>
      </c>
      <c r="X49" s="106">
        <f t="shared" si="36"/>
        <v>0</v>
      </c>
      <c r="Y49" s="98">
        <f t="shared" si="37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1"/>
        <v>-</v>
      </c>
      <c r="I50" s="98">
        <f>'Dep. Res. Class'!J$50</f>
        <v>0</v>
      </c>
      <c r="J50" s="106">
        <f t="shared" si="22"/>
        <v>0</v>
      </c>
      <c r="K50" s="106">
        <f t="shared" si="23"/>
        <v>0</v>
      </c>
      <c r="L50" s="106">
        <f t="shared" si="24"/>
        <v>0</v>
      </c>
      <c r="M50" s="106">
        <f t="shared" si="25"/>
        <v>0</v>
      </c>
      <c r="N50" s="106">
        <f t="shared" si="26"/>
        <v>0</v>
      </c>
      <c r="O50" s="106">
        <f t="shared" si="27"/>
        <v>0</v>
      </c>
      <c r="P50" s="106">
        <f t="shared" si="28"/>
        <v>0</v>
      </c>
      <c r="Q50" s="106">
        <f t="shared" si="29"/>
        <v>0</v>
      </c>
      <c r="R50" s="106">
        <f t="shared" si="30"/>
        <v>0</v>
      </c>
      <c r="S50" s="106">
        <f t="shared" si="31"/>
        <v>0</v>
      </c>
      <c r="T50" s="106">
        <f t="shared" si="32"/>
        <v>0</v>
      </c>
      <c r="U50" s="106">
        <f t="shared" si="33"/>
        <v>0</v>
      </c>
      <c r="V50" s="106">
        <f t="shared" si="34"/>
        <v>0</v>
      </c>
      <c r="W50" s="106">
        <f t="shared" si="35"/>
        <v>0</v>
      </c>
      <c r="X50" s="106">
        <f t="shared" si="36"/>
        <v>0</v>
      </c>
      <c r="Y50" s="98">
        <f t="shared" si="37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'Dep. Res. Class'!J$52</f>
        <v>0</v>
      </c>
      <c r="J52" s="106">
        <f>SUM(J34:J50)</f>
        <v>0</v>
      </c>
      <c r="K52" s="106">
        <f t="shared" ref="K52:X52" si="38">SUM(K34:K50)</f>
        <v>0</v>
      </c>
      <c r="L52" s="106">
        <f t="shared" si="38"/>
        <v>0</v>
      </c>
      <c r="M52" s="106">
        <f t="shared" si="38"/>
        <v>0</v>
      </c>
      <c r="N52" s="106">
        <f t="shared" si="38"/>
        <v>0</v>
      </c>
      <c r="O52" s="106">
        <f t="shared" si="38"/>
        <v>0</v>
      </c>
      <c r="P52" s="106">
        <f t="shared" si="38"/>
        <v>0</v>
      </c>
      <c r="Q52" s="106">
        <f t="shared" si="38"/>
        <v>0</v>
      </c>
      <c r="R52" s="106">
        <f t="shared" si="38"/>
        <v>0</v>
      </c>
      <c r="S52" s="106">
        <f t="shared" si="38"/>
        <v>0</v>
      </c>
      <c r="T52" s="106">
        <f t="shared" si="38"/>
        <v>0</v>
      </c>
      <c r="U52" s="106">
        <f t="shared" si="38"/>
        <v>0</v>
      </c>
      <c r="V52" s="106">
        <f t="shared" si="38"/>
        <v>0</v>
      </c>
      <c r="W52" s="106">
        <f t="shared" si="38"/>
        <v>0</v>
      </c>
      <c r="X52" s="106">
        <f t="shared" si="38"/>
        <v>0</v>
      </c>
      <c r="Y52" s="98">
        <f t="shared" si="37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9">VLOOKUP($G56,alloc,3)</f>
        <v>-</v>
      </c>
      <c r="I56" s="98">
        <f>'Dep. Res. Class'!J$56</f>
        <v>0</v>
      </c>
      <c r="J56" s="106">
        <f t="shared" ref="J56:J64" si="40">$I56*VLOOKUP($G56,alloc,6)</f>
        <v>0</v>
      </c>
      <c r="K56" s="106">
        <f t="shared" ref="K56:K64" si="41">$I56*VLOOKUP($G56,alloc,7)</f>
        <v>0</v>
      </c>
      <c r="L56" s="106">
        <f t="shared" ref="L56:L64" si="42">$I56*VLOOKUP($G56,alloc,8)</f>
        <v>0</v>
      </c>
      <c r="M56" s="106">
        <f t="shared" ref="M56:M64" si="43">$I56*VLOOKUP($G56,alloc,9)</f>
        <v>0</v>
      </c>
      <c r="N56" s="106">
        <f t="shared" ref="N56:N64" si="44">$I56*VLOOKUP($G56,alloc,10)</f>
        <v>0</v>
      </c>
      <c r="O56" s="106">
        <f t="shared" ref="O56:O64" si="45">$I56*VLOOKUP($G56,alloc,11)</f>
        <v>0</v>
      </c>
      <c r="P56" s="106">
        <f t="shared" ref="P56:P64" si="46">$I56*VLOOKUP($G56,alloc,12)</f>
        <v>0</v>
      </c>
      <c r="Q56" s="106">
        <f t="shared" ref="Q56:Q64" si="47">$I56*VLOOKUP($G56,alloc,13)</f>
        <v>0</v>
      </c>
      <c r="R56" s="106">
        <f t="shared" ref="R56:R64" si="48">$I56*VLOOKUP($G56,alloc,14)</f>
        <v>0</v>
      </c>
      <c r="S56" s="106">
        <f t="shared" ref="S56:S64" si="49">$I56*VLOOKUP($G56,alloc,15)</f>
        <v>0</v>
      </c>
      <c r="T56" s="106">
        <f t="shared" ref="T56:T64" si="50">$I56*VLOOKUP($G56,alloc,16)</f>
        <v>0</v>
      </c>
      <c r="U56" s="106">
        <f t="shared" ref="U56:U64" si="51">$I56*VLOOKUP($G56,alloc,17)</f>
        <v>0</v>
      </c>
      <c r="V56" s="106">
        <f t="shared" ref="V56:V64" si="52">$I56*VLOOKUP($G56,alloc,18)</f>
        <v>0</v>
      </c>
      <c r="W56" s="106">
        <f t="shared" ref="W56:W64" si="53">$I56*VLOOKUP($G56,alloc,19)</f>
        <v>0</v>
      </c>
      <c r="X56" s="106">
        <f t="shared" ref="X56:X64" si="54">$I56*VLOOKUP($G56,alloc,20)</f>
        <v>0</v>
      </c>
      <c r="Y56" s="98">
        <f t="shared" ref="Y56:Y64" si="55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9"/>
        <v>-</v>
      </c>
      <c r="I57" s="98">
        <f>'Dep. Res. Class'!J$57</f>
        <v>0</v>
      </c>
      <c r="J57" s="106">
        <f t="shared" si="40"/>
        <v>0</v>
      </c>
      <c r="K57" s="106">
        <f t="shared" si="41"/>
        <v>0</v>
      </c>
      <c r="L57" s="106">
        <f t="shared" si="42"/>
        <v>0</v>
      </c>
      <c r="M57" s="106">
        <f t="shared" si="43"/>
        <v>0</v>
      </c>
      <c r="N57" s="106">
        <f t="shared" si="44"/>
        <v>0</v>
      </c>
      <c r="O57" s="106">
        <f t="shared" si="45"/>
        <v>0</v>
      </c>
      <c r="P57" s="106">
        <f t="shared" si="46"/>
        <v>0</v>
      </c>
      <c r="Q57" s="106">
        <f t="shared" si="47"/>
        <v>0</v>
      </c>
      <c r="R57" s="106">
        <f t="shared" si="48"/>
        <v>0</v>
      </c>
      <c r="S57" s="106">
        <f t="shared" si="49"/>
        <v>0</v>
      </c>
      <c r="T57" s="106">
        <f t="shared" si="50"/>
        <v>0</v>
      </c>
      <c r="U57" s="106">
        <f t="shared" si="51"/>
        <v>0</v>
      </c>
      <c r="V57" s="106">
        <f t="shared" si="52"/>
        <v>0</v>
      </c>
      <c r="W57" s="106">
        <f t="shared" si="53"/>
        <v>0</v>
      </c>
      <c r="X57" s="106">
        <f t="shared" si="54"/>
        <v>0</v>
      </c>
      <c r="Y57" s="98">
        <f t="shared" si="55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9"/>
        <v>-</v>
      </c>
      <c r="I58" s="98">
        <f>'Dep. Res. Class'!J$58</f>
        <v>0</v>
      </c>
      <c r="J58" s="106">
        <f t="shared" si="40"/>
        <v>0</v>
      </c>
      <c r="K58" s="106">
        <f t="shared" si="41"/>
        <v>0</v>
      </c>
      <c r="L58" s="106">
        <f t="shared" si="42"/>
        <v>0</v>
      </c>
      <c r="M58" s="106">
        <f t="shared" si="43"/>
        <v>0</v>
      </c>
      <c r="N58" s="106">
        <f t="shared" si="44"/>
        <v>0</v>
      </c>
      <c r="O58" s="106">
        <f t="shared" si="45"/>
        <v>0</v>
      </c>
      <c r="P58" s="106">
        <f t="shared" si="46"/>
        <v>0</v>
      </c>
      <c r="Q58" s="106">
        <f t="shared" si="47"/>
        <v>0</v>
      </c>
      <c r="R58" s="106">
        <f t="shared" si="48"/>
        <v>0</v>
      </c>
      <c r="S58" s="106">
        <f t="shared" si="49"/>
        <v>0</v>
      </c>
      <c r="T58" s="106">
        <f t="shared" si="50"/>
        <v>0</v>
      </c>
      <c r="U58" s="106">
        <f t="shared" si="51"/>
        <v>0</v>
      </c>
      <c r="V58" s="106">
        <f t="shared" si="52"/>
        <v>0</v>
      </c>
      <c r="W58" s="106">
        <f t="shared" si="53"/>
        <v>0</v>
      </c>
      <c r="X58" s="106">
        <f t="shared" si="54"/>
        <v>0</v>
      </c>
      <c r="Y58" s="98">
        <f t="shared" si="55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9"/>
        <v>-</v>
      </c>
      <c r="I59" s="98">
        <f>'Dep. Res. Class'!J$59</f>
        <v>0</v>
      </c>
      <c r="J59" s="106">
        <f t="shared" si="40"/>
        <v>0</v>
      </c>
      <c r="K59" s="106">
        <f t="shared" si="41"/>
        <v>0</v>
      </c>
      <c r="L59" s="106">
        <f t="shared" si="42"/>
        <v>0</v>
      </c>
      <c r="M59" s="106">
        <f t="shared" si="43"/>
        <v>0</v>
      </c>
      <c r="N59" s="106">
        <f t="shared" si="44"/>
        <v>0</v>
      </c>
      <c r="O59" s="106">
        <f t="shared" si="45"/>
        <v>0</v>
      </c>
      <c r="P59" s="106">
        <f t="shared" si="46"/>
        <v>0</v>
      </c>
      <c r="Q59" s="106">
        <f t="shared" si="47"/>
        <v>0</v>
      </c>
      <c r="R59" s="106">
        <f t="shared" si="48"/>
        <v>0</v>
      </c>
      <c r="S59" s="106">
        <f t="shared" si="49"/>
        <v>0</v>
      </c>
      <c r="T59" s="106">
        <f t="shared" si="50"/>
        <v>0</v>
      </c>
      <c r="U59" s="106">
        <f t="shared" si="51"/>
        <v>0</v>
      </c>
      <c r="V59" s="106">
        <f t="shared" si="52"/>
        <v>0</v>
      </c>
      <c r="W59" s="106">
        <f t="shared" si="53"/>
        <v>0</v>
      </c>
      <c r="X59" s="106">
        <f t="shared" si="54"/>
        <v>0</v>
      </c>
      <c r="Y59" s="98">
        <f t="shared" si="55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9"/>
        <v>-</v>
      </c>
      <c r="I60" s="98">
        <f>'Dep. Res. Class'!J$60</f>
        <v>0</v>
      </c>
      <c r="J60" s="106">
        <f t="shared" si="40"/>
        <v>0</v>
      </c>
      <c r="K60" s="106">
        <f t="shared" si="41"/>
        <v>0</v>
      </c>
      <c r="L60" s="106">
        <f t="shared" si="42"/>
        <v>0</v>
      </c>
      <c r="M60" s="106">
        <f t="shared" si="43"/>
        <v>0</v>
      </c>
      <c r="N60" s="106">
        <f t="shared" si="44"/>
        <v>0</v>
      </c>
      <c r="O60" s="106">
        <f t="shared" si="45"/>
        <v>0</v>
      </c>
      <c r="P60" s="106">
        <f t="shared" si="46"/>
        <v>0</v>
      </c>
      <c r="Q60" s="106">
        <f t="shared" si="47"/>
        <v>0</v>
      </c>
      <c r="R60" s="106">
        <f t="shared" si="48"/>
        <v>0</v>
      </c>
      <c r="S60" s="106">
        <f t="shared" si="49"/>
        <v>0</v>
      </c>
      <c r="T60" s="106">
        <f t="shared" si="50"/>
        <v>0</v>
      </c>
      <c r="U60" s="106">
        <f t="shared" si="51"/>
        <v>0</v>
      </c>
      <c r="V60" s="106">
        <f t="shared" si="52"/>
        <v>0</v>
      </c>
      <c r="W60" s="106">
        <f t="shared" si="53"/>
        <v>0</v>
      </c>
      <c r="X60" s="106">
        <f t="shared" si="54"/>
        <v>0</v>
      </c>
      <c r="Y60" s="98">
        <f t="shared" si="55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9"/>
        <v>-</v>
      </c>
      <c r="I61" s="98">
        <f>'Dep. Res. Class'!J$61</f>
        <v>0</v>
      </c>
      <c r="J61" s="106">
        <f t="shared" si="40"/>
        <v>0</v>
      </c>
      <c r="K61" s="106">
        <f t="shared" si="41"/>
        <v>0</v>
      </c>
      <c r="L61" s="106">
        <f t="shared" si="42"/>
        <v>0</v>
      </c>
      <c r="M61" s="106">
        <f t="shared" si="43"/>
        <v>0</v>
      </c>
      <c r="N61" s="106">
        <f t="shared" si="44"/>
        <v>0</v>
      </c>
      <c r="O61" s="106">
        <f t="shared" si="45"/>
        <v>0</v>
      </c>
      <c r="P61" s="106">
        <f t="shared" si="46"/>
        <v>0</v>
      </c>
      <c r="Q61" s="106">
        <f t="shared" si="47"/>
        <v>0</v>
      </c>
      <c r="R61" s="106">
        <f t="shared" si="48"/>
        <v>0</v>
      </c>
      <c r="S61" s="106">
        <f t="shared" si="49"/>
        <v>0</v>
      </c>
      <c r="T61" s="106">
        <f t="shared" si="50"/>
        <v>0</v>
      </c>
      <c r="U61" s="106">
        <f t="shared" si="51"/>
        <v>0</v>
      </c>
      <c r="V61" s="106">
        <f t="shared" si="52"/>
        <v>0</v>
      </c>
      <c r="W61" s="106">
        <f t="shared" si="53"/>
        <v>0</v>
      </c>
      <c r="X61" s="106">
        <f t="shared" si="54"/>
        <v>0</v>
      </c>
      <c r="Y61" s="98">
        <f t="shared" si="55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639</v>
      </c>
      <c r="G62" s="118">
        <v>99</v>
      </c>
      <c r="H62" s="106" t="str">
        <f t="shared" si="39"/>
        <v>-</v>
      </c>
      <c r="I62" s="98">
        <f>'Dep. Res. Class'!J$62</f>
        <v>0</v>
      </c>
      <c r="J62" s="106">
        <f t="shared" si="40"/>
        <v>0</v>
      </c>
      <c r="K62" s="106">
        <f t="shared" si="41"/>
        <v>0</v>
      </c>
      <c r="L62" s="106">
        <f t="shared" si="42"/>
        <v>0</v>
      </c>
      <c r="M62" s="106">
        <f t="shared" si="43"/>
        <v>0</v>
      </c>
      <c r="N62" s="106">
        <f t="shared" si="44"/>
        <v>0</v>
      </c>
      <c r="O62" s="106">
        <f t="shared" si="45"/>
        <v>0</v>
      </c>
      <c r="P62" s="106">
        <f t="shared" si="46"/>
        <v>0</v>
      </c>
      <c r="Q62" s="106">
        <f t="shared" si="47"/>
        <v>0</v>
      </c>
      <c r="R62" s="106">
        <f t="shared" si="48"/>
        <v>0</v>
      </c>
      <c r="S62" s="106">
        <f t="shared" si="49"/>
        <v>0</v>
      </c>
      <c r="T62" s="106">
        <f t="shared" si="50"/>
        <v>0</v>
      </c>
      <c r="U62" s="106">
        <f t="shared" si="51"/>
        <v>0</v>
      </c>
      <c r="V62" s="106">
        <f t="shared" si="52"/>
        <v>0</v>
      </c>
      <c r="W62" s="106">
        <f t="shared" si="53"/>
        <v>0</v>
      </c>
      <c r="X62" s="106">
        <f t="shared" si="54"/>
        <v>0</v>
      </c>
      <c r="Y62" s="98">
        <f t="shared" ref="Y62" si="56">SUM(J62:X62)-I62</f>
        <v>0</v>
      </c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9"/>
        <v>-</v>
      </c>
      <c r="I63" s="98">
        <f>'Dep. Res. Class'!J$63</f>
        <v>0</v>
      </c>
      <c r="J63" s="106">
        <f t="shared" si="40"/>
        <v>0</v>
      </c>
      <c r="K63" s="106">
        <f t="shared" si="41"/>
        <v>0</v>
      </c>
      <c r="L63" s="106">
        <f t="shared" si="42"/>
        <v>0</v>
      </c>
      <c r="M63" s="106">
        <f t="shared" si="43"/>
        <v>0</v>
      </c>
      <c r="N63" s="106">
        <f t="shared" si="44"/>
        <v>0</v>
      </c>
      <c r="O63" s="106">
        <f t="shared" si="45"/>
        <v>0</v>
      </c>
      <c r="P63" s="106">
        <f t="shared" si="46"/>
        <v>0</v>
      </c>
      <c r="Q63" s="106">
        <f t="shared" si="47"/>
        <v>0</v>
      </c>
      <c r="R63" s="106">
        <f t="shared" si="48"/>
        <v>0</v>
      </c>
      <c r="S63" s="106">
        <f t="shared" si="49"/>
        <v>0</v>
      </c>
      <c r="T63" s="106">
        <f t="shared" si="50"/>
        <v>0</v>
      </c>
      <c r="U63" s="106">
        <f t="shared" si="51"/>
        <v>0</v>
      </c>
      <c r="V63" s="106">
        <f t="shared" si="52"/>
        <v>0</v>
      </c>
      <c r="W63" s="106">
        <f t="shared" si="53"/>
        <v>0</v>
      </c>
      <c r="X63" s="106">
        <f t="shared" si="54"/>
        <v>0</v>
      </c>
      <c r="Y63" s="98">
        <f t="shared" si="55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9"/>
        <v>-</v>
      </c>
      <c r="I64" s="98">
        <f>'Dep. Res. Class'!J$64</f>
        <v>0</v>
      </c>
      <c r="J64" s="106">
        <f t="shared" si="40"/>
        <v>0</v>
      </c>
      <c r="K64" s="106">
        <f t="shared" si="41"/>
        <v>0</v>
      </c>
      <c r="L64" s="106">
        <f t="shared" si="42"/>
        <v>0</v>
      </c>
      <c r="M64" s="106">
        <f t="shared" si="43"/>
        <v>0</v>
      </c>
      <c r="N64" s="106">
        <f t="shared" si="44"/>
        <v>0</v>
      </c>
      <c r="O64" s="106">
        <f t="shared" si="45"/>
        <v>0</v>
      </c>
      <c r="P64" s="106">
        <f t="shared" si="46"/>
        <v>0</v>
      </c>
      <c r="Q64" s="106">
        <f t="shared" si="47"/>
        <v>0</v>
      </c>
      <c r="R64" s="106">
        <f t="shared" si="48"/>
        <v>0</v>
      </c>
      <c r="S64" s="106">
        <f t="shared" si="49"/>
        <v>0</v>
      </c>
      <c r="T64" s="106">
        <f t="shared" si="50"/>
        <v>0</v>
      </c>
      <c r="U64" s="106">
        <f t="shared" si="51"/>
        <v>0</v>
      </c>
      <c r="V64" s="106">
        <f t="shared" si="52"/>
        <v>0</v>
      </c>
      <c r="W64" s="106">
        <f t="shared" si="53"/>
        <v>0</v>
      </c>
      <c r="X64" s="106">
        <f t="shared" si="54"/>
        <v>0</v>
      </c>
      <c r="Y64" s="98">
        <f t="shared" si="55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I65" s="98"/>
      <c r="J65" s="120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'Dep. Res. Class'!J$66</f>
        <v>0</v>
      </c>
      <c r="J66" s="106">
        <f>SUM(J56:J64)</f>
        <v>0</v>
      </c>
      <c r="K66" s="106">
        <f t="shared" ref="K66:X66" si="57">SUM(K56:K64)</f>
        <v>0</v>
      </c>
      <c r="L66" s="106">
        <f t="shared" si="57"/>
        <v>0</v>
      </c>
      <c r="M66" s="106">
        <f t="shared" si="57"/>
        <v>0</v>
      </c>
      <c r="N66" s="106">
        <f t="shared" si="57"/>
        <v>0</v>
      </c>
      <c r="O66" s="106">
        <f t="shared" si="57"/>
        <v>0</v>
      </c>
      <c r="P66" s="106">
        <f t="shared" si="57"/>
        <v>0</v>
      </c>
      <c r="Q66" s="106">
        <f t="shared" si="57"/>
        <v>0</v>
      </c>
      <c r="R66" s="106">
        <f t="shared" si="57"/>
        <v>0</v>
      </c>
      <c r="S66" s="106">
        <f t="shared" si="57"/>
        <v>0</v>
      </c>
      <c r="T66" s="106">
        <f t="shared" si="57"/>
        <v>0</v>
      </c>
      <c r="U66" s="106">
        <f t="shared" si="57"/>
        <v>0</v>
      </c>
      <c r="V66" s="106">
        <f t="shared" si="57"/>
        <v>0</v>
      </c>
      <c r="W66" s="106">
        <f t="shared" si="57"/>
        <v>0</v>
      </c>
      <c r="X66" s="106">
        <f t="shared" si="57"/>
        <v>0</v>
      </c>
      <c r="Y66" s="98">
        <f>SUM(J66:X66)-I66</f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8">VLOOKUP($G70,alloc,3)</f>
        <v>Bills</v>
      </c>
      <c r="I70" s="98">
        <f>'Dep. Res. Class'!J$70</f>
        <v>0</v>
      </c>
      <c r="J70" s="106">
        <f t="shared" ref="J70:J92" si="59">$I70*VLOOKUP($G70,alloc,6)</f>
        <v>0</v>
      </c>
      <c r="K70" s="106">
        <f t="shared" ref="K70:K92" si="60">$I70*VLOOKUP($G70,alloc,7)</f>
        <v>0</v>
      </c>
      <c r="L70" s="106">
        <f t="shared" ref="L70:L92" si="61">$I70*VLOOKUP($G70,alloc,8)</f>
        <v>0</v>
      </c>
      <c r="M70" s="106">
        <f t="shared" ref="M70:M92" si="62">$I70*VLOOKUP($G70,alloc,9)</f>
        <v>0</v>
      </c>
      <c r="N70" s="106">
        <f t="shared" ref="N70:N92" si="63">$I70*VLOOKUP($G70,alloc,10)</f>
        <v>0</v>
      </c>
      <c r="O70" s="106">
        <f t="shared" ref="O70:O92" si="64">$I70*VLOOKUP($G70,alloc,11)</f>
        <v>0</v>
      </c>
      <c r="P70" s="106">
        <f t="shared" ref="P70:P92" si="65">$I70*VLOOKUP($G70,alloc,12)</f>
        <v>0</v>
      </c>
      <c r="Q70" s="106">
        <f t="shared" ref="Q70:Q92" si="66">$I70*VLOOKUP($G70,alloc,13)</f>
        <v>0</v>
      </c>
      <c r="R70" s="106">
        <f t="shared" ref="R70:R92" si="67">$I70*VLOOKUP($G70,alloc,14)</f>
        <v>0</v>
      </c>
      <c r="S70" s="106">
        <f t="shared" ref="S70:S92" si="68">$I70*VLOOKUP($G70,alloc,15)</f>
        <v>0</v>
      </c>
      <c r="T70" s="106">
        <f t="shared" ref="T70:T92" si="69">$I70*VLOOKUP($G70,alloc,16)</f>
        <v>0</v>
      </c>
      <c r="U70" s="106">
        <f t="shared" ref="U70:U92" si="70">$I70*VLOOKUP($G70,alloc,17)</f>
        <v>0</v>
      </c>
      <c r="V70" s="106">
        <f t="shared" ref="V70:V92" si="71">$I70*VLOOKUP($G70,alloc,18)</f>
        <v>0</v>
      </c>
      <c r="W70" s="106">
        <f t="shared" ref="W70:W92" si="72">$I70*VLOOKUP($G70,alloc,19)</f>
        <v>0</v>
      </c>
      <c r="X70" s="106">
        <f t="shared" ref="X70:X92" si="73">$I70*VLOOKUP($G70,alloc,20)</f>
        <v>0</v>
      </c>
      <c r="Y70" s="98">
        <f t="shared" ref="Y70:Y94" si="74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8"/>
        <v>Bills</v>
      </c>
      <c r="I71" s="98">
        <f>'Dep. Res. Class'!J$71</f>
        <v>0</v>
      </c>
      <c r="J71" s="106">
        <f t="shared" si="59"/>
        <v>0</v>
      </c>
      <c r="K71" s="106">
        <f t="shared" si="60"/>
        <v>0</v>
      </c>
      <c r="L71" s="106">
        <f t="shared" si="61"/>
        <v>0</v>
      </c>
      <c r="M71" s="106">
        <f t="shared" si="62"/>
        <v>0</v>
      </c>
      <c r="N71" s="106">
        <f t="shared" si="63"/>
        <v>0</v>
      </c>
      <c r="O71" s="106">
        <f t="shared" si="64"/>
        <v>0</v>
      </c>
      <c r="P71" s="106">
        <f t="shared" si="65"/>
        <v>0</v>
      </c>
      <c r="Q71" s="106">
        <f t="shared" si="66"/>
        <v>0</v>
      </c>
      <c r="R71" s="106">
        <f t="shared" si="67"/>
        <v>0</v>
      </c>
      <c r="S71" s="106">
        <f t="shared" si="68"/>
        <v>0</v>
      </c>
      <c r="T71" s="106">
        <f t="shared" si="69"/>
        <v>0</v>
      </c>
      <c r="U71" s="106">
        <f t="shared" si="70"/>
        <v>0</v>
      </c>
      <c r="V71" s="106">
        <f t="shared" si="71"/>
        <v>0</v>
      </c>
      <c r="W71" s="106">
        <f t="shared" si="72"/>
        <v>0</v>
      </c>
      <c r="X71" s="106">
        <f t="shared" si="73"/>
        <v>0</v>
      </c>
      <c r="Y71" s="98">
        <f t="shared" si="74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8"/>
        <v>Bills</v>
      </c>
      <c r="I72" s="98">
        <f>'Dep. Res. Class'!J$72</f>
        <v>156294.07960307077</v>
      </c>
      <c r="J72" s="106">
        <f t="shared" si="59"/>
        <v>138878.00931570726</v>
      </c>
      <c r="K72" s="106">
        <f t="shared" si="60"/>
        <v>17246.031540235734</v>
      </c>
      <c r="L72" s="106">
        <f t="shared" si="61"/>
        <v>6.9782087933477088</v>
      </c>
      <c r="M72" s="106">
        <f t="shared" si="62"/>
        <v>102.77456958364657</v>
      </c>
      <c r="N72" s="106">
        <f t="shared" si="63"/>
        <v>60.285968750777108</v>
      </c>
      <c r="O72" s="106">
        <f t="shared" si="64"/>
        <v>0</v>
      </c>
      <c r="P72" s="106">
        <f t="shared" si="65"/>
        <v>0</v>
      </c>
      <c r="Q72" s="106">
        <f t="shared" si="66"/>
        <v>0</v>
      </c>
      <c r="R72" s="106">
        <f t="shared" si="67"/>
        <v>0</v>
      </c>
      <c r="S72" s="106">
        <f t="shared" si="68"/>
        <v>0</v>
      </c>
      <c r="T72" s="106">
        <f t="shared" si="69"/>
        <v>0</v>
      </c>
      <c r="U72" s="106">
        <f t="shared" si="70"/>
        <v>0</v>
      </c>
      <c r="V72" s="106">
        <f t="shared" si="71"/>
        <v>0</v>
      </c>
      <c r="W72" s="106">
        <f t="shared" si="72"/>
        <v>0</v>
      </c>
      <c r="X72" s="106">
        <f t="shared" si="73"/>
        <v>0</v>
      </c>
      <c r="Y72" s="98">
        <f t="shared" si="74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8"/>
        <v>Bills</v>
      </c>
      <c r="I73" s="98">
        <f>'Dep. Res. Class'!J$73</f>
        <v>0</v>
      </c>
      <c r="J73" s="106">
        <f t="shared" si="59"/>
        <v>0</v>
      </c>
      <c r="K73" s="106">
        <f t="shared" si="60"/>
        <v>0</v>
      </c>
      <c r="L73" s="106">
        <f t="shared" si="61"/>
        <v>0</v>
      </c>
      <c r="M73" s="106">
        <f t="shared" si="62"/>
        <v>0</v>
      </c>
      <c r="N73" s="106">
        <f t="shared" si="63"/>
        <v>0</v>
      </c>
      <c r="O73" s="106">
        <f t="shared" si="64"/>
        <v>0</v>
      </c>
      <c r="P73" s="106">
        <f t="shared" si="65"/>
        <v>0</v>
      </c>
      <c r="Q73" s="106">
        <f t="shared" si="66"/>
        <v>0</v>
      </c>
      <c r="R73" s="106">
        <f t="shared" si="67"/>
        <v>0</v>
      </c>
      <c r="S73" s="106">
        <f t="shared" si="68"/>
        <v>0</v>
      </c>
      <c r="T73" s="106">
        <f t="shared" si="69"/>
        <v>0</v>
      </c>
      <c r="U73" s="106">
        <f t="shared" si="70"/>
        <v>0</v>
      </c>
      <c r="V73" s="106">
        <f t="shared" si="71"/>
        <v>0</v>
      </c>
      <c r="W73" s="106">
        <f t="shared" si="72"/>
        <v>0</v>
      </c>
      <c r="X73" s="106">
        <f t="shared" si="73"/>
        <v>0</v>
      </c>
      <c r="Y73" s="98">
        <f t="shared" si="74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8"/>
        <v>Bills</v>
      </c>
      <c r="I74" s="98">
        <f>'Dep. Res. Class'!J$74</f>
        <v>46891.09974416226</v>
      </c>
      <c r="J74" s="106">
        <f t="shared" si="59"/>
        <v>41665.958196445841</v>
      </c>
      <c r="K74" s="106">
        <f t="shared" si="60"/>
        <v>5174.1267948083787</v>
      </c>
      <c r="L74" s="106">
        <f t="shared" si="61"/>
        <v>2.093591039375676</v>
      </c>
      <c r="M74" s="106">
        <f t="shared" si="62"/>
        <v>30.834261961483989</v>
      </c>
      <c r="N74" s="106">
        <f t="shared" si="63"/>
        <v>18.086899907183675</v>
      </c>
      <c r="O74" s="106">
        <f t="shared" si="64"/>
        <v>0</v>
      </c>
      <c r="P74" s="106">
        <f t="shared" si="65"/>
        <v>0</v>
      </c>
      <c r="Q74" s="106">
        <f t="shared" si="66"/>
        <v>0</v>
      </c>
      <c r="R74" s="106">
        <f t="shared" si="67"/>
        <v>0</v>
      </c>
      <c r="S74" s="106">
        <f t="shared" si="68"/>
        <v>0</v>
      </c>
      <c r="T74" s="106">
        <f t="shared" si="69"/>
        <v>0</v>
      </c>
      <c r="U74" s="106">
        <f t="shared" si="70"/>
        <v>0</v>
      </c>
      <c r="V74" s="106">
        <f t="shared" si="71"/>
        <v>0</v>
      </c>
      <c r="W74" s="106">
        <f t="shared" si="72"/>
        <v>0</v>
      </c>
      <c r="X74" s="106">
        <f t="shared" si="73"/>
        <v>0</v>
      </c>
      <c r="Y74" s="98">
        <f t="shared" si="74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8"/>
        <v>Bills</v>
      </c>
      <c r="I75" s="98">
        <f>'Dep. Res. Class'!J$75</f>
        <v>30622.370270087915</v>
      </c>
      <c r="J75" s="106">
        <f t="shared" si="59"/>
        <v>27210.076251376773</v>
      </c>
      <c r="K75" s="106">
        <f t="shared" si="60"/>
        <v>3378.9786846432612</v>
      </c>
      <c r="L75" s="106">
        <f t="shared" si="61"/>
        <v>1.367225771024525</v>
      </c>
      <c r="M75" s="106">
        <f t="shared" si="62"/>
        <v>20.136405244089016</v>
      </c>
      <c r="N75" s="106">
        <f t="shared" si="63"/>
        <v>11.811703052768577</v>
      </c>
      <c r="O75" s="106">
        <f t="shared" si="64"/>
        <v>0</v>
      </c>
      <c r="P75" s="106">
        <f t="shared" si="65"/>
        <v>0</v>
      </c>
      <c r="Q75" s="106">
        <f t="shared" si="66"/>
        <v>0</v>
      </c>
      <c r="R75" s="106">
        <f t="shared" si="67"/>
        <v>0</v>
      </c>
      <c r="S75" s="106">
        <f t="shared" si="68"/>
        <v>0</v>
      </c>
      <c r="T75" s="106">
        <f t="shared" si="69"/>
        <v>0</v>
      </c>
      <c r="U75" s="106">
        <f t="shared" si="70"/>
        <v>0</v>
      </c>
      <c r="V75" s="106">
        <f t="shared" si="71"/>
        <v>0</v>
      </c>
      <c r="W75" s="106">
        <f t="shared" si="72"/>
        <v>0</v>
      </c>
      <c r="X75" s="106">
        <f t="shared" si="73"/>
        <v>0</v>
      </c>
      <c r="Y75" s="98">
        <f t="shared" si="74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8"/>
        <v>Bills</v>
      </c>
      <c r="I76" s="98">
        <f>'Dep. Res. Class'!J$76</f>
        <v>15401.319897279425</v>
      </c>
      <c r="J76" s="106">
        <f t="shared" si="59"/>
        <v>13685.129043918922</v>
      </c>
      <c r="K76" s="106">
        <f t="shared" si="60"/>
        <v>1699.4351250175096</v>
      </c>
      <c r="L76" s="106">
        <f t="shared" si="61"/>
        <v>0.68763721702894709</v>
      </c>
      <c r="M76" s="106">
        <f t="shared" si="62"/>
        <v>10.127472694313402</v>
      </c>
      <c r="N76" s="106">
        <f t="shared" si="63"/>
        <v>5.9406184316521413</v>
      </c>
      <c r="O76" s="106">
        <f t="shared" si="64"/>
        <v>0</v>
      </c>
      <c r="P76" s="106">
        <f t="shared" si="65"/>
        <v>0</v>
      </c>
      <c r="Q76" s="106">
        <f t="shared" si="66"/>
        <v>0</v>
      </c>
      <c r="R76" s="106">
        <f t="shared" si="67"/>
        <v>0</v>
      </c>
      <c r="S76" s="106">
        <f t="shared" si="68"/>
        <v>0</v>
      </c>
      <c r="T76" s="106">
        <f t="shared" si="69"/>
        <v>0</v>
      </c>
      <c r="U76" s="106">
        <f t="shared" si="70"/>
        <v>0</v>
      </c>
      <c r="V76" s="106">
        <f t="shared" si="71"/>
        <v>0</v>
      </c>
      <c r="W76" s="106">
        <f t="shared" si="72"/>
        <v>0</v>
      </c>
      <c r="X76" s="106">
        <f t="shared" si="73"/>
        <v>0</v>
      </c>
      <c r="Y76" s="98">
        <f t="shared" si="74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8"/>
        <v>Bills</v>
      </c>
      <c r="I77" s="98">
        <f>'Dep. Res. Class'!J$77</f>
        <v>1146.6557207077728</v>
      </c>
      <c r="J77" s="106">
        <f t="shared" si="59"/>
        <v>1018.8822523974501</v>
      </c>
      <c r="K77" s="106">
        <f t="shared" si="60"/>
        <v>126.52597446646632</v>
      </c>
      <c r="L77" s="106">
        <f t="shared" si="61"/>
        <v>5.1195816588232586E-2</v>
      </c>
      <c r="M77" s="106">
        <f t="shared" si="62"/>
        <v>0.75400839529977959</v>
      </c>
      <c r="N77" s="106">
        <f t="shared" si="63"/>
        <v>0.44228963196844234</v>
      </c>
      <c r="O77" s="106">
        <f t="shared" si="64"/>
        <v>0</v>
      </c>
      <c r="P77" s="106">
        <f t="shared" si="65"/>
        <v>0</v>
      </c>
      <c r="Q77" s="106">
        <f t="shared" si="66"/>
        <v>0</v>
      </c>
      <c r="R77" s="106">
        <f t="shared" si="67"/>
        <v>0</v>
      </c>
      <c r="S77" s="106">
        <f t="shared" si="68"/>
        <v>0</v>
      </c>
      <c r="T77" s="106">
        <f t="shared" si="69"/>
        <v>0</v>
      </c>
      <c r="U77" s="106">
        <f t="shared" si="70"/>
        <v>0</v>
      </c>
      <c r="V77" s="106">
        <f t="shared" si="71"/>
        <v>0</v>
      </c>
      <c r="W77" s="106">
        <f t="shared" si="72"/>
        <v>0</v>
      </c>
      <c r="X77" s="106">
        <f t="shared" si="73"/>
        <v>0</v>
      </c>
      <c r="Y77" s="98">
        <f t="shared" si="74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85" si="75">A77+1</f>
        <v>67</v>
      </c>
      <c r="C78" s="97">
        <v>37600</v>
      </c>
      <c r="E78" s="107" t="s">
        <v>271</v>
      </c>
      <c r="G78" s="118">
        <v>2</v>
      </c>
      <c r="H78" s="106" t="str">
        <f t="shared" si="58"/>
        <v>Bills</v>
      </c>
      <c r="I78" s="98">
        <f>'Dep. Res. Class'!J$78</f>
        <v>412100.73771981796</v>
      </c>
      <c r="J78" s="106">
        <f t="shared" si="59"/>
        <v>366179.76981220383</v>
      </c>
      <c r="K78" s="106">
        <f t="shared" si="60"/>
        <v>45472.626592893408</v>
      </c>
      <c r="L78" s="106">
        <f t="shared" si="61"/>
        <v>18.399449288193068</v>
      </c>
      <c r="M78" s="106">
        <f t="shared" si="62"/>
        <v>270.98579838609174</v>
      </c>
      <c r="N78" s="106">
        <f t="shared" si="63"/>
        <v>158.95606704645147</v>
      </c>
      <c r="O78" s="106">
        <f t="shared" si="64"/>
        <v>0</v>
      </c>
      <c r="P78" s="106">
        <f t="shared" si="65"/>
        <v>0</v>
      </c>
      <c r="Q78" s="106">
        <f t="shared" si="66"/>
        <v>0</v>
      </c>
      <c r="R78" s="106">
        <f t="shared" si="67"/>
        <v>0</v>
      </c>
      <c r="S78" s="106">
        <f t="shared" si="68"/>
        <v>0</v>
      </c>
      <c r="T78" s="106">
        <f t="shared" si="69"/>
        <v>0</v>
      </c>
      <c r="U78" s="106">
        <f t="shared" si="70"/>
        <v>0</v>
      </c>
      <c r="V78" s="106">
        <f t="shared" si="71"/>
        <v>0</v>
      </c>
      <c r="W78" s="106">
        <f t="shared" si="72"/>
        <v>0</v>
      </c>
      <c r="X78" s="106">
        <f t="shared" si="73"/>
        <v>0</v>
      </c>
      <c r="Y78" s="98">
        <f t="shared" si="74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5"/>
        <v>68</v>
      </c>
      <c r="C79" s="97">
        <v>37601</v>
      </c>
      <c r="E79" s="107" t="s">
        <v>272</v>
      </c>
      <c r="G79" s="118">
        <v>2</v>
      </c>
      <c r="H79" s="106" t="str">
        <f t="shared" si="58"/>
        <v>Bills</v>
      </c>
      <c r="I79" s="98">
        <f>'Dep. Res. Class'!J$79</f>
        <v>8305164.5002441304</v>
      </c>
      <c r="J79" s="106">
        <f t="shared" si="59"/>
        <v>7379708.2766193543</v>
      </c>
      <c r="K79" s="106">
        <f t="shared" si="60"/>
        <v>916420.69412872568</v>
      </c>
      <c r="L79" s="106">
        <f t="shared" si="61"/>
        <v>370.80849186986194</v>
      </c>
      <c r="M79" s="106">
        <f t="shared" si="62"/>
        <v>5461.2414558612709</v>
      </c>
      <c r="N79" s="106">
        <f t="shared" si="63"/>
        <v>3203.4795483190132</v>
      </c>
      <c r="O79" s="106">
        <f t="shared" si="64"/>
        <v>0</v>
      </c>
      <c r="P79" s="106">
        <f t="shared" si="65"/>
        <v>0</v>
      </c>
      <c r="Q79" s="106">
        <f t="shared" si="66"/>
        <v>0</v>
      </c>
      <c r="R79" s="106">
        <f t="shared" si="67"/>
        <v>0</v>
      </c>
      <c r="S79" s="106">
        <f t="shared" si="68"/>
        <v>0</v>
      </c>
      <c r="T79" s="106">
        <f t="shared" si="69"/>
        <v>0</v>
      </c>
      <c r="U79" s="106">
        <f t="shared" si="70"/>
        <v>0</v>
      </c>
      <c r="V79" s="106">
        <f t="shared" si="71"/>
        <v>0</v>
      </c>
      <c r="W79" s="106">
        <f t="shared" si="72"/>
        <v>0</v>
      </c>
      <c r="X79" s="106">
        <f t="shared" si="73"/>
        <v>0</v>
      </c>
      <c r="Y79" s="98">
        <f t="shared" si="74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5"/>
        <v>69</v>
      </c>
      <c r="C80" s="97">
        <v>37602</v>
      </c>
      <c r="E80" s="107" t="s">
        <v>279</v>
      </c>
      <c r="G80" s="118">
        <v>2</v>
      </c>
      <c r="H80" s="106" t="str">
        <f t="shared" si="58"/>
        <v>Bills</v>
      </c>
      <c r="I80" s="98">
        <f>'Dep. Res. Class'!J$80</f>
        <v>6786994.8469803743</v>
      </c>
      <c r="J80" s="106">
        <f t="shared" si="59"/>
        <v>6030710.4144850709</v>
      </c>
      <c r="K80" s="106">
        <f t="shared" si="60"/>
        <v>748900.58210587036</v>
      </c>
      <c r="L80" s="106">
        <f t="shared" si="61"/>
        <v>303.02534326241692</v>
      </c>
      <c r="M80" s="106">
        <f t="shared" si="62"/>
        <v>4462.9359981920297</v>
      </c>
      <c r="N80" s="106">
        <f t="shared" si="63"/>
        <v>2617.8890479784059</v>
      </c>
      <c r="O80" s="106">
        <f t="shared" si="64"/>
        <v>0</v>
      </c>
      <c r="P80" s="106">
        <f t="shared" si="65"/>
        <v>0</v>
      </c>
      <c r="Q80" s="106">
        <f t="shared" si="66"/>
        <v>0</v>
      </c>
      <c r="R80" s="106">
        <f t="shared" si="67"/>
        <v>0</v>
      </c>
      <c r="S80" s="106">
        <f t="shared" si="68"/>
        <v>0</v>
      </c>
      <c r="T80" s="106">
        <f t="shared" si="69"/>
        <v>0</v>
      </c>
      <c r="U80" s="106">
        <f t="shared" si="70"/>
        <v>0</v>
      </c>
      <c r="V80" s="106">
        <f t="shared" si="71"/>
        <v>0</v>
      </c>
      <c r="W80" s="106">
        <f t="shared" si="72"/>
        <v>0</v>
      </c>
      <c r="X80" s="106">
        <f t="shared" si="73"/>
        <v>0</v>
      </c>
      <c r="Y80" s="98">
        <f t="shared" si="74"/>
        <v>0</v>
      </c>
    </row>
    <row r="81" spans="1:33">
      <c r="A81" s="97">
        <f t="shared" si="75"/>
        <v>70</v>
      </c>
      <c r="C81" s="97">
        <v>37603</v>
      </c>
      <c r="E81" s="107" t="s">
        <v>639</v>
      </c>
      <c r="G81" s="118">
        <v>2</v>
      </c>
      <c r="H81" s="106" t="str">
        <f t="shared" si="58"/>
        <v>Bills</v>
      </c>
      <c r="I81" s="98">
        <f>'Dep. Res. Class'!J$81</f>
        <v>849977.79353488446</v>
      </c>
      <c r="J81" s="106">
        <f t="shared" si="59"/>
        <v>755263.56614702346</v>
      </c>
      <c r="K81" s="106">
        <f t="shared" si="60"/>
        <v>93789.501643506839</v>
      </c>
      <c r="L81" s="106">
        <f t="shared" si="61"/>
        <v>37.949758097419824</v>
      </c>
      <c r="M81" s="106">
        <f t="shared" si="62"/>
        <v>558.92137506460631</v>
      </c>
      <c r="N81" s="106">
        <f t="shared" si="63"/>
        <v>327.85461119214244</v>
      </c>
      <c r="O81" s="106">
        <f t="shared" si="64"/>
        <v>0</v>
      </c>
      <c r="P81" s="106">
        <f t="shared" si="65"/>
        <v>0</v>
      </c>
      <c r="Q81" s="106">
        <f t="shared" si="66"/>
        <v>0</v>
      </c>
      <c r="R81" s="106">
        <f t="shared" si="67"/>
        <v>0</v>
      </c>
      <c r="S81" s="106">
        <f t="shared" si="68"/>
        <v>0</v>
      </c>
      <c r="T81" s="106">
        <f t="shared" si="69"/>
        <v>0</v>
      </c>
      <c r="U81" s="106">
        <f t="shared" si="70"/>
        <v>0</v>
      </c>
      <c r="V81" s="106">
        <f t="shared" si="71"/>
        <v>0</v>
      </c>
      <c r="W81" s="106">
        <f t="shared" si="72"/>
        <v>0</v>
      </c>
      <c r="X81" s="106">
        <f t="shared" si="73"/>
        <v>0</v>
      </c>
      <c r="Y81" s="98">
        <f t="shared" si="74"/>
        <v>0</v>
      </c>
    </row>
    <row r="82" spans="1:33">
      <c r="A82" s="97">
        <f t="shared" si="75"/>
        <v>71</v>
      </c>
      <c r="C82" s="97">
        <v>37604</v>
      </c>
      <c r="E82" s="107" t="s">
        <v>640</v>
      </c>
      <c r="G82" s="118">
        <v>2</v>
      </c>
      <c r="H82" s="106" t="str">
        <f t="shared" si="58"/>
        <v>Bills</v>
      </c>
      <c r="I82" s="98">
        <f>'Dep. Res. Class'!J$82</f>
        <v>2798878.7498161434</v>
      </c>
      <c r="J82" s="106">
        <f t="shared" si="59"/>
        <v>2486995.7331567695</v>
      </c>
      <c r="K82" s="106">
        <f t="shared" si="60"/>
        <v>308838.00153666473</v>
      </c>
      <c r="L82" s="106">
        <f t="shared" si="61"/>
        <v>124.96417236713627</v>
      </c>
      <c r="M82" s="106">
        <f t="shared" si="62"/>
        <v>1840.4635643250385</v>
      </c>
      <c r="N82" s="106">
        <f t="shared" si="63"/>
        <v>1079.5873860171155</v>
      </c>
      <c r="O82" s="106">
        <f t="shared" si="64"/>
        <v>0</v>
      </c>
      <c r="P82" s="106">
        <f t="shared" si="65"/>
        <v>0</v>
      </c>
      <c r="Q82" s="106">
        <f t="shared" si="66"/>
        <v>0</v>
      </c>
      <c r="R82" s="106">
        <f t="shared" si="67"/>
        <v>0</v>
      </c>
      <c r="S82" s="106">
        <f t="shared" si="68"/>
        <v>0</v>
      </c>
      <c r="T82" s="106">
        <f t="shared" si="69"/>
        <v>0</v>
      </c>
      <c r="U82" s="106">
        <f t="shared" si="70"/>
        <v>0</v>
      </c>
      <c r="V82" s="106">
        <f t="shared" si="71"/>
        <v>0</v>
      </c>
      <c r="W82" s="106">
        <f t="shared" si="72"/>
        <v>0</v>
      </c>
      <c r="X82" s="106">
        <f t="shared" si="73"/>
        <v>0</v>
      </c>
      <c r="Y82" s="98">
        <f t="shared" si="74"/>
        <v>0</v>
      </c>
    </row>
    <row r="83" spans="1:33">
      <c r="A83" s="97">
        <f t="shared" si="75"/>
        <v>72</v>
      </c>
      <c r="C83" s="97">
        <v>37800</v>
      </c>
      <c r="E83" s="107" t="s">
        <v>280</v>
      </c>
      <c r="G83" s="118">
        <v>2</v>
      </c>
      <c r="H83" s="106" t="str">
        <f t="shared" si="58"/>
        <v>Bills</v>
      </c>
      <c r="I83" s="98">
        <f>'Dep. Res. Class'!J$83</f>
        <v>1162678.7566426445</v>
      </c>
      <c r="J83" s="106">
        <f t="shared" si="59"/>
        <v>1033119.8187817964</v>
      </c>
      <c r="K83" s="106">
        <f t="shared" si="60"/>
        <v>128294.01189824182</v>
      </c>
      <c r="L83" s="106">
        <f t="shared" si="61"/>
        <v>51.911212146022166</v>
      </c>
      <c r="M83" s="106">
        <f t="shared" si="62"/>
        <v>764.54469088955432</v>
      </c>
      <c r="N83" s="106">
        <f t="shared" si="63"/>
        <v>448.47005957078943</v>
      </c>
      <c r="O83" s="106">
        <f t="shared" si="64"/>
        <v>0</v>
      </c>
      <c r="P83" s="106">
        <f t="shared" si="65"/>
        <v>0</v>
      </c>
      <c r="Q83" s="106">
        <f t="shared" si="66"/>
        <v>0</v>
      </c>
      <c r="R83" s="106">
        <f t="shared" si="67"/>
        <v>0</v>
      </c>
      <c r="S83" s="106">
        <f t="shared" si="68"/>
        <v>0</v>
      </c>
      <c r="T83" s="106">
        <f t="shared" si="69"/>
        <v>0</v>
      </c>
      <c r="U83" s="106">
        <f t="shared" si="70"/>
        <v>0</v>
      </c>
      <c r="V83" s="106">
        <f t="shared" si="71"/>
        <v>0</v>
      </c>
      <c r="W83" s="106">
        <f t="shared" si="72"/>
        <v>0</v>
      </c>
      <c r="X83" s="106">
        <f t="shared" si="73"/>
        <v>0</v>
      </c>
      <c r="Y83" s="98">
        <f t="shared" si="74"/>
        <v>0</v>
      </c>
    </row>
    <row r="84" spans="1:33">
      <c r="A84" s="97">
        <f t="shared" si="75"/>
        <v>73</v>
      </c>
      <c r="C84" s="97">
        <v>37900</v>
      </c>
      <c r="E84" s="107" t="s">
        <v>281</v>
      </c>
      <c r="G84" s="118">
        <v>2</v>
      </c>
      <c r="H84" s="106" t="str">
        <f t="shared" si="58"/>
        <v>Bills</v>
      </c>
      <c r="I84" s="98">
        <f>'Dep. Res. Class'!J$84</f>
        <v>219075.77671134201</v>
      </c>
      <c r="J84" s="106">
        <f t="shared" si="59"/>
        <v>194663.85314294268</v>
      </c>
      <c r="K84" s="106">
        <f t="shared" si="60"/>
        <v>24173.582034973089</v>
      </c>
      <c r="L84" s="106">
        <f t="shared" si="61"/>
        <v>9.7812822810629996</v>
      </c>
      <c r="M84" s="106">
        <f t="shared" si="62"/>
        <v>144.05803927373375</v>
      </c>
      <c r="N84" s="106">
        <f t="shared" si="63"/>
        <v>84.502211871451479</v>
      </c>
      <c r="O84" s="106">
        <f t="shared" si="64"/>
        <v>0</v>
      </c>
      <c r="P84" s="106">
        <f t="shared" si="65"/>
        <v>0</v>
      </c>
      <c r="Q84" s="106">
        <f t="shared" si="66"/>
        <v>0</v>
      </c>
      <c r="R84" s="106">
        <f t="shared" si="67"/>
        <v>0</v>
      </c>
      <c r="S84" s="106">
        <f t="shared" si="68"/>
        <v>0</v>
      </c>
      <c r="T84" s="106">
        <f t="shared" si="69"/>
        <v>0</v>
      </c>
      <c r="U84" s="106">
        <f t="shared" si="70"/>
        <v>0</v>
      </c>
      <c r="V84" s="106">
        <f t="shared" si="71"/>
        <v>0</v>
      </c>
      <c r="W84" s="106">
        <f t="shared" si="72"/>
        <v>0</v>
      </c>
      <c r="X84" s="106">
        <f t="shared" si="73"/>
        <v>0</v>
      </c>
      <c r="Y84" s="98">
        <f t="shared" si="74"/>
        <v>0</v>
      </c>
    </row>
    <row r="85" spans="1:33">
      <c r="A85" s="97">
        <f t="shared" si="75"/>
        <v>74</v>
      </c>
      <c r="C85" s="97">
        <v>37905</v>
      </c>
      <c r="E85" s="107" t="s">
        <v>282</v>
      </c>
      <c r="G85" s="118">
        <v>2</v>
      </c>
      <c r="H85" s="106" t="str">
        <f t="shared" si="58"/>
        <v>Bills</v>
      </c>
      <c r="I85" s="98">
        <f>'Dep. Res. Class'!J$85</f>
        <v>368283.90492908808</v>
      </c>
      <c r="J85" s="106">
        <f t="shared" si="59"/>
        <v>327245.50865560776</v>
      </c>
      <c r="K85" s="106">
        <f t="shared" si="60"/>
        <v>40637.725090409906</v>
      </c>
      <c r="L85" s="106">
        <f t="shared" si="61"/>
        <v>16.443117937361084</v>
      </c>
      <c r="M85" s="106">
        <f t="shared" si="62"/>
        <v>242.1730874886446</v>
      </c>
      <c r="N85" s="106">
        <f t="shared" si="63"/>
        <v>142.05497764441841</v>
      </c>
      <c r="O85" s="106">
        <f t="shared" si="64"/>
        <v>0</v>
      </c>
      <c r="P85" s="106">
        <f t="shared" si="65"/>
        <v>0</v>
      </c>
      <c r="Q85" s="106">
        <f t="shared" si="66"/>
        <v>0</v>
      </c>
      <c r="R85" s="106">
        <f t="shared" si="67"/>
        <v>0</v>
      </c>
      <c r="S85" s="106">
        <f t="shared" si="68"/>
        <v>0</v>
      </c>
      <c r="T85" s="106">
        <f t="shared" si="69"/>
        <v>0</v>
      </c>
      <c r="U85" s="106">
        <f t="shared" si="70"/>
        <v>0</v>
      </c>
      <c r="V85" s="106">
        <f t="shared" si="71"/>
        <v>0</v>
      </c>
      <c r="W85" s="106">
        <f t="shared" si="72"/>
        <v>0</v>
      </c>
      <c r="X85" s="106">
        <f t="shared" si="73"/>
        <v>0</v>
      </c>
      <c r="Y85" s="98">
        <f t="shared" si="74"/>
        <v>0</v>
      </c>
    </row>
    <row r="86" spans="1:33">
      <c r="A86" s="97">
        <f t="shared" ref="A86:A144" si="76">A85+1</f>
        <v>75</v>
      </c>
      <c r="C86" s="97">
        <v>38000</v>
      </c>
      <c r="E86" s="107" t="s">
        <v>52</v>
      </c>
      <c r="G86" s="118">
        <v>2</v>
      </c>
      <c r="H86" s="106" t="str">
        <f t="shared" si="58"/>
        <v>Bills</v>
      </c>
      <c r="I86" s="98">
        <f>'Dep. Res. Class'!J$86</f>
        <v>39052235.393643729</v>
      </c>
      <c r="J86" s="106">
        <f t="shared" si="59"/>
        <v>34700589.584527612</v>
      </c>
      <c r="K86" s="106">
        <f t="shared" si="60"/>
        <v>4309159.278623485</v>
      </c>
      <c r="L86" s="106">
        <f t="shared" si="61"/>
        <v>1743.6018889256447</v>
      </c>
      <c r="M86" s="106">
        <f t="shared" si="62"/>
        <v>25679.646305566948</v>
      </c>
      <c r="N86" s="106">
        <f t="shared" si="63"/>
        <v>15063.282298141137</v>
      </c>
      <c r="O86" s="106">
        <f t="shared" si="64"/>
        <v>0</v>
      </c>
      <c r="P86" s="106">
        <f t="shared" si="65"/>
        <v>0</v>
      </c>
      <c r="Q86" s="106">
        <f t="shared" si="66"/>
        <v>0</v>
      </c>
      <c r="R86" s="106">
        <f t="shared" si="67"/>
        <v>0</v>
      </c>
      <c r="S86" s="106">
        <f t="shared" si="68"/>
        <v>0</v>
      </c>
      <c r="T86" s="106">
        <f t="shared" si="69"/>
        <v>0</v>
      </c>
      <c r="U86" s="106">
        <f t="shared" si="70"/>
        <v>0</v>
      </c>
      <c r="V86" s="106">
        <f t="shared" si="71"/>
        <v>0</v>
      </c>
      <c r="W86" s="106">
        <f t="shared" si="72"/>
        <v>0</v>
      </c>
      <c r="X86" s="106">
        <f t="shared" si="73"/>
        <v>0</v>
      </c>
      <c r="Y86" s="98">
        <f t="shared" si="74"/>
        <v>0</v>
      </c>
    </row>
    <row r="87" spans="1:33">
      <c r="A87" s="97">
        <f t="shared" si="76"/>
        <v>76</v>
      </c>
      <c r="C87" s="97">
        <v>38100</v>
      </c>
      <c r="E87" s="107" t="s">
        <v>51</v>
      </c>
      <c r="G87" s="118">
        <v>4</v>
      </c>
      <c r="H87" s="106" t="str">
        <f t="shared" si="58"/>
        <v>Meter Investment</v>
      </c>
      <c r="I87" s="98">
        <f>'Dep. Res. Class'!J$87</f>
        <v>19847641.300832935</v>
      </c>
      <c r="J87" s="106">
        <f t="shared" si="59"/>
        <v>12728276.339712592</v>
      </c>
      <c r="K87" s="106">
        <f t="shared" si="60"/>
        <v>6664004.8460983755</v>
      </c>
      <c r="L87" s="106">
        <f t="shared" si="61"/>
        <v>18687.49336525282</v>
      </c>
      <c r="M87" s="106">
        <f t="shared" si="62"/>
        <v>275228.0913465941</v>
      </c>
      <c r="N87" s="106">
        <f t="shared" si="63"/>
        <v>161444.53031012227</v>
      </c>
      <c r="O87" s="106">
        <f t="shared" si="64"/>
        <v>0</v>
      </c>
      <c r="P87" s="106">
        <f t="shared" si="65"/>
        <v>0</v>
      </c>
      <c r="Q87" s="106">
        <f t="shared" si="66"/>
        <v>0</v>
      </c>
      <c r="R87" s="106">
        <f t="shared" si="67"/>
        <v>0</v>
      </c>
      <c r="S87" s="106">
        <f t="shared" si="68"/>
        <v>0</v>
      </c>
      <c r="T87" s="106">
        <f t="shared" si="69"/>
        <v>0</v>
      </c>
      <c r="U87" s="106">
        <f t="shared" si="70"/>
        <v>0</v>
      </c>
      <c r="V87" s="106">
        <f t="shared" si="71"/>
        <v>0</v>
      </c>
      <c r="W87" s="106">
        <f t="shared" si="72"/>
        <v>0</v>
      </c>
      <c r="X87" s="106">
        <f t="shared" si="73"/>
        <v>0</v>
      </c>
      <c r="Y87" s="98">
        <f t="shared" si="74"/>
        <v>0</v>
      </c>
      <c r="Z87" s="98"/>
      <c r="AA87" s="98"/>
      <c r="AB87" s="98"/>
      <c r="AC87" s="98"/>
      <c r="AD87" s="98"/>
      <c r="AE87" s="98"/>
      <c r="AF87" s="98"/>
      <c r="AG87" s="98"/>
    </row>
    <row r="88" spans="1:33">
      <c r="A88" s="97">
        <f t="shared" si="76"/>
        <v>77</v>
      </c>
      <c r="C88" s="97">
        <v>38200</v>
      </c>
      <c r="E88" s="107" t="s">
        <v>283</v>
      </c>
      <c r="G88" s="118">
        <v>4</v>
      </c>
      <c r="H88" s="106" t="str">
        <f t="shared" si="58"/>
        <v>Meter Investment</v>
      </c>
      <c r="I88" s="98">
        <f>'Dep. Res. Class'!J$88</f>
        <v>27765269.163531892</v>
      </c>
      <c r="J88" s="106">
        <f t="shared" si="59"/>
        <v>17805844.694759954</v>
      </c>
      <c r="K88" s="106">
        <f t="shared" si="60"/>
        <v>9322411.9407698773</v>
      </c>
      <c r="L88" s="106">
        <f t="shared" si="61"/>
        <v>26142.314616305874</v>
      </c>
      <c r="M88" s="106">
        <f t="shared" si="62"/>
        <v>385022.17577272671</v>
      </c>
      <c r="N88" s="106">
        <f t="shared" si="63"/>
        <v>225848.03761303419</v>
      </c>
      <c r="O88" s="106">
        <f t="shared" si="64"/>
        <v>0</v>
      </c>
      <c r="P88" s="106">
        <f t="shared" si="65"/>
        <v>0</v>
      </c>
      <c r="Q88" s="106">
        <f t="shared" si="66"/>
        <v>0</v>
      </c>
      <c r="R88" s="106">
        <f t="shared" si="67"/>
        <v>0</v>
      </c>
      <c r="S88" s="106">
        <f t="shared" si="68"/>
        <v>0</v>
      </c>
      <c r="T88" s="106">
        <f t="shared" si="69"/>
        <v>0</v>
      </c>
      <c r="U88" s="106">
        <f t="shared" si="70"/>
        <v>0</v>
      </c>
      <c r="V88" s="106">
        <f t="shared" si="71"/>
        <v>0</v>
      </c>
      <c r="W88" s="106">
        <f t="shared" si="72"/>
        <v>0</v>
      </c>
      <c r="X88" s="106">
        <f t="shared" si="73"/>
        <v>0</v>
      </c>
      <c r="Y88" s="98">
        <f t="shared" si="74"/>
        <v>0</v>
      </c>
      <c r="Z88" s="98"/>
      <c r="AA88" s="98"/>
      <c r="AB88" s="98"/>
      <c r="AC88" s="98"/>
      <c r="AD88" s="98"/>
      <c r="AE88" s="98"/>
      <c r="AF88" s="98"/>
      <c r="AG88" s="98"/>
    </row>
    <row r="89" spans="1:33">
      <c r="A89" s="97">
        <f t="shared" si="76"/>
        <v>78</v>
      </c>
      <c r="C89" s="97">
        <v>38300</v>
      </c>
      <c r="E89" s="107" t="s">
        <v>284</v>
      </c>
      <c r="G89" s="118">
        <v>4</v>
      </c>
      <c r="H89" s="106" t="str">
        <f t="shared" si="58"/>
        <v>Meter Investment</v>
      </c>
      <c r="I89" s="98">
        <f>'Dep. Res. Class'!J$89</f>
        <v>-10249939.525555925</v>
      </c>
      <c r="J89" s="106">
        <f t="shared" si="59"/>
        <v>-6573277.9411497777</v>
      </c>
      <c r="K89" s="106">
        <f t="shared" si="60"/>
        <v>-3441499.4525144622</v>
      </c>
      <c r="L89" s="106">
        <f t="shared" si="61"/>
        <v>-9650.8030337101318</v>
      </c>
      <c r="M89" s="106">
        <f t="shared" si="62"/>
        <v>-142136.35007190407</v>
      </c>
      <c r="N89" s="106">
        <f t="shared" si="63"/>
        <v>-83374.978786073072</v>
      </c>
      <c r="O89" s="106">
        <f t="shared" si="64"/>
        <v>0</v>
      </c>
      <c r="P89" s="106">
        <f t="shared" si="65"/>
        <v>0</v>
      </c>
      <c r="Q89" s="106">
        <f t="shared" si="66"/>
        <v>0</v>
      </c>
      <c r="R89" s="106">
        <f t="shared" si="67"/>
        <v>0</v>
      </c>
      <c r="S89" s="106">
        <f t="shared" si="68"/>
        <v>0</v>
      </c>
      <c r="T89" s="106">
        <f t="shared" si="69"/>
        <v>0</v>
      </c>
      <c r="U89" s="106">
        <f t="shared" si="70"/>
        <v>0</v>
      </c>
      <c r="V89" s="106">
        <f t="shared" si="71"/>
        <v>0</v>
      </c>
      <c r="W89" s="106">
        <f t="shared" si="72"/>
        <v>0</v>
      </c>
      <c r="X89" s="106">
        <f t="shared" si="73"/>
        <v>0</v>
      </c>
      <c r="Y89" s="98">
        <f t="shared" si="74"/>
        <v>0</v>
      </c>
      <c r="Z89" s="98"/>
      <c r="AA89" s="98"/>
      <c r="AB89" s="98"/>
      <c r="AC89" s="98"/>
      <c r="AD89" s="98"/>
      <c r="AE89" s="98"/>
      <c r="AF89" s="98"/>
      <c r="AG89" s="98"/>
    </row>
    <row r="90" spans="1:33">
      <c r="A90" s="97">
        <f t="shared" si="76"/>
        <v>79</v>
      </c>
      <c r="C90" s="97">
        <v>38400</v>
      </c>
      <c r="E90" s="107" t="s">
        <v>285</v>
      </c>
      <c r="G90" s="118">
        <v>4</v>
      </c>
      <c r="H90" s="106" t="str">
        <f t="shared" si="58"/>
        <v>Meter Investment</v>
      </c>
      <c r="I90" s="98">
        <f>'Dep. Res. Class'!J$90</f>
        <v>143956.28162508336</v>
      </c>
      <c r="J90" s="106">
        <f t="shared" si="59"/>
        <v>92319.047164796124</v>
      </c>
      <c r="K90" s="106">
        <f t="shared" si="60"/>
        <v>48334.476819449505</v>
      </c>
      <c r="L90" s="106">
        <f t="shared" si="61"/>
        <v>135.54165036438434</v>
      </c>
      <c r="M90" s="106">
        <f t="shared" si="62"/>
        <v>1996.2479182532245</v>
      </c>
      <c r="N90" s="106">
        <f t="shared" si="63"/>
        <v>1170.9680722201447</v>
      </c>
      <c r="O90" s="106">
        <f t="shared" si="64"/>
        <v>0</v>
      </c>
      <c r="P90" s="106">
        <f t="shared" si="65"/>
        <v>0</v>
      </c>
      <c r="Q90" s="106">
        <f t="shared" si="66"/>
        <v>0</v>
      </c>
      <c r="R90" s="106">
        <f t="shared" si="67"/>
        <v>0</v>
      </c>
      <c r="S90" s="106">
        <f t="shared" si="68"/>
        <v>0</v>
      </c>
      <c r="T90" s="106">
        <f t="shared" si="69"/>
        <v>0</v>
      </c>
      <c r="U90" s="106">
        <f t="shared" si="70"/>
        <v>0</v>
      </c>
      <c r="V90" s="106">
        <f t="shared" si="71"/>
        <v>0</v>
      </c>
      <c r="W90" s="106">
        <f t="shared" si="72"/>
        <v>0</v>
      </c>
      <c r="X90" s="106">
        <f t="shared" si="73"/>
        <v>0</v>
      </c>
      <c r="Y90" s="98">
        <f t="shared" si="74"/>
        <v>0</v>
      </c>
      <c r="Z90" s="98"/>
      <c r="AA90" s="98"/>
      <c r="AB90" s="98"/>
      <c r="AC90" s="98"/>
      <c r="AD90" s="98"/>
      <c r="AE90" s="98"/>
      <c r="AF90" s="98"/>
      <c r="AG90" s="98"/>
    </row>
    <row r="91" spans="1:33">
      <c r="A91" s="97">
        <f t="shared" si="76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8"/>
        <v>Non-Residential Bills</v>
      </c>
      <c r="I91" s="98">
        <f>'Dep. Res. Class'!J$91</f>
        <v>3475215.6343409624</v>
      </c>
      <c r="J91" s="106">
        <f t="shared" si="59"/>
        <v>0</v>
      </c>
      <c r="K91" s="106">
        <f t="shared" si="60"/>
        <v>3441285.9761165734</v>
      </c>
      <c r="L91" s="106">
        <f t="shared" si="61"/>
        <v>1392.4369790774822</v>
      </c>
      <c r="M91" s="106">
        <f t="shared" si="62"/>
        <v>20507.714147714327</v>
      </c>
      <c r="N91" s="106">
        <f t="shared" si="63"/>
        <v>12029.507097597219</v>
      </c>
      <c r="O91" s="106">
        <f t="shared" si="64"/>
        <v>0</v>
      </c>
      <c r="P91" s="106">
        <f t="shared" si="65"/>
        <v>0</v>
      </c>
      <c r="Q91" s="106">
        <f t="shared" si="66"/>
        <v>0</v>
      </c>
      <c r="R91" s="106">
        <f t="shared" si="67"/>
        <v>0</v>
      </c>
      <c r="S91" s="106">
        <f t="shared" si="68"/>
        <v>0</v>
      </c>
      <c r="T91" s="106">
        <f t="shared" si="69"/>
        <v>0</v>
      </c>
      <c r="U91" s="106">
        <f t="shared" si="70"/>
        <v>0</v>
      </c>
      <c r="V91" s="106">
        <f t="shared" si="71"/>
        <v>0</v>
      </c>
      <c r="W91" s="106">
        <f t="shared" si="72"/>
        <v>0</v>
      </c>
      <c r="X91" s="106">
        <f t="shared" si="73"/>
        <v>0</v>
      </c>
      <c r="Y91" s="98">
        <f t="shared" si="74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6"/>
        <v>81</v>
      </c>
      <c r="C92" s="97">
        <v>38600</v>
      </c>
      <c r="E92" s="107" t="s">
        <v>287</v>
      </c>
      <c r="G92" s="118">
        <v>99</v>
      </c>
      <c r="H92" s="106" t="str">
        <f t="shared" si="58"/>
        <v>-</v>
      </c>
      <c r="I92" s="98">
        <f>'Dep. Res. Class'!J$92</f>
        <v>0</v>
      </c>
      <c r="J92" s="106">
        <f t="shared" si="59"/>
        <v>0</v>
      </c>
      <c r="K92" s="106">
        <f t="shared" si="60"/>
        <v>0</v>
      </c>
      <c r="L92" s="106">
        <f t="shared" si="61"/>
        <v>0</v>
      </c>
      <c r="M92" s="106">
        <f t="shared" si="62"/>
        <v>0</v>
      </c>
      <c r="N92" s="106">
        <f t="shared" si="63"/>
        <v>0</v>
      </c>
      <c r="O92" s="106">
        <f t="shared" si="64"/>
        <v>0</v>
      </c>
      <c r="P92" s="106">
        <f t="shared" si="65"/>
        <v>0</v>
      </c>
      <c r="Q92" s="106">
        <f t="shared" si="66"/>
        <v>0</v>
      </c>
      <c r="R92" s="106">
        <f t="shared" si="67"/>
        <v>0</v>
      </c>
      <c r="S92" s="106">
        <f t="shared" si="68"/>
        <v>0</v>
      </c>
      <c r="T92" s="106">
        <f t="shared" si="69"/>
        <v>0</v>
      </c>
      <c r="U92" s="106">
        <f t="shared" si="70"/>
        <v>0</v>
      </c>
      <c r="V92" s="106">
        <f t="shared" si="71"/>
        <v>0</v>
      </c>
      <c r="W92" s="106">
        <f t="shared" si="72"/>
        <v>0</v>
      </c>
      <c r="X92" s="106">
        <f t="shared" si="73"/>
        <v>0</v>
      </c>
      <c r="Y92" s="98">
        <f t="shared" si="74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6"/>
        <v>82</v>
      </c>
      <c r="G93" s="118"/>
      <c r="H93" s="106"/>
      <c r="I93" s="98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6"/>
        <v>83</v>
      </c>
      <c r="D94" s="97" t="s">
        <v>66</v>
      </c>
      <c r="G94" s="118"/>
      <c r="H94" s="106"/>
      <c r="I94" s="98">
        <f>'Dep. Res. Class'!J$94</f>
        <v>101187888.84023239</v>
      </c>
      <c r="J94" s="106">
        <f>SUM(J70:J92)</f>
        <v>77550096.7208758</v>
      </c>
      <c r="K94" s="106">
        <f t="shared" ref="K94:X94" si="77">SUM(K70:K92)</f>
        <v>22677848.889063753</v>
      </c>
      <c r="L94" s="106">
        <f t="shared" si="77"/>
        <v>39395.046152102914</v>
      </c>
      <c r="M94" s="106">
        <f t="shared" si="77"/>
        <v>580207.47614631103</v>
      </c>
      <c r="N94" s="106">
        <f t="shared" si="77"/>
        <v>340340.70799445611</v>
      </c>
      <c r="O94" s="106">
        <f t="shared" si="77"/>
        <v>0</v>
      </c>
      <c r="P94" s="106">
        <f t="shared" si="77"/>
        <v>0</v>
      </c>
      <c r="Q94" s="106">
        <f t="shared" si="77"/>
        <v>0</v>
      </c>
      <c r="R94" s="106">
        <f t="shared" si="77"/>
        <v>0</v>
      </c>
      <c r="S94" s="106">
        <f t="shared" si="77"/>
        <v>0</v>
      </c>
      <c r="T94" s="106">
        <f t="shared" si="77"/>
        <v>0</v>
      </c>
      <c r="U94" s="106">
        <f t="shared" si="77"/>
        <v>0</v>
      </c>
      <c r="V94" s="106">
        <f t="shared" si="77"/>
        <v>0</v>
      </c>
      <c r="W94" s="106">
        <f t="shared" si="77"/>
        <v>0</v>
      </c>
      <c r="X94" s="106">
        <f t="shared" si="77"/>
        <v>0</v>
      </c>
      <c r="Y94" s="98">
        <f t="shared" si="74"/>
        <v>0</v>
      </c>
      <c r="Z94" s="98"/>
      <c r="AA94" s="98"/>
      <c r="AB94" s="98"/>
      <c r="AC94" s="98"/>
      <c r="AD94" s="98"/>
      <c r="AE94" s="98"/>
      <c r="AF94" s="98"/>
      <c r="AG94" s="98"/>
    </row>
    <row r="95" spans="1:33">
      <c r="A95" s="97">
        <f t="shared" si="76"/>
        <v>84</v>
      </c>
      <c r="G95" s="118"/>
      <c r="H95" s="106"/>
      <c r="I95" s="98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98"/>
      <c r="Z95" s="98"/>
      <c r="AA95" s="98"/>
      <c r="AB95" s="98"/>
      <c r="AC95" s="98"/>
      <c r="AD95" s="98"/>
      <c r="AE95" s="98"/>
      <c r="AF95" s="98"/>
      <c r="AG95" s="98"/>
    </row>
    <row r="96" spans="1:33">
      <c r="A96" s="97">
        <f t="shared" si="76"/>
        <v>85</v>
      </c>
      <c r="D96" s="97" t="s">
        <v>148</v>
      </c>
      <c r="G96" s="118"/>
      <c r="H96" s="106"/>
      <c r="I96" s="98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98"/>
      <c r="Z96" s="98"/>
      <c r="AA96" s="98"/>
      <c r="AB96" s="98"/>
      <c r="AC96" s="98"/>
      <c r="AD96" s="98"/>
      <c r="AE96" s="98"/>
      <c r="AF96" s="98"/>
      <c r="AG96" s="98"/>
    </row>
    <row r="97" spans="1:33">
      <c r="A97" s="97">
        <f t="shared" si="76"/>
        <v>86</v>
      </c>
      <c r="G97" s="118"/>
      <c r="H97" s="106"/>
      <c r="I97" s="98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98"/>
      <c r="Z97" s="98"/>
      <c r="AA97" s="98"/>
      <c r="AB97" s="98"/>
      <c r="AC97" s="98"/>
      <c r="AD97" s="98"/>
      <c r="AE97" s="98"/>
      <c r="AF97" s="98"/>
      <c r="AG97" s="98"/>
    </row>
    <row r="98" spans="1:33">
      <c r="A98" s="97">
        <f t="shared" si="76"/>
        <v>87</v>
      </c>
      <c r="C98" s="97">
        <v>38900</v>
      </c>
      <c r="E98" s="107" t="s">
        <v>115</v>
      </c>
      <c r="G98" s="118">
        <v>6.2</v>
      </c>
      <c r="H98" s="106" t="str">
        <f t="shared" ref="H98:H133" si="78">VLOOKUP($G98,alloc,3)</f>
        <v>P, S, T &amp; D Plant - Customer</v>
      </c>
      <c r="I98" s="98">
        <f>'Dep. Res. Class'!J$98</f>
        <v>0</v>
      </c>
      <c r="J98" s="106">
        <f t="shared" ref="J98:J133" si="79">$I98*VLOOKUP($G98,alloc,6)</f>
        <v>0</v>
      </c>
      <c r="K98" s="106">
        <f t="shared" ref="K98:K133" si="80">$I98*VLOOKUP($G98,alloc,7)</f>
        <v>0</v>
      </c>
      <c r="L98" s="106">
        <f t="shared" ref="L98:L133" si="81">$I98*VLOOKUP($G98,alloc,8)</f>
        <v>0</v>
      </c>
      <c r="M98" s="106">
        <f t="shared" ref="M98:M133" si="82">$I98*VLOOKUP($G98,alloc,9)</f>
        <v>0</v>
      </c>
      <c r="N98" s="106">
        <f t="shared" ref="N98:N133" si="83">$I98*VLOOKUP($G98,alloc,10)</f>
        <v>0</v>
      </c>
      <c r="O98" s="106">
        <f t="shared" ref="O98:O133" si="84">$I98*VLOOKUP($G98,alloc,11)</f>
        <v>0</v>
      </c>
      <c r="P98" s="106">
        <f t="shared" ref="P98:P133" si="85">$I98*VLOOKUP($G98,alloc,12)</f>
        <v>0</v>
      </c>
      <c r="Q98" s="106">
        <f t="shared" ref="Q98:Q133" si="86">$I98*VLOOKUP($G98,alloc,13)</f>
        <v>0</v>
      </c>
      <c r="R98" s="106">
        <f t="shared" ref="R98:R133" si="87">$I98*VLOOKUP($G98,alloc,14)</f>
        <v>0</v>
      </c>
      <c r="S98" s="106">
        <f t="shared" ref="S98:S133" si="88">$I98*VLOOKUP($G98,alloc,15)</f>
        <v>0</v>
      </c>
      <c r="T98" s="106">
        <f t="shared" ref="T98:T133" si="89">$I98*VLOOKUP($G98,alloc,16)</f>
        <v>0</v>
      </c>
      <c r="U98" s="106">
        <f t="shared" ref="U98:U133" si="90">$I98*VLOOKUP($G98,alloc,17)</f>
        <v>0</v>
      </c>
      <c r="V98" s="106">
        <f t="shared" ref="V98:V133" si="91">$I98*VLOOKUP($G98,alloc,18)</f>
        <v>0</v>
      </c>
      <c r="W98" s="106">
        <f t="shared" ref="W98:W133" si="92">$I98*VLOOKUP($G98,alloc,19)</f>
        <v>0</v>
      </c>
      <c r="X98" s="106">
        <f t="shared" ref="X98:X133" si="93">$I98*VLOOKUP($G98,alloc,20)</f>
        <v>0</v>
      </c>
      <c r="Y98" s="98">
        <f t="shared" ref="Y98:Y133" si="94">SUM(J98:X98)-I98</f>
        <v>0</v>
      </c>
      <c r="Z98" s="98"/>
      <c r="AA98" s="98"/>
      <c r="AB98" s="98"/>
      <c r="AC98" s="98"/>
      <c r="AD98" s="98"/>
      <c r="AE98" s="98"/>
      <c r="AF98" s="98"/>
      <c r="AG98" s="98"/>
    </row>
    <row r="99" spans="1:33">
      <c r="A99" s="97">
        <f t="shared" si="76"/>
        <v>88</v>
      </c>
      <c r="C99" s="97">
        <v>39000</v>
      </c>
      <c r="E99" s="107" t="s">
        <v>139</v>
      </c>
      <c r="G99" s="118">
        <v>6.2</v>
      </c>
      <c r="H99" s="106" t="str">
        <f t="shared" si="78"/>
        <v>P, S, T &amp; D Plant - Customer</v>
      </c>
      <c r="I99" s="98">
        <f>'Dep. Res. Class'!J$99</f>
        <v>977817.36824972404</v>
      </c>
      <c r="J99" s="106">
        <f t="shared" si="79"/>
        <v>800055.29277933307</v>
      </c>
      <c r="K99" s="106">
        <f t="shared" si="80"/>
        <v>171415.95660031037</v>
      </c>
      <c r="L99" s="106">
        <f t="shared" si="81"/>
        <v>260.43794870794585</v>
      </c>
      <c r="M99" s="106">
        <f t="shared" si="82"/>
        <v>3835.7118387204505</v>
      </c>
      <c r="N99" s="106">
        <f t="shared" si="83"/>
        <v>2249.9690826521501</v>
      </c>
      <c r="O99" s="106">
        <f t="shared" si="84"/>
        <v>0</v>
      </c>
      <c r="P99" s="106">
        <f t="shared" si="85"/>
        <v>0</v>
      </c>
      <c r="Q99" s="106">
        <f t="shared" si="86"/>
        <v>0</v>
      </c>
      <c r="R99" s="106">
        <f t="shared" si="87"/>
        <v>0</v>
      </c>
      <c r="S99" s="106">
        <f t="shared" si="88"/>
        <v>0</v>
      </c>
      <c r="T99" s="106">
        <f t="shared" si="89"/>
        <v>0</v>
      </c>
      <c r="U99" s="106">
        <f t="shared" si="90"/>
        <v>0</v>
      </c>
      <c r="V99" s="106">
        <f t="shared" si="91"/>
        <v>0</v>
      </c>
      <c r="W99" s="106">
        <f t="shared" si="92"/>
        <v>0</v>
      </c>
      <c r="X99" s="106">
        <f t="shared" si="93"/>
        <v>0</v>
      </c>
      <c r="Y99" s="98">
        <f t="shared" si="94"/>
        <v>0</v>
      </c>
      <c r="Z99" s="98"/>
      <c r="AA99" s="98"/>
      <c r="AB99" s="98"/>
      <c r="AC99" s="98"/>
      <c r="AD99" s="98"/>
      <c r="AE99" s="98"/>
      <c r="AF99" s="98"/>
      <c r="AG99" s="98"/>
    </row>
    <row r="100" spans="1:33">
      <c r="A100" s="97">
        <f t="shared" si="76"/>
        <v>89</v>
      </c>
      <c r="C100" s="97">
        <v>39002</v>
      </c>
      <c r="E100" s="107" t="s">
        <v>513</v>
      </c>
      <c r="G100" s="118">
        <v>6.2</v>
      </c>
      <c r="H100" s="106" t="str">
        <f t="shared" si="78"/>
        <v>P, S, T &amp; D Plant - Customer</v>
      </c>
      <c r="I100" s="98">
        <f>'Dep. Res. Class'!J$100</f>
        <v>85570.866239254799</v>
      </c>
      <c r="J100" s="106">
        <f t="shared" si="79"/>
        <v>70014.531000786883</v>
      </c>
      <c r="K100" s="106">
        <f t="shared" si="80"/>
        <v>15000.972952418411</v>
      </c>
      <c r="L100" s="106">
        <f t="shared" si="81"/>
        <v>22.79147578694057</v>
      </c>
      <c r="M100" s="106">
        <f t="shared" si="82"/>
        <v>335.67125655682622</v>
      </c>
      <c r="N100" s="106">
        <f t="shared" si="83"/>
        <v>196.89955370573395</v>
      </c>
      <c r="O100" s="106">
        <f t="shared" si="84"/>
        <v>0</v>
      </c>
      <c r="P100" s="106">
        <f t="shared" si="85"/>
        <v>0</v>
      </c>
      <c r="Q100" s="106">
        <f t="shared" si="86"/>
        <v>0</v>
      </c>
      <c r="R100" s="106">
        <f t="shared" si="87"/>
        <v>0</v>
      </c>
      <c r="S100" s="106">
        <f t="shared" si="88"/>
        <v>0</v>
      </c>
      <c r="T100" s="106">
        <f t="shared" si="89"/>
        <v>0</v>
      </c>
      <c r="U100" s="106">
        <f t="shared" si="90"/>
        <v>0</v>
      </c>
      <c r="V100" s="106">
        <f t="shared" si="91"/>
        <v>0</v>
      </c>
      <c r="W100" s="106">
        <f t="shared" si="92"/>
        <v>0</v>
      </c>
      <c r="X100" s="106">
        <f t="shared" si="93"/>
        <v>0</v>
      </c>
      <c r="Y100" s="98">
        <f t="shared" si="94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6"/>
        <v>90</v>
      </c>
      <c r="C101" s="97">
        <v>39003</v>
      </c>
      <c r="E101" s="107" t="s">
        <v>278</v>
      </c>
      <c r="G101" s="118">
        <v>6.2</v>
      </c>
      <c r="H101" s="106" t="str">
        <f t="shared" si="78"/>
        <v>P, S, T &amp; D Plant - Customer</v>
      </c>
      <c r="I101" s="98">
        <f>'Dep. Res. Class'!J$101</f>
        <v>214662.31248246445</v>
      </c>
      <c r="J101" s="106">
        <f t="shared" si="79"/>
        <v>175637.82853362634</v>
      </c>
      <c r="K101" s="106">
        <f t="shared" si="80"/>
        <v>37631.307067168949</v>
      </c>
      <c r="L101" s="106">
        <f t="shared" si="81"/>
        <v>57.17449305273464</v>
      </c>
      <c r="M101" s="106">
        <f t="shared" si="82"/>
        <v>842.06192286187184</v>
      </c>
      <c r="N101" s="106">
        <f t="shared" si="83"/>
        <v>493.94046575455275</v>
      </c>
      <c r="O101" s="106">
        <f t="shared" si="84"/>
        <v>0</v>
      </c>
      <c r="P101" s="106">
        <f t="shared" si="85"/>
        <v>0</v>
      </c>
      <c r="Q101" s="106">
        <f t="shared" si="86"/>
        <v>0</v>
      </c>
      <c r="R101" s="106">
        <f t="shared" si="87"/>
        <v>0</v>
      </c>
      <c r="S101" s="106">
        <f t="shared" si="88"/>
        <v>0</v>
      </c>
      <c r="T101" s="106">
        <f t="shared" si="89"/>
        <v>0</v>
      </c>
      <c r="U101" s="106">
        <f t="shared" si="90"/>
        <v>0</v>
      </c>
      <c r="V101" s="106">
        <f t="shared" si="91"/>
        <v>0</v>
      </c>
      <c r="W101" s="106">
        <f t="shared" si="92"/>
        <v>0</v>
      </c>
      <c r="X101" s="106">
        <f t="shared" si="93"/>
        <v>0</v>
      </c>
      <c r="Y101" s="98">
        <f t="shared" si="94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6"/>
        <v>91</v>
      </c>
      <c r="C102" s="97">
        <v>39003</v>
      </c>
      <c r="E102" s="107" t="s">
        <v>293</v>
      </c>
      <c r="G102" s="118">
        <v>6.2</v>
      </c>
      <c r="H102" s="106" t="str">
        <f t="shared" si="78"/>
        <v>P, S, T &amp; D Plant - Customer</v>
      </c>
      <c r="I102" s="98">
        <f>'Dep. Res. Class'!J$102</f>
        <v>6053.5378944728918</v>
      </c>
      <c r="J102" s="106">
        <f t="shared" si="79"/>
        <v>4953.0364153609562</v>
      </c>
      <c r="K102" s="106">
        <f t="shared" si="80"/>
        <v>1061.2134972144295</v>
      </c>
      <c r="L102" s="106">
        <f t="shared" si="81"/>
        <v>1.6123368666322342</v>
      </c>
      <c r="M102" s="106">
        <f t="shared" si="82"/>
        <v>23.746384265535461</v>
      </c>
      <c r="N102" s="106">
        <f t="shared" si="83"/>
        <v>13.929260765338267</v>
      </c>
      <c r="O102" s="106">
        <f t="shared" si="84"/>
        <v>0</v>
      </c>
      <c r="P102" s="106">
        <f t="shared" si="85"/>
        <v>0</v>
      </c>
      <c r="Q102" s="106">
        <f t="shared" si="86"/>
        <v>0</v>
      </c>
      <c r="R102" s="106">
        <f t="shared" si="87"/>
        <v>0</v>
      </c>
      <c r="S102" s="106">
        <f t="shared" si="88"/>
        <v>0</v>
      </c>
      <c r="T102" s="106">
        <f t="shared" si="89"/>
        <v>0</v>
      </c>
      <c r="U102" s="106">
        <f t="shared" si="90"/>
        <v>0</v>
      </c>
      <c r="V102" s="106">
        <f t="shared" si="91"/>
        <v>0</v>
      </c>
      <c r="W102" s="106">
        <f t="shared" si="92"/>
        <v>0</v>
      </c>
      <c r="X102" s="106">
        <f t="shared" si="93"/>
        <v>0</v>
      </c>
      <c r="Y102" s="98">
        <f t="shared" si="94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6"/>
        <v>92</v>
      </c>
      <c r="C103" s="97">
        <v>39004</v>
      </c>
      <c r="E103" s="107" t="s">
        <v>514</v>
      </c>
      <c r="G103" s="118">
        <v>6.2</v>
      </c>
      <c r="H103" s="106" t="str">
        <f t="shared" si="78"/>
        <v>P, S, T &amp; D Plant - Customer</v>
      </c>
      <c r="I103" s="98">
        <f>'Dep. Res. Class'!J$103</f>
        <v>698244.09398444463</v>
      </c>
      <c r="J103" s="106">
        <f t="shared" si="79"/>
        <v>571306.97529346391</v>
      </c>
      <c r="K103" s="106">
        <f t="shared" si="80"/>
        <v>122405.45443072249</v>
      </c>
      <c r="L103" s="106">
        <f t="shared" si="81"/>
        <v>185.97466708967738</v>
      </c>
      <c r="M103" s="106">
        <f t="shared" si="82"/>
        <v>2739.0218506824167</v>
      </c>
      <c r="N103" s="106">
        <f t="shared" si="83"/>
        <v>1606.6677424860784</v>
      </c>
      <c r="O103" s="106">
        <f t="shared" si="84"/>
        <v>0</v>
      </c>
      <c r="P103" s="106">
        <f t="shared" si="85"/>
        <v>0</v>
      </c>
      <c r="Q103" s="106">
        <f t="shared" si="86"/>
        <v>0</v>
      </c>
      <c r="R103" s="106">
        <f t="shared" si="87"/>
        <v>0</v>
      </c>
      <c r="S103" s="106">
        <f t="shared" si="88"/>
        <v>0</v>
      </c>
      <c r="T103" s="106">
        <f t="shared" si="89"/>
        <v>0</v>
      </c>
      <c r="U103" s="106">
        <f t="shared" si="90"/>
        <v>0</v>
      </c>
      <c r="V103" s="106">
        <f t="shared" si="91"/>
        <v>0</v>
      </c>
      <c r="W103" s="106">
        <f t="shared" si="92"/>
        <v>0</v>
      </c>
      <c r="X103" s="106">
        <f t="shared" si="93"/>
        <v>0</v>
      </c>
      <c r="Y103" s="98">
        <f t="shared" si="94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6"/>
        <v>93</v>
      </c>
      <c r="C104" s="97">
        <v>39009</v>
      </c>
      <c r="E104" s="107" t="s">
        <v>295</v>
      </c>
      <c r="G104" s="118">
        <v>6.2</v>
      </c>
      <c r="H104" s="106" t="str">
        <f t="shared" si="78"/>
        <v>P, S, T &amp; D Plant - Customer</v>
      </c>
      <c r="I104" s="98">
        <f>'Dep. Res. Class'!J$104</f>
        <v>665641.13965268072</v>
      </c>
      <c r="J104" s="106">
        <f t="shared" si="79"/>
        <v>544631.06727593637</v>
      </c>
      <c r="K104" s="106">
        <f t="shared" si="80"/>
        <v>116690.00409588219</v>
      </c>
      <c r="L104" s="106">
        <f t="shared" si="81"/>
        <v>177.29099381520666</v>
      </c>
      <c r="M104" s="106">
        <f t="shared" si="82"/>
        <v>2611.1293198599624</v>
      </c>
      <c r="N104" s="106">
        <f t="shared" si="83"/>
        <v>1531.6479671870427</v>
      </c>
      <c r="O104" s="106">
        <f t="shared" si="84"/>
        <v>0</v>
      </c>
      <c r="P104" s="106">
        <f t="shared" si="85"/>
        <v>0</v>
      </c>
      <c r="Q104" s="106">
        <f t="shared" si="86"/>
        <v>0</v>
      </c>
      <c r="R104" s="106">
        <f t="shared" si="87"/>
        <v>0</v>
      </c>
      <c r="S104" s="106">
        <f t="shared" si="88"/>
        <v>0</v>
      </c>
      <c r="T104" s="106">
        <f t="shared" si="89"/>
        <v>0</v>
      </c>
      <c r="U104" s="106">
        <f t="shared" si="90"/>
        <v>0</v>
      </c>
      <c r="V104" s="106">
        <f t="shared" si="91"/>
        <v>0</v>
      </c>
      <c r="W104" s="106">
        <f t="shared" si="92"/>
        <v>0</v>
      </c>
      <c r="X104" s="106">
        <f t="shared" si="93"/>
        <v>0</v>
      </c>
      <c r="Y104" s="98">
        <f t="shared" si="94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6"/>
        <v>94</v>
      </c>
      <c r="C105" s="97">
        <v>39100</v>
      </c>
      <c r="E105" s="107" t="s">
        <v>296</v>
      </c>
      <c r="G105" s="118">
        <v>6.2</v>
      </c>
      <c r="H105" s="106" t="str">
        <f t="shared" si="78"/>
        <v>P, S, T &amp; D Plant - Customer</v>
      </c>
      <c r="I105" s="98">
        <f>'Dep. Res. Class'!J$105</f>
        <v>0</v>
      </c>
      <c r="J105" s="106">
        <f t="shared" si="79"/>
        <v>0</v>
      </c>
      <c r="K105" s="106">
        <f t="shared" si="80"/>
        <v>0</v>
      </c>
      <c r="L105" s="106">
        <f t="shared" si="81"/>
        <v>0</v>
      </c>
      <c r="M105" s="106">
        <f t="shared" si="82"/>
        <v>0</v>
      </c>
      <c r="N105" s="106">
        <f t="shared" si="83"/>
        <v>0</v>
      </c>
      <c r="O105" s="106">
        <f t="shared" si="84"/>
        <v>0</v>
      </c>
      <c r="P105" s="106">
        <f t="shared" si="85"/>
        <v>0</v>
      </c>
      <c r="Q105" s="106">
        <f t="shared" si="86"/>
        <v>0</v>
      </c>
      <c r="R105" s="106">
        <f t="shared" si="87"/>
        <v>0</v>
      </c>
      <c r="S105" s="106">
        <f t="shared" si="88"/>
        <v>0</v>
      </c>
      <c r="T105" s="106">
        <f t="shared" si="89"/>
        <v>0</v>
      </c>
      <c r="U105" s="106">
        <f t="shared" si="90"/>
        <v>0</v>
      </c>
      <c r="V105" s="106">
        <f t="shared" si="91"/>
        <v>0</v>
      </c>
      <c r="W105" s="106">
        <f t="shared" si="92"/>
        <v>0</v>
      </c>
      <c r="X105" s="106">
        <f t="shared" si="93"/>
        <v>0</v>
      </c>
      <c r="Y105" s="98">
        <f t="shared" si="94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6"/>
        <v>95</v>
      </c>
      <c r="C106" s="129" t="s">
        <v>243</v>
      </c>
      <c r="E106" s="107" t="s">
        <v>297</v>
      </c>
      <c r="G106" s="118">
        <v>6.2</v>
      </c>
      <c r="H106" s="106" t="str">
        <f t="shared" si="78"/>
        <v>P, S, T &amp; D Plant - Customer</v>
      </c>
      <c r="I106" s="98">
        <f>'Dep. Res. Class'!J$106</f>
        <v>0</v>
      </c>
      <c r="J106" s="106">
        <f t="shared" si="79"/>
        <v>0</v>
      </c>
      <c r="K106" s="106">
        <f t="shared" si="80"/>
        <v>0</v>
      </c>
      <c r="L106" s="106">
        <f t="shared" si="81"/>
        <v>0</v>
      </c>
      <c r="M106" s="106">
        <f t="shared" si="82"/>
        <v>0</v>
      </c>
      <c r="N106" s="106">
        <f t="shared" si="83"/>
        <v>0</v>
      </c>
      <c r="O106" s="106">
        <f t="shared" si="84"/>
        <v>0</v>
      </c>
      <c r="P106" s="106">
        <f t="shared" si="85"/>
        <v>0</v>
      </c>
      <c r="Q106" s="106">
        <f t="shared" si="86"/>
        <v>0</v>
      </c>
      <c r="R106" s="106">
        <f t="shared" si="87"/>
        <v>0</v>
      </c>
      <c r="S106" s="106">
        <f t="shared" si="88"/>
        <v>0</v>
      </c>
      <c r="T106" s="106">
        <f t="shared" si="89"/>
        <v>0</v>
      </c>
      <c r="U106" s="106">
        <f t="shared" si="90"/>
        <v>0</v>
      </c>
      <c r="V106" s="106">
        <f t="shared" si="91"/>
        <v>0</v>
      </c>
      <c r="W106" s="106">
        <f t="shared" si="92"/>
        <v>0</v>
      </c>
      <c r="X106" s="106">
        <f t="shared" si="93"/>
        <v>0</v>
      </c>
      <c r="Y106" s="98">
        <f t="shared" si="94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6"/>
        <v>96</v>
      </c>
      <c r="C107" s="97">
        <v>39103</v>
      </c>
      <c r="E107" s="107" t="s">
        <v>298</v>
      </c>
      <c r="G107" s="118">
        <v>6.2</v>
      </c>
      <c r="H107" s="106" t="str">
        <f t="shared" si="78"/>
        <v>P, S, T &amp; D Plant - Customer</v>
      </c>
      <c r="I107" s="98">
        <f>'Dep. Res. Class'!J$107</f>
        <v>57249.304595450623</v>
      </c>
      <c r="J107" s="106">
        <f t="shared" si="79"/>
        <v>46841.680907665141</v>
      </c>
      <c r="K107" s="106">
        <f t="shared" si="80"/>
        <v>10036.070774134034</v>
      </c>
      <c r="L107" s="106">
        <f t="shared" si="81"/>
        <v>15.248135222310463</v>
      </c>
      <c r="M107" s="106">
        <f t="shared" si="82"/>
        <v>224.57346589000417</v>
      </c>
      <c r="N107" s="106">
        <f t="shared" si="83"/>
        <v>131.73131253913573</v>
      </c>
      <c r="O107" s="106">
        <f t="shared" si="84"/>
        <v>0</v>
      </c>
      <c r="P107" s="106">
        <f t="shared" si="85"/>
        <v>0</v>
      </c>
      <c r="Q107" s="106">
        <f t="shared" si="86"/>
        <v>0</v>
      </c>
      <c r="R107" s="106">
        <f t="shared" si="87"/>
        <v>0</v>
      </c>
      <c r="S107" s="106">
        <f t="shared" si="88"/>
        <v>0</v>
      </c>
      <c r="T107" s="106">
        <f t="shared" si="89"/>
        <v>0</v>
      </c>
      <c r="U107" s="106">
        <f t="shared" si="90"/>
        <v>0</v>
      </c>
      <c r="V107" s="106">
        <f t="shared" si="91"/>
        <v>0</v>
      </c>
      <c r="W107" s="106">
        <f t="shared" si="92"/>
        <v>0</v>
      </c>
      <c r="X107" s="106">
        <f t="shared" si="93"/>
        <v>0</v>
      </c>
      <c r="Y107" s="98">
        <f t="shared" si="94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6"/>
        <v>97</v>
      </c>
      <c r="C108" s="97">
        <v>39200</v>
      </c>
      <c r="E108" s="107" t="s">
        <v>299</v>
      </c>
      <c r="G108" s="118">
        <v>6.2</v>
      </c>
      <c r="H108" s="106" t="str">
        <f t="shared" si="78"/>
        <v>P, S, T &amp; D Plant - Customer</v>
      </c>
      <c r="I108" s="98">
        <f>'Dep. Res. Class'!J$108</f>
        <v>0</v>
      </c>
      <c r="J108" s="106">
        <f t="shared" si="79"/>
        <v>0</v>
      </c>
      <c r="K108" s="106">
        <f t="shared" si="80"/>
        <v>0</v>
      </c>
      <c r="L108" s="106">
        <f t="shared" si="81"/>
        <v>0</v>
      </c>
      <c r="M108" s="106">
        <f t="shared" si="82"/>
        <v>0</v>
      </c>
      <c r="N108" s="106">
        <f t="shared" si="83"/>
        <v>0</v>
      </c>
      <c r="O108" s="106">
        <f t="shared" si="84"/>
        <v>0</v>
      </c>
      <c r="P108" s="106">
        <f t="shared" si="85"/>
        <v>0</v>
      </c>
      <c r="Q108" s="106">
        <f t="shared" si="86"/>
        <v>0</v>
      </c>
      <c r="R108" s="106">
        <f t="shared" si="87"/>
        <v>0</v>
      </c>
      <c r="S108" s="106">
        <f t="shared" si="88"/>
        <v>0</v>
      </c>
      <c r="T108" s="106">
        <f t="shared" si="89"/>
        <v>0</v>
      </c>
      <c r="U108" s="106">
        <f t="shared" si="90"/>
        <v>0</v>
      </c>
      <c r="V108" s="106">
        <f t="shared" si="91"/>
        <v>0</v>
      </c>
      <c r="W108" s="106">
        <f t="shared" si="92"/>
        <v>0</v>
      </c>
      <c r="X108" s="106">
        <f t="shared" si="93"/>
        <v>0</v>
      </c>
      <c r="Y108" s="98">
        <f t="shared" si="94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6"/>
        <v>98</v>
      </c>
      <c r="C109" s="97">
        <v>39201</v>
      </c>
      <c r="E109" s="107" t="s">
        <v>300</v>
      </c>
      <c r="G109" s="118">
        <v>6.2</v>
      </c>
      <c r="H109" s="106" t="str">
        <f t="shared" si="78"/>
        <v>P, S, T &amp; D Plant - Customer</v>
      </c>
      <c r="I109" s="98">
        <f>'Dep. Res. Class'!J$109</f>
        <v>2368.3022338106189</v>
      </c>
      <c r="J109" s="106">
        <f t="shared" si="79"/>
        <v>1937.7572935249793</v>
      </c>
      <c r="K109" s="106">
        <f t="shared" si="80"/>
        <v>415.17445497411137</v>
      </c>
      <c r="L109" s="106">
        <f t="shared" si="81"/>
        <v>0.63078832072510349</v>
      </c>
      <c r="M109" s="106">
        <f t="shared" si="82"/>
        <v>9.2902061375284255</v>
      </c>
      <c r="N109" s="106">
        <f t="shared" si="83"/>
        <v>5.4494908532746038</v>
      </c>
      <c r="O109" s="106">
        <f t="shared" si="84"/>
        <v>0</v>
      </c>
      <c r="P109" s="106">
        <f t="shared" si="85"/>
        <v>0</v>
      </c>
      <c r="Q109" s="106">
        <f t="shared" si="86"/>
        <v>0</v>
      </c>
      <c r="R109" s="106">
        <f t="shared" si="87"/>
        <v>0</v>
      </c>
      <c r="S109" s="106">
        <f t="shared" si="88"/>
        <v>0</v>
      </c>
      <c r="T109" s="106">
        <f t="shared" si="89"/>
        <v>0</v>
      </c>
      <c r="U109" s="106">
        <f t="shared" si="90"/>
        <v>0</v>
      </c>
      <c r="V109" s="106">
        <f t="shared" si="91"/>
        <v>0</v>
      </c>
      <c r="W109" s="106">
        <f t="shared" si="92"/>
        <v>0</v>
      </c>
      <c r="X109" s="106">
        <f t="shared" si="93"/>
        <v>0</v>
      </c>
      <c r="Y109" s="98">
        <f t="shared" si="94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6"/>
        <v>99</v>
      </c>
      <c r="C110" s="97">
        <v>39202</v>
      </c>
      <c r="E110" s="107" t="s">
        <v>186</v>
      </c>
      <c r="G110" s="118">
        <v>6.2</v>
      </c>
      <c r="H110" s="106" t="str">
        <f t="shared" si="78"/>
        <v>P, S, T &amp; D Plant - Customer</v>
      </c>
      <c r="I110" s="98">
        <f>'Dep. Res. Class'!J$110</f>
        <v>0</v>
      </c>
      <c r="J110" s="106">
        <f t="shared" si="79"/>
        <v>0</v>
      </c>
      <c r="K110" s="106">
        <f t="shared" si="80"/>
        <v>0</v>
      </c>
      <c r="L110" s="106">
        <f t="shared" si="81"/>
        <v>0</v>
      </c>
      <c r="M110" s="106">
        <f t="shared" si="82"/>
        <v>0</v>
      </c>
      <c r="N110" s="106">
        <f t="shared" si="83"/>
        <v>0</v>
      </c>
      <c r="O110" s="106">
        <f t="shared" si="84"/>
        <v>0</v>
      </c>
      <c r="P110" s="106">
        <f t="shared" si="85"/>
        <v>0</v>
      </c>
      <c r="Q110" s="106">
        <f t="shared" si="86"/>
        <v>0</v>
      </c>
      <c r="R110" s="106">
        <f t="shared" si="87"/>
        <v>0</v>
      </c>
      <c r="S110" s="106">
        <f t="shared" si="88"/>
        <v>0</v>
      </c>
      <c r="T110" s="106">
        <f t="shared" si="89"/>
        <v>0</v>
      </c>
      <c r="U110" s="106">
        <f t="shared" si="90"/>
        <v>0</v>
      </c>
      <c r="V110" s="106">
        <f t="shared" si="91"/>
        <v>0</v>
      </c>
      <c r="W110" s="106">
        <f t="shared" si="92"/>
        <v>0</v>
      </c>
      <c r="X110" s="106">
        <f t="shared" si="93"/>
        <v>0</v>
      </c>
      <c r="Y110" s="98">
        <f t="shared" si="94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6"/>
        <v>100</v>
      </c>
      <c r="C111" s="97">
        <v>39400</v>
      </c>
      <c r="E111" s="107" t="s">
        <v>301</v>
      </c>
      <c r="G111" s="118">
        <v>6.2</v>
      </c>
      <c r="H111" s="106" t="str">
        <f t="shared" si="78"/>
        <v>P, S, T &amp; D Plant - Customer</v>
      </c>
      <c r="I111" s="98">
        <f>'Dep. Res. Class'!J$111</f>
        <v>1223865.932111532</v>
      </c>
      <c r="J111" s="106">
        <f t="shared" si="79"/>
        <v>1001373.5166013907</v>
      </c>
      <c r="K111" s="106">
        <f t="shared" si="80"/>
        <v>214549.42028586529</v>
      </c>
      <c r="L111" s="106">
        <f t="shared" si="81"/>
        <v>325.97205081681716</v>
      </c>
      <c r="M111" s="106">
        <f t="shared" si="82"/>
        <v>4800.8934973304176</v>
      </c>
      <c r="N111" s="106">
        <f t="shared" si="83"/>
        <v>2816.1296761287908</v>
      </c>
      <c r="O111" s="106">
        <f t="shared" si="84"/>
        <v>0</v>
      </c>
      <c r="P111" s="106">
        <f t="shared" si="85"/>
        <v>0</v>
      </c>
      <c r="Q111" s="106">
        <f t="shared" si="86"/>
        <v>0</v>
      </c>
      <c r="R111" s="106">
        <f t="shared" si="87"/>
        <v>0</v>
      </c>
      <c r="S111" s="106">
        <f t="shared" si="88"/>
        <v>0</v>
      </c>
      <c r="T111" s="106">
        <f t="shared" si="89"/>
        <v>0</v>
      </c>
      <c r="U111" s="106">
        <f t="shared" si="90"/>
        <v>0</v>
      </c>
      <c r="V111" s="106">
        <f t="shared" si="91"/>
        <v>0</v>
      </c>
      <c r="W111" s="106">
        <f t="shared" si="92"/>
        <v>0</v>
      </c>
      <c r="X111" s="106">
        <f t="shared" si="93"/>
        <v>0</v>
      </c>
      <c r="Y111" s="98">
        <f t="shared" si="94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6"/>
        <v>101</v>
      </c>
      <c r="C112" s="97">
        <v>39600</v>
      </c>
      <c r="E112" s="107" t="s">
        <v>302</v>
      </c>
      <c r="G112" s="118">
        <v>6.2</v>
      </c>
      <c r="H112" s="106" t="str">
        <f t="shared" si="78"/>
        <v>P, S, T &amp; D Plant - Customer</v>
      </c>
      <c r="I112" s="98">
        <f>'Dep. Res. Class'!J$112</f>
        <v>0</v>
      </c>
      <c r="J112" s="106">
        <f t="shared" si="79"/>
        <v>0</v>
      </c>
      <c r="K112" s="106">
        <f t="shared" si="80"/>
        <v>0</v>
      </c>
      <c r="L112" s="106">
        <f t="shared" si="81"/>
        <v>0</v>
      </c>
      <c r="M112" s="106">
        <f t="shared" si="82"/>
        <v>0</v>
      </c>
      <c r="N112" s="106">
        <f t="shared" si="83"/>
        <v>0</v>
      </c>
      <c r="O112" s="106">
        <f t="shared" si="84"/>
        <v>0</v>
      </c>
      <c r="P112" s="106">
        <f t="shared" si="85"/>
        <v>0</v>
      </c>
      <c r="Q112" s="106">
        <f t="shared" si="86"/>
        <v>0</v>
      </c>
      <c r="R112" s="106">
        <f t="shared" si="87"/>
        <v>0</v>
      </c>
      <c r="S112" s="106">
        <f t="shared" si="88"/>
        <v>0</v>
      </c>
      <c r="T112" s="106">
        <f t="shared" si="89"/>
        <v>0</v>
      </c>
      <c r="U112" s="106">
        <f t="shared" si="90"/>
        <v>0</v>
      </c>
      <c r="V112" s="106">
        <f t="shared" si="91"/>
        <v>0</v>
      </c>
      <c r="W112" s="106">
        <f t="shared" si="92"/>
        <v>0</v>
      </c>
      <c r="X112" s="106">
        <f t="shared" si="93"/>
        <v>0</v>
      </c>
      <c r="Y112" s="98">
        <f t="shared" si="94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6"/>
        <v>102</v>
      </c>
      <c r="C113" s="97">
        <v>39603</v>
      </c>
      <c r="E113" s="107" t="s">
        <v>303</v>
      </c>
      <c r="G113" s="118">
        <v>6.2</v>
      </c>
      <c r="H113" s="106" t="str">
        <f t="shared" si="78"/>
        <v>P, S, T &amp; D Plant - Customer</v>
      </c>
      <c r="I113" s="98">
        <f>'Dep. Res. Class'!J$113</f>
        <v>-3636.2147100827819</v>
      </c>
      <c r="J113" s="106">
        <f t="shared" si="79"/>
        <v>-2975.1699232865608</v>
      </c>
      <c r="K113" s="106">
        <f t="shared" si="80"/>
        <v>-637.44544039820619</v>
      </c>
      <c r="L113" s="106">
        <f t="shared" si="81"/>
        <v>-0.96849200157974902</v>
      </c>
      <c r="M113" s="106">
        <f t="shared" si="82"/>
        <v>-14.263882259076363</v>
      </c>
      <c r="N113" s="106">
        <f t="shared" si="83"/>
        <v>-8.3669721373590669</v>
      </c>
      <c r="O113" s="106">
        <f t="shared" si="84"/>
        <v>0</v>
      </c>
      <c r="P113" s="106">
        <f t="shared" si="85"/>
        <v>0</v>
      </c>
      <c r="Q113" s="106">
        <f t="shared" si="86"/>
        <v>0</v>
      </c>
      <c r="R113" s="106">
        <f t="shared" si="87"/>
        <v>0</v>
      </c>
      <c r="S113" s="106">
        <f t="shared" si="88"/>
        <v>0</v>
      </c>
      <c r="T113" s="106">
        <f t="shared" si="89"/>
        <v>0</v>
      </c>
      <c r="U113" s="106">
        <f t="shared" si="90"/>
        <v>0</v>
      </c>
      <c r="V113" s="106">
        <f t="shared" si="91"/>
        <v>0</v>
      </c>
      <c r="W113" s="106">
        <f t="shared" si="92"/>
        <v>0</v>
      </c>
      <c r="X113" s="106">
        <f t="shared" si="93"/>
        <v>0</v>
      </c>
      <c r="Y113" s="98">
        <f t="shared" si="94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6"/>
        <v>103</v>
      </c>
      <c r="C114" s="97">
        <v>39604</v>
      </c>
      <c r="E114" s="107" t="s">
        <v>304</v>
      </c>
      <c r="G114" s="118">
        <v>6.2</v>
      </c>
      <c r="H114" s="106" t="str">
        <f t="shared" si="78"/>
        <v>P, S, T &amp; D Plant - Customer</v>
      </c>
      <c r="I114" s="98">
        <f>'Dep. Res. Class'!J$114</f>
        <v>1793.6866272569682</v>
      </c>
      <c r="J114" s="106">
        <f t="shared" si="79"/>
        <v>1467.6037942475493</v>
      </c>
      <c r="K114" s="106">
        <f t="shared" si="80"/>
        <v>314.44165243535934</v>
      </c>
      <c r="L114" s="106">
        <f t="shared" si="81"/>
        <v>0.47774163253395502</v>
      </c>
      <c r="M114" s="106">
        <f t="shared" si="82"/>
        <v>7.0361452501496311</v>
      </c>
      <c r="N114" s="106">
        <f t="shared" si="83"/>
        <v>4.1272936913758169</v>
      </c>
      <c r="O114" s="106">
        <f t="shared" si="84"/>
        <v>0</v>
      </c>
      <c r="P114" s="106">
        <f t="shared" si="85"/>
        <v>0</v>
      </c>
      <c r="Q114" s="106">
        <f t="shared" si="86"/>
        <v>0</v>
      </c>
      <c r="R114" s="106">
        <f t="shared" si="87"/>
        <v>0</v>
      </c>
      <c r="S114" s="106">
        <f t="shared" si="88"/>
        <v>0</v>
      </c>
      <c r="T114" s="106">
        <f t="shared" si="89"/>
        <v>0</v>
      </c>
      <c r="U114" s="106">
        <f t="shared" si="90"/>
        <v>0</v>
      </c>
      <c r="V114" s="106">
        <f t="shared" si="91"/>
        <v>0</v>
      </c>
      <c r="W114" s="106">
        <f t="shared" si="92"/>
        <v>0</v>
      </c>
      <c r="X114" s="106">
        <f t="shared" si="93"/>
        <v>0</v>
      </c>
      <c r="Y114" s="98">
        <f t="shared" si="94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6"/>
        <v>104</v>
      </c>
      <c r="C115" s="97">
        <v>39605</v>
      </c>
      <c r="E115" s="98" t="s">
        <v>305</v>
      </c>
      <c r="G115" s="118">
        <v>6.2</v>
      </c>
      <c r="H115" s="106" t="str">
        <f t="shared" si="78"/>
        <v>P, S, T &amp; D Plant - Customer</v>
      </c>
      <c r="I115" s="98">
        <f>'Dep. Res. Class'!J$115</f>
        <v>0</v>
      </c>
      <c r="J115" s="106">
        <f t="shared" si="79"/>
        <v>0</v>
      </c>
      <c r="K115" s="106">
        <f t="shared" si="80"/>
        <v>0</v>
      </c>
      <c r="L115" s="106">
        <f t="shared" si="81"/>
        <v>0</v>
      </c>
      <c r="M115" s="106">
        <f t="shared" si="82"/>
        <v>0</v>
      </c>
      <c r="N115" s="106">
        <f t="shared" si="83"/>
        <v>0</v>
      </c>
      <c r="O115" s="106">
        <f t="shared" si="84"/>
        <v>0</v>
      </c>
      <c r="P115" s="106">
        <f t="shared" si="85"/>
        <v>0</v>
      </c>
      <c r="Q115" s="106">
        <f t="shared" si="86"/>
        <v>0</v>
      </c>
      <c r="R115" s="106">
        <f t="shared" si="87"/>
        <v>0</v>
      </c>
      <c r="S115" s="106">
        <f t="shared" si="88"/>
        <v>0</v>
      </c>
      <c r="T115" s="106">
        <f t="shared" si="89"/>
        <v>0</v>
      </c>
      <c r="U115" s="106">
        <f t="shared" si="90"/>
        <v>0</v>
      </c>
      <c r="V115" s="106">
        <f t="shared" si="91"/>
        <v>0</v>
      </c>
      <c r="W115" s="106">
        <f t="shared" si="92"/>
        <v>0</v>
      </c>
      <c r="X115" s="106">
        <f t="shared" si="93"/>
        <v>0</v>
      </c>
      <c r="Y115" s="98">
        <f t="shared" si="94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6"/>
        <v>105</v>
      </c>
      <c r="C116" s="97">
        <v>39700</v>
      </c>
      <c r="E116" s="107" t="s">
        <v>306</v>
      </c>
      <c r="G116" s="118">
        <v>6.2</v>
      </c>
      <c r="H116" s="106" t="str">
        <f t="shared" si="78"/>
        <v>P, S, T &amp; D Plant - Customer</v>
      </c>
      <c r="I116" s="98">
        <f>'Dep. Res. Class'!J$116</f>
        <v>154375.18166314717</v>
      </c>
      <c r="J116" s="106">
        <f t="shared" si="79"/>
        <v>126310.58229662082</v>
      </c>
      <c r="K116" s="106">
        <f t="shared" si="80"/>
        <v>27062.69115213431</v>
      </c>
      <c r="L116" s="106">
        <f t="shared" si="81"/>
        <v>41.117244333400485</v>
      </c>
      <c r="M116" s="106">
        <f t="shared" si="82"/>
        <v>605.57189014741243</v>
      </c>
      <c r="N116" s="106">
        <f t="shared" si="83"/>
        <v>355.219079911233</v>
      </c>
      <c r="O116" s="106">
        <f t="shared" si="84"/>
        <v>0</v>
      </c>
      <c r="P116" s="106">
        <f t="shared" si="85"/>
        <v>0</v>
      </c>
      <c r="Q116" s="106">
        <f t="shared" si="86"/>
        <v>0</v>
      </c>
      <c r="R116" s="106">
        <f t="shared" si="87"/>
        <v>0</v>
      </c>
      <c r="S116" s="106">
        <f t="shared" si="88"/>
        <v>0</v>
      </c>
      <c r="T116" s="106">
        <f t="shared" si="89"/>
        <v>0</v>
      </c>
      <c r="U116" s="106">
        <f t="shared" si="90"/>
        <v>0</v>
      </c>
      <c r="V116" s="106">
        <f t="shared" si="91"/>
        <v>0</v>
      </c>
      <c r="W116" s="106">
        <f t="shared" si="92"/>
        <v>0</v>
      </c>
      <c r="X116" s="106">
        <f t="shared" si="93"/>
        <v>0</v>
      </c>
      <c r="Y116" s="98">
        <f t="shared" si="94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6"/>
        <v>106</v>
      </c>
      <c r="C117" s="97">
        <v>39701</v>
      </c>
      <c r="E117" s="107" t="s">
        <v>307</v>
      </c>
      <c r="G117" s="118">
        <v>6.2</v>
      </c>
      <c r="H117" s="106" t="str">
        <f t="shared" si="78"/>
        <v>P, S, T &amp; D Plant - Customer</v>
      </c>
      <c r="I117" s="98">
        <f>'Dep. Res. Class'!J$117</f>
        <v>0</v>
      </c>
      <c r="J117" s="106">
        <f t="shared" si="79"/>
        <v>0</v>
      </c>
      <c r="K117" s="106">
        <f t="shared" si="80"/>
        <v>0</v>
      </c>
      <c r="L117" s="106">
        <f t="shared" si="81"/>
        <v>0</v>
      </c>
      <c r="M117" s="106">
        <f t="shared" si="82"/>
        <v>0</v>
      </c>
      <c r="N117" s="106">
        <f t="shared" si="83"/>
        <v>0</v>
      </c>
      <c r="O117" s="106">
        <f t="shared" si="84"/>
        <v>0</v>
      </c>
      <c r="P117" s="106">
        <f t="shared" si="85"/>
        <v>0</v>
      </c>
      <c r="Q117" s="106">
        <f t="shared" si="86"/>
        <v>0</v>
      </c>
      <c r="R117" s="106">
        <f t="shared" si="87"/>
        <v>0</v>
      </c>
      <c r="S117" s="106">
        <f t="shared" si="88"/>
        <v>0</v>
      </c>
      <c r="T117" s="106">
        <f t="shared" si="89"/>
        <v>0</v>
      </c>
      <c r="U117" s="106">
        <f t="shared" si="90"/>
        <v>0</v>
      </c>
      <c r="V117" s="106">
        <f t="shared" si="91"/>
        <v>0</v>
      </c>
      <c r="W117" s="106">
        <f t="shared" si="92"/>
        <v>0</v>
      </c>
      <c r="X117" s="106">
        <f t="shared" si="93"/>
        <v>0</v>
      </c>
      <c r="Y117" s="98">
        <f t="shared" si="94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6"/>
        <v>107</v>
      </c>
      <c r="C118" s="97">
        <v>39702</v>
      </c>
      <c r="E118" s="107" t="s">
        <v>308</v>
      </c>
      <c r="G118" s="118">
        <v>6.2</v>
      </c>
      <c r="H118" s="106" t="str">
        <f t="shared" si="78"/>
        <v>P, S, T &amp; D Plant - Customer</v>
      </c>
      <c r="I118" s="98">
        <f>'Dep. Res. Class'!J$118</f>
        <v>0</v>
      </c>
      <c r="J118" s="106">
        <f t="shared" si="79"/>
        <v>0</v>
      </c>
      <c r="K118" s="106">
        <f t="shared" si="80"/>
        <v>0</v>
      </c>
      <c r="L118" s="106">
        <f t="shared" si="81"/>
        <v>0</v>
      </c>
      <c r="M118" s="106">
        <f t="shared" si="82"/>
        <v>0</v>
      </c>
      <c r="N118" s="106">
        <f t="shared" si="83"/>
        <v>0</v>
      </c>
      <c r="O118" s="106">
        <f t="shared" si="84"/>
        <v>0</v>
      </c>
      <c r="P118" s="106">
        <f t="shared" si="85"/>
        <v>0</v>
      </c>
      <c r="Q118" s="106">
        <f t="shared" si="86"/>
        <v>0</v>
      </c>
      <c r="R118" s="106">
        <f t="shared" si="87"/>
        <v>0</v>
      </c>
      <c r="S118" s="106">
        <f t="shared" si="88"/>
        <v>0</v>
      </c>
      <c r="T118" s="106">
        <f t="shared" si="89"/>
        <v>0</v>
      </c>
      <c r="U118" s="106">
        <f t="shared" si="90"/>
        <v>0</v>
      </c>
      <c r="V118" s="106">
        <f t="shared" si="91"/>
        <v>0</v>
      </c>
      <c r="W118" s="106">
        <f t="shared" si="92"/>
        <v>0</v>
      </c>
      <c r="X118" s="106">
        <f t="shared" si="93"/>
        <v>0</v>
      </c>
      <c r="Y118" s="98">
        <f t="shared" si="94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6"/>
        <v>108</v>
      </c>
      <c r="C119" s="97">
        <v>39705</v>
      </c>
      <c r="E119" s="107" t="s">
        <v>309</v>
      </c>
      <c r="G119" s="118">
        <v>6.2</v>
      </c>
      <c r="H119" s="106" t="str">
        <f t="shared" si="78"/>
        <v>P, S, T &amp; D Plant - Customer</v>
      </c>
      <c r="I119" s="98">
        <f>'Dep. Res. Class'!J$119</f>
        <v>0</v>
      </c>
      <c r="J119" s="106">
        <f t="shared" si="79"/>
        <v>0</v>
      </c>
      <c r="K119" s="106">
        <f t="shared" si="80"/>
        <v>0</v>
      </c>
      <c r="L119" s="106">
        <f t="shared" si="81"/>
        <v>0</v>
      </c>
      <c r="M119" s="106">
        <f t="shared" si="82"/>
        <v>0</v>
      </c>
      <c r="N119" s="106">
        <f t="shared" si="83"/>
        <v>0</v>
      </c>
      <c r="O119" s="106">
        <f t="shared" si="84"/>
        <v>0</v>
      </c>
      <c r="P119" s="106">
        <f t="shared" si="85"/>
        <v>0</v>
      </c>
      <c r="Q119" s="106">
        <f t="shared" si="86"/>
        <v>0</v>
      </c>
      <c r="R119" s="106">
        <f t="shared" si="87"/>
        <v>0</v>
      </c>
      <c r="S119" s="106">
        <f t="shared" si="88"/>
        <v>0</v>
      </c>
      <c r="T119" s="106">
        <f t="shared" si="89"/>
        <v>0</v>
      </c>
      <c r="U119" s="106">
        <f t="shared" si="90"/>
        <v>0</v>
      </c>
      <c r="V119" s="106">
        <f t="shared" si="91"/>
        <v>0</v>
      </c>
      <c r="W119" s="106">
        <f t="shared" si="92"/>
        <v>0</v>
      </c>
      <c r="X119" s="106">
        <f t="shared" si="93"/>
        <v>0</v>
      </c>
      <c r="Y119" s="98">
        <f t="shared" si="94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6"/>
        <v>109</v>
      </c>
      <c r="C120" s="97">
        <v>39800</v>
      </c>
      <c r="E120" s="107" t="s">
        <v>310</v>
      </c>
      <c r="G120" s="118">
        <v>6.2</v>
      </c>
      <c r="H120" s="106" t="str">
        <f t="shared" si="78"/>
        <v>P, S, T &amp; D Plant - Customer</v>
      </c>
      <c r="I120" s="98">
        <f>'Dep. Res. Class'!J$120</f>
        <v>1623707.9492214036</v>
      </c>
      <c r="J120" s="106">
        <f t="shared" si="79"/>
        <v>1328526.3494835936</v>
      </c>
      <c r="K120" s="106">
        <f t="shared" si="80"/>
        <v>284643.59541242337</v>
      </c>
      <c r="L120" s="106">
        <f t="shared" si="81"/>
        <v>432.46845610131368</v>
      </c>
      <c r="M120" s="106">
        <f t="shared" si="82"/>
        <v>6369.3650835852795</v>
      </c>
      <c r="N120" s="106">
        <f t="shared" si="83"/>
        <v>3736.1707857000079</v>
      </c>
      <c r="O120" s="106">
        <f t="shared" si="84"/>
        <v>0</v>
      </c>
      <c r="P120" s="106">
        <f t="shared" si="85"/>
        <v>0</v>
      </c>
      <c r="Q120" s="106">
        <f t="shared" si="86"/>
        <v>0</v>
      </c>
      <c r="R120" s="106">
        <f t="shared" si="87"/>
        <v>0</v>
      </c>
      <c r="S120" s="106">
        <f t="shared" si="88"/>
        <v>0</v>
      </c>
      <c r="T120" s="106">
        <f t="shared" si="89"/>
        <v>0</v>
      </c>
      <c r="U120" s="106">
        <f t="shared" si="90"/>
        <v>0</v>
      </c>
      <c r="V120" s="106">
        <f t="shared" si="91"/>
        <v>0</v>
      </c>
      <c r="W120" s="106">
        <f t="shared" si="92"/>
        <v>0</v>
      </c>
      <c r="X120" s="106">
        <f t="shared" si="93"/>
        <v>0</v>
      </c>
      <c r="Y120" s="98">
        <f t="shared" si="94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6"/>
        <v>110</v>
      </c>
      <c r="C121" s="97">
        <v>39900</v>
      </c>
      <c r="E121" s="107" t="s">
        <v>311</v>
      </c>
      <c r="G121" s="118">
        <v>6.2</v>
      </c>
      <c r="H121" s="106" t="str">
        <f t="shared" si="78"/>
        <v>P, S, T &amp; D Plant - Customer</v>
      </c>
      <c r="I121" s="98">
        <f>'Dep. Res. Class'!J$121</f>
        <v>0</v>
      </c>
      <c r="J121" s="106">
        <f t="shared" si="79"/>
        <v>0</v>
      </c>
      <c r="K121" s="106">
        <f t="shared" si="80"/>
        <v>0</v>
      </c>
      <c r="L121" s="106">
        <f t="shared" si="81"/>
        <v>0</v>
      </c>
      <c r="M121" s="106">
        <f t="shared" si="82"/>
        <v>0</v>
      </c>
      <c r="N121" s="106">
        <f t="shared" si="83"/>
        <v>0</v>
      </c>
      <c r="O121" s="106">
        <f t="shared" si="84"/>
        <v>0</v>
      </c>
      <c r="P121" s="106">
        <f t="shared" si="85"/>
        <v>0</v>
      </c>
      <c r="Q121" s="106">
        <f t="shared" si="86"/>
        <v>0</v>
      </c>
      <c r="R121" s="106">
        <f t="shared" si="87"/>
        <v>0</v>
      </c>
      <c r="S121" s="106">
        <f t="shared" si="88"/>
        <v>0</v>
      </c>
      <c r="T121" s="106">
        <f t="shared" si="89"/>
        <v>0</v>
      </c>
      <c r="U121" s="106">
        <f t="shared" si="90"/>
        <v>0</v>
      </c>
      <c r="V121" s="106">
        <f t="shared" si="91"/>
        <v>0</v>
      </c>
      <c r="W121" s="106">
        <f t="shared" si="92"/>
        <v>0</v>
      </c>
      <c r="X121" s="106">
        <f t="shared" si="93"/>
        <v>0</v>
      </c>
      <c r="Y121" s="98">
        <f t="shared" si="94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6"/>
        <v>111</v>
      </c>
      <c r="C122" s="97">
        <v>39901</v>
      </c>
      <c r="E122" s="107" t="s">
        <v>312</v>
      </c>
      <c r="G122" s="118">
        <v>6.2</v>
      </c>
      <c r="H122" s="106" t="str">
        <f t="shared" si="78"/>
        <v>P, S, T &amp; D Plant - Customer</v>
      </c>
      <c r="I122" s="98">
        <f>'Dep. Res. Class'!J$122</f>
        <v>14406.830090290221</v>
      </c>
      <c r="J122" s="106">
        <f t="shared" si="79"/>
        <v>11787.743846830062</v>
      </c>
      <c r="K122" s="106">
        <f t="shared" si="80"/>
        <v>2525.5846763345021</v>
      </c>
      <c r="L122" s="106">
        <f t="shared" si="81"/>
        <v>3.8372045720718404</v>
      </c>
      <c r="M122" s="106">
        <f t="shared" si="82"/>
        <v>56.514079755686332</v>
      </c>
      <c r="N122" s="106">
        <f t="shared" si="83"/>
        <v>33.150282797898981</v>
      </c>
      <c r="O122" s="106">
        <f t="shared" si="84"/>
        <v>0</v>
      </c>
      <c r="P122" s="106">
        <f t="shared" si="85"/>
        <v>0</v>
      </c>
      <c r="Q122" s="106">
        <f t="shared" si="86"/>
        <v>0</v>
      </c>
      <c r="R122" s="106">
        <f t="shared" si="87"/>
        <v>0</v>
      </c>
      <c r="S122" s="106">
        <f t="shared" si="88"/>
        <v>0</v>
      </c>
      <c r="T122" s="106">
        <f t="shared" si="89"/>
        <v>0</v>
      </c>
      <c r="U122" s="106">
        <f t="shared" si="90"/>
        <v>0</v>
      </c>
      <c r="V122" s="106">
        <f t="shared" si="91"/>
        <v>0</v>
      </c>
      <c r="W122" s="106">
        <f t="shared" si="92"/>
        <v>0</v>
      </c>
      <c r="X122" s="106">
        <f t="shared" si="93"/>
        <v>0</v>
      </c>
      <c r="Y122" s="98">
        <f t="shared" si="94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6"/>
        <v>112</v>
      </c>
      <c r="C123" s="97">
        <v>39902</v>
      </c>
      <c r="E123" s="107" t="s">
        <v>313</v>
      </c>
      <c r="G123" s="118">
        <v>6.2</v>
      </c>
      <c r="H123" s="106" t="str">
        <f t="shared" si="78"/>
        <v>P, S, T &amp; D Plant - Customer</v>
      </c>
      <c r="I123" s="98">
        <f>'Dep. Res. Class'!J$123</f>
        <v>0</v>
      </c>
      <c r="J123" s="106">
        <f t="shared" si="79"/>
        <v>0</v>
      </c>
      <c r="K123" s="106">
        <f t="shared" si="80"/>
        <v>0</v>
      </c>
      <c r="L123" s="106">
        <f t="shared" si="81"/>
        <v>0</v>
      </c>
      <c r="M123" s="106">
        <f t="shared" si="82"/>
        <v>0</v>
      </c>
      <c r="N123" s="106">
        <f t="shared" si="83"/>
        <v>0</v>
      </c>
      <c r="O123" s="106">
        <f t="shared" si="84"/>
        <v>0</v>
      </c>
      <c r="P123" s="106">
        <f t="shared" si="85"/>
        <v>0</v>
      </c>
      <c r="Q123" s="106">
        <f t="shared" si="86"/>
        <v>0</v>
      </c>
      <c r="R123" s="106">
        <f t="shared" si="87"/>
        <v>0</v>
      </c>
      <c r="S123" s="106">
        <f t="shared" si="88"/>
        <v>0</v>
      </c>
      <c r="T123" s="106">
        <f t="shared" si="89"/>
        <v>0</v>
      </c>
      <c r="U123" s="106">
        <f t="shared" si="90"/>
        <v>0</v>
      </c>
      <c r="V123" s="106">
        <f t="shared" si="91"/>
        <v>0</v>
      </c>
      <c r="W123" s="106">
        <f t="shared" si="92"/>
        <v>0</v>
      </c>
      <c r="X123" s="106">
        <f t="shared" si="93"/>
        <v>0</v>
      </c>
      <c r="Y123" s="98">
        <f t="shared" si="94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6"/>
        <v>113</v>
      </c>
      <c r="C124" s="97">
        <v>39903</v>
      </c>
      <c r="E124" s="107" t="s">
        <v>314</v>
      </c>
      <c r="G124" s="118">
        <v>6.2</v>
      </c>
      <c r="H124" s="106" t="str">
        <f t="shared" si="78"/>
        <v>P, S, T &amp; D Plant - Customer</v>
      </c>
      <c r="I124" s="98">
        <f>'Dep. Res. Class'!J$124</f>
        <v>62498.961503601276</v>
      </c>
      <c r="J124" s="106">
        <f t="shared" si="79"/>
        <v>51136.977689066633</v>
      </c>
      <c r="K124" s="106">
        <f t="shared" si="80"/>
        <v>10956.360175768239</v>
      </c>
      <c r="L124" s="106">
        <f t="shared" si="81"/>
        <v>16.646361436093652</v>
      </c>
      <c r="M124" s="106">
        <f t="shared" si="82"/>
        <v>245.16644348034646</v>
      </c>
      <c r="N124" s="106">
        <f t="shared" si="83"/>
        <v>143.81083384996367</v>
      </c>
      <c r="O124" s="106">
        <f t="shared" si="84"/>
        <v>0</v>
      </c>
      <c r="P124" s="106">
        <f t="shared" si="85"/>
        <v>0</v>
      </c>
      <c r="Q124" s="106">
        <f t="shared" si="86"/>
        <v>0</v>
      </c>
      <c r="R124" s="106">
        <f t="shared" si="87"/>
        <v>0</v>
      </c>
      <c r="S124" s="106">
        <f t="shared" si="88"/>
        <v>0</v>
      </c>
      <c r="T124" s="106">
        <f t="shared" si="89"/>
        <v>0</v>
      </c>
      <c r="U124" s="106">
        <f t="shared" si="90"/>
        <v>0</v>
      </c>
      <c r="V124" s="106">
        <f t="shared" si="91"/>
        <v>0</v>
      </c>
      <c r="W124" s="106">
        <f t="shared" si="92"/>
        <v>0</v>
      </c>
      <c r="X124" s="106">
        <f t="shared" si="93"/>
        <v>0</v>
      </c>
      <c r="Y124" s="98">
        <f t="shared" si="94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6"/>
        <v>114</v>
      </c>
      <c r="C125" s="97">
        <v>39904</v>
      </c>
      <c r="E125" s="107" t="s">
        <v>315</v>
      </c>
      <c r="G125" s="118">
        <v>6.2</v>
      </c>
      <c r="H125" s="106" t="str">
        <f t="shared" si="78"/>
        <v>P, S, T &amp; D Plant - Customer</v>
      </c>
      <c r="I125" s="98">
        <f>'Dep. Res. Class'!J$125</f>
        <v>0</v>
      </c>
      <c r="J125" s="106">
        <f t="shared" si="79"/>
        <v>0</v>
      </c>
      <c r="K125" s="106">
        <f t="shared" si="80"/>
        <v>0</v>
      </c>
      <c r="L125" s="106">
        <f t="shared" si="81"/>
        <v>0</v>
      </c>
      <c r="M125" s="106">
        <f t="shared" si="82"/>
        <v>0</v>
      </c>
      <c r="N125" s="106">
        <f t="shared" si="83"/>
        <v>0</v>
      </c>
      <c r="O125" s="106">
        <f t="shared" si="84"/>
        <v>0</v>
      </c>
      <c r="P125" s="106">
        <f t="shared" si="85"/>
        <v>0</v>
      </c>
      <c r="Q125" s="106">
        <f t="shared" si="86"/>
        <v>0</v>
      </c>
      <c r="R125" s="106">
        <f t="shared" si="87"/>
        <v>0</v>
      </c>
      <c r="S125" s="106">
        <f t="shared" si="88"/>
        <v>0</v>
      </c>
      <c r="T125" s="106">
        <f t="shared" si="89"/>
        <v>0</v>
      </c>
      <c r="U125" s="106">
        <f t="shared" si="90"/>
        <v>0</v>
      </c>
      <c r="V125" s="106">
        <f t="shared" si="91"/>
        <v>0</v>
      </c>
      <c r="W125" s="106">
        <f t="shared" si="92"/>
        <v>0</v>
      </c>
      <c r="X125" s="106">
        <f t="shared" si="93"/>
        <v>0</v>
      </c>
      <c r="Y125" s="98">
        <f t="shared" si="94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6"/>
        <v>115</v>
      </c>
      <c r="C126" s="97">
        <v>39905</v>
      </c>
      <c r="E126" s="107" t="s">
        <v>316</v>
      </c>
      <c r="G126" s="118">
        <v>6.2</v>
      </c>
      <c r="H126" s="106" t="str">
        <f t="shared" si="78"/>
        <v>P, S, T &amp; D Plant - Customer</v>
      </c>
      <c r="I126" s="98">
        <f>'Dep. Res. Class'!J$126</f>
        <v>0</v>
      </c>
      <c r="J126" s="106">
        <f t="shared" si="79"/>
        <v>0</v>
      </c>
      <c r="K126" s="106">
        <f t="shared" si="80"/>
        <v>0</v>
      </c>
      <c r="L126" s="106">
        <f t="shared" si="81"/>
        <v>0</v>
      </c>
      <c r="M126" s="106">
        <f t="shared" si="82"/>
        <v>0</v>
      </c>
      <c r="N126" s="106">
        <f t="shared" si="83"/>
        <v>0</v>
      </c>
      <c r="O126" s="106">
        <f t="shared" si="84"/>
        <v>0</v>
      </c>
      <c r="P126" s="106">
        <f t="shared" si="85"/>
        <v>0</v>
      </c>
      <c r="Q126" s="106">
        <f t="shared" si="86"/>
        <v>0</v>
      </c>
      <c r="R126" s="106">
        <f t="shared" si="87"/>
        <v>0</v>
      </c>
      <c r="S126" s="106">
        <f t="shared" si="88"/>
        <v>0</v>
      </c>
      <c r="T126" s="106">
        <f t="shared" si="89"/>
        <v>0</v>
      </c>
      <c r="U126" s="106">
        <f t="shared" si="90"/>
        <v>0</v>
      </c>
      <c r="V126" s="106">
        <f t="shared" si="91"/>
        <v>0</v>
      </c>
      <c r="W126" s="106">
        <f t="shared" si="92"/>
        <v>0</v>
      </c>
      <c r="X126" s="106">
        <f t="shared" si="93"/>
        <v>0</v>
      </c>
      <c r="Y126" s="98">
        <f t="shared" si="94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6"/>
        <v>116</v>
      </c>
      <c r="C127" s="97">
        <v>39906</v>
      </c>
      <c r="E127" s="107" t="s">
        <v>317</v>
      </c>
      <c r="G127" s="118">
        <v>6.2</v>
      </c>
      <c r="H127" s="106" t="str">
        <f t="shared" si="78"/>
        <v>P, S, T &amp; D Plant - Customer</v>
      </c>
      <c r="I127" s="98">
        <f>'Dep. Res. Class'!J$127</f>
        <v>-346503.16021540022</v>
      </c>
      <c r="J127" s="106">
        <f t="shared" si="79"/>
        <v>-283510.70076748397</v>
      </c>
      <c r="K127" s="106">
        <f t="shared" si="80"/>
        <v>-60743.624118347921</v>
      </c>
      <c r="L127" s="106">
        <f t="shared" si="81"/>
        <v>-92.289802981156043</v>
      </c>
      <c r="M127" s="106">
        <f t="shared" si="82"/>
        <v>-1359.2377441314022</v>
      </c>
      <c r="N127" s="106">
        <f t="shared" si="83"/>
        <v>-797.30778245576028</v>
      </c>
      <c r="O127" s="106">
        <f t="shared" si="84"/>
        <v>0</v>
      </c>
      <c r="P127" s="106">
        <f t="shared" si="85"/>
        <v>0</v>
      </c>
      <c r="Q127" s="106">
        <f t="shared" si="86"/>
        <v>0</v>
      </c>
      <c r="R127" s="106">
        <f t="shared" si="87"/>
        <v>0</v>
      </c>
      <c r="S127" s="106">
        <f t="shared" si="88"/>
        <v>0</v>
      </c>
      <c r="T127" s="106">
        <f t="shared" si="89"/>
        <v>0</v>
      </c>
      <c r="U127" s="106">
        <f t="shared" si="90"/>
        <v>0</v>
      </c>
      <c r="V127" s="106">
        <f t="shared" si="91"/>
        <v>0</v>
      </c>
      <c r="W127" s="106">
        <f t="shared" si="92"/>
        <v>0</v>
      </c>
      <c r="X127" s="106">
        <f t="shared" si="93"/>
        <v>0</v>
      </c>
      <c r="Y127" s="98">
        <f t="shared" si="94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6"/>
        <v>117</v>
      </c>
      <c r="C128" s="97">
        <v>39907</v>
      </c>
      <c r="E128" s="107" t="s">
        <v>318</v>
      </c>
      <c r="G128" s="118">
        <v>6.2</v>
      </c>
      <c r="H128" s="106" t="str">
        <f t="shared" si="78"/>
        <v>P, S, T &amp; D Plant - Customer</v>
      </c>
      <c r="I128" s="98">
        <f>'Dep. Res. Class'!J$128</f>
        <v>0</v>
      </c>
      <c r="J128" s="106">
        <f t="shared" si="79"/>
        <v>0</v>
      </c>
      <c r="K128" s="106">
        <f t="shared" si="80"/>
        <v>0</v>
      </c>
      <c r="L128" s="106">
        <f t="shared" si="81"/>
        <v>0</v>
      </c>
      <c r="M128" s="106">
        <f t="shared" si="82"/>
        <v>0</v>
      </c>
      <c r="N128" s="106">
        <f t="shared" si="83"/>
        <v>0</v>
      </c>
      <c r="O128" s="106">
        <f t="shared" si="84"/>
        <v>0</v>
      </c>
      <c r="P128" s="106">
        <f t="shared" si="85"/>
        <v>0</v>
      </c>
      <c r="Q128" s="106">
        <f t="shared" si="86"/>
        <v>0</v>
      </c>
      <c r="R128" s="106">
        <f t="shared" si="87"/>
        <v>0</v>
      </c>
      <c r="S128" s="106">
        <f t="shared" si="88"/>
        <v>0</v>
      </c>
      <c r="T128" s="106">
        <f t="shared" si="89"/>
        <v>0</v>
      </c>
      <c r="U128" s="106">
        <f t="shared" si="90"/>
        <v>0</v>
      </c>
      <c r="V128" s="106">
        <f t="shared" si="91"/>
        <v>0</v>
      </c>
      <c r="W128" s="106">
        <f t="shared" si="92"/>
        <v>0</v>
      </c>
      <c r="X128" s="106">
        <f t="shared" si="93"/>
        <v>0</v>
      </c>
      <c r="Y128" s="98">
        <f t="shared" si="94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6"/>
        <v>118</v>
      </c>
      <c r="C129" s="97">
        <v>39908</v>
      </c>
      <c r="E129" s="107" t="s">
        <v>319</v>
      </c>
      <c r="G129" s="118">
        <v>6.2</v>
      </c>
      <c r="H129" s="106" t="str">
        <f t="shared" si="78"/>
        <v>P, S, T &amp; D Plant - Customer</v>
      </c>
      <c r="I129" s="98">
        <f>'Dep. Res. Class'!J$129</f>
        <v>0</v>
      </c>
      <c r="J129" s="106">
        <f t="shared" si="79"/>
        <v>0</v>
      </c>
      <c r="K129" s="106">
        <f t="shared" si="80"/>
        <v>0</v>
      </c>
      <c r="L129" s="106">
        <f t="shared" si="81"/>
        <v>0</v>
      </c>
      <c r="M129" s="106">
        <f t="shared" si="82"/>
        <v>0</v>
      </c>
      <c r="N129" s="106">
        <f t="shared" si="83"/>
        <v>0</v>
      </c>
      <c r="O129" s="106">
        <f t="shared" si="84"/>
        <v>0</v>
      </c>
      <c r="P129" s="106">
        <f t="shared" si="85"/>
        <v>0</v>
      </c>
      <c r="Q129" s="106">
        <f t="shared" si="86"/>
        <v>0</v>
      </c>
      <c r="R129" s="106">
        <f t="shared" si="87"/>
        <v>0</v>
      </c>
      <c r="S129" s="106">
        <f t="shared" si="88"/>
        <v>0</v>
      </c>
      <c r="T129" s="106">
        <f t="shared" si="89"/>
        <v>0</v>
      </c>
      <c r="U129" s="106">
        <f t="shared" si="90"/>
        <v>0</v>
      </c>
      <c r="V129" s="106">
        <f t="shared" si="91"/>
        <v>0</v>
      </c>
      <c r="W129" s="106">
        <f t="shared" si="92"/>
        <v>0</v>
      </c>
      <c r="X129" s="106">
        <f t="shared" si="93"/>
        <v>0</v>
      </c>
      <c r="Y129" s="98">
        <f t="shared" si="94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6"/>
        <v>119</v>
      </c>
      <c r="C130" s="97">
        <v>39909</v>
      </c>
      <c r="E130" s="107" t="s">
        <v>320</v>
      </c>
      <c r="G130" s="118">
        <v>6.2</v>
      </c>
      <c r="H130" s="106" t="str">
        <f t="shared" si="78"/>
        <v>P, S, T &amp; D Plant - Customer</v>
      </c>
      <c r="I130" s="98">
        <f>'Dep. Res. Class'!J$130</f>
        <v>35489.15979300769</v>
      </c>
      <c r="J130" s="106">
        <f t="shared" si="79"/>
        <v>29037.416444658575</v>
      </c>
      <c r="K130" s="106">
        <f t="shared" si="80"/>
        <v>6221.41564712527</v>
      </c>
      <c r="L130" s="106">
        <f t="shared" si="81"/>
        <v>9.4524031562292095</v>
      </c>
      <c r="M130" s="106">
        <f t="shared" si="82"/>
        <v>139.21433059421403</v>
      </c>
      <c r="N130" s="106">
        <f t="shared" si="83"/>
        <v>81.660967473402835</v>
      </c>
      <c r="O130" s="106">
        <f t="shared" si="84"/>
        <v>0</v>
      </c>
      <c r="P130" s="106">
        <f t="shared" si="85"/>
        <v>0</v>
      </c>
      <c r="Q130" s="106">
        <f t="shared" si="86"/>
        <v>0</v>
      </c>
      <c r="R130" s="106">
        <f t="shared" si="87"/>
        <v>0</v>
      </c>
      <c r="S130" s="106">
        <f t="shared" si="88"/>
        <v>0</v>
      </c>
      <c r="T130" s="106">
        <f t="shared" si="89"/>
        <v>0</v>
      </c>
      <c r="U130" s="106">
        <f t="shared" si="90"/>
        <v>0</v>
      </c>
      <c r="V130" s="106">
        <f t="shared" si="91"/>
        <v>0</v>
      </c>
      <c r="W130" s="106">
        <f t="shared" si="92"/>
        <v>0</v>
      </c>
      <c r="X130" s="106">
        <f t="shared" si="93"/>
        <v>0</v>
      </c>
      <c r="Y130" s="98">
        <f t="shared" si="94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6"/>
        <v>120</v>
      </c>
      <c r="C131" s="103"/>
      <c r="E131" s="107" t="s">
        <v>321</v>
      </c>
      <c r="G131" s="118">
        <v>6.2</v>
      </c>
      <c r="H131" s="106" t="str">
        <f t="shared" si="78"/>
        <v>P, S, T &amp; D Plant - Customer</v>
      </c>
      <c r="I131" s="98">
        <f>'Dep. Res. Class'!J$131</f>
        <v>0</v>
      </c>
      <c r="J131" s="106">
        <f t="shared" si="79"/>
        <v>0</v>
      </c>
      <c r="K131" s="106">
        <f t="shared" si="80"/>
        <v>0</v>
      </c>
      <c r="L131" s="106">
        <f t="shared" si="81"/>
        <v>0</v>
      </c>
      <c r="M131" s="106">
        <f t="shared" si="82"/>
        <v>0</v>
      </c>
      <c r="N131" s="106">
        <f t="shared" si="83"/>
        <v>0</v>
      </c>
      <c r="O131" s="106">
        <f t="shared" si="84"/>
        <v>0</v>
      </c>
      <c r="P131" s="106">
        <f t="shared" si="85"/>
        <v>0</v>
      </c>
      <c r="Q131" s="106">
        <f t="shared" si="86"/>
        <v>0</v>
      </c>
      <c r="R131" s="106">
        <f t="shared" si="87"/>
        <v>0</v>
      </c>
      <c r="S131" s="106">
        <f t="shared" si="88"/>
        <v>0</v>
      </c>
      <c r="T131" s="106">
        <f t="shared" si="89"/>
        <v>0</v>
      </c>
      <c r="U131" s="106">
        <f t="shared" si="90"/>
        <v>0</v>
      </c>
      <c r="V131" s="106">
        <f t="shared" si="91"/>
        <v>0</v>
      </c>
      <c r="W131" s="106">
        <f t="shared" si="92"/>
        <v>0</v>
      </c>
      <c r="X131" s="106">
        <f t="shared" si="93"/>
        <v>0</v>
      </c>
      <c r="Y131" s="98">
        <f t="shared" ref="Y131" si="95">SUM(J131:X131)-I131</f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6"/>
        <v>121</v>
      </c>
      <c r="C132" s="103"/>
      <c r="E132" s="107" t="s">
        <v>355</v>
      </c>
      <c r="G132" s="118">
        <v>6.2</v>
      </c>
      <c r="H132" s="106" t="str">
        <f t="shared" si="78"/>
        <v>P, S, T &amp; D Plant - Customer</v>
      </c>
      <c r="I132" s="98">
        <f>'Dep. Res. Class'!J$132</f>
        <v>-1221264.0732166087</v>
      </c>
      <c r="J132" s="106">
        <f t="shared" si="79"/>
        <v>-999244.66202430904</v>
      </c>
      <c r="K132" s="106">
        <f t="shared" si="80"/>
        <v>-214093.30225616551</v>
      </c>
      <c r="L132" s="106">
        <f t="shared" si="81"/>
        <v>-325.27905556491828</v>
      </c>
      <c r="M132" s="106">
        <f t="shared" si="82"/>
        <v>-4790.6871118744084</v>
      </c>
      <c r="N132" s="106">
        <f t="shared" si="83"/>
        <v>-2810.1427686948605</v>
      </c>
      <c r="O132" s="106">
        <f t="shared" si="84"/>
        <v>0</v>
      </c>
      <c r="P132" s="106">
        <f t="shared" si="85"/>
        <v>0</v>
      </c>
      <c r="Q132" s="106">
        <f t="shared" si="86"/>
        <v>0</v>
      </c>
      <c r="R132" s="106">
        <f t="shared" si="87"/>
        <v>0</v>
      </c>
      <c r="S132" s="106">
        <f t="shared" si="88"/>
        <v>0</v>
      </c>
      <c r="T132" s="106">
        <f t="shared" si="89"/>
        <v>0</v>
      </c>
      <c r="U132" s="106">
        <f t="shared" si="90"/>
        <v>0</v>
      </c>
      <c r="V132" s="106">
        <f t="shared" si="91"/>
        <v>0</v>
      </c>
      <c r="W132" s="106">
        <f t="shared" si="92"/>
        <v>0</v>
      </c>
      <c r="X132" s="106">
        <f t="shared" si="93"/>
        <v>0</v>
      </c>
      <c r="Y132" s="98">
        <f t="shared" si="94"/>
        <v>0</v>
      </c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6"/>
        <v>122</v>
      </c>
      <c r="C133" s="103"/>
      <c r="E133" s="110" t="s">
        <v>453</v>
      </c>
      <c r="G133" s="118">
        <v>6.2</v>
      </c>
      <c r="H133" s="106" t="str">
        <f t="shared" si="78"/>
        <v>P, S, T &amp; D Plant - Customer</v>
      </c>
      <c r="I133" s="98">
        <f>'Dep. Res. Class'!J$133</f>
        <v>0</v>
      </c>
      <c r="J133" s="106">
        <f t="shared" si="79"/>
        <v>0</v>
      </c>
      <c r="K133" s="106">
        <f t="shared" si="80"/>
        <v>0</v>
      </c>
      <c r="L133" s="106">
        <f t="shared" si="81"/>
        <v>0</v>
      </c>
      <c r="M133" s="106">
        <f t="shared" si="82"/>
        <v>0</v>
      </c>
      <c r="N133" s="106">
        <f t="shared" si="83"/>
        <v>0</v>
      </c>
      <c r="O133" s="106">
        <f t="shared" si="84"/>
        <v>0</v>
      </c>
      <c r="P133" s="106">
        <f t="shared" si="85"/>
        <v>0</v>
      </c>
      <c r="Q133" s="106">
        <f t="shared" si="86"/>
        <v>0</v>
      </c>
      <c r="R133" s="106">
        <f t="shared" si="87"/>
        <v>0</v>
      </c>
      <c r="S133" s="106">
        <f t="shared" si="88"/>
        <v>0</v>
      </c>
      <c r="T133" s="106">
        <f t="shared" si="89"/>
        <v>0</v>
      </c>
      <c r="U133" s="106">
        <f t="shared" si="90"/>
        <v>0</v>
      </c>
      <c r="V133" s="106">
        <f t="shared" si="91"/>
        <v>0</v>
      </c>
      <c r="W133" s="106">
        <f t="shared" si="92"/>
        <v>0</v>
      </c>
      <c r="X133" s="106">
        <f t="shared" si="93"/>
        <v>0</v>
      </c>
      <c r="Y133" s="98">
        <f t="shared" si="94"/>
        <v>0</v>
      </c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6"/>
        <v>123</v>
      </c>
      <c r="G134" s="118"/>
      <c r="I134" s="98"/>
      <c r="J134" s="119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6"/>
        <v>124</v>
      </c>
      <c r="D135" s="97" t="s">
        <v>149</v>
      </c>
      <c r="G135" s="118"/>
      <c r="I135" s="98">
        <f>'Dep. Res. Class'!J$135</f>
        <v>4252341.1782004498</v>
      </c>
      <c r="J135" s="106">
        <f>SUM(J98:J133)</f>
        <v>3479287.8269410264</v>
      </c>
      <c r="K135" s="106">
        <f t="shared" ref="K135:X135" si="96">SUM(K98:K133)</f>
        <v>745455.29105999973</v>
      </c>
      <c r="L135" s="106">
        <f t="shared" si="96"/>
        <v>1132.5949503629788</v>
      </c>
      <c r="M135" s="106">
        <f t="shared" si="96"/>
        <v>16680.778976853209</v>
      </c>
      <c r="N135" s="106">
        <f t="shared" si="96"/>
        <v>9784.6862722079968</v>
      </c>
      <c r="O135" s="106">
        <f t="shared" si="96"/>
        <v>0</v>
      </c>
      <c r="P135" s="106">
        <f t="shared" si="96"/>
        <v>0</v>
      </c>
      <c r="Q135" s="106">
        <f t="shared" si="96"/>
        <v>0</v>
      </c>
      <c r="R135" s="106">
        <f t="shared" si="96"/>
        <v>0</v>
      </c>
      <c r="S135" s="106">
        <f t="shared" si="96"/>
        <v>0</v>
      </c>
      <c r="T135" s="106">
        <f t="shared" si="96"/>
        <v>0</v>
      </c>
      <c r="U135" s="106">
        <f t="shared" si="96"/>
        <v>0</v>
      </c>
      <c r="V135" s="106">
        <f t="shared" si="96"/>
        <v>0</v>
      </c>
      <c r="W135" s="106">
        <f t="shared" si="96"/>
        <v>0</v>
      </c>
      <c r="X135" s="106">
        <f t="shared" si="96"/>
        <v>0</v>
      </c>
      <c r="Y135" s="98">
        <f>SUM(J135:X135)-I135</f>
        <v>0</v>
      </c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6"/>
        <v>125</v>
      </c>
      <c r="G136" s="118"/>
      <c r="I136" s="98"/>
      <c r="J136" s="119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6"/>
        <v>126</v>
      </c>
      <c r="D137" s="97" t="s">
        <v>354</v>
      </c>
      <c r="G137" s="118"/>
      <c r="I137" s="98">
        <f>'Dep. Res. Class'!J$137</f>
        <v>105512050.77652304</v>
      </c>
      <c r="J137" s="98">
        <f>J135+J94+J66+J52+J30+J18</f>
        <v>81088148.668303192</v>
      </c>
      <c r="K137" s="98">
        <f t="shared" ref="K137:X137" si="97">K135+K94+K66+K52+K30+K18</f>
        <v>23435894.694826748</v>
      </c>
      <c r="L137" s="98">
        <f t="shared" si="97"/>
        <v>40546.770289079897</v>
      </c>
      <c r="M137" s="98">
        <f t="shared" si="97"/>
        <v>597169.98844169348</v>
      </c>
      <c r="N137" s="98">
        <f t="shared" si="97"/>
        <v>350290.65466236032</v>
      </c>
      <c r="O137" s="98">
        <f t="shared" si="97"/>
        <v>0</v>
      </c>
      <c r="P137" s="98">
        <f t="shared" si="97"/>
        <v>0</v>
      </c>
      <c r="Q137" s="98">
        <f t="shared" si="97"/>
        <v>0</v>
      </c>
      <c r="R137" s="98">
        <f t="shared" si="97"/>
        <v>0</v>
      </c>
      <c r="S137" s="98">
        <f t="shared" si="97"/>
        <v>0</v>
      </c>
      <c r="T137" s="98">
        <f t="shared" si="97"/>
        <v>0</v>
      </c>
      <c r="U137" s="98">
        <f t="shared" si="97"/>
        <v>0</v>
      </c>
      <c r="V137" s="98">
        <f t="shared" si="97"/>
        <v>0</v>
      </c>
      <c r="W137" s="98">
        <f t="shared" si="97"/>
        <v>0</v>
      </c>
      <c r="X137" s="98">
        <f t="shared" si="97"/>
        <v>0</v>
      </c>
      <c r="Y137" s="98">
        <f>SUM(J137:X137)-I137</f>
        <v>0</v>
      </c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6"/>
        <v>127</v>
      </c>
      <c r="G138" s="118"/>
      <c r="I138" s="98"/>
      <c r="J138" s="119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6"/>
        <v>128</v>
      </c>
      <c r="D139" s="97" t="s">
        <v>347</v>
      </c>
      <c r="G139" s="118"/>
      <c r="I139" s="98"/>
      <c r="J139" s="119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6"/>
        <v>129</v>
      </c>
      <c r="G140" s="118"/>
      <c r="I140" s="98"/>
      <c r="J140" s="119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6"/>
        <v>130</v>
      </c>
      <c r="D141" s="97" t="s">
        <v>322</v>
      </c>
      <c r="G141" s="118"/>
      <c r="I141" s="98"/>
      <c r="J141" s="119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6"/>
        <v>131</v>
      </c>
      <c r="G142" s="118"/>
      <c r="I142" s="98"/>
      <c r="J142" s="119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6"/>
        <v>132</v>
      </c>
      <c r="C143" s="97">
        <v>30100</v>
      </c>
      <c r="E143" s="107" t="s">
        <v>323</v>
      </c>
      <c r="G143" s="118">
        <v>99</v>
      </c>
      <c r="H143" s="106" t="str">
        <f>VLOOKUP($G143,alloc,3)</f>
        <v>-</v>
      </c>
      <c r="I143" s="98">
        <f>'Dep. Res. Class'!J$143</f>
        <v>0</v>
      </c>
      <c r="J143" s="106">
        <f>$I143*VLOOKUP($G143,alloc,6)</f>
        <v>0</v>
      </c>
      <c r="K143" s="106">
        <f>$I143*VLOOKUP($G143,alloc,7)</f>
        <v>0</v>
      </c>
      <c r="L143" s="106">
        <f>$I143*VLOOKUP($G143,alloc,8)</f>
        <v>0</v>
      </c>
      <c r="M143" s="106">
        <f>$I143*VLOOKUP($G143,alloc,9)</f>
        <v>0</v>
      </c>
      <c r="N143" s="106">
        <f>$I143*VLOOKUP($G143,alloc,10)</f>
        <v>0</v>
      </c>
      <c r="O143" s="106">
        <f>$I143*VLOOKUP($G143,alloc,11)</f>
        <v>0</v>
      </c>
      <c r="P143" s="106">
        <f>$I143*VLOOKUP($G143,alloc,12)</f>
        <v>0</v>
      </c>
      <c r="Q143" s="106">
        <f>$I143*VLOOKUP($G143,alloc,13)</f>
        <v>0</v>
      </c>
      <c r="R143" s="106">
        <f>$I143*VLOOKUP($G143,alloc,14)</f>
        <v>0</v>
      </c>
      <c r="S143" s="106">
        <f>$I143*VLOOKUP($G143,alloc,15)</f>
        <v>0</v>
      </c>
      <c r="T143" s="106">
        <f>$I143*VLOOKUP($G143,alloc,16)</f>
        <v>0</v>
      </c>
      <c r="U143" s="106">
        <f>$I143*VLOOKUP($G143,alloc,17)</f>
        <v>0</v>
      </c>
      <c r="V143" s="106">
        <f>$I143*VLOOKUP($G143,alloc,18)</f>
        <v>0</v>
      </c>
      <c r="W143" s="106">
        <f>$I143*VLOOKUP($G143,alloc,19)</f>
        <v>0</v>
      </c>
      <c r="X143" s="106">
        <f>$I143*VLOOKUP($G143,alloc,20)</f>
        <v>0</v>
      </c>
      <c r="Y143" s="98">
        <f>SUM(J143:X143)-I143</f>
        <v>0</v>
      </c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si="76"/>
        <v>133</v>
      </c>
      <c r="C144" s="97">
        <v>30200</v>
      </c>
      <c r="E144" s="107" t="s">
        <v>185</v>
      </c>
      <c r="G144" s="118">
        <v>99</v>
      </c>
      <c r="H144" s="106" t="str">
        <f>VLOOKUP($G144,alloc,3)</f>
        <v>-</v>
      </c>
      <c r="I144" s="98">
        <f>'Dep. Res. Class'!J$144</f>
        <v>0</v>
      </c>
      <c r="J144" s="106">
        <f>$I144*VLOOKUP($G144,alloc,6)</f>
        <v>0</v>
      </c>
      <c r="K144" s="106">
        <f>$I144*VLOOKUP($G144,alloc,7)</f>
        <v>0</v>
      </c>
      <c r="L144" s="106">
        <f>$I144*VLOOKUP($G144,alloc,8)</f>
        <v>0</v>
      </c>
      <c r="M144" s="106">
        <f>$I144*VLOOKUP($G144,alloc,9)</f>
        <v>0</v>
      </c>
      <c r="N144" s="106">
        <f>$I144*VLOOKUP($G144,alloc,10)</f>
        <v>0</v>
      </c>
      <c r="O144" s="106">
        <f>$I144*VLOOKUP($G144,alloc,11)</f>
        <v>0</v>
      </c>
      <c r="P144" s="106">
        <f>$I144*VLOOKUP($G144,alloc,12)</f>
        <v>0</v>
      </c>
      <c r="Q144" s="106">
        <f>$I144*VLOOKUP($G144,alloc,13)</f>
        <v>0</v>
      </c>
      <c r="R144" s="106">
        <f>$I144*VLOOKUP($G144,alloc,14)</f>
        <v>0</v>
      </c>
      <c r="S144" s="106">
        <f>$I144*VLOOKUP($G144,alloc,15)</f>
        <v>0</v>
      </c>
      <c r="T144" s="106">
        <f>$I144*VLOOKUP($G144,alloc,16)</f>
        <v>0</v>
      </c>
      <c r="U144" s="106">
        <f>$I144*VLOOKUP($G144,alloc,17)</f>
        <v>0</v>
      </c>
      <c r="V144" s="106">
        <f>$I144*VLOOKUP($G144,alloc,18)</f>
        <v>0</v>
      </c>
      <c r="W144" s="106">
        <f>$I144*VLOOKUP($G144,alloc,19)</f>
        <v>0</v>
      </c>
      <c r="X144" s="106">
        <f>$I144*VLOOKUP($G144,alloc,20)</f>
        <v>0</v>
      </c>
      <c r="Y144" s="98">
        <f>SUM(J144:X144)-I144</f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ref="A145:A208" si="98">A144+1</f>
        <v>134</v>
      </c>
      <c r="C145" s="97">
        <v>30300</v>
      </c>
      <c r="E145" s="107" t="s">
        <v>324</v>
      </c>
      <c r="G145" s="118">
        <v>99</v>
      </c>
      <c r="H145" s="106" t="str">
        <f>VLOOKUP($G145,alloc,3)</f>
        <v>-</v>
      </c>
      <c r="I145" s="98">
        <f>'Dep. Res. Class'!J$145</f>
        <v>0</v>
      </c>
      <c r="J145" s="106">
        <f>$I145*VLOOKUP($G145,alloc,6)</f>
        <v>0</v>
      </c>
      <c r="K145" s="106">
        <f>$I145*VLOOKUP($G145,alloc,7)</f>
        <v>0</v>
      </c>
      <c r="L145" s="106">
        <f>$I145*VLOOKUP($G145,alloc,8)</f>
        <v>0</v>
      </c>
      <c r="M145" s="106">
        <f>$I145*VLOOKUP($G145,alloc,9)</f>
        <v>0</v>
      </c>
      <c r="N145" s="106">
        <f>$I145*VLOOKUP($G145,alloc,10)</f>
        <v>0</v>
      </c>
      <c r="O145" s="106">
        <f>$I145*VLOOKUP($G145,alloc,11)</f>
        <v>0</v>
      </c>
      <c r="P145" s="106">
        <f>$I145*VLOOKUP($G145,alloc,12)</f>
        <v>0</v>
      </c>
      <c r="Q145" s="106">
        <f>$I145*VLOOKUP($G145,alloc,13)</f>
        <v>0</v>
      </c>
      <c r="R145" s="106">
        <f>$I145*VLOOKUP($G145,alloc,14)</f>
        <v>0</v>
      </c>
      <c r="S145" s="106">
        <f>$I145*VLOOKUP($G145,alloc,15)</f>
        <v>0</v>
      </c>
      <c r="T145" s="106">
        <f>$I145*VLOOKUP($G145,alloc,16)</f>
        <v>0</v>
      </c>
      <c r="U145" s="106">
        <f>$I145*VLOOKUP($G145,alloc,17)</f>
        <v>0</v>
      </c>
      <c r="V145" s="106">
        <f>$I145*VLOOKUP($G145,alloc,18)</f>
        <v>0</v>
      </c>
      <c r="W145" s="106">
        <f>$I145*VLOOKUP($G145,alloc,19)</f>
        <v>0</v>
      </c>
      <c r="X145" s="106">
        <f>$I145*VLOOKUP($G145,alloc,20)</f>
        <v>0</v>
      </c>
      <c r="Y145" s="98">
        <f>SUM(J145:X145)-I145</f>
        <v>0</v>
      </c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98"/>
        <v>135</v>
      </c>
      <c r="G146" s="118"/>
      <c r="I146" s="98"/>
      <c r="J146" s="119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98"/>
        <v>136</v>
      </c>
      <c r="D147" s="97" t="s">
        <v>325</v>
      </c>
      <c r="G147" s="118"/>
      <c r="I147" s="98"/>
      <c r="J147" s="119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98"/>
        <v>137</v>
      </c>
      <c r="G148" s="118"/>
      <c r="I148" s="98"/>
      <c r="J148" s="119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98"/>
        <v>138</v>
      </c>
      <c r="D149" s="97" t="s">
        <v>148</v>
      </c>
      <c r="G149" s="118"/>
      <c r="I149" s="98"/>
      <c r="J149" s="119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98"/>
        <v>139</v>
      </c>
      <c r="G150" s="118"/>
      <c r="I150" s="98"/>
      <c r="J150" s="119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98"/>
        <v>140</v>
      </c>
      <c r="C151" s="108">
        <v>37400</v>
      </c>
      <c r="E151" s="107" t="s">
        <v>115</v>
      </c>
      <c r="G151" s="118">
        <v>6.2</v>
      </c>
      <c r="H151" s="106" t="str">
        <f t="shared" ref="H151:H185" si="99">VLOOKUP($G151,alloc,3)</f>
        <v>P, S, T &amp; D Plant - Customer</v>
      </c>
      <c r="I151" s="98">
        <f>'Dep. Res. Class'!J$151</f>
        <v>0</v>
      </c>
      <c r="J151" s="106">
        <f t="shared" ref="J151:J185" si="100">$I151*VLOOKUP($G151,alloc,6)</f>
        <v>0</v>
      </c>
      <c r="K151" s="106">
        <f t="shared" ref="K151:K185" si="101">$I151*VLOOKUP($G151,alloc,7)</f>
        <v>0</v>
      </c>
      <c r="L151" s="106">
        <f t="shared" ref="L151:L185" si="102">$I151*VLOOKUP($G151,alloc,8)</f>
        <v>0</v>
      </c>
      <c r="M151" s="106">
        <f t="shared" ref="M151:M185" si="103">$I151*VLOOKUP($G151,alloc,9)</f>
        <v>0</v>
      </c>
      <c r="N151" s="106">
        <f t="shared" ref="N151:N185" si="104">$I151*VLOOKUP($G151,alloc,10)</f>
        <v>0</v>
      </c>
      <c r="O151" s="106">
        <f t="shared" ref="O151:O185" si="105">$I151*VLOOKUP($G151,alloc,11)</f>
        <v>0</v>
      </c>
      <c r="P151" s="106">
        <f t="shared" ref="P151:P185" si="106">$I151*VLOOKUP($G151,alloc,12)</f>
        <v>0</v>
      </c>
      <c r="Q151" s="106">
        <f t="shared" ref="Q151:Q185" si="107">$I151*VLOOKUP($G151,alloc,13)</f>
        <v>0</v>
      </c>
      <c r="R151" s="106">
        <f t="shared" ref="R151:R185" si="108">$I151*VLOOKUP($G151,alloc,14)</f>
        <v>0</v>
      </c>
      <c r="S151" s="106">
        <f t="shared" ref="S151:S185" si="109">$I151*VLOOKUP($G151,alloc,15)</f>
        <v>0</v>
      </c>
      <c r="T151" s="106">
        <f t="shared" ref="T151:T185" si="110">$I151*VLOOKUP($G151,alloc,16)</f>
        <v>0</v>
      </c>
      <c r="U151" s="106">
        <f t="shared" ref="U151:U185" si="111">$I151*VLOOKUP($G151,alloc,17)</f>
        <v>0</v>
      </c>
      <c r="V151" s="106">
        <f t="shared" ref="V151:V185" si="112">$I151*VLOOKUP($G151,alloc,18)</f>
        <v>0</v>
      </c>
      <c r="W151" s="106">
        <f t="shared" ref="W151:W185" si="113">$I151*VLOOKUP($G151,alloc,19)</f>
        <v>0</v>
      </c>
      <c r="X151" s="106">
        <f t="shared" ref="X151:X185" si="114">$I151*VLOOKUP($G151,alloc,20)</f>
        <v>0</v>
      </c>
      <c r="Y151" s="98">
        <f t="shared" ref="Y151:Y185" si="115">SUM(J151:X151)-I151</f>
        <v>0</v>
      </c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98"/>
        <v>141</v>
      </c>
      <c r="C152" s="108">
        <v>39001</v>
      </c>
      <c r="E152" s="107" t="s">
        <v>291</v>
      </c>
      <c r="G152" s="118">
        <v>6.2</v>
      </c>
      <c r="H152" s="106" t="str">
        <f t="shared" si="99"/>
        <v>P, S, T &amp; D Plant - Customer</v>
      </c>
      <c r="I152" s="98">
        <f>'Dep. Res. Class'!J$152</f>
        <v>28812.528721550443</v>
      </c>
      <c r="J152" s="106">
        <f t="shared" si="100"/>
        <v>23574.561927954885</v>
      </c>
      <c r="K152" s="106">
        <f t="shared" si="101"/>
        <v>5050.9710026107223</v>
      </c>
      <c r="L152" s="106">
        <f t="shared" si="102"/>
        <v>7.6741077843208867</v>
      </c>
      <c r="M152" s="106">
        <f t="shared" si="103"/>
        <v>113.02372110504311</v>
      </c>
      <c r="N152" s="106">
        <f t="shared" si="104"/>
        <v>66.29796209547321</v>
      </c>
      <c r="O152" s="106">
        <f t="shared" si="105"/>
        <v>0</v>
      </c>
      <c r="P152" s="106">
        <f t="shared" si="106"/>
        <v>0</v>
      </c>
      <c r="Q152" s="106">
        <f t="shared" si="107"/>
        <v>0</v>
      </c>
      <c r="R152" s="106">
        <f t="shared" si="108"/>
        <v>0</v>
      </c>
      <c r="S152" s="106">
        <f t="shared" si="109"/>
        <v>0</v>
      </c>
      <c r="T152" s="106">
        <f t="shared" si="110"/>
        <v>0</v>
      </c>
      <c r="U152" s="106">
        <f t="shared" si="111"/>
        <v>0</v>
      </c>
      <c r="V152" s="106">
        <f t="shared" si="112"/>
        <v>0</v>
      </c>
      <c r="W152" s="106">
        <f t="shared" si="113"/>
        <v>0</v>
      </c>
      <c r="X152" s="106">
        <f t="shared" si="114"/>
        <v>0</v>
      </c>
      <c r="Y152" s="98">
        <f t="shared" si="115"/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98"/>
        <v>142</v>
      </c>
      <c r="C153" s="108">
        <v>36602</v>
      </c>
      <c r="E153" s="107" t="s">
        <v>139</v>
      </c>
      <c r="G153" s="118">
        <v>6.2</v>
      </c>
      <c r="H153" s="106" t="str">
        <f t="shared" si="99"/>
        <v>P, S, T &amp; D Plant - Customer</v>
      </c>
      <c r="I153" s="98">
        <f>'Dep. Res. Class'!J$153</f>
        <v>0</v>
      </c>
      <c r="J153" s="106">
        <f t="shared" si="100"/>
        <v>0</v>
      </c>
      <c r="K153" s="106">
        <f t="shared" si="101"/>
        <v>0</v>
      </c>
      <c r="L153" s="106">
        <f t="shared" si="102"/>
        <v>0</v>
      </c>
      <c r="M153" s="106">
        <f t="shared" si="103"/>
        <v>0</v>
      </c>
      <c r="N153" s="106">
        <f t="shared" si="104"/>
        <v>0</v>
      </c>
      <c r="O153" s="106">
        <f t="shared" si="105"/>
        <v>0</v>
      </c>
      <c r="P153" s="106">
        <f t="shared" si="106"/>
        <v>0</v>
      </c>
      <c r="Q153" s="106">
        <f t="shared" si="107"/>
        <v>0</v>
      </c>
      <c r="R153" s="106">
        <f t="shared" si="108"/>
        <v>0</v>
      </c>
      <c r="S153" s="106">
        <f t="shared" si="109"/>
        <v>0</v>
      </c>
      <c r="T153" s="106">
        <f t="shared" si="110"/>
        <v>0</v>
      </c>
      <c r="U153" s="106">
        <f t="shared" si="111"/>
        <v>0</v>
      </c>
      <c r="V153" s="106">
        <f t="shared" si="112"/>
        <v>0</v>
      </c>
      <c r="W153" s="106">
        <f t="shared" si="113"/>
        <v>0</v>
      </c>
      <c r="X153" s="106">
        <f t="shared" si="114"/>
        <v>0</v>
      </c>
      <c r="Y153" s="98">
        <f t="shared" si="115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98"/>
        <v>143</v>
      </c>
      <c r="C154" s="108">
        <v>38900</v>
      </c>
      <c r="E154" s="107" t="s">
        <v>115</v>
      </c>
      <c r="G154" s="118">
        <v>6.2</v>
      </c>
      <c r="H154" s="106" t="str">
        <f t="shared" si="99"/>
        <v>P, S, T &amp; D Plant - Customer</v>
      </c>
      <c r="I154" s="98">
        <f>'Dep. Res. Class'!J$154</f>
        <v>0</v>
      </c>
      <c r="J154" s="106">
        <f t="shared" si="100"/>
        <v>0</v>
      </c>
      <c r="K154" s="106">
        <f t="shared" si="101"/>
        <v>0</v>
      </c>
      <c r="L154" s="106">
        <f t="shared" si="102"/>
        <v>0</v>
      </c>
      <c r="M154" s="106">
        <f t="shared" si="103"/>
        <v>0</v>
      </c>
      <c r="N154" s="106">
        <f t="shared" si="104"/>
        <v>0</v>
      </c>
      <c r="O154" s="106">
        <f t="shared" si="105"/>
        <v>0</v>
      </c>
      <c r="P154" s="106">
        <f t="shared" si="106"/>
        <v>0</v>
      </c>
      <c r="Q154" s="106">
        <f t="shared" si="107"/>
        <v>0</v>
      </c>
      <c r="R154" s="106">
        <f t="shared" si="108"/>
        <v>0</v>
      </c>
      <c r="S154" s="106">
        <f t="shared" si="109"/>
        <v>0</v>
      </c>
      <c r="T154" s="106">
        <f t="shared" si="110"/>
        <v>0</v>
      </c>
      <c r="U154" s="106">
        <f t="shared" si="111"/>
        <v>0</v>
      </c>
      <c r="V154" s="106">
        <f t="shared" si="112"/>
        <v>0</v>
      </c>
      <c r="W154" s="106">
        <f t="shared" si="113"/>
        <v>0</v>
      </c>
      <c r="X154" s="106">
        <f t="shared" si="114"/>
        <v>0</v>
      </c>
      <c r="Y154" s="98">
        <f t="shared" si="115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98"/>
        <v>144</v>
      </c>
      <c r="C155" s="108">
        <v>39004</v>
      </c>
      <c r="E155" s="107" t="s">
        <v>293</v>
      </c>
      <c r="G155" s="118">
        <v>6.2</v>
      </c>
      <c r="H155" s="106" t="str">
        <f t="shared" si="99"/>
        <v>P, S, T &amp; D Plant - Customer</v>
      </c>
      <c r="I155" s="98">
        <f>'Dep. Res. Class'!J$155</f>
        <v>3561.0492914367001</v>
      </c>
      <c r="J155" s="106">
        <f t="shared" si="100"/>
        <v>2913.6691840131157</v>
      </c>
      <c r="K155" s="106">
        <f t="shared" si="101"/>
        <v>624.26859106125471</v>
      </c>
      <c r="L155" s="106">
        <f t="shared" si="102"/>
        <v>0.9484719773077317</v>
      </c>
      <c r="M155" s="106">
        <f t="shared" si="103"/>
        <v>13.96902874601264</v>
      </c>
      <c r="N155" s="106">
        <f t="shared" si="104"/>
        <v>8.194015639009061</v>
      </c>
      <c r="O155" s="106">
        <f t="shared" si="105"/>
        <v>0</v>
      </c>
      <c r="P155" s="106">
        <f t="shared" si="106"/>
        <v>0</v>
      </c>
      <c r="Q155" s="106">
        <f t="shared" si="107"/>
        <v>0</v>
      </c>
      <c r="R155" s="106">
        <f t="shared" si="108"/>
        <v>0</v>
      </c>
      <c r="S155" s="106">
        <f t="shared" si="109"/>
        <v>0</v>
      </c>
      <c r="T155" s="106">
        <f t="shared" si="110"/>
        <v>0</v>
      </c>
      <c r="U155" s="106">
        <f t="shared" si="111"/>
        <v>0</v>
      </c>
      <c r="V155" s="106">
        <f t="shared" si="112"/>
        <v>0</v>
      </c>
      <c r="W155" s="106">
        <f t="shared" si="113"/>
        <v>0</v>
      </c>
      <c r="X155" s="106">
        <f t="shared" si="114"/>
        <v>0</v>
      </c>
      <c r="Y155" s="98">
        <f t="shared" si="115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98"/>
        <v>145</v>
      </c>
      <c r="C156" s="108">
        <v>39009</v>
      </c>
      <c r="E156" s="107" t="s">
        <v>294</v>
      </c>
      <c r="G156" s="118">
        <v>6.2</v>
      </c>
      <c r="H156" s="106" t="str">
        <f t="shared" si="99"/>
        <v>P, S, T &amp; D Plant - Customer</v>
      </c>
      <c r="I156" s="98">
        <f>'Dep. Res. Class'!J$156</f>
        <v>10970.755087067</v>
      </c>
      <c r="J156" s="106">
        <f t="shared" si="100"/>
        <v>8976.3292800830495</v>
      </c>
      <c r="K156" s="106">
        <f t="shared" si="101"/>
        <v>1923.2246623349356</v>
      </c>
      <c r="L156" s="106">
        <f t="shared" si="102"/>
        <v>2.9220190225985974</v>
      </c>
      <c r="M156" s="106">
        <f t="shared" si="103"/>
        <v>43.035291183760762</v>
      </c>
      <c r="N156" s="106">
        <f t="shared" si="104"/>
        <v>25.243834442655917</v>
      </c>
      <c r="O156" s="106">
        <f t="shared" si="105"/>
        <v>0</v>
      </c>
      <c r="P156" s="106">
        <f t="shared" si="106"/>
        <v>0</v>
      </c>
      <c r="Q156" s="106">
        <f t="shared" si="107"/>
        <v>0</v>
      </c>
      <c r="R156" s="106">
        <f t="shared" si="108"/>
        <v>0</v>
      </c>
      <c r="S156" s="106">
        <f t="shared" si="109"/>
        <v>0</v>
      </c>
      <c r="T156" s="106">
        <f t="shared" si="110"/>
        <v>0</v>
      </c>
      <c r="U156" s="106">
        <f t="shared" si="111"/>
        <v>0</v>
      </c>
      <c r="V156" s="106">
        <f t="shared" si="112"/>
        <v>0</v>
      </c>
      <c r="W156" s="106">
        <f t="shared" si="113"/>
        <v>0</v>
      </c>
      <c r="X156" s="106">
        <f t="shared" si="114"/>
        <v>0</v>
      </c>
      <c r="Y156" s="98">
        <f t="shared" si="115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98"/>
        <v>146</v>
      </c>
      <c r="C157" s="108">
        <v>39100</v>
      </c>
      <c r="E157" s="107" t="s">
        <v>295</v>
      </c>
      <c r="G157" s="118">
        <v>6.2</v>
      </c>
      <c r="H157" s="106" t="str">
        <f t="shared" si="99"/>
        <v>P, S, T &amp; D Plant - Customer</v>
      </c>
      <c r="I157" s="98">
        <f>'Dep. Res. Class'!J$157</f>
        <v>1052.6335897748368</v>
      </c>
      <c r="J157" s="106">
        <f t="shared" si="100"/>
        <v>861.27031713920996</v>
      </c>
      <c r="K157" s="106">
        <f t="shared" si="101"/>
        <v>184.53159004922722</v>
      </c>
      <c r="L157" s="106">
        <f t="shared" si="102"/>
        <v>0.2803649656507492</v>
      </c>
      <c r="M157" s="106">
        <f t="shared" si="103"/>
        <v>4.12919554636402</v>
      </c>
      <c r="N157" s="106">
        <f t="shared" si="104"/>
        <v>2.4221220743848222</v>
      </c>
      <c r="O157" s="106">
        <f t="shared" si="105"/>
        <v>0</v>
      </c>
      <c r="P157" s="106">
        <f t="shared" si="106"/>
        <v>0</v>
      </c>
      <c r="Q157" s="106">
        <f t="shared" si="107"/>
        <v>0</v>
      </c>
      <c r="R157" s="106">
        <f t="shared" si="108"/>
        <v>0</v>
      </c>
      <c r="S157" s="106">
        <f t="shared" si="109"/>
        <v>0</v>
      </c>
      <c r="T157" s="106">
        <f t="shared" si="110"/>
        <v>0</v>
      </c>
      <c r="U157" s="106">
        <f t="shared" si="111"/>
        <v>0</v>
      </c>
      <c r="V157" s="106">
        <f t="shared" si="112"/>
        <v>0</v>
      </c>
      <c r="W157" s="106">
        <f t="shared" si="113"/>
        <v>0</v>
      </c>
      <c r="X157" s="106">
        <f t="shared" si="114"/>
        <v>0</v>
      </c>
      <c r="Y157" s="98">
        <f t="shared" si="115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98"/>
        <v>147</v>
      </c>
      <c r="C158" s="108">
        <v>39102</v>
      </c>
      <c r="E158" s="107" t="s">
        <v>296</v>
      </c>
      <c r="G158" s="118">
        <v>6.2</v>
      </c>
      <c r="H158" s="106" t="str">
        <f t="shared" si="99"/>
        <v>P, S, T &amp; D Plant - Customer</v>
      </c>
      <c r="I158" s="98">
        <f>'Dep. Res. Class'!J$158</f>
        <v>0</v>
      </c>
      <c r="J158" s="106">
        <f t="shared" si="100"/>
        <v>0</v>
      </c>
      <c r="K158" s="106">
        <f t="shared" si="101"/>
        <v>0</v>
      </c>
      <c r="L158" s="106">
        <f t="shared" si="102"/>
        <v>0</v>
      </c>
      <c r="M158" s="106">
        <f t="shared" si="103"/>
        <v>0</v>
      </c>
      <c r="N158" s="106">
        <f t="shared" si="104"/>
        <v>0</v>
      </c>
      <c r="O158" s="106">
        <f t="shared" si="105"/>
        <v>0</v>
      </c>
      <c r="P158" s="106">
        <f t="shared" si="106"/>
        <v>0</v>
      </c>
      <c r="Q158" s="106">
        <f t="shared" si="107"/>
        <v>0</v>
      </c>
      <c r="R158" s="106">
        <f t="shared" si="108"/>
        <v>0</v>
      </c>
      <c r="S158" s="106">
        <f t="shared" si="109"/>
        <v>0</v>
      </c>
      <c r="T158" s="106">
        <f t="shared" si="110"/>
        <v>0</v>
      </c>
      <c r="U158" s="106">
        <f t="shared" si="111"/>
        <v>0</v>
      </c>
      <c r="V158" s="106">
        <f t="shared" si="112"/>
        <v>0</v>
      </c>
      <c r="W158" s="106">
        <f t="shared" si="113"/>
        <v>0</v>
      </c>
      <c r="X158" s="106">
        <f t="shared" si="114"/>
        <v>0</v>
      </c>
      <c r="Y158" s="98">
        <f t="shared" si="115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98"/>
        <v>148</v>
      </c>
      <c r="C159" s="108">
        <v>39103</v>
      </c>
      <c r="E159" s="107" t="s">
        <v>297</v>
      </c>
      <c r="G159" s="118">
        <v>6.2</v>
      </c>
      <c r="H159" s="106" t="str">
        <f t="shared" si="99"/>
        <v>P, S, T &amp; D Plant - Customer</v>
      </c>
      <c r="I159" s="98">
        <f>'Dep. Res. Class'!J$159</f>
        <v>0</v>
      </c>
      <c r="J159" s="106">
        <f t="shared" si="100"/>
        <v>0</v>
      </c>
      <c r="K159" s="106">
        <f t="shared" si="101"/>
        <v>0</v>
      </c>
      <c r="L159" s="106">
        <f t="shared" si="102"/>
        <v>0</v>
      </c>
      <c r="M159" s="106">
        <f t="shared" si="103"/>
        <v>0</v>
      </c>
      <c r="N159" s="106">
        <f t="shared" si="104"/>
        <v>0</v>
      </c>
      <c r="O159" s="106">
        <f t="shared" si="105"/>
        <v>0</v>
      </c>
      <c r="P159" s="106">
        <f t="shared" si="106"/>
        <v>0</v>
      </c>
      <c r="Q159" s="106">
        <f t="shared" si="107"/>
        <v>0</v>
      </c>
      <c r="R159" s="106">
        <f t="shared" si="108"/>
        <v>0</v>
      </c>
      <c r="S159" s="106">
        <f t="shared" si="109"/>
        <v>0</v>
      </c>
      <c r="T159" s="106">
        <f t="shared" si="110"/>
        <v>0</v>
      </c>
      <c r="U159" s="106">
        <f t="shared" si="111"/>
        <v>0</v>
      </c>
      <c r="V159" s="106">
        <f t="shared" si="112"/>
        <v>0</v>
      </c>
      <c r="W159" s="106">
        <f t="shared" si="113"/>
        <v>0</v>
      </c>
      <c r="X159" s="106">
        <f t="shared" si="114"/>
        <v>0</v>
      </c>
      <c r="Y159" s="98">
        <f t="shared" si="115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98"/>
        <v>149</v>
      </c>
      <c r="C160" s="108">
        <v>39200</v>
      </c>
      <c r="E160" s="107" t="s">
        <v>298</v>
      </c>
      <c r="G160" s="118">
        <v>6.2</v>
      </c>
      <c r="H160" s="106" t="str">
        <f t="shared" si="99"/>
        <v>P, S, T &amp; D Plant - Customer</v>
      </c>
      <c r="I160" s="98">
        <f>'Dep. Res. Class'!J$160</f>
        <v>5057.7619415269937</v>
      </c>
      <c r="J160" s="106">
        <f t="shared" si="100"/>
        <v>4138.2873145111871</v>
      </c>
      <c r="K160" s="106">
        <f t="shared" si="101"/>
        <v>886.64931674855973</v>
      </c>
      <c r="L160" s="106">
        <f t="shared" si="102"/>
        <v>1.3471157169791657</v>
      </c>
      <c r="M160" s="106">
        <f t="shared" si="103"/>
        <v>19.840225778839141</v>
      </c>
      <c r="N160" s="106">
        <f t="shared" si="104"/>
        <v>11.637968771428252</v>
      </c>
      <c r="O160" s="106">
        <f t="shared" si="105"/>
        <v>0</v>
      </c>
      <c r="P160" s="106">
        <f t="shared" si="106"/>
        <v>0</v>
      </c>
      <c r="Q160" s="106">
        <f t="shared" si="107"/>
        <v>0</v>
      </c>
      <c r="R160" s="106">
        <f t="shared" si="108"/>
        <v>0</v>
      </c>
      <c r="S160" s="106">
        <f t="shared" si="109"/>
        <v>0</v>
      </c>
      <c r="T160" s="106">
        <f t="shared" si="110"/>
        <v>0</v>
      </c>
      <c r="U160" s="106">
        <f t="shared" si="111"/>
        <v>0</v>
      </c>
      <c r="V160" s="106">
        <f t="shared" si="112"/>
        <v>0</v>
      </c>
      <c r="W160" s="106">
        <f t="shared" si="113"/>
        <v>0</v>
      </c>
      <c r="X160" s="106">
        <f t="shared" si="114"/>
        <v>0</v>
      </c>
      <c r="Y160" s="98">
        <f t="shared" si="115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98"/>
        <v>150</v>
      </c>
      <c r="C161" s="108">
        <v>39201</v>
      </c>
      <c r="E161" s="107" t="s">
        <v>299</v>
      </c>
      <c r="G161" s="118">
        <v>6.2</v>
      </c>
      <c r="H161" s="106" t="str">
        <f t="shared" si="99"/>
        <v>P, S, T &amp; D Plant - Customer</v>
      </c>
      <c r="I161" s="98">
        <f>'Dep. Res. Class'!J$161</f>
        <v>0</v>
      </c>
      <c r="J161" s="106">
        <f t="shared" si="100"/>
        <v>0</v>
      </c>
      <c r="K161" s="106">
        <f t="shared" si="101"/>
        <v>0</v>
      </c>
      <c r="L161" s="106">
        <f t="shared" si="102"/>
        <v>0</v>
      </c>
      <c r="M161" s="106">
        <f t="shared" si="103"/>
        <v>0</v>
      </c>
      <c r="N161" s="106">
        <f t="shared" si="104"/>
        <v>0</v>
      </c>
      <c r="O161" s="106">
        <f t="shared" si="105"/>
        <v>0</v>
      </c>
      <c r="P161" s="106">
        <f t="shared" si="106"/>
        <v>0</v>
      </c>
      <c r="Q161" s="106">
        <f t="shared" si="107"/>
        <v>0</v>
      </c>
      <c r="R161" s="106">
        <f t="shared" si="108"/>
        <v>0</v>
      </c>
      <c r="S161" s="106">
        <f t="shared" si="109"/>
        <v>0</v>
      </c>
      <c r="T161" s="106">
        <f t="shared" si="110"/>
        <v>0</v>
      </c>
      <c r="U161" s="106">
        <f t="shared" si="111"/>
        <v>0</v>
      </c>
      <c r="V161" s="106">
        <f t="shared" si="112"/>
        <v>0</v>
      </c>
      <c r="W161" s="106">
        <f t="shared" si="113"/>
        <v>0</v>
      </c>
      <c r="X161" s="106">
        <f t="shared" si="114"/>
        <v>0</v>
      </c>
      <c r="Y161" s="98">
        <f t="shared" si="115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98"/>
        <v>151</v>
      </c>
      <c r="C162" s="108">
        <v>39202</v>
      </c>
      <c r="E162" s="107" t="s">
        <v>300</v>
      </c>
      <c r="G162" s="118">
        <v>6.2</v>
      </c>
      <c r="H162" s="106" t="str">
        <f t="shared" si="99"/>
        <v>P, S, T &amp; D Plant - Customer</v>
      </c>
      <c r="I162" s="98">
        <f>'Dep. Res. Class'!J$162</f>
        <v>0</v>
      </c>
      <c r="J162" s="106">
        <f t="shared" si="100"/>
        <v>0</v>
      </c>
      <c r="K162" s="106">
        <f t="shared" si="101"/>
        <v>0</v>
      </c>
      <c r="L162" s="106">
        <f t="shared" si="102"/>
        <v>0</v>
      </c>
      <c r="M162" s="106">
        <f t="shared" si="103"/>
        <v>0</v>
      </c>
      <c r="N162" s="106">
        <f t="shared" si="104"/>
        <v>0</v>
      </c>
      <c r="O162" s="106">
        <f t="shared" si="105"/>
        <v>0</v>
      </c>
      <c r="P162" s="106">
        <f t="shared" si="106"/>
        <v>0</v>
      </c>
      <c r="Q162" s="106">
        <f t="shared" si="107"/>
        <v>0</v>
      </c>
      <c r="R162" s="106">
        <f t="shared" si="108"/>
        <v>0</v>
      </c>
      <c r="S162" s="106">
        <f t="shared" si="109"/>
        <v>0</v>
      </c>
      <c r="T162" s="106">
        <f t="shared" si="110"/>
        <v>0</v>
      </c>
      <c r="U162" s="106">
        <f t="shared" si="111"/>
        <v>0</v>
      </c>
      <c r="V162" s="106">
        <f t="shared" si="112"/>
        <v>0</v>
      </c>
      <c r="W162" s="106">
        <f t="shared" si="113"/>
        <v>0</v>
      </c>
      <c r="X162" s="106">
        <f t="shared" si="114"/>
        <v>0</v>
      </c>
      <c r="Y162" s="98">
        <f t="shared" si="115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98"/>
        <v>152</v>
      </c>
      <c r="C163" s="108">
        <v>39300</v>
      </c>
      <c r="E163" s="107" t="s">
        <v>186</v>
      </c>
      <c r="G163" s="118">
        <v>6.2</v>
      </c>
      <c r="H163" s="106" t="str">
        <f t="shared" si="99"/>
        <v>P, S, T &amp; D Plant - Customer</v>
      </c>
      <c r="I163" s="98">
        <f>'Dep. Res. Class'!J$163</f>
        <v>0</v>
      </c>
      <c r="J163" s="106">
        <f t="shared" si="100"/>
        <v>0</v>
      </c>
      <c r="K163" s="106">
        <f t="shared" si="101"/>
        <v>0</v>
      </c>
      <c r="L163" s="106">
        <f t="shared" si="102"/>
        <v>0</v>
      </c>
      <c r="M163" s="106">
        <f t="shared" si="103"/>
        <v>0</v>
      </c>
      <c r="N163" s="106">
        <f t="shared" si="104"/>
        <v>0</v>
      </c>
      <c r="O163" s="106">
        <f t="shared" si="105"/>
        <v>0</v>
      </c>
      <c r="P163" s="106">
        <f t="shared" si="106"/>
        <v>0</v>
      </c>
      <c r="Q163" s="106">
        <f t="shared" si="107"/>
        <v>0</v>
      </c>
      <c r="R163" s="106">
        <f t="shared" si="108"/>
        <v>0</v>
      </c>
      <c r="S163" s="106">
        <f t="shared" si="109"/>
        <v>0</v>
      </c>
      <c r="T163" s="106">
        <f t="shared" si="110"/>
        <v>0</v>
      </c>
      <c r="U163" s="106">
        <f t="shared" si="111"/>
        <v>0</v>
      </c>
      <c r="V163" s="106">
        <f t="shared" si="112"/>
        <v>0</v>
      </c>
      <c r="W163" s="106">
        <f t="shared" si="113"/>
        <v>0</v>
      </c>
      <c r="X163" s="106">
        <f t="shared" si="114"/>
        <v>0</v>
      </c>
      <c r="Y163" s="98">
        <f t="shared" si="115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98"/>
        <v>153</v>
      </c>
      <c r="C164" s="108">
        <v>39400</v>
      </c>
      <c r="E164" s="107" t="s">
        <v>301</v>
      </c>
      <c r="G164" s="118">
        <v>6.2</v>
      </c>
      <c r="H164" s="106" t="str">
        <f t="shared" si="99"/>
        <v>P, S, T &amp; D Plant - Customer</v>
      </c>
      <c r="I164" s="98">
        <f>'Dep. Res. Class'!J$164</f>
        <v>14681.112831479242</v>
      </c>
      <c r="J164" s="106">
        <f t="shared" si="100"/>
        <v>12012.163422439664</v>
      </c>
      <c r="K164" s="106">
        <f t="shared" si="101"/>
        <v>2573.667723319063</v>
      </c>
      <c r="L164" s="106">
        <f t="shared" si="102"/>
        <v>3.9102587402639291</v>
      </c>
      <c r="M164" s="106">
        <f t="shared" si="103"/>
        <v>57.590016420033592</v>
      </c>
      <c r="N164" s="106">
        <f t="shared" si="104"/>
        <v>33.781410560218269</v>
      </c>
      <c r="O164" s="106">
        <f t="shared" si="105"/>
        <v>0</v>
      </c>
      <c r="P164" s="106">
        <f t="shared" si="106"/>
        <v>0</v>
      </c>
      <c r="Q164" s="106">
        <f t="shared" si="107"/>
        <v>0</v>
      </c>
      <c r="R164" s="106">
        <f t="shared" si="108"/>
        <v>0</v>
      </c>
      <c r="S164" s="106">
        <f t="shared" si="109"/>
        <v>0</v>
      </c>
      <c r="T164" s="106">
        <f t="shared" si="110"/>
        <v>0</v>
      </c>
      <c r="U164" s="106">
        <f t="shared" si="111"/>
        <v>0</v>
      </c>
      <c r="V164" s="106">
        <f t="shared" si="112"/>
        <v>0</v>
      </c>
      <c r="W164" s="106">
        <f t="shared" si="113"/>
        <v>0</v>
      </c>
      <c r="X164" s="106">
        <f t="shared" si="114"/>
        <v>0</v>
      </c>
      <c r="Y164" s="98">
        <f t="shared" si="115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98"/>
        <v>154</v>
      </c>
      <c r="C165" s="108">
        <v>39600</v>
      </c>
      <c r="E165" s="107" t="s">
        <v>302</v>
      </c>
      <c r="G165" s="118">
        <v>6.2</v>
      </c>
      <c r="H165" s="106" t="str">
        <f t="shared" si="99"/>
        <v>P, S, T &amp; D Plant - Customer</v>
      </c>
      <c r="I165" s="98">
        <f>'Dep. Res. Class'!J$165</f>
        <v>3566.7976182806701</v>
      </c>
      <c r="J165" s="106">
        <f t="shared" si="100"/>
        <v>2918.3724951481754</v>
      </c>
      <c r="K165" s="106">
        <f t="shared" si="101"/>
        <v>625.27629963425147</v>
      </c>
      <c r="L165" s="106">
        <f t="shared" si="102"/>
        <v>0.95000302236824863</v>
      </c>
      <c r="M165" s="106">
        <f t="shared" si="103"/>
        <v>13.991577870260368</v>
      </c>
      <c r="N165" s="106">
        <f t="shared" si="104"/>
        <v>8.2072426056143524</v>
      </c>
      <c r="O165" s="106">
        <f t="shared" si="105"/>
        <v>0</v>
      </c>
      <c r="P165" s="106">
        <f t="shared" si="106"/>
        <v>0</v>
      </c>
      <c r="Q165" s="106">
        <f t="shared" si="107"/>
        <v>0</v>
      </c>
      <c r="R165" s="106">
        <f t="shared" si="108"/>
        <v>0</v>
      </c>
      <c r="S165" s="106">
        <f t="shared" si="109"/>
        <v>0</v>
      </c>
      <c r="T165" s="106">
        <f t="shared" si="110"/>
        <v>0</v>
      </c>
      <c r="U165" s="106">
        <f t="shared" si="111"/>
        <v>0</v>
      </c>
      <c r="V165" s="106">
        <f t="shared" si="112"/>
        <v>0</v>
      </c>
      <c r="W165" s="106">
        <f t="shared" si="113"/>
        <v>0</v>
      </c>
      <c r="X165" s="106">
        <f t="shared" si="114"/>
        <v>0</v>
      </c>
      <c r="Y165" s="98">
        <f t="shared" si="115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98"/>
        <v>155</v>
      </c>
      <c r="C166" s="108">
        <v>39603</v>
      </c>
      <c r="E166" s="107" t="s">
        <v>303</v>
      </c>
      <c r="G166" s="118">
        <v>6.2</v>
      </c>
      <c r="H166" s="106" t="str">
        <f t="shared" si="99"/>
        <v>P, S, T &amp; D Plant - Customer</v>
      </c>
      <c r="I166" s="98">
        <f>'Dep. Res. Class'!J$166</f>
        <v>0</v>
      </c>
      <c r="J166" s="106">
        <f t="shared" si="100"/>
        <v>0</v>
      </c>
      <c r="K166" s="106">
        <f t="shared" si="101"/>
        <v>0</v>
      </c>
      <c r="L166" s="106">
        <f t="shared" si="102"/>
        <v>0</v>
      </c>
      <c r="M166" s="106">
        <f t="shared" si="103"/>
        <v>0</v>
      </c>
      <c r="N166" s="106">
        <f t="shared" si="104"/>
        <v>0</v>
      </c>
      <c r="O166" s="106">
        <f t="shared" si="105"/>
        <v>0</v>
      </c>
      <c r="P166" s="106">
        <f t="shared" si="106"/>
        <v>0</v>
      </c>
      <c r="Q166" s="106">
        <f t="shared" si="107"/>
        <v>0</v>
      </c>
      <c r="R166" s="106">
        <f t="shared" si="108"/>
        <v>0</v>
      </c>
      <c r="S166" s="106">
        <f t="shared" si="109"/>
        <v>0</v>
      </c>
      <c r="T166" s="106">
        <f t="shared" si="110"/>
        <v>0</v>
      </c>
      <c r="U166" s="106">
        <f t="shared" si="111"/>
        <v>0</v>
      </c>
      <c r="V166" s="106">
        <f t="shared" si="112"/>
        <v>0</v>
      </c>
      <c r="W166" s="106">
        <f t="shared" si="113"/>
        <v>0</v>
      </c>
      <c r="X166" s="106">
        <f t="shared" si="114"/>
        <v>0</v>
      </c>
      <c r="Y166" s="98">
        <f t="shared" si="115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98"/>
        <v>156</v>
      </c>
      <c r="C167" s="108">
        <v>39604</v>
      </c>
      <c r="E167" s="107" t="s">
        <v>304</v>
      </c>
      <c r="G167" s="118">
        <v>6.2</v>
      </c>
      <c r="H167" s="106" t="str">
        <f t="shared" si="99"/>
        <v>P, S, T &amp; D Plant - Customer</v>
      </c>
      <c r="I167" s="98">
        <f>'Dep. Res. Class'!J$167</f>
        <v>0</v>
      </c>
      <c r="J167" s="106">
        <f t="shared" si="100"/>
        <v>0</v>
      </c>
      <c r="K167" s="106">
        <f t="shared" si="101"/>
        <v>0</v>
      </c>
      <c r="L167" s="106">
        <f t="shared" si="102"/>
        <v>0</v>
      </c>
      <c r="M167" s="106">
        <f t="shared" si="103"/>
        <v>0</v>
      </c>
      <c r="N167" s="106">
        <f t="shared" si="104"/>
        <v>0</v>
      </c>
      <c r="O167" s="106">
        <f t="shared" si="105"/>
        <v>0</v>
      </c>
      <c r="P167" s="106">
        <f t="shared" si="106"/>
        <v>0</v>
      </c>
      <c r="Q167" s="106">
        <f t="shared" si="107"/>
        <v>0</v>
      </c>
      <c r="R167" s="106">
        <f t="shared" si="108"/>
        <v>0</v>
      </c>
      <c r="S167" s="106">
        <f t="shared" si="109"/>
        <v>0</v>
      </c>
      <c r="T167" s="106">
        <f t="shared" si="110"/>
        <v>0</v>
      </c>
      <c r="U167" s="106">
        <f t="shared" si="111"/>
        <v>0</v>
      </c>
      <c r="V167" s="106">
        <f t="shared" si="112"/>
        <v>0</v>
      </c>
      <c r="W167" s="106">
        <f t="shared" si="113"/>
        <v>0</v>
      </c>
      <c r="X167" s="106">
        <f t="shared" si="114"/>
        <v>0</v>
      </c>
      <c r="Y167" s="98">
        <f t="shared" si="115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98"/>
        <v>157</v>
      </c>
      <c r="C168" s="108">
        <v>39605</v>
      </c>
      <c r="E168" s="98" t="s">
        <v>305</v>
      </c>
      <c r="G168" s="118">
        <v>6.2</v>
      </c>
      <c r="H168" s="106" t="str">
        <f t="shared" si="99"/>
        <v>P, S, T &amp; D Plant - Customer</v>
      </c>
      <c r="I168" s="98">
        <f>'Dep. Res. Class'!J$168</f>
        <v>0</v>
      </c>
      <c r="J168" s="106">
        <f t="shared" si="100"/>
        <v>0</v>
      </c>
      <c r="K168" s="106">
        <f t="shared" si="101"/>
        <v>0</v>
      </c>
      <c r="L168" s="106">
        <f t="shared" si="102"/>
        <v>0</v>
      </c>
      <c r="M168" s="106">
        <f t="shared" si="103"/>
        <v>0</v>
      </c>
      <c r="N168" s="106">
        <f t="shared" si="104"/>
        <v>0</v>
      </c>
      <c r="O168" s="106">
        <f t="shared" si="105"/>
        <v>0</v>
      </c>
      <c r="P168" s="106">
        <f t="shared" si="106"/>
        <v>0</v>
      </c>
      <c r="Q168" s="106">
        <f t="shared" si="107"/>
        <v>0</v>
      </c>
      <c r="R168" s="106">
        <f t="shared" si="108"/>
        <v>0</v>
      </c>
      <c r="S168" s="106">
        <f t="shared" si="109"/>
        <v>0</v>
      </c>
      <c r="T168" s="106">
        <f t="shared" si="110"/>
        <v>0</v>
      </c>
      <c r="U168" s="106">
        <f t="shared" si="111"/>
        <v>0</v>
      </c>
      <c r="V168" s="106">
        <f t="shared" si="112"/>
        <v>0</v>
      </c>
      <c r="W168" s="106">
        <f t="shared" si="113"/>
        <v>0</v>
      </c>
      <c r="X168" s="106">
        <f t="shared" si="114"/>
        <v>0</v>
      </c>
      <c r="Y168" s="98">
        <f t="shared" si="115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98"/>
        <v>158</v>
      </c>
      <c r="C169" s="108">
        <v>39700</v>
      </c>
      <c r="E169" s="107" t="s">
        <v>306</v>
      </c>
      <c r="G169" s="118">
        <v>6.2</v>
      </c>
      <c r="H169" s="106" t="str">
        <f t="shared" si="99"/>
        <v>P, S, T &amp; D Plant - Customer</v>
      </c>
      <c r="I169" s="98">
        <f>'Dep. Res. Class'!J$169</f>
        <v>-6409.1341061242601</v>
      </c>
      <c r="J169" s="106">
        <f t="shared" si="100"/>
        <v>-5243.9870984452637</v>
      </c>
      <c r="K169" s="106">
        <f t="shared" si="101"/>
        <v>-1123.5511757655622</v>
      </c>
      <c r="L169" s="106">
        <f t="shared" si="102"/>
        <v>-1.7070485693876991</v>
      </c>
      <c r="M169" s="106">
        <f t="shared" si="103"/>
        <v>-25.141291579645426</v>
      </c>
      <c r="N169" s="106">
        <f t="shared" si="104"/>
        <v>-14.747491764400943</v>
      </c>
      <c r="O169" s="106">
        <f t="shared" si="105"/>
        <v>0</v>
      </c>
      <c r="P169" s="106">
        <f t="shared" si="106"/>
        <v>0</v>
      </c>
      <c r="Q169" s="106">
        <f t="shared" si="107"/>
        <v>0</v>
      </c>
      <c r="R169" s="106">
        <f t="shared" si="108"/>
        <v>0</v>
      </c>
      <c r="S169" s="106">
        <f t="shared" si="109"/>
        <v>0</v>
      </c>
      <c r="T169" s="106">
        <f t="shared" si="110"/>
        <v>0</v>
      </c>
      <c r="U169" s="106">
        <f t="shared" si="111"/>
        <v>0</v>
      </c>
      <c r="V169" s="106">
        <f t="shared" si="112"/>
        <v>0</v>
      </c>
      <c r="W169" s="106">
        <f t="shared" si="113"/>
        <v>0</v>
      </c>
      <c r="X169" s="106">
        <f t="shared" si="114"/>
        <v>0</v>
      </c>
      <c r="Y169" s="98">
        <f t="shared" si="115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98"/>
        <v>159</v>
      </c>
      <c r="C170" s="108">
        <v>39701</v>
      </c>
      <c r="E170" s="107" t="s">
        <v>307</v>
      </c>
      <c r="G170" s="118">
        <v>6.2</v>
      </c>
      <c r="H170" s="106" t="str">
        <f t="shared" si="99"/>
        <v>P, S, T &amp; D Plant - Customer</v>
      </c>
      <c r="I170" s="98">
        <f>'Dep. Res. Class'!J$170</f>
        <v>0</v>
      </c>
      <c r="J170" s="106">
        <f t="shared" si="100"/>
        <v>0</v>
      </c>
      <c r="K170" s="106">
        <f t="shared" si="101"/>
        <v>0</v>
      </c>
      <c r="L170" s="106">
        <f t="shared" si="102"/>
        <v>0</v>
      </c>
      <c r="M170" s="106">
        <f t="shared" si="103"/>
        <v>0</v>
      </c>
      <c r="N170" s="106">
        <f t="shared" si="104"/>
        <v>0</v>
      </c>
      <c r="O170" s="106">
        <f t="shared" si="105"/>
        <v>0</v>
      </c>
      <c r="P170" s="106">
        <f t="shared" si="106"/>
        <v>0</v>
      </c>
      <c r="Q170" s="106">
        <f t="shared" si="107"/>
        <v>0</v>
      </c>
      <c r="R170" s="106">
        <f t="shared" si="108"/>
        <v>0</v>
      </c>
      <c r="S170" s="106">
        <f t="shared" si="109"/>
        <v>0</v>
      </c>
      <c r="T170" s="106">
        <f t="shared" si="110"/>
        <v>0</v>
      </c>
      <c r="U170" s="106">
        <f t="shared" si="111"/>
        <v>0</v>
      </c>
      <c r="V170" s="106">
        <f t="shared" si="112"/>
        <v>0</v>
      </c>
      <c r="W170" s="106">
        <f t="shared" si="113"/>
        <v>0</v>
      </c>
      <c r="X170" s="106">
        <f t="shared" si="114"/>
        <v>0</v>
      </c>
      <c r="Y170" s="98">
        <f t="shared" si="115"/>
        <v>0</v>
      </c>
      <c r="Z170" s="98"/>
      <c r="AA170" s="98"/>
      <c r="AB170" s="98"/>
      <c r="AC170" s="98"/>
      <c r="AD170" s="98"/>
      <c r="AE170" s="98"/>
      <c r="AF170" s="98"/>
      <c r="AG170" s="98"/>
    </row>
    <row r="171" spans="1:33">
      <c r="A171" s="97">
        <f t="shared" si="98"/>
        <v>160</v>
      </c>
      <c r="C171" s="108">
        <v>39702</v>
      </c>
      <c r="E171" s="107" t="s">
        <v>308</v>
      </c>
      <c r="G171" s="118">
        <v>6.2</v>
      </c>
      <c r="H171" s="106" t="str">
        <f t="shared" si="99"/>
        <v>P, S, T &amp; D Plant - Customer</v>
      </c>
      <c r="I171" s="98">
        <f>'Dep. Res. Class'!J$171</f>
        <v>0</v>
      </c>
      <c r="J171" s="106">
        <f t="shared" si="100"/>
        <v>0</v>
      </c>
      <c r="K171" s="106">
        <f t="shared" si="101"/>
        <v>0</v>
      </c>
      <c r="L171" s="106">
        <f t="shared" si="102"/>
        <v>0</v>
      </c>
      <c r="M171" s="106">
        <f t="shared" si="103"/>
        <v>0</v>
      </c>
      <c r="N171" s="106">
        <f t="shared" si="104"/>
        <v>0</v>
      </c>
      <c r="O171" s="106">
        <f t="shared" si="105"/>
        <v>0</v>
      </c>
      <c r="P171" s="106">
        <f t="shared" si="106"/>
        <v>0</v>
      </c>
      <c r="Q171" s="106">
        <f t="shared" si="107"/>
        <v>0</v>
      </c>
      <c r="R171" s="106">
        <f t="shared" si="108"/>
        <v>0</v>
      </c>
      <c r="S171" s="106">
        <f t="shared" si="109"/>
        <v>0</v>
      </c>
      <c r="T171" s="106">
        <f t="shared" si="110"/>
        <v>0</v>
      </c>
      <c r="U171" s="106">
        <f t="shared" si="111"/>
        <v>0</v>
      </c>
      <c r="V171" s="106">
        <f t="shared" si="112"/>
        <v>0</v>
      </c>
      <c r="W171" s="106">
        <f t="shared" si="113"/>
        <v>0</v>
      </c>
      <c r="X171" s="106">
        <f t="shared" si="114"/>
        <v>0</v>
      </c>
      <c r="Y171" s="98">
        <f t="shared" si="115"/>
        <v>0</v>
      </c>
      <c r="Z171" s="98"/>
      <c r="AA171" s="98"/>
      <c r="AB171" s="98"/>
      <c r="AC171" s="98"/>
      <c r="AD171" s="98"/>
      <c r="AE171" s="98"/>
      <c r="AF171" s="98"/>
      <c r="AG171" s="98"/>
    </row>
    <row r="172" spans="1:33">
      <c r="A172" s="97">
        <f t="shared" si="98"/>
        <v>161</v>
      </c>
      <c r="C172" s="108">
        <v>39705</v>
      </c>
      <c r="E172" s="107" t="s">
        <v>309</v>
      </c>
      <c r="G172" s="118">
        <v>6.2</v>
      </c>
      <c r="H172" s="106" t="str">
        <f t="shared" si="99"/>
        <v>P, S, T &amp; D Plant - Customer</v>
      </c>
      <c r="I172" s="98">
        <f>'Dep. Res. Class'!J$172</f>
        <v>0</v>
      </c>
      <c r="J172" s="106">
        <f t="shared" si="100"/>
        <v>0</v>
      </c>
      <c r="K172" s="106">
        <f t="shared" si="101"/>
        <v>0</v>
      </c>
      <c r="L172" s="106">
        <f t="shared" si="102"/>
        <v>0</v>
      </c>
      <c r="M172" s="106">
        <f t="shared" si="103"/>
        <v>0</v>
      </c>
      <c r="N172" s="106">
        <f t="shared" si="104"/>
        <v>0</v>
      </c>
      <c r="O172" s="106">
        <f t="shared" si="105"/>
        <v>0</v>
      </c>
      <c r="P172" s="106">
        <f t="shared" si="106"/>
        <v>0</v>
      </c>
      <c r="Q172" s="106">
        <f t="shared" si="107"/>
        <v>0</v>
      </c>
      <c r="R172" s="106">
        <f t="shared" si="108"/>
        <v>0</v>
      </c>
      <c r="S172" s="106">
        <f t="shared" si="109"/>
        <v>0</v>
      </c>
      <c r="T172" s="106">
        <f t="shared" si="110"/>
        <v>0</v>
      </c>
      <c r="U172" s="106">
        <f t="shared" si="111"/>
        <v>0</v>
      </c>
      <c r="V172" s="106">
        <f t="shared" si="112"/>
        <v>0</v>
      </c>
      <c r="W172" s="106">
        <f t="shared" si="113"/>
        <v>0</v>
      </c>
      <c r="X172" s="106">
        <f t="shared" si="114"/>
        <v>0</v>
      </c>
      <c r="Y172" s="98">
        <f t="shared" si="115"/>
        <v>0</v>
      </c>
      <c r="Z172" s="98"/>
      <c r="AA172" s="98"/>
      <c r="AB172" s="98"/>
      <c r="AC172" s="98"/>
      <c r="AD172" s="98"/>
      <c r="AE172" s="98"/>
      <c r="AF172" s="98"/>
      <c r="AG172" s="98"/>
    </row>
    <row r="173" spans="1:33">
      <c r="A173" s="97">
        <f t="shared" si="98"/>
        <v>162</v>
      </c>
      <c r="C173" s="108">
        <v>39800</v>
      </c>
      <c r="E173" s="107" t="s">
        <v>310</v>
      </c>
      <c r="G173" s="118">
        <v>6.2</v>
      </c>
      <c r="H173" s="106" t="str">
        <f t="shared" si="99"/>
        <v>P, S, T &amp; D Plant - Customer</v>
      </c>
      <c r="I173" s="98">
        <f>'Dep. Res. Class'!J$173</f>
        <v>-35883.208680639822</v>
      </c>
      <c r="J173" s="106">
        <f t="shared" si="100"/>
        <v>-29359.829308656077</v>
      </c>
      <c r="K173" s="106">
        <f t="shared" si="101"/>
        <v>-6290.4942595676494</v>
      </c>
      <c r="L173" s="106">
        <f t="shared" si="102"/>
        <v>-9.5573565834415497</v>
      </c>
      <c r="M173" s="106">
        <f t="shared" si="103"/>
        <v>-140.76007730766287</v>
      </c>
      <c r="N173" s="106">
        <f t="shared" si="104"/>
        <v>-82.567678524989873</v>
      </c>
      <c r="O173" s="106">
        <f t="shared" si="105"/>
        <v>0</v>
      </c>
      <c r="P173" s="106">
        <f t="shared" si="106"/>
        <v>0</v>
      </c>
      <c r="Q173" s="106">
        <f t="shared" si="107"/>
        <v>0</v>
      </c>
      <c r="R173" s="106">
        <f t="shared" si="108"/>
        <v>0</v>
      </c>
      <c r="S173" s="106">
        <f t="shared" si="109"/>
        <v>0</v>
      </c>
      <c r="T173" s="106">
        <f t="shared" si="110"/>
        <v>0</v>
      </c>
      <c r="U173" s="106">
        <f t="shared" si="111"/>
        <v>0</v>
      </c>
      <c r="V173" s="106">
        <f t="shared" si="112"/>
        <v>0</v>
      </c>
      <c r="W173" s="106">
        <f t="shared" si="113"/>
        <v>0</v>
      </c>
      <c r="X173" s="106">
        <f t="shared" si="114"/>
        <v>0</v>
      </c>
      <c r="Y173" s="98">
        <f t="shared" si="115"/>
        <v>0</v>
      </c>
      <c r="Z173" s="98"/>
      <c r="AA173" s="98"/>
      <c r="AB173" s="98"/>
      <c r="AC173" s="98"/>
      <c r="AD173" s="98"/>
      <c r="AE173" s="98"/>
      <c r="AF173" s="98"/>
      <c r="AG173" s="98"/>
    </row>
    <row r="174" spans="1:33">
      <c r="A174" s="97">
        <f t="shared" si="98"/>
        <v>163</v>
      </c>
      <c r="C174" s="108">
        <v>39900</v>
      </c>
      <c r="E174" s="107" t="s">
        <v>311</v>
      </c>
      <c r="G174" s="118">
        <v>6.2</v>
      </c>
      <c r="H174" s="106" t="str">
        <f t="shared" si="99"/>
        <v>P, S, T &amp; D Plant - Customer</v>
      </c>
      <c r="I174" s="98">
        <f>'Dep. Res. Class'!J$174</f>
        <v>0</v>
      </c>
      <c r="J174" s="106">
        <f t="shared" si="100"/>
        <v>0</v>
      </c>
      <c r="K174" s="106">
        <f t="shared" si="101"/>
        <v>0</v>
      </c>
      <c r="L174" s="106">
        <f t="shared" si="102"/>
        <v>0</v>
      </c>
      <c r="M174" s="106">
        <f t="shared" si="103"/>
        <v>0</v>
      </c>
      <c r="N174" s="106">
        <f t="shared" si="104"/>
        <v>0</v>
      </c>
      <c r="O174" s="106">
        <f t="shared" si="105"/>
        <v>0</v>
      </c>
      <c r="P174" s="106">
        <f t="shared" si="106"/>
        <v>0</v>
      </c>
      <c r="Q174" s="106">
        <f t="shared" si="107"/>
        <v>0</v>
      </c>
      <c r="R174" s="106">
        <f t="shared" si="108"/>
        <v>0</v>
      </c>
      <c r="S174" s="106">
        <f t="shared" si="109"/>
        <v>0</v>
      </c>
      <c r="T174" s="106">
        <f t="shared" si="110"/>
        <v>0</v>
      </c>
      <c r="U174" s="106">
        <f t="shared" si="111"/>
        <v>0</v>
      </c>
      <c r="V174" s="106">
        <f t="shared" si="112"/>
        <v>0</v>
      </c>
      <c r="W174" s="106">
        <f t="shared" si="113"/>
        <v>0</v>
      </c>
      <c r="X174" s="106">
        <f t="shared" si="114"/>
        <v>0</v>
      </c>
      <c r="Y174" s="98">
        <f t="shared" si="115"/>
        <v>0</v>
      </c>
      <c r="Z174" s="98"/>
      <c r="AA174" s="98"/>
      <c r="AB174" s="98"/>
      <c r="AC174" s="98"/>
      <c r="AD174" s="98"/>
      <c r="AE174" s="98"/>
      <c r="AF174" s="98"/>
      <c r="AG174" s="98"/>
    </row>
    <row r="175" spans="1:33">
      <c r="A175" s="97">
        <f t="shared" si="98"/>
        <v>164</v>
      </c>
      <c r="C175" s="108">
        <v>39901</v>
      </c>
      <c r="E175" s="107" t="s">
        <v>312</v>
      </c>
      <c r="G175" s="118">
        <v>6.2</v>
      </c>
      <c r="H175" s="106" t="str">
        <f t="shared" si="99"/>
        <v>P, S, T &amp; D Plant - Customer</v>
      </c>
      <c r="I175" s="98">
        <f>'Dep. Res. Class'!J$175</f>
        <v>0</v>
      </c>
      <c r="J175" s="106">
        <f t="shared" si="100"/>
        <v>0</v>
      </c>
      <c r="K175" s="106">
        <f t="shared" si="101"/>
        <v>0</v>
      </c>
      <c r="L175" s="106">
        <f t="shared" si="102"/>
        <v>0</v>
      </c>
      <c r="M175" s="106">
        <f t="shared" si="103"/>
        <v>0</v>
      </c>
      <c r="N175" s="106">
        <f t="shared" si="104"/>
        <v>0</v>
      </c>
      <c r="O175" s="106">
        <f t="shared" si="105"/>
        <v>0</v>
      </c>
      <c r="P175" s="106">
        <f t="shared" si="106"/>
        <v>0</v>
      </c>
      <c r="Q175" s="106">
        <f t="shared" si="107"/>
        <v>0</v>
      </c>
      <c r="R175" s="106">
        <f t="shared" si="108"/>
        <v>0</v>
      </c>
      <c r="S175" s="106">
        <f t="shared" si="109"/>
        <v>0</v>
      </c>
      <c r="T175" s="106">
        <f t="shared" si="110"/>
        <v>0</v>
      </c>
      <c r="U175" s="106">
        <f t="shared" si="111"/>
        <v>0</v>
      </c>
      <c r="V175" s="106">
        <f t="shared" si="112"/>
        <v>0</v>
      </c>
      <c r="W175" s="106">
        <f t="shared" si="113"/>
        <v>0</v>
      </c>
      <c r="X175" s="106">
        <f t="shared" si="114"/>
        <v>0</v>
      </c>
      <c r="Y175" s="98">
        <f t="shared" si="115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98"/>
        <v>165</v>
      </c>
      <c r="C176" s="108">
        <v>39902</v>
      </c>
      <c r="E176" s="107" t="s">
        <v>313</v>
      </c>
      <c r="G176" s="118">
        <v>6.2</v>
      </c>
      <c r="H176" s="106" t="str">
        <f t="shared" si="99"/>
        <v>P, S, T &amp; D Plant - Customer</v>
      </c>
      <c r="I176" s="98">
        <f>'Dep. Res. Class'!J$176</f>
        <v>0</v>
      </c>
      <c r="J176" s="106">
        <f t="shared" si="100"/>
        <v>0</v>
      </c>
      <c r="K176" s="106">
        <f t="shared" si="101"/>
        <v>0</v>
      </c>
      <c r="L176" s="106">
        <f t="shared" si="102"/>
        <v>0</v>
      </c>
      <c r="M176" s="106">
        <f t="shared" si="103"/>
        <v>0</v>
      </c>
      <c r="N176" s="106">
        <f t="shared" si="104"/>
        <v>0</v>
      </c>
      <c r="O176" s="106">
        <f t="shared" si="105"/>
        <v>0</v>
      </c>
      <c r="P176" s="106">
        <f t="shared" si="106"/>
        <v>0</v>
      </c>
      <c r="Q176" s="106">
        <f t="shared" si="107"/>
        <v>0</v>
      </c>
      <c r="R176" s="106">
        <f t="shared" si="108"/>
        <v>0</v>
      </c>
      <c r="S176" s="106">
        <f t="shared" si="109"/>
        <v>0</v>
      </c>
      <c r="T176" s="106">
        <f t="shared" si="110"/>
        <v>0</v>
      </c>
      <c r="U176" s="106">
        <f t="shared" si="111"/>
        <v>0</v>
      </c>
      <c r="V176" s="106">
        <f t="shared" si="112"/>
        <v>0</v>
      </c>
      <c r="W176" s="106">
        <f t="shared" si="113"/>
        <v>0</v>
      </c>
      <c r="X176" s="106">
        <f t="shared" si="114"/>
        <v>0</v>
      </c>
      <c r="Y176" s="98">
        <f t="shared" si="115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98"/>
        <v>166</v>
      </c>
      <c r="C177" s="108">
        <v>39903</v>
      </c>
      <c r="E177" s="107" t="s">
        <v>314</v>
      </c>
      <c r="G177" s="118">
        <v>6.2</v>
      </c>
      <c r="H177" s="106" t="str">
        <f t="shared" si="99"/>
        <v>P, S, T &amp; D Plant - Customer</v>
      </c>
      <c r="I177" s="98">
        <f>'Dep. Res. Class'!J$177</f>
        <v>2836.995624445849</v>
      </c>
      <c r="J177" s="106">
        <f t="shared" si="100"/>
        <v>2321.2446808881391</v>
      </c>
      <c r="K177" s="106">
        <f t="shared" si="101"/>
        <v>497.33859780560027</v>
      </c>
      <c r="L177" s="106">
        <f t="shared" si="102"/>
        <v>0.7556230283029679</v>
      </c>
      <c r="M177" s="106">
        <f t="shared" si="103"/>
        <v>11.128762953519088</v>
      </c>
      <c r="N177" s="106">
        <f t="shared" si="104"/>
        <v>6.5279597702874943</v>
      </c>
      <c r="O177" s="106">
        <f t="shared" si="105"/>
        <v>0</v>
      </c>
      <c r="P177" s="106">
        <f t="shared" si="106"/>
        <v>0</v>
      </c>
      <c r="Q177" s="106">
        <f t="shared" si="107"/>
        <v>0</v>
      </c>
      <c r="R177" s="106">
        <f t="shared" si="108"/>
        <v>0</v>
      </c>
      <c r="S177" s="106">
        <f t="shared" si="109"/>
        <v>0</v>
      </c>
      <c r="T177" s="106">
        <f t="shared" si="110"/>
        <v>0</v>
      </c>
      <c r="U177" s="106">
        <f t="shared" si="111"/>
        <v>0</v>
      </c>
      <c r="V177" s="106">
        <f t="shared" si="112"/>
        <v>0</v>
      </c>
      <c r="W177" s="106">
        <f t="shared" si="113"/>
        <v>0</v>
      </c>
      <c r="X177" s="106">
        <f t="shared" si="114"/>
        <v>0</v>
      </c>
      <c r="Y177" s="98">
        <f t="shared" si="115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98"/>
        <v>167</v>
      </c>
      <c r="C178" s="108">
        <v>39904</v>
      </c>
      <c r="E178" s="107" t="s">
        <v>315</v>
      </c>
      <c r="G178" s="118">
        <v>6.2</v>
      </c>
      <c r="H178" s="106" t="str">
        <f t="shared" si="99"/>
        <v>P, S, T &amp; D Plant - Customer</v>
      </c>
      <c r="I178" s="98">
        <f>'Dep. Res. Class'!J$178</f>
        <v>0</v>
      </c>
      <c r="J178" s="106">
        <f t="shared" si="100"/>
        <v>0</v>
      </c>
      <c r="K178" s="106">
        <f t="shared" si="101"/>
        <v>0</v>
      </c>
      <c r="L178" s="106">
        <f t="shared" si="102"/>
        <v>0</v>
      </c>
      <c r="M178" s="106">
        <f t="shared" si="103"/>
        <v>0</v>
      </c>
      <c r="N178" s="106">
        <f t="shared" si="104"/>
        <v>0</v>
      </c>
      <c r="O178" s="106">
        <f t="shared" si="105"/>
        <v>0</v>
      </c>
      <c r="P178" s="106">
        <f t="shared" si="106"/>
        <v>0</v>
      </c>
      <c r="Q178" s="106">
        <f t="shared" si="107"/>
        <v>0</v>
      </c>
      <c r="R178" s="106">
        <f t="shared" si="108"/>
        <v>0</v>
      </c>
      <c r="S178" s="106">
        <f t="shared" si="109"/>
        <v>0</v>
      </c>
      <c r="T178" s="106">
        <f t="shared" si="110"/>
        <v>0</v>
      </c>
      <c r="U178" s="106">
        <f t="shared" si="111"/>
        <v>0</v>
      </c>
      <c r="V178" s="106">
        <f t="shared" si="112"/>
        <v>0</v>
      </c>
      <c r="W178" s="106">
        <f t="shared" si="113"/>
        <v>0</v>
      </c>
      <c r="X178" s="106">
        <f t="shared" si="114"/>
        <v>0</v>
      </c>
      <c r="Y178" s="98">
        <f t="shared" si="115"/>
        <v>0</v>
      </c>
      <c r="Z178" s="98"/>
      <c r="AA178" s="98"/>
      <c r="AB178" s="98"/>
      <c r="AC178" s="98"/>
      <c r="AD178" s="98"/>
      <c r="AE178" s="98"/>
      <c r="AF178" s="98"/>
      <c r="AG178" s="98"/>
    </row>
    <row r="179" spans="1:33">
      <c r="A179" s="97">
        <f t="shared" si="98"/>
        <v>168</v>
      </c>
      <c r="C179" s="108">
        <v>39905</v>
      </c>
      <c r="E179" s="107" t="s">
        <v>316</v>
      </c>
      <c r="G179" s="118">
        <v>6.2</v>
      </c>
      <c r="H179" s="106" t="str">
        <f t="shared" si="99"/>
        <v>P, S, T &amp; D Plant - Customer</v>
      </c>
      <c r="I179" s="98">
        <f>'Dep. Res. Class'!J$179</f>
        <v>0</v>
      </c>
      <c r="J179" s="106">
        <f t="shared" si="100"/>
        <v>0</v>
      </c>
      <c r="K179" s="106">
        <f t="shared" si="101"/>
        <v>0</v>
      </c>
      <c r="L179" s="106">
        <f t="shared" si="102"/>
        <v>0</v>
      </c>
      <c r="M179" s="106">
        <f t="shared" si="103"/>
        <v>0</v>
      </c>
      <c r="N179" s="106">
        <f t="shared" si="104"/>
        <v>0</v>
      </c>
      <c r="O179" s="106">
        <f t="shared" si="105"/>
        <v>0</v>
      </c>
      <c r="P179" s="106">
        <f t="shared" si="106"/>
        <v>0</v>
      </c>
      <c r="Q179" s="106">
        <f t="shared" si="107"/>
        <v>0</v>
      </c>
      <c r="R179" s="106">
        <f t="shared" si="108"/>
        <v>0</v>
      </c>
      <c r="S179" s="106">
        <f t="shared" si="109"/>
        <v>0</v>
      </c>
      <c r="T179" s="106">
        <f t="shared" si="110"/>
        <v>0</v>
      </c>
      <c r="U179" s="106">
        <f t="shared" si="111"/>
        <v>0</v>
      </c>
      <c r="V179" s="106">
        <f t="shared" si="112"/>
        <v>0</v>
      </c>
      <c r="W179" s="106">
        <f t="shared" si="113"/>
        <v>0</v>
      </c>
      <c r="X179" s="106">
        <f t="shared" si="114"/>
        <v>0</v>
      </c>
      <c r="Y179" s="98">
        <f t="shared" si="115"/>
        <v>0</v>
      </c>
      <c r="Z179" s="98"/>
      <c r="AA179" s="98"/>
      <c r="AB179" s="98"/>
      <c r="AC179" s="98"/>
      <c r="AD179" s="98"/>
      <c r="AE179" s="98"/>
      <c r="AF179" s="98"/>
      <c r="AG179" s="98"/>
    </row>
    <row r="180" spans="1:33">
      <c r="A180" s="97">
        <f t="shared" si="98"/>
        <v>169</v>
      </c>
      <c r="C180" s="108">
        <v>39906</v>
      </c>
      <c r="E180" s="107" t="s">
        <v>317</v>
      </c>
      <c r="G180" s="118">
        <v>6.2</v>
      </c>
      <c r="H180" s="106" t="str">
        <f t="shared" si="99"/>
        <v>P, S, T &amp; D Plant - Customer</v>
      </c>
      <c r="I180" s="98">
        <f>'Dep. Res. Class'!J$180</f>
        <v>2.8503811795705937E-13</v>
      </c>
      <c r="J180" s="106">
        <f t="shared" si="100"/>
        <v>2.3321968122084396E-13</v>
      </c>
      <c r="K180" s="106">
        <f t="shared" si="101"/>
        <v>4.9968514820533535E-14</v>
      </c>
      <c r="L180" s="106">
        <f t="shared" si="102"/>
        <v>7.5918822016005841E-17</v>
      </c>
      <c r="M180" s="106">
        <f t="shared" si="103"/>
        <v>1.1181270849090355E-15</v>
      </c>
      <c r="N180" s="106">
        <f t="shared" si="104"/>
        <v>6.5587600875683385E-16</v>
      </c>
      <c r="O180" s="106">
        <f t="shared" si="105"/>
        <v>0</v>
      </c>
      <c r="P180" s="106">
        <f t="shared" si="106"/>
        <v>0</v>
      </c>
      <c r="Q180" s="106">
        <f t="shared" si="107"/>
        <v>0</v>
      </c>
      <c r="R180" s="106">
        <f t="shared" si="108"/>
        <v>0</v>
      </c>
      <c r="S180" s="106">
        <f t="shared" si="109"/>
        <v>0</v>
      </c>
      <c r="T180" s="106">
        <f t="shared" si="110"/>
        <v>0</v>
      </c>
      <c r="U180" s="106">
        <f t="shared" si="111"/>
        <v>0</v>
      </c>
      <c r="V180" s="106">
        <f t="shared" si="112"/>
        <v>0</v>
      </c>
      <c r="W180" s="106">
        <f t="shared" si="113"/>
        <v>0</v>
      </c>
      <c r="X180" s="106">
        <f t="shared" si="114"/>
        <v>0</v>
      </c>
      <c r="Y180" s="98">
        <f t="shared" si="115"/>
        <v>0</v>
      </c>
      <c r="Z180" s="98"/>
      <c r="AA180" s="98"/>
      <c r="AB180" s="98"/>
      <c r="AC180" s="98"/>
      <c r="AD180" s="98"/>
      <c r="AE180" s="98"/>
      <c r="AF180" s="98"/>
      <c r="AG180" s="98"/>
    </row>
    <row r="181" spans="1:33">
      <c r="A181" s="97">
        <f t="shared" si="98"/>
        <v>170</v>
      </c>
      <c r="C181" s="108">
        <v>39907</v>
      </c>
      <c r="E181" s="107" t="s">
        <v>318</v>
      </c>
      <c r="G181" s="118">
        <v>6.2</v>
      </c>
      <c r="H181" s="106" t="str">
        <f t="shared" si="99"/>
        <v>P, S, T &amp; D Plant - Customer</v>
      </c>
      <c r="I181" s="98">
        <f>'Dep. Res. Class'!J$181</f>
        <v>18173.577148483855</v>
      </c>
      <c r="J181" s="106">
        <f t="shared" si="100"/>
        <v>14869.716021105409</v>
      </c>
      <c r="K181" s="106">
        <f t="shared" si="101"/>
        <v>3185.9130476820305</v>
      </c>
      <c r="L181" s="106">
        <f t="shared" si="102"/>
        <v>4.8404633696667521</v>
      </c>
      <c r="M181" s="106">
        <f t="shared" si="103"/>
        <v>71.290004947566175</v>
      </c>
      <c r="N181" s="106">
        <f t="shared" si="104"/>
        <v>41.817611379182857</v>
      </c>
      <c r="O181" s="106">
        <f t="shared" si="105"/>
        <v>0</v>
      </c>
      <c r="P181" s="106">
        <f t="shared" si="106"/>
        <v>0</v>
      </c>
      <c r="Q181" s="106">
        <f t="shared" si="107"/>
        <v>0</v>
      </c>
      <c r="R181" s="106">
        <f t="shared" si="108"/>
        <v>0</v>
      </c>
      <c r="S181" s="106">
        <f t="shared" si="109"/>
        <v>0</v>
      </c>
      <c r="T181" s="106">
        <f t="shared" si="110"/>
        <v>0</v>
      </c>
      <c r="U181" s="106">
        <f t="shared" si="111"/>
        <v>0</v>
      </c>
      <c r="V181" s="106">
        <f t="shared" si="112"/>
        <v>0</v>
      </c>
      <c r="W181" s="106">
        <f t="shared" si="113"/>
        <v>0</v>
      </c>
      <c r="X181" s="106">
        <f t="shared" si="114"/>
        <v>0</v>
      </c>
      <c r="Y181" s="98">
        <f t="shared" si="115"/>
        <v>0</v>
      </c>
      <c r="Z181" s="98"/>
      <c r="AA181" s="98"/>
      <c r="AB181" s="98"/>
      <c r="AC181" s="98"/>
      <c r="AD181" s="98"/>
      <c r="AE181" s="98"/>
      <c r="AF181" s="98"/>
      <c r="AG181" s="98"/>
    </row>
    <row r="182" spans="1:33">
      <c r="A182" s="97">
        <f t="shared" si="98"/>
        <v>171</v>
      </c>
      <c r="C182" s="108">
        <v>39908</v>
      </c>
      <c r="E182" s="107" t="s">
        <v>319</v>
      </c>
      <c r="G182" s="118">
        <v>6.2</v>
      </c>
      <c r="H182" s="106" t="str">
        <f t="shared" si="99"/>
        <v>P, S, T &amp; D Plant - Customer</v>
      </c>
      <c r="I182" s="98">
        <f>'Dep. Res. Class'!J$182</f>
        <v>67200.553172287066</v>
      </c>
      <c r="J182" s="106">
        <f t="shared" si="100"/>
        <v>54983.844620620897</v>
      </c>
      <c r="K182" s="106">
        <f t="shared" si="101"/>
        <v>11780.57117835497</v>
      </c>
      <c r="L182" s="106">
        <f t="shared" si="102"/>
        <v>17.898612551295951</v>
      </c>
      <c r="M182" s="106">
        <f t="shared" si="103"/>
        <v>263.60951005901438</v>
      </c>
      <c r="N182" s="106">
        <f t="shared" si="104"/>
        <v>154.62925070088664</v>
      </c>
      <c r="O182" s="106">
        <f t="shared" si="105"/>
        <v>0</v>
      </c>
      <c r="P182" s="106">
        <f t="shared" si="106"/>
        <v>0</v>
      </c>
      <c r="Q182" s="106">
        <f t="shared" si="107"/>
        <v>0</v>
      </c>
      <c r="R182" s="106">
        <f t="shared" si="108"/>
        <v>0</v>
      </c>
      <c r="S182" s="106">
        <f t="shared" si="109"/>
        <v>0</v>
      </c>
      <c r="T182" s="106">
        <f t="shared" si="110"/>
        <v>0</v>
      </c>
      <c r="U182" s="106">
        <f t="shared" si="111"/>
        <v>0</v>
      </c>
      <c r="V182" s="106">
        <f t="shared" si="112"/>
        <v>0</v>
      </c>
      <c r="W182" s="106">
        <f t="shared" si="113"/>
        <v>0</v>
      </c>
      <c r="X182" s="106">
        <f t="shared" si="114"/>
        <v>0</v>
      </c>
      <c r="Y182" s="98">
        <f t="shared" si="115"/>
        <v>0</v>
      </c>
      <c r="Z182" s="98"/>
      <c r="AA182" s="98"/>
      <c r="AB182" s="98"/>
      <c r="AC182" s="98"/>
      <c r="AD182" s="98"/>
      <c r="AE182" s="98"/>
      <c r="AF182" s="98"/>
      <c r="AG182" s="98"/>
    </row>
    <row r="183" spans="1:33">
      <c r="A183" s="97">
        <f t="shared" si="98"/>
        <v>172</v>
      </c>
      <c r="C183" s="108">
        <v>39909</v>
      </c>
      <c r="E183" s="107" t="s">
        <v>320</v>
      </c>
      <c r="G183" s="118">
        <v>6.2</v>
      </c>
      <c r="H183" s="106" t="str">
        <f t="shared" si="99"/>
        <v>P, S, T &amp; D Plant - Customer</v>
      </c>
      <c r="I183" s="98">
        <f>'Dep. Res. Class'!J$183</f>
        <v>0</v>
      </c>
      <c r="J183" s="106">
        <f t="shared" si="100"/>
        <v>0</v>
      </c>
      <c r="K183" s="106">
        <f t="shared" si="101"/>
        <v>0</v>
      </c>
      <c r="L183" s="106">
        <f t="shared" si="102"/>
        <v>0</v>
      </c>
      <c r="M183" s="106">
        <f t="shared" si="103"/>
        <v>0</v>
      </c>
      <c r="N183" s="106">
        <f t="shared" si="104"/>
        <v>0</v>
      </c>
      <c r="O183" s="106">
        <f t="shared" si="105"/>
        <v>0</v>
      </c>
      <c r="P183" s="106">
        <f t="shared" si="106"/>
        <v>0</v>
      </c>
      <c r="Q183" s="106">
        <f t="shared" si="107"/>
        <v>0</v>
      </c>
      <c r="R183" s="106">
        <f t="shared" si="108"/>
        <v>0</v>
      </c>
      <c r="S183" s="106">
        <f t="shared" si="109"/>
        <v>0</v>
      </c>
      <c r="T183" s="106">
        <f t="shared" si="110"/>
        <v>0</v>
      </c>
      <c r="U183" s="106">
        <f t="shared" si="111"/>
        <v>0</v>
      </c>
      <c r="V183" s="106">
        <f t="shared" si="112"/>
        <v>0</v>
      </c>
      <c r="W183" s="106">
        <f t="shared" si="113"/>
        <v>0</v>
      </c>
      <c r="X183" s="106">
        <f t="shared" si="114"/>
        <v>0</v>
      </c>
      <c r="Y183" s="98">
        <f t="shared" si="115"/>
        <v>0</v>
      </c>
      <c r="Z183" s="98"/>
      <c r="AA183" s="98"/>
      <c r="AB183" s="98"/>
      <c r="AC183" s="98"/>
      <c r="AD183" s="98"/>
      <c r="AE183" s="98"/>
      <c r="AF183" s="98"/>
      <c r="AG183" s="98"/>
    </row>
    <row r="184" spans="1:33">
      <c r="A184" s="97">
        <f t="shared" si="98"/>
        <v>173</v>
      </c>
      <c r="C184" s="108">
        <v>39924</v>
      </c>
      <c r="E184" s="107" t="s">
        <v>321</v>
      </c>
      <c r="G184" s="118">
        <v>6.2</v>
      </c>
      <c r="H184" s="106" t="str">
        <f t="shared" si="99"/>
        <v>P, S, T &amp; D Plant - Customer</v>
      </c>
      <c r="I184" s="98">
        <f>'Dep. Res. Class'!J$184</f>
        <v>0</v>
      </c>
      <c r="J184" s="106">
        <f t="shared" si="100"/>
        <v>0</v>
      </c>
      <c r="K184" s="106">
        <f t="shared" si="101"/>
        <v>0</v>
      </c>
      <c r="L184" s="106">
        <f t="shared" si="102"/>
        <v>0</v>
      </c>
      <c r="M184" s="106">
        <f t="shared" si="103"/>
        <v>0</v>
      </c>
      <c r="N184" s="106">
        <f t="shared" si="104"/>
        <v>0</v>
      </c>
      <c r="O184" s="106">
        <f t="shared" si="105"/>
        <v>0</v>
      </c>
      <c r="P184" s="106">
        <f t="shared" si="106"/>
        <v>0</v>
      </c>
      <c r="Q184" s="106">
        <f t="shared" si="107"/>
        <v>0</v>
      </c>
      <c r="R184" s="106">
        <f t="shared" si="108"/>
        <v>0</v>
      </c>
      <c r="S184" s="106">
        <f t="shared" si="109"/>
        <v>0</v>
      </c>
      <c r="T184" s="106">
        <f t="shared" si="110"/>
        <v>0</v>
      </c>
      <c r="U184" s="106">
        <f t="shared" si="111"/>
        <v>0</v>
      </c>
      <c r="V184" s="106">
        <f t="shared" si="112"/>
        <v>0</v>
      </c>
      <c r="W184" s="106">
        <f t="shared" si="113"/>
        <v>0</v>
      </c>
      <c r="X184" s="106">
        <f t="shared" si="114"/>
        <v>0</v>
      </c>
      <c r="Y184" s="98">
        <f t="shared" si="115"/>
        <v>0</v>
      </c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98"/>
        <v>174</v>
      </c>
      <c r="E185" s="107" t="s">
        <v>355</v>
      </c>
      <c r="G185" s="118">
        <v>6.2</v>
      </c>
      <c r="H185" s="106" t="str">
        <f t="shared" si="99"/>
        <v>P, S, T &amp; D Plant - Customer</v>
      </c>
      <c r="I185" s="98">
        <f>'Dep. Res. Class'!J$185</f>
        <v>14836.340220786524</v>
      </c>
      <c r="J185" s="106">
        <f t="shared" si="100"/>
        <v>12139.171285494815</v>
      </c>
      <c r="K185" s="106">
        <f t="shared" si="101"/>
        <v>2600.8798104558514</v>
      </c>
      <c r="L185" s="106">
        <f t="shared" si="102"/>
        <v>3.9516029668722599</v>
      </c>
      <c r="M185" s="106">
        <f t="shared" si="103"/>
        <v>58.198931289203259</v>
      </c>
      <c r="N185" s="106">
        <f t="shared" si="104"/>
        <v>34.13859057978302</v>
      </c>
      <c r="O185" s="106">
        <f t="shared" si="105"/>
        <v>0</v>
      </c>
      <c r="P185" s="106">
        <f t="shared" si="106"/>
        <v>0</v>
      </c>
      <c r="Q185" s="106">
        <f t="shared" si="107"/>
        <v>0</v>
      </c>
      <c r="R185" s="106">
        <f t="shared" si="108"/>
        <v>0</v>
      </c>
      <c r="S185" s="106">
        <f t="shared" si="109"/>
        <v>0</v>
      </c>
      <c r="T185" s="106">
        <f t="shared" si="110"/>
        <v>0</v>
      </c>
      <c r="U185" s="106">
        <f t="shared" si="111"/>
        <v>0</v>
      </c>
      <c r="V185" s="106">
        <f t="shared" si="112"/>
        <v>0</v>
      </c>
      <c r="W185" s="106">
        <f t="shared" si="113"/>
        <v>0</v>
      </c>
      <c r="X185" s="106">
        <f t="shared" si="114"/>
        <v>0</v>
      </c>
      <c r="Y185" s="98">
        <f t="shared" si="115"/>
        <v>0</v>
      </c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98"/>
        <v>175</v>
      </c>
      <c r="G186" s="118"/>
      <c r="I186" s="98"/>
      <c r="J186" s="119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98"/>
        <v>176</v>
      </c>
      <c r="D187" s="97" t="s">
        <v>149</v>
      </c>
      <c r="G187" s="118"/>
      <c r="I187" s="98">
        <f>'Dep. Res. Class'!J$187</f>
        <v>128457.76246035511</v>
      </c>
      <c r="J187" s="106">
        <f>SUM(J151:J185)</f>
        <v>105104.8141422972</v>
      </c>
      <c r="K187" s="106">
        <f t="shared" ref="K187:X187" si="116">SUM(K151:K185)</f>
        <v>22519.246384723258</v>
      </c>
      <c r="L187" s="106">
        <f t="shared" si="116"/>
        <v>34.214237992797997</v>
      </c>
      <c r="M187" s="106">
        <f t="shared" si="116"/>
        <v>503.90489701230825</v>
      </c>
      <c r="N187" s="106">
        <f t="shared" si="116"/>
        <v>295.58279832953303</v>
      </c>
      <c r="O187" s="106">
        <f t="shared" si="116"/>
        <v>0</v>
      </c>
      <c r="P187" s="106">
        <f t="shared" si="116"/>
        <v>0</v>
      </c>
      <c r="Q187" s="106">
        <f t="shared" si="116"/>
        <v>0</v>
      </c>
      <c r="R187" s="106">
        <f t="shared" si="116"/>
        <v>0</v>
      </c>
      <c r="S187" s="106">
        <f t="shared" si="116"/>
        <v>0</v>
      </c>
      <c r="T187" s="106">
        <f t="shared" si="116"/>
        <v>0</v>
      </c>
      <c r="U187" s="106">
        <f t="shared" si="116"/>
        <v>0</v>
      </c>
      <c r="V187" s="106">
        <f t="shared" si="116"/>
        <v>0</v>
      </c>
      <c r="W187" s="106">
        <f t="shared" si="116"/>
        <v>0</v>
      </c>
      <c r="X187" s="106">
        <f t="shared" si="116"/>
        <v>0</v>
      </c>
      <c r="Y187" s="98">
        <f>SUM(J187:X187)-I187</f>
        <v>0</v>
      </c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98"/>
        <v>177</v>
      </c>
      <c r="G188" s="118"/>
      <c r="I188" s="98"/>
      <c r="J188" s="119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98"/>
        <v>178</v>
      </c>
      <c r="D189" s="97" t="s">
        <v>350</v>
      </c>
      <c r="G189" s="118"/>
      <c r="I189" s="98"/>
      <c r="J189" s="119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98"/>
        <v>179</v>
      </c>
      <c r="G190" s="118"/>
      <c r="I190" s="98"/>
      <c r="J190" s="119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98"/>
        <v>180</v>
      </c>
      <c r="D191" s="97" t="s">
        <v>148</v>
      </c>
      <c r="G191" s="118"/>
      <c r="I191" s="98"/>
      <c r="J191" s="119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98"/>
        <v>181</v>
      </c>
      <c r="G192" s="118"/>
      <c r="I192" s="98"/>
      <c r="J192" s="119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98"/>
        <v>182</v>
      </c>
      <c r="C193" s="97">
        <v>37400</v>
      </c>
      <c r="E193" s="107" t="s">
        <v>115</v>
      </c>
      <c r="G193" s="118">
        <v>6.2</v>
      </c>
      <c r="H193" s="106" t="str">
        <f t="shared" ref="H193:H227" si="117">VLOOKUP($G193,alloc,3)</f>
        <v>P, S, T &amp; D Plant - Customer</v>
      </c>
      <c r="I193" s="98">
        <f>'Dep. Res. Class'!J$193</f>
        <v>0</v>
      </c>
      <c r="J193" s="106">
        <f t="shared" ref="J193:J227" si="118">$I193*VLOOKUP($G193,alloc,6)</f>
        <v>0</v>
      </c>
      <c r="K193" s="106">
        <f t="shared" ref="K193:K227" si="119">$I193*VLOOKUP($G193,alloc,7)</f>
        <v>0</v>
      </c>
      <c r="L193" s="106">
        <f t="shared" ref="L193:L227" si="120">$I193*VLOOKUP($G193,alloc,8)</f>
        <v>0</v>
      </c>
      <c r="M193" s="106">
        <f t="shared" ref="M193:M227" si="121">$I193*VLOOKUP($G193,alloc,9)</f>
        <v>0</v>
      </c>
      <c r="N193" s="106">
        <f t="shared" ref="N193:N227" si="122">$I193*VLOOKUP($G193,alloc,10)</f>
        <v>0</v>
      </c>
      <c r="O193" s="106">
        <f t="shared" ref="O193:O227" si="123">$I193*VLOOKUP($G193,alloc,11)</f>
        <v>0</v>
      </c>
      <c r="P193" s="106">
        <f t="shared" ref="P193:P227" si="124">$I193*VLOOKUP($G193,alloc,12)</f>
        <v>0</v>
      </c>
      <c r="Q193" s="106">
        <f t="shared" ref="Q193:Q227" si="125">$I193*VLOOKUP($G193,alloc,13)</f>
        <v>0</v>
      </c>
      <c r="R193" s="106">
        <f t="shared" ref="R193:R227" si="126">$I193*VLOOKUP($G193,alloc,14)</f>
        <v>0</v>
      </c>
      <c r="S193" s="106">
        <f t="shared" ref="S193:S227" si="127">$I193*VLOOKUP($G193,alloc,15)</f>
        <v>0</v>
      </c>
      <c r="T193" s="106">
        <f t="shared" ref="T193:T227" si="128">$I193*VLOOKUP($G193,alloc,16)</f>
        <v>0</v>
      </c>
      <c r="U193" s="106">
        <f t="shared" ref="U193:U227" si="129">$I193*VLOOKUP($G193,alloc,17)</f>
        <v>0</v>
      </c>
      <c r="V193" s="106">
        <f t="shared" ref="V193:V227" si="130">$I193*VLOOKUP($G193,alloc,18)</f>
        <v>0</v>
      </c>
      <c r="W193" s="106">
        <f t="shared" ref="W193:W227" si="131">$I193*VLOOKUP($G193,alloc,19)</f>
        <v>0</v>
      </c>
      <c r="X193" s="106">
        <f t="shared" ref="X193:X227" si="132">$I193*VLOOKUP($G193,alloc,20)</f>
        <v>0</v>
      </c>
      <c r="Y193" s="98">
        <f t="shared" ref="Y193:Y227" si="133">SUM(J193:X193)-I193</f>
        <v>0</v>
      </c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98"/>
        <v>183</v>
      </c>
      <c r="C194" s="97">
        <v>39000</v>
      </c>
      <c r="E194" s="107" t="s">
        <v>139</v>
      </c>
      <c r="G194" s="118">
        <v>6.2</v>
      </c>
      <c r="H194" s="106" t="str">
        <f t="shared" si="117"/>
        <v>P, S, T &amp; D Plant - Customer</v>
      </c>
      <c r="I194" s="98">
        <f>'Dep. Res. Class'!J$194</f>
        <v>70543.725171548678</v>
      </c>
      <c r="J194" s="106">
        <f t="shared" si="118"/>
        <v>57719.245462874933</v>
      </c>
      <c r="K194" s="106">
        <f t="shared" si="119"/>
        <v>12366.644861376773</v>
      </c>
      <c r="L194" s="106">
        <f t="shared" si="120"/>
        <v>18.789053737899184</v>
      </c>
      <c r="M194" s="106">
        <f t="shared" si="121"/>
        <v>276.72386539041975</v>
      </c>
      <c r="N194" s="106">
        <f t="shared" si="122"/>
        <v>162.32192816865478</v>
      </c>
      <c r="O194" s="106">
        <f t="shared" si="123"/>
        <v>0</v>
      </c>
      <c r="P194" s="106">
        <f t="shared" si="124"/>
        <v>0</v>
      </c>
      <c r="Q194" s="106">
        <f t="shared" si="125"/>
        <v>0</v>
      </c>
      <c r="R194" s="106">
        <f t="shared" si="126"/>
        <v>0</v>
      </c>
      <c r="S194" s="106">
        <f t="shared" si="127"/>
        <v>0</v>
      </c>
      <c r="T194" s="106">
        <f t="shared" si="128"/>
        <v>0</v>
      </c>
      <c r="U194" s="106">
        <f t="shared" si="129"/>
        <v>0</v>
      </c>
      <c r="V194" s="106">
        <f t="shared" si="130"/>
        <v>0</v>
      </c>
      <c r="W194" s="106">
        <f t="shared" si="131"/>
        <v>0</v>
      </c>
      <c r="X194" s="106">
        <f t="shared" si="132"/>
        <v>0</v>
      </c>
      <c r="Y194" s="98">
        <f t="shared" si="133"/>
        <v>0</v>
      </c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98"/>
        <v>184</v>
      </c>
      <c r="C195" s="97">
        <v>36602</v>
      </c>
      <c r="E195" s="107" t="s">
        <v>139</v>
      </c>
      <c r="G195" s="118">
        <v>6.2</v>
      </c>
      <c r="H195" s="106" t="str">
        <f t="shared" si="117"/>
        <v>P, S, T &amp; D Plant - Customer</v>
      </c>
      <c r="I195" s="98">
        <f>'Dep. Res. Class'!J$195</f>
        <v>0</v>
      </c>
      <c r="J195" s="106">
        <f t="shared" si="118"/>
        <v>0</v>
      </c>
      <c r="K195" s="106">
        <f t="shared" si="119"/>
        <v>0</v>
      </c>
      <c r="L195" s="106">
        <f t="shared" si="120"/>
        <v>0</v>
      </c>
      <c r="M195" s="106">
        <f t="shared" si="121"/>
        <v>0</v>
      </c>
      <c r="N195" s="106">
        <f t="shared" si="122"/>
        <v>0</v>
      </c>
      <c r="O195" s="106">
        <f t="shared" si="123"/>
        <v>0</v>
      </c>
      <c r="P195" s="106">
        <f t="shared" si="124"/>
        <v>0</v>
      </c>
      <c r="Q195" s="106">
        <f t="shared" si="125"/>
        <v>0</v>
      </c>
      <c r="R195" s="106">
        <f t="shared" si="126"/>
        <v>0</v>
      </c>
      <c r="S195" s="106">
        <f t="shared" si="127"/>
        <v>0</v>
      </c>
      <c r="T195" s="106">
        <f t="shared" si="128"/>
        <v>0</v>
      </c>
      <c r="U195" s="106">
        <f t="shared" si="129"/>
        <v>0</v>
      </c>
      <c r="V195" s="106">
        <f t="shared" si="130"/>
        <v>0</v>
      </c>
      <c r="W195" s="106">
        <f t="shared" si="131"/>
        <v>0</v>
      </c>
      <c r="X195" s="106">
        <f t="shared" si="132"/>
        <v>0</v>
      </c>
      <c r="Y195" s="98">
        <f t="shared" si="133"/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98"/>
        <v>185</v>
      </c>
      <c r="C196" s="97">
        <v>37503</v>
      </c>
      <c r="E196" s="107" t="s">
        <v>278</v>
      </c>
      <c r="G196" s="118">
        <v>6.2</v>
      </c>
      <c r="H196" s="106" t="str">
        <f t="shared" si="117"/>
        <v>P, S, T &amp; D Plant - Customer</v>
      </c>
      <c r="I196" s="98">
        <f>'Dep. Res. Class'!J$196</f>
        <v>0</v>
      </c>
      <c r="J196" s="106">
        <f t="shared" si="118"/>
        <v>0</v>
      </c>
      <c r="K196" s="106">
        <f t="shared" si="119"/>
        <v>0</v>
      </c>
      <c r="L196" s="106">
        <f t="shared" si="120"/>
        <v>0</v>
      </c>
      <c r="M196" s="106">
        <f t="shared" si="121"/>
        <v>0</v>
      </c>
      <c r="N196" s="106">
        <f t="shared" si="122"/>
        <v>0</v>
      </c>
      <c r="O196" s="106">
        <f t="shared" si="123"/>
        <v>0</v>
      </c>
      <c r="P196" s="106">
        <f t="shared" si="124"/>
        <v>0</v>
      </c>
      <c r="Q196" s="106">
        <f t="shared" si="125"/>
        <v>0</v>
      </c>
      <c r="R196" s="106">
        <f t="shared" si="126"/>
        <v>0</v>
      </c>
      <c r="S196" s="106">
        <f t="shared" si="127"/>
        <v>0</v>
      </c>
      <c r="T196" s="106">
        <f t="shared" si="128"/>
        <v>0</v>
      </c>
      <c r="U196" s="106">
        <f t="shared" si="129"/>
        <v>0</v>
      </c>
      <c r="V196" s="106">
        <f t="shared" si="130"/>
        <v>0</v>
      </c>
      <c r="W196" s="106">
        <f t="shared" si="131"/>
        <v>0</v>
      </c>
      <c r="X196" s="106">
        <f t="shared" si="132"/>
        <v>0</v>
      </c>
      <c r="Y196" s="98">
        <f t="shared" si="133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98"/>
        <v>186</v>
      </c>
      <c r="C197" s="97">
        <v>39004</v>
      </c>
      <c r="E197" s="107" t="s">
        <v>293</v>
      </c>
      <c r="G197" s="118">
        <v>6.2</v>
      </c>
      <c r="H197" s="106" t="str">
        <f t="shared" si="117"/>
        <v>P, S, T &amp; D Plant - Customer</v>
      </c>
      <c r="I197" s="98">
        <f>'Dep. Res. Class'!J$197</f>
        <v>0</v>
      </c>
      <c r="J197" s="106">
        <f t="shared" si="118"/>
        <v>0</v>
      </c>
      <c r="K197" s="106">
        <f t="shared" si="119"/>
        <v>0</v>
      </c>
      <c r="L197" s="106">
        <f t="shared" si="120"/>
        <v>0</v>
      </c>
      <c r="M197" s="106">
        <f t="shared" si="121"/>
        <v>0</v>
      </c>
      <c r="N197" s="106">
        <f t="shared" si="122"/>
        <v>0</v>
      </c>
      <c r="O197" s="106">
        <f t="shared" si="123"/>
        <v>0</v>
      </c>
      <c r="P197" s="106">
        <f t="shared" si="124"/>
        <v>0</v>
      </c>
      <c r="Q197" s="106">
        <f t="shared" si="125"/>
        <v>0</v>
      </c>
      <c r="R197" s="106">
        <f t="shared" si="126"/>
        <v>0</v>
      </c>
      <c r="S197" s="106">
        <f t="shared" si="127"/>
        <v>0</v>
      </c>
      <c r="T197" s="106">
        <f t="shared" si="128"/>
        <v>0</v>
      </c>
      <c r="U197" s="106">
        <f t="shared" si="129"/>
        <v>0</v>
      </c>
      <c r="V197" s="106">
        <f t="shared" si="130"/>
        <v>0</v>
      </c>
      <c r="W197" s="106">
        <f t="shared" si="131"/>
        <v>0</v>
      </c>
      <c r="X197" s="106">
        <f t="shared" si="132"/>
        <v>0</v>
      </c>
      <c r="Y197" s="98">
        <f t="shared" si="133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98"/>
        <v>187</v>
      </c>
      <c r="C198" s="97">
        <v>39009</v>
      </c>
      <c r="E198" s="107" t="s">
        <v>294</v>
      </c>
      <c r="G198" s="118">
        <v>6.2</v>
      </c>
      <c r="H198" s="106" t="str">
        <f t="shared" si="117"/>
        <v>P, S, T &amp; D Plant - Customer</v>
      </c>
      <c r="I198" s="98">
        <f>'Dep. Res. Class'!J$198</f>
        <v>273591.64505237527</v>
      </c>
      <c r="J198" s="106">
        <f t="shared" si="118"/>
        <v>223854.11713044529</v>
      </c>
      <c r="K198" s="106">
        <f t="shared" si="119"/>
        <v>47961.894600473322</v>
      </c>
      <c r="L198" s="106">
        <f t="shared" si="120"/>
        <v>72.870097356335378</v>
      </c>
      <c r="M198" s="106">
        <f t="shared" si="121"/>
        <v>1073.225681990943</v>
      </c>
      <c r="N198" s="106">
        <f t="shared" si="122"/>
        <v>629.53754210937143</v>
      </c>
      <c r="O198" s="106">
        <f t="shared" si="123"/>
        <v>0</v>
      </c>
      <c r="P198" s="106">
        <f t="shared" si="124"/>
        <v>0</v>
      </c>
      <c r="Q198" s="106">
        <f t="shared" si="125"/>
        <v>0</v>
      </c>
      <c r="R198" s="106">
        <f t="shared" si="126"/>
        <v>0</v>
      </c>
      <c r="S198" s="106">
        <f t="shared" si="127"/>
        <v>0</v>
      </c>
      <c r="T198" s="106">
        <f t="shared" si="128"/>
        <v>0</v>
      </c>
      <c r="U198" s="106">
        <f t="shared" si="129"/>
        <v>0</v>
      </c>
      <c r="V198" s="106">
        <f t="shared" si="130"/>
        <v>0</v>
      </c>
      <c r="W198" s="106">
        <f t="shared" si="131"/>
        <v>0</v>
      </c>
      <c r="X198" s="106">
        <f t="shared" si="132"/>
        <v>0</v>
      </c>
      <c r="Y198" s="98">
        <f t="shared" si="133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98"/>
        <v>188</v>
      </c>
      <c r="C199" s="97">
        <v>39100</v>
      </c>
      <c r="E199" s="107" t="s">
        <v>295</v>
      </c>
      <c r="G199" s="118">
        <v>6.2</v>
      </c>
      <c r="H199" s="106" t="str">
        <f t="shared" si="117"/>
        <v>P, S, T &amp; D Plant - Customer</v>
      </c>
      <c r="I199" s="98">
        <f>'Dep. Res. Class'!J$199</f>
        <v>83353.230853080502</v>
      </c>
      <c r="J199" s="106">
        <f t="shared" si="118"/>
        <v>68200.0501112325</v>
      </c>
      <c r="K199" s="106">
        <f t="shared" si="119"/>
        <v>14612.211100302606</v>
      </c>
      <c r="L199" s="106">
        <f t="shared" si="120"/>
        <v>22.200817009840708</v>
      </c>
      <c r="M199" s="106">
        <f t="shared" si="121"/>
        <v>326.97207552270316</v>
      </c>
      <c r="N199" s="106">
        <f t="shared" si="122"/>
        <v>191.7967490128506</v>
      </c>
      <c r="O199" s="106">
        <f t="shared" si="123"/>
        <v>0</v>
      </c>
      <c r="P199" s="106">
        <f t="shared" si="124"/>
        <v>0</v>
      </c>
      <c r="Q199" s="106">
        <f t="shared" si="125"/>
        <v>0</v>
      </c>
      <c r="R199" s="106">
        <f t="shared" si="126"/>
        <v>0</v>
      </c>
      <c r="S199" s="106">
        <f t="shared" si="127"/>
        <v>0</v>
      </c>
      <c r="T199" s="106">
        <f t="shared" si="128"/>
        <v>0</v>
      </c>
      <c r="U199" s="106">
        <f t="shared" si="129"/>
        <v>0</v>
      </c>
      <c r="V199" s="106">
        <f t="shared" si="130"/>
        <v>0</v>
      </c>
      <c r="W199" s="106">
        <f t="shared" si="131"/>
        <v>0</v>
      </c>
      <c r="X199" s="106">
        <f t="shared" si="132"/>
        <v>0</v>
      </c>
      <c r="Y199" s="98">
        <f t="shared" si="133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98"/>
        <v>189</v>
      </c>
      <c r="C200" s="97">
        <v>39102</v>
      </c>
      <c r="E200" s="107" t="s">
        <v>296</v>
      </c>
      <c r="G200" s="118">
        <v>6.2</v>
      </c>
      <c r="H200" s="106" t="str">
        <f t="shared" si="117"/>
        <v>P, S, T &amp; D Plant - Customer</v>
      </c>
      <c r="I200" s="98">
        <f>'Dep. Res. Class'!J$200</f>
        <v>3.5097150151847757E-2</v>
      </c>
      <c r="J200" s="106">
        <f t="shared" si="118"/>
        <v>2.8716672102806758E-2</v>
      </c>
      <c r="K200" s="106">
        <f t="shared" si="119"/>
        <v>6.1526945241242997E-3</v>
      </c>
      <c r="L200" s="106">
        <f t="shared" si="120"/>
        <v>9.3479928745830792E-6</v>
      </c>
      <c r="M200" s="106">
        <f t="shared" si="121"/>
        <v>1.3767658329056243E-4</v>
      </c>
      <c r="N200" s="106">
        <f t="shared" si="122"/>
        <v>8.0758948751552773E-5</v>
      </c>
      <c r="O200" s="106">
        <f t="shared" si="123"/>
        <v>0</v>
      </c>
      <c r="P200" s="106">
        <f t="shared" si="124"/>
        <v>0</v>
      </c>
      <c r="Q200" s="106">
        <f t="shared" si="125"/>
        <v>0</v>
      </c>
      <c r="R200" s="106">
        <f t="shared" si="126"/>
        <v>0</v>
      </c>
      <c r="S200" s="106">
        <f t="shared" si="127"/>
        <v>0</v>
      </c>
      <c r="T200" s="106">
        <f t="shared" si="128"/>
        <v>0</v>
      </c>
      <c r="U200" s="106">
        <f t="shared" si="129"/>
        <v>0</v>
      </c>
      <c r="V200" s="106">
        <f t="shared" si="130"/>
        <v>0</v>
      </c>
      <c r="W200" s="106">
        <f t="shared" si="131"/>
        <v>0</v>
      </c>
      <c r="X200" s="106">
        <f t="shared" si="132"/>
        <v>0</v>
      </c>
      <c r="Y200" s="98">
        <f t="shared" si="133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98"/>
        <v>190</v>
      </c>
      <c r="C201" s="97">
        <v>39103</v>
      </c>
      <c r="E201" s="107" t="s">
        <v>297</v>
      </c>
      <c r="G201" s="118">
        <v>6.2</v>
      </c>
      <c r="H201" s="106" t="str">
        <f t="shared" si="117"/>
        <v>P, S, T &amp; D Plant - Customer</v>
      </c>
      <c r="I201" s="98">
        <f>'Dep. Res. Class'!J$201</f>
        <v>1.2534696482802773E-2</v>
      </c>
      <c r="J201" s="106">
        <f t="shared" si="118"/>
        <v>1.0255954322430988E-2</v>
      </c>
      <c r="K201" s="106">
        <f t="shared" si="119"/>
        <v>2.1973909014729649E-3</v>
      </c>
      <c r="L201" s="106">
        <f t="shared" si="120"/>
        <v>3.3385688837796722E-6</v>
      </c>
      <c r="M201" s="106">
        <f t="shared" si="121"/>
        <v>4.9170208318058027E-5</v>
      </c>
      <c r="N201" s="106">
        <f t="shared" si="122"/>
        <v>2.8842481696983139E-5</v>
      </c>
      <c r="O201" s="106">
        <f t="shared" si="123"/>
        <v>0</v>
      </c>
      <c r="P201" s="106">
        <f t="shared" si="124"/>
        <v>0</v>
      </c>
      <c r="Q201" s="106">
        <f t="shared" si="125"/>
        <v>0</v>
      </c>
      <c r="R201" s="106">
        <f t="shared" si="126"/>
        <v>0</v>
      </c>
      <c r="S201" s="106">
        <f t="shared" si="127"/>
        <v>0</v>
      </c>
      <c r="T201" s="106">
        <f t="shared" si="128"/>
        <v>0</v>
      </c>
      <c r="U201" s="106">
        <f t="shared" si="129"/>
        <v>0</v>
      </c>
      <c r="V201" s="106">
        <f t="shared" si="130"/>
        <v>0</v>
      </c>
      <c r="W201" s="106">
        <f t="shared" si="131"/>
        <v>0</v>
      </c>
      <c r="X201" s="106">
        <f t="shared" si="132"/>
        <v>0</v>
      </c>
      <c r="Y201" s="98">
        <f t="shared" si="133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98"/>
        <v>191</v>
      </c>
      <c r="C202" s="97">
        <v>39200</v>
      </c>
      <c r="E202" s="107" t="s">
        <v>298</v>
      </c>
      <c r="G202" s="118">
        <v>6.2</v>
      </c>
      <c r="H202" s="106" t="str">
        <f t="shared" si="117"/>
        <v>P, S, T &amp; D Plant - Customer</v>
      </c>
      <c r="I202" s="98">
        <f>'Dep. Res. Class'!J$202</f>
        <v>2599.230754383856</v>
      </c>
      <c r="J202" s="106">
        <f t="shared" si="118"/>
        <v>2126.704218725366</v>
      </c>
      <c r="K202" s="106">
        <f t="shared" si="119"/>
        <v>455.65730437492743</v>
      </c>
      <c r="L202" s="106">
        <f t="shared" si="120"/>
        <v>0.69229525663063829</v>
      </c>
      <c r="M202" s="106">
        <f t="shared" si="121"/>
        <v>10.196075974803342</v>
      </c>
      <c r="N202" s="106">
        <f t="shared" si="122"/>
        <v>5.9808600521286062</v>
      </c>
      <c r="O202" s="106">
        <f t="shared" si="123"/>
        <v>0</v>
      </c>
      <c r="P202" s="106">
        <f t="shared" si="124"/>
        <v>0</v>
      </c>
      <c r="Q202" s="106">
        <f t="shared" si="125"/>
        <v>0</v>
      </c>
      <c r="R202" s="106">
        <f t="shared" si="126"/>
        <v>0</v>
      </c>
      <c r="S202" s="106">
        <f t="shared" si="127"/>
        <v>0</v>
      </c>
      <c r="T202" s="106">
        <f t="shared" si="128"/>
        <v>0</v>
      </c>
      <c r="U202" s="106">
        <f t="shared" si="129"/>
        <v>0</v>
      </c>
      <c r="V202" s="106">
        <f t="shared" si="130"/>
        <v>0</v>
      </c>
      <c r="W202" s="106">
        <f t="shared" si="131"/>
        <v>0</v>
      </c>
      <c r="X202" s="106">
        <f t="shared" si="132"/>
        <v>0</v>
      </c>
      <c r="Y202" s="98">
        <f t="shared" si="133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98"/>
        <v>192</v>
      </c>
      <c r="C203" s="97">
        <v>39201</v>
      </c>
      <c r="E203" s="107" t="s">
        <v>299</v>
      </c>
      <c r="G203" s="118">
        <v>6.2</v>
      </c>
      <c r="H203" s="106" t="str">
        <f t="shared" si="117"/>
        <v>P, S, T &amp; D Plant - Customer</v>
      </c>
      <c r="I203" s="98">
        <f>'Dep. Res. Class'!J$203</f>
        <v>0</v>
      </c>
      <c r="J203" s="106">
        <f t="shared" si="118"/>
        <v>0</v>
      </c>
      <c r="K203" s="106">
        <f t="shared" si="119"/>
        <v>0</v>
      </c>
      <c r="L203" s="106">
        <f t="shared" si="120"/>
        <v>0</v>
      </c>
      <c r="M203" s="106">
        <f t="shared" si="121"/>
        <v>0</v>
      </c>
      <c r="N203" s="106">
        <f t="shared" si="122"/>
        <v>0</v>
      </c>
      <c r="O203" s="106">
        <f t="shared" si="123"/>
        <v>0</v>
      </c>
      <c r="P203" s="106">
        <f t="shared" si="124"/>
        <v>0</v>
      </c>
      <c r="Q203" s="106">
        <f t="shared" si="125"/>
        <v>0</v>
      </c>
      <c r="R203" s="106">
        <f t="shared" si="126"/>
        <v>0</v>
      </c>
      <c r="S203" s="106">
        <f t="shared" si="127"/>
        <v>0</v>
      </c>
      <c r="T203" s="106">
        <f t="shared" si="128"/>
        <v>0</v>
      </c>
      <c r="U203" s="106">
        <f t="shared" si="129"/>
        <v>0</v>
      </c>
      <c r="V203" s="106">
        <f t="shared" si="130"/>
        <v>0</v>
      </c>
      <c r="W203" s="106">
        <f t="shared" si="131"/>
        <v>0</v>
      </c>
      <c r="X203" s="106">
        <f t="shared" si="132"/>
        <v>0</v>
      </c>
      <c r="Y203" s="98">
        <f t="shared" si="133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98"/>
        <v>193</v>
      </c>
      <c r="C204" s="97">
        <v>39202</v>
      </c>
      <c r="E204" s="107" t="s">
        <v>300</v>
      </c>
      <c r="G204" s="118">
        <v>6.2</v>
      </c>
      <c r="H204" s="106" t="str">
        <f t="shared" si="117"/>
        <v>P, S, T &amp; D Plant - Customer</v>
      </c>
      <c r="I204" s="98">
        <f>'Dep. Res. Class'!J$204</f>
        <v>0</v>
      </c>
      <c r="J204" s="106">
        <f t="shared" si="118"/>
        <v>0</v>
      </c>
      <c r="K204" s="106">
        <f t="shared" si="119"/>
        <v>0</v>
      </c>
      <c r="L204" s="106">
        <f t="shared" si="120"/>
        <v>0</v>
      </c>
      <c r="M204" s="106">
        <f t="shared" si="121"/>
        <v>0</v>
      </c>
      <c r="N204" s="106">
        <f t="shared" si="122"/>
        <v>0</v>
      </c>
      <c r="O204" s="106">
        <f t="shared" si="123"/>
        <v>0</v>
      </c>
      <c r="P204" s="106">
        <f t="shared" si="124"/>
        <v>0</v>
      </c>
      <c r="Q204" s="106">
        <f t="shared" si="125"/>
        <v>0</v>
      </c>
      <c r="R204" s="106">
        <f t="shared" si="126"/>
        <v>0</v>
      </c>
      <c r="S204" s="106">
        <f t="shared" si="127"/>
        <v>0</v>
      </c>
      <c r="T204" s="106">
        <f t="shared" si="128"/>
        <v>0</v>
      </c>
      <c r="U204" s="106">
        <f t="shared" si="129"/>
        <v>0</v>
      </c>
      <c r="V204" s="106">
        <f t="shared" si="130"/>
        <v>0</v>
      </c>
      <c r="W204" s="106">
        <f t="shared" si="131"/>
        <v>0</v>
      </c>
      <c r="X204" s="106">
        <f t="shared" si="132"/>
        <v>0</v>
      </c>
      <c r="Y204" s="98">
        <f t="shared" si="133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98"/>
        <v>194</v>
      </c>
      <c r="C205" s="97">
        <v>39300</v>
      </c>
      <c r="E205" s="107" t="s">
        <v>186</v>
      </c>
      <c r="G205" s="118">
        <v>6.2</v>
      </c>
      <c r="H205" s="106" t="str">
        <f t="shared" si="117"/>
        <v>P, S, T &amp; D Plant - Customer</v>
      </c>
      <c r="I205" s="98">
        <f>'Dep. Res. Class'!J$205</f>
        <v>0</v>
      </c>
      <c r="J205" s="106">
        <f t="shared" si="118"/>
        <v>0</v>
      </c>
      <c r="K205" s="106">
        <f t="shared" si="119"/>
        <v>0</v>
      </c>
      <c r="L205" s="106">
        <f t="shared" si="120"/>
        <v>0</v>
      </c>
      <c r="M205" s="106">
        <f t="shared" si="121"/>
        <v>0</v>
      </c>
      <c r="N205" s="106">
        <f t="shared" si="122"/>
        <v>0</v>
      </c>
      <c r="O205" s="106">
        <f t="shared" si="123"/>
        <v>0</v>
      </c>
      <c r="P205" s="106">
        <f t="shared" si="124"/>
        <v>0</v>
      </c>
      <c r="Q205" s="106">
        <f t="shared" si="125"/>
        <v>0</v>
      </c>
      <c r="R205" s="106">
        <f t="shared" si="126"/>
        <v>0</v>
      </c>
      <c r="S205" s="106">
        <f t="shared" si="127"/>
        <v>0</v>
      </c>
      <c r="T205" s="106">
        <f t="shared" si="128"/>
        <v>0</v>
      </c>
      <c r="U205" s="106">
        <f t="shared" si="129"/>
        <v>0</v>
      </c>
      <c r="V205" s="106">
        <f t="shared" si="130"/>
        <v>0</v>
      </c>
      <c r="W205" s="106">
        <f t="shared" si="131"/>
        <v>0</v>
      </c>
      <c r="X205" s="106">
        <f t="shared" si="132"/>
        <v>0</v>
      </c>
      <c r="Y205" s="98">
        <f t="shared" si="133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98"/>
        <v>195</v>
      </c>
      <c r="C206" s="97">
        <v>39400</v>
      </c>
      <c r="E206" s="107" t="s">
        <v>301</v>
      </c>
      <c r="G206" s="118">
        <v>6.2</v>
      </c>
      <c r="H206" s="106" t="str">
        <f t="shared" si="117"/>
        <v>P, S, T &amp; D Plant - Customer</v>
      </c>
      <c r="I206" s="98">
        <f>'Dep. Res. Class'!J$206</f>
        <v>1594.2097426618036</v>
      </c>
      <c r="J206" s="106">
        <f t="shared" si="118"/>
        <v>1304.3907623567768</v>
      </c>
      <c r="K206" s="106">
        <f t="shared" si="119"/>
        <v>279.47242187880295</v>
      </c>
      <c r="L206" s="106">
        <f t="shared" si="120"/>
        <v>0.42461172062452729</v>
      </c>
      <c r="M206" s="106">
        <f t="shared" si="121"/>
        <v>6.253651634637027</v>
      </c>
      <c r="N206" s="106">
        <f t="shared" si="122"/>
        <v>3.6682950709624103</v>
      </c>
      <c r="O206" s="106">
        <f t="shared" si="123"/>
        <v>0</v>
      </c>
      <c r="P206" s="106">
        <f t="shared" si="124"/>
        <v>0</v>
      </c>
      <c r="Q206" s="106">
        <f t="shared" si="125"/>
        <v>0</v>
      </c>
      <c r="R206" s="106">
        <f t="shared" si="126"/>
        <v>0</v>
      </c>
      <c r="S206" s="106">
        <f t="shared" si="127"/>
        <v>0</v>
      </c>
      <c r="T206" s="106">
        <f t="shared" si="128"/>
        <v>0</v>
      </c>
      <c r="U206" s="106">
        <f t="shared" si="129"/>
        <v>0</v>
      </c>
      <c r="V206" s="106">
        <f t="shared" si="130"/>
        <v>0</v>
      </c>
      <c r="W206" s="106">
        <f t="shared" si="131"/>
        <v>0</v>
      </c>
      <c r="X206" s="106">
        <f t="shared" si="132"/>
        <v>0</v>
      </c>
      <c r="Y206" s="98">
        <f t="shared" si="133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98"/>
        <v>196</v>
      </c>
      <c r="C207" s="97">
        <v>39600</v>
      </c>
      <c r="E207" s="107" t="s">
        <v>302</v>
      </c>
      <c r="G207" s="118">
        <v>6.2</v>
      </c>
      <c r="H207" s="106" t="str">
        <f t="shared" si="117"/>
        <v>P, S, T &amp; D Plant - Customer</v>
      </c>
      <c r="I207" s="98">
        <f>'Dep. Res. Class'!J$207</f>
        <v>0</v>
      </c>
      <c r="J207" s="106">
        <f t="shared" si="118"/>
        <v>0</v>
      </c>
      <c r="K207" s="106">
        <f t="shared" si="119"/>
        <v>0</v>
      </c>
      <c r="L207" s="106">
        <f t="shared" si="120"/>
        <v>0</v>
      </c>
      <c r="M207" s="106">
        <f t="shared" si="121"/>
        <v>0</v>
      </c>
      <c r="N207" s="106">
        <f t="shared" si="122"/>
        <v>0</v>
      </c>
      <c r="O207" s="106">
        <f t="shared" si="123"/>
        <v>0</v>
      </c>
      <c r="P207" s="106">
        <f t="shared" si="124"/>
        <v>0</v>
      </c>
      <c r="Q207" s="106">
        <f t="shared" si="125"/>
        <v>0</v>
      </c>
      <c r="R207" s="106">
        <f t="shared" si="126"/>
        <v>0</v>
      </c>
      <c r="S207" s="106">
        <f t="shared" si="127"/>
        <v>0</v>
      </c>
      <c r="T207" s="106">
        <f t="shared" si="128"/>
        <v>0</v>
      </c>
      <c r="U207" s="106">
        <f t="shared" si="129"/>
        <v>0</v>
      </c>
      <c r="V207" s="106">
        <f t="shared" si="130"/>
        <v>0</v>
      </c>
      <c r="W207" s="106">
        <f t="shared" si="131"/>
        <v>0</v>
      </c>
      <c r="X207" s="106">
        <f t="shared" si="132"/>
        <v>0</v>
      </c>
      <c r="Y207" s="98">
        <f t="shared" si="133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si="98"/>
        <v>197</v>
      </c>
      <c r="C208" s="97">
        <v>39603</v>
      </c>
      <c r="E208" s="107" t="s">
        <v>303</v>
      </c>
      <c r="G208" s="118">
        <v>6.2</v>
      </c>
      <c r="H208" s="106" t="str">
        <f t="shared" si="117"/>
        <v>P, S, T &amp; D Plant - Customer</v>
      </c>
      <c r="I208" s="98">
        <f>'Dep. Res. Class'!J$208</f>
        <v>0</v>
      </c>
      <c r="J208" s="106">
        <f t="shared" si="118"/>
        <v>0</v>
      </c>
      <c r="K208" s="106">
        <f t="shared" si="119"/>
        <v>0</v>
      </c>
      <c r="L208" s="106">
        <f t="shared" si="120"/>
        <v>0</v>
      </c>
      <c r="M208" s="106">
        <f t="shared" si="121"/>
        <v>0</v>
      </c>
      <c r="N208" s="106">
        <f t="shared" si="122"/>
        <v>0</v>
      </c>
      <c r="O208" s="106">
        <f t="shared" si="123"/>
        <v>0</v>
      </c>
      <c r="P208" s="106">
        <f t="shared" si="124"/>
        <v>0</v>
      </c>
      <c r="Q208" s="106">
        <f t="shared" si="125"/>
        <v>0</v>
      </c>
      <c r="R208" s="106">
        <f t="shared" si="126"/>
        <v>0</v>
      </c>
      <c r="S208" s="106">
        <f t="shared" si="127"/>
        <v>0</v>
      </c>
      <c r="T208" s="106">
        <f t="shared" si="128"/>
        <v>0</v>
      </c>
      <c r="U208" s="106">
        <f t="shared" si="129"/>
        <v>0</v>
      </c>
      <c r="V208" s="106">
        <f t="shared" si="130"/>
        <v>0</v>
      </c>
      <c r="W208" s="106">
        <f t="shared" si="131"/>
        <v>0</v>
      </c>
      <c r="X208" s="106">
        <f t="shared" si="132"/>
        <v>0</v>
      </c>
      <c r="Y208" s="98">
        <f t="shared" si="133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ref="A209:A269" si="134">A208+1</f>
        <v>198</v>
      </c>
      <c r="C209" s="97">
        <v>39604</v>
      </c>
      <c r="E209" s="107" t="s">
        <v>304</v>
      </c>
      <c r="G209" s="118">
        <v>6.2</v>
      </c>
      <c r="H209" s="106" t="str">
        <f t="shared" si="117"/>
        <v>P, S, T &amp; D Plant - Customer</v>
      </c>
      <c r="I209" s="98">
        <f>'Dep. Res. Class'!J$209</f>
        <v>0</v>
      </c>
      <c r="J209" s="106">
        <f t="shared" si="118"/>
        <v>0</v>
      </c>
      <c r="K209" s="106">
        <f t="shared" si="119"/>
        <v>0</v>
      </c>
      <c r="L209" s="106">
        <f t="shared" si="120"/>
        <v>0</v>
      </c>
      <c r="M209" s="106">
        <f t="shared" si="121"/>
        <v>0</v>
      </c>
      <c r="N209" s="106">
        <f t="shared" si="122"/>
        <v>0</v>
      </c>
      <c r="O209" s="106">
        <f t="shared" si="123"/>
        <v>0</v>
      </c>
      <c r="P209" s="106">
        <f t="shared" si="124"/>
        <v>0</v>
      </c>
      <c r="Q209" s="106">
        <f t="shared" si="125"/>
        <v>0</v>
      </c>
      <c r="R209" s="106">
        <f t="shared" si="126"/>
        <v>0</v>
      </c>
      <c r="S209" s="106">
        <f t="shared" si="127"/>
        <v>0</v>
      </c>
      <c r="T209" s="106">
        <f t="shared" si="128"/>
        <v>0</v>
      </c>
      <c r="U209" s="106">
        <f t="shared" si="129"/>
        <v>0</v>
      </c>
      <c r="V209" s="106">
        <f t="shared" si="130"/>
        <v>0</v>
      </c>
      <c r="W209" s="106">
        <f t="shared" si="131"/>
        <v>0</v>
      </c>
      <c r="X209" s="106">
        <f t="shared" si="132"/>
        <v>0</v>
      </c>
      <c r="Y209" s="98">
        <f t="shared" si="133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4"/>
        <v>199</v>
      </c>
      <c r="C210" s="97">
        <v>39605</v>
      </c>
      <c r="E210" s="98" t="s">
        <v>305</v>
      </c>
      <c r="G210" s="118">
        <v>6.2</v>
      </c>
      <c r="H210" s="106" t="str">
        <f t="shared" si="117"/>
        <v>P, S, T &amp; D Plant - Customer</v>
      </c>
      <c r="I210" s="98">
        <f>'Dep. Res. Class'!J$210</f>
        <v>0</v>
      </c>
      <c r="J210" s="106">
        <f t="shared" si="118"/>
        <v>0</v>
      </c>
      <c r="K210" s="106">
        <f t="shared" si="119"/>
        <v>0</v>
      </c>
      <c r="L210" s="106">
        <f t="shared" si="120"/>
        <v>0</v>
      </c>
      <c r="M210" s="106">
        <f t="shared" si="121"/>
        <v>0</v>
      </c>
      <c r="N210" s="106">
        <f t="shared" si="122"/>
        <v>0</v>
      </c>
      <c r="O210" s="106">
        <f t="shared" si="123"/>
        <v>0</v>
      </c>
      <c r="P210" s="106">
        <f t="shared" si="124"/>
        <v>0</v>
      </c>
      <c r="Q210" s="106">
        <f t="shared" si="125"/>
        <v>0</v>
      </c>
      <c r="R210" s="106">
        <f t="shared" si="126"/>
        <v>0</v>
      </c>
      <c r="S210" s="106">
        <f t="shared" si="127"/>
        <v>0</v>
      </c>
      <c r="T210" s="106">
        <f t="shared" si="128"/>
        <v>0</v>
      </c>
      <c r="U210" s="106">
        <f t="shared" si="129"/>
        <v>0</v>
      </c>
      <c r="V210" s="106">
        <f t="shared" si="130"/>
        <v>0</v>
      </c>
      <c r="W210" s="106">
        <f t="shared" si="131"/>
        <v>0</v>
      </c>
      <c r="X210" s="106">
        <f t="shared" si="132"/>
        <v>0</v>
      </c>
      <c r="Y210" s="98">
        <f t="shared" si="133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4"/>
        <v>200</v>
      </c>
      <c r="C211" s="97">
        <v>39700</v>
      </c>
      <c r="E211" s="107" t="s">
        <v>306</v>
      </c>
      <c r="G211" s="118">
        <v>6.2</v>
      </c>
      <c r="H211" s="106" t="str">
        <f t="shared" si="117"/>
        <v>P, S, T &amp; D Plant - Customer</v>
      </c>
      <c r="I211" s="98">
        <f>'Dep. Res. Class'!J$211</f>
        <v>940.0838933417491</v>
      </c>
      <c r="J211" s="106">
        <f t="shared" si="118"/>
        <v>769.18156595126595</v>
      </c>
      <c r="K211" s="106">
        <f t="shared" si="119"/>
        <v>164.80110201986642</v>
      </c>
      <c r="L211" s="106">
        <f t="shared" si="120"/>
        <v>0.25038778073000706</v>
      </c>
      <c r="M211" s="106">
        <f t="shared" si="121"/>
        <v>3.6876936697655944</v>
      </c>
      <c r="N211" s="106">
        <f t="shared" si="122"/>
        <v>2.1631439201210916</v>
      </c>
      <c r="O211" s="106">
        <f t="shared" si="123"/>
        <v>0</v>
      </c>
      <c r="P211" s="106">
        <f t="shared" si="124"/>
        <v>0</v>
      </c>
      <c r="Q211" s="106">
        <f t="shared" si="125"/>
        <v>0</v>
      </c>
      <c r="R211" s="106">
        <f t="shared" si="126"/>
        <v>0</v>
      </c>
      <c r="S211" s="106">
        <f t="shared" si="127"/>
        <v>0</v>
      </c>
      <c r="T211" s="106">
        <f t="shared" si="128"/>
        <v>0</v>
      </c>
      <c r="U211" s="106">
        <f t="shared" si="129"/>
        <v>0</v>
      </c>
      <c r="V211" s="106">
        <f t="shared" si="130"/>
        <v>0</v>
      </c>
      <c r="W211" s="106">
        <f t="shared" si="131"/>
        <v>0</v>
      </c>
      <c r="X211" s="106">
        <f t="shared" si="132"/>
        <v>0</v>
      </c>
      <c r="Y211" s="98">
        <f t="shared" si="133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4"/>
        <v>201</v>
      </c>
      <c r="C212" s="97">
        <v>39701</v>
      </c>
      <c r="E212" s="107" t="s">
        <v>307</v>
      </c>
      <c r="G212" s="118">
        <v>6.2</v>
      </c>
      <c r="H212" s="106" t="str">
        <f t="shared" si="117"/>
        <v>P, S, T &amp; D Plant - Customer</v>
      </c>
      <c r="I212" s="98">
        <f>'Dep. Res. Class'!J$212</f>
        <v>0</v>
      </c>
      <c r="J212" s="106">
        <f t="shared" si="118"/>
        <v>0</v>
      </c>
      <c r="K212" s="106">
        <f t="shared" si="119"/>
        <v>0</v>
      </c>
      <c r="L212" s="106">
        <f t="shared" si="120"/>
        <v>0</v>
      </c>
      <c r="M212" s="106">
        <f t="shared" si="121"/>
        <v>0</v>
      </c>
      <c r="N212" s="106">
        <f t="shared" si="122"/>
        <v>0</v>
      </c>
      <c r="O212" s="106">
        <f t="shared" si="123"/>
        <v>0</v>
      </c>
      <c r="P212" s="106">
        <f t="shared" si="124"/>
        <v>0</v>
      </c>
      <c r="Q212" s="106">
        <f t="shared" si="125"/>
        <v>0</v>
      </c>
      <c r="R212" s="106">
        <f t="shared" si="126"/>
        <v>0</v>
      </c>
      <c r="S212" s="106">
        <f t="shared" si="127"/>
        <v>0</v>
      </c>
      <c r="T212" s="106">
        <f t="shared" si="128"/>
        <v>0</v>
      </c>
      <c r="U212" s="106">
        <f t="shared" si="129"/>
        <v>0</v>
      </c>
      <c r="V212" s="106">
        <f t="shared" si="130"/>
        <v>0</v>
      </c>
      <c r="W212" s="106">
        <f t="shared" si="131"/>
        <v>0</v>
      </c>
      <c r="X212" s="106">
        <f t="shared" si="132"/>
        <v>0</v>
      </c>
      <c r="Y212" s="98">
        <f t="shared" si="133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4"/>
        <v>202</v>
      </c>
      <c r="C213" s="97">
        <v>39702</v>
      </c>
      <c r="E213" s="107" t="s">
        <v>308</v>
      </c>
      <c r="G213" s="118">
        <v>6.2</v>
      </c>
      <c r="H213" s="106" t="str">
        <f t="shared" si="117"/>
        <v>P, S, T &amp; D Plant - Customer</v>
      </c>
      <c r="I213" s="98">
        <f>'Dep. Res. Class'!J$213</f>
        <v>0</v>
      </c>
      <c r="J213" s="106">
        <f t="shared" si="118"/>
        <v>0</v>
      </c>
      <c r="K213" s="106">
        <f t="shared" si="119"/>
        <v>0</v>
      </c>
      <c r="L213" s="106">
        <f t="shared" si="120"/>
        <v>0</v>
      </c>
      <c r="M213" s="106">
        <f t="shared" si="121"/>
        <v>0</v>
      </c>
      <c r="N213" s="106">
        <f t="shared" si="122"/>
        <v>0</v>
      </c>
      <c r="O213" s="106">
        <f t="shared" si="123"/>
        <v>0</v>
      </c>
      <c r="P213" s="106">
        <f t="shared" si="124"/>
        <v>0</v>
      </c>
      <c r="Q213" s="106">
        <f t="shared" si="125"/>
        <v>0</v>
      </c>
      <c r="R213" s="106">
        <f t="shared" si="126"/>
        <v>0</v>
      </c>
      <c r="S213" s="106">
        <f t="shared" si="127"/>
        <v>0</v>
      </c>
      <c r="T213" s="106">
        <f t="shared" si="128"/>
        <v>0</v>
      </c>
      <c r="U213" s="106">
        <f t="shared" si="129"/>
        <v>0</v>
      </c>
      <c r="V213" s="106">
        <f t="shared" si="130"/>
        <v>0</v>
      </c>
      <c r="W213" s="106">
        <f t="shared" si="131"/>
        <v>0</v>
      </c>
      <c r="X213" s="106">
        <f t="shared" si="132"/>
        <v>0</v>
      </c>
      <c r="Y213" s="98">
        <f t="shared" si="133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4"/>
        <v>203</v>
      </c>
      <c r="C214" s="97">
        <v>39705</v>
      </c>
      <c r="E214" s="107" t="s">
        <v>309</v>
      </c>
      <c r="G214" s="118">
        <v>6.2</v>
      </c>
      <c r="H214" s="106" t="str">
        <f t="shared" si="117"/>
        <v>P, S, T &amp; D Plant - Customer</v>
      </c>
      <c r="I214" s="98">
        <f>'Dep. Res. Class'!J$214</f>
        <v>0</v>
      </c>
      <c r="J214" s="106">
        <f t="shared" si="118"/>
        <v>0</v>
      </c>
      <c r="K214" s="106">
        <f t="shared" si="119"/>
        <v>0</v>
      </c>
      <c r="L214" s="106">
        <f t="shared" si="120"/>
        <v>0</v>
      </c>
      <c r="M214" s="106">
        <f t="shared" si="121"/>
        <v>0</v>
      </c>
      <c r="N214" s="106">
        <f t="shared" si="122"/>
        <v>0</v>
      </c>
      <c r="O214" s="106">
        <f t="shared" si="123"/>
        <v>0</v>
      </c>
      <c r="P214" s="106">
        <f t="shared" si="124"/>
        <v>0</v>
      </c>
      <c r="Q214" s="106">
        <f t="shared" si="125"/>
        <v>0</v>
      </c>
      <c r="R214" s="106">
        <f t="shared" si="126"/>
        <v>0</v>
      </c>
      <c r="S214" s="106">
        <f t="shared" si="127"/>
        <v>0</v>
      </c>
      <c r="T214" s="106">
        <f t="shared" si="128"/>
        <v>0</v>
      </c>
      <c r="U214" s="106">
        <f t="shared" si="129"/>
        <v>0</v>
      </c>
      <c r="V214" s="106">
        <f t="shared" si="130"/>
        <v>0</v>
      </c>
      <c r="W214" s="106">
        <f t="shared" si="131"/>
        <v>0</v>
      </c>
      <c r="X214" s="106">
        <f t="shared" si="132"/>
        <v>0</v>
      </c>
      <c r="Y214" s="98">
        <f t="shared" si="133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4"/>
        <v>204</v>
      </c>
      <c r="C215" s="97">
        <v>39800</v>
      </c>
      <c r="E215" s="107" t="s">
        <v>310</v>
      </c>
      <c r="G215" s="118">
        <v>6.2</v>
      </c>
      <c r="H215" s="106" t="str">
        <f t="shared" si="117"/>
        <v>P, S, T &amp; D Plant - Customer</v>
      </c>
      <c r="I215" s="98">
        <f>'Dep. Res. Class'!J$215</f>
        <v>1945.0503190603504</v>
      </c>
      <c r="J215" s="106">
        <f t="shared" si="118"/>
        <v>1591.450359765895</v>
      </c>
      <c r="K215" s="106">
        <f t="shared" si="119"/>
        <v>340.97641533436007</v>
      </c>
      <c r="L215" s="106">
        <f t="shared" si="120"/>
        <v>0.51805677796105787</v>
      </c>
      <c r="M215" s="106">
        <f t="shared" si="121"/>
        <v>7.629903883872724</v>
      </c>
      <c r="N215" s="106">
        <f t="shared" si="122"/>
        <v>4.4755832982615091</v>
      </c>
      <c r="O215" s="106">
        <f t="shared" si="123"/>
        <v>0</v>
      </c>
      <c r="P215" s="106">
        <f t="shared" si="124"/>
        <v>0</v>
      </c>
      <c r="Q215" s="106">
        <f t="shared" si="125"/>
        <v>0</v>
      </c>
      <c r="R215" s="106">
        <f t="shared" si="126"/>
        <v>0</v>
      </c>
      <c r="S215" s="106">
        <f t="shared" si="127"/>
        <v>0</v>
      </c>
      <c r="T215" s="106">
        <f t="shared" si="128"/>
        <v>0</v>
      </c>
      <c r="U215" s="106">
        <f t="shared" si="129"/>
        <v>0</v>
      </c>
      <c r="V215" s="106">
        <f t="shared" si="130"/>
        <v>0</v>
      </c>
      <c r="W215" s="106">
        <f t="shared" si="131"/>
        <v>0</v>
      </c>
      <c r="X215" s="106">
        <f t="shared" si="132"/>
        <v>0</v>
      </c>
      <c r="Y215" s="98">
        <f t="shared" si="133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4"/>
        <v>205</v>
      </c>
      <c r="C216" s="97">
        <v>39900</v>
      </c>
      <c r="E216" s="107" t="s">
        <v>311</v>
      </c>
      <c r="G216" s="118">
        <v>6.2</v>
      </c>
      <c r="H216" s="106" t="str">
        <f t="shared" si="117"/>
        <v>P, S, T &amp; D Plant - Customer</v>
      </c>
      <c r="I216" s="98">
        <f>'Dep. Res. Class'!J$216</f>
        <v>-1.671292864373703E-3</v>
      </c>
      <c r="J216" s="106">
        <f t="shared" si="118"/>
        <v>-1.3674605763241317E-3</v>
      </c>
      <c r="K216" s="106">
        <f t="shared" si="119"/>
        <v>-2.9298545352972864E-4</v>
      </c>
      <c r="L216" s="106">
        <f t="shared" si="120"/>
        <v>-4.4514251783728958E-7</v>
      </c>
      <c r="M216" s="106">
        <f t="shared" si="121"/>
        <v>-6.55602777574107E-6</v>
      </c>
      <c r="N216" s="106">
        <f t="shared" si="122"/>
        <v>-3.8456642262644182E-6</v>
      </c>
      <c r="O216" s="106">
        <f t="shared" si="123"/>
        <v>0</v>
      </c>
      <c r="P216" s="106">
        <f t="shared" si="124"/>
        <v>0</v>
      </c>
      <c r="Q216" s="106">
        <f t="shared" si="125"/>
        <v>0</v>
      </c>
      <c r="R216" s="106">
        <f t="shared" si="126"/>
        <v>0</v>
      </c>
      <c r="S216" s="106">
        <f t="shared" si="127"/>
        <v>0</v>
      </c>
      <c r="T216" s="106">
        <f t="shared" si="128"/>
        <v>0</v>
      </c>
      <c r="U216" s="106">
        <f t="shared" si="129"/>
        <v>0</v>
      </c>
      <c r="V216" s="106">
        <f t="shared" si="130"/>
        <v>0</v>
      </c>
      <c r="W216" s="106">
        <f t="shared" si="131"/>
        <v>0</v>
      </c>
      <c r="X216" s="106">
        <f t="shared" si="132"/>
        <v>0</v>
      </c>
      <c r="Y216" s="98">
        <f t="shared" si="133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4"/>
        <v>206</v>
      </c>
      <c r="C217" s="97">
        <v>39901</v>
      </c>
      <c r="E217" s="107" t="s">
        <v>312</v>
      </c>
      <c r="G217" s="118">
        <v>6.2</v>
      </c>
      <c r="H217" s="106" t="str">
        <f t="shared" si="117"/>
        <v>P, S, T &amp; D Plant - Customer</v>
      </c>
      <c r="I217" s="98">
        <f>'Dep. Res. Class'!J$217</f>
        <v>203363.5494564276</v>
      </c>
      <c r="J217" s="106">
        <f t="shared" si="118"/>
        <v>166393.121439682</v>
      </c>
      <c r="K217" s="106">
        <f t="shared" si="119"/>
        <v>35650.581079477466</v>
      </c>
      <c r="L217" s="106">
        <f t="shared" si="120"/>
        <v>54.165110359210317</v>
      </c>
      <c r="M217" s="106">
        <f t="shared" si="121"/>
        <v>797.73994566132137</v>
      </c>
      <c r="N217" s="106">
        <f t="shared" si="122"/>
        <v>467.9418812476107</v>
      </c>
      <c r="O217" s="106">
        <f t="shared" si="123"/>
        <v>0</v>
      </c>
      <c r="P217" s="106">
        <f t="shared" si="124"/>
        <v>0</v>
      </c>
      <c r="Q217" s="106">
        <f t="shared" si="125"/>
        <v>0</v>
      </c>
      <c r="R217" s="106">
        <f t="shared" si="126"/>
        <v>0</v>
      </c>
      <c r="S217" s="106">
        <f t="shared" si="127"/>
        <v>0</v>
      </c>
      <c r="T217" s="106">
        <f t="shared" si="128"/>
        <v>0</v>
      </c>
      <c r="U217" s="106">
        <f t="shared" si="129"/>
        <v>0</v>
      </c>
      <c r="V217" s="106">
        <f t="shared" si="130"/>
        <v>0</v>
      </c>
      <c r="W217" s="106">
        <f t="shared" si="131"/>
        <v>0</v>
      </c>
      <c r="X217" s="106">
        <f t="shared" si="132"/>
        <v>0</v>
      </c>
      <c r="Y217" s="98">
        <f t="shared" si="133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4"/>
        <v>207</v>
      </c>
      <c r="C218" s="97">
        <v>39902</v>
      </c>
      <c r="E218" s="107" t="s">
        <v>313</v>
      </c>
      <c r="G218" s="118">
        <v>6.2</v>
      </c>
      <c r="H218" s="106" t="str">
        <f t="shared" si="117"/>
        <v>P, S, T &amp; D Plant - Customer</v>
      </c>
      <c r="I218" s="98">
        <f>'Dep. Res. Class'!J$218</f>
        <v>302835.89743586298</v>
      </c>
      <c r="J218" s="106">
        <f t="shared" si="118"/>
        <v>247781.91762008501</v>
      </c>
      <c r="K218" s="106">
        <f t="shared" si="119"/>
        <v>53088.548779616729</v>
      </c>
      <c r="L218" s="106">
        <f t="shared" si="120"/>
        <v>80.659193101163538</v>
      </c>
      <c r="M218" s="106">
        <f t="shared" si="121"/>
        <v>1187.9429377118752</v>
      </c>
      <c r="N218" s="106">
        <f t="shared" si="122"/>
        <v>696.82890534819614</v>
      </c>
      <c r="O218" s="106">
        <f t="shared" si="123"/>
        <v>0</v>
      </c>
      <c r="P218" s="106">
        <f t="shared" si="124"/>
        <v>0</v>
      </c>
      <c r="Q218" s="106">
        <f t="shared" si="125"/>
        <v>0</v>
      </c>
      <c r="R218" s="106">
        <f t="shared" si="126"/>
        <v>0</v>
      </c>
      <c r="S218" s="106">
        <f t="shared" si="127"/>
        <v>0</v>
      </c>
      <c r="T218" s="106">
        <f t="shared" si="128"/>
        <v>0</v>
      </c>
      <c r="U218" s="106">
        <f t="shared" si="129"/>
        <v>0</v>
      </c>
      <c r="V218" s="106">
        <f t="shared" si="130"/>
        <v>0</v>
      </c>
      <c r="W218" s="106">
        <f t="shared" si="131"/>
        <v>0</v>
      </c>
      <c r="X218" s="106">
        <f t="shared" si="132"/>
        <v>0</v>
      </c>
      <c r="Y218" s="98">
        <f t="shared" si="133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4"/>
        <v>208</v>
      </c>
      <c r="C219" s="97">
        <v>39903</v>
      </c>
      <c r="E219" s="107" t="s">
        <v>314</v>
      </c>
      <c r="G219" s="118">
        <v>6.2</v>
      </c>
      <c r="H219" s="106" t="str">
        <f t="shared" si="117"/>
        <v>P, S, T &amp; D Plant - Customer</v>
      </c>
      <c r="I219" s="98">
        <f>'Dep. Res. Class'!J$219</f>
        <v>38621.723390555679</v>
      </c>
      <c r="J219" s="106">
        <f t="shared" si="118"/>
        <v>31600.496389405551</v>
      </c>
      <c r="K219" s="106">
        <f t="shared" si="119"/>
        <v>6770.5686925924083</v>
      </c>
      <c r="L219" s="106">
        <f t="shared" si="120"/>
        <v>10.286749593542874</v>
      </c>
      <c r="M219" s="106">
        <f t="shared" si="121"/>
        <v>151.50252639315681</v>
      </c>
      <c r="N219" s="106">
        <f t="shared" si="122"/>
        <v>88.869032571019858</v>
      </c>
      <c r="O219" s="106">
        <f t="shared" si="123"/>
        <v>0</v>
      </c>
      <c r="P219" s="106">
        <f t="shared" si="124"/>
        <v>0</v>
      </c>
      <c r="Q219" s="106">
        <f t="shared" si="125"/>
        <v>0</v>
      </c>
      <c r="R219" s="106">
        <f t="shared" si="126"/>
        <v>0</v>
      </c>
      <c r="S219" s="106">
        <f t="shared" si="127"/>
        <v>0</v>
      </c>
      <c r="T219" s="106">
        <f t="shared" si="128"/>
        <v>0</v>
      </c>
      <c r="U219" s="106">
        <f t="shared" si="129"/>
        <v>0</v>
      </c>
      <c r="V219" s="106">
        <f t="shared" si="130"/>
        <v>0</v>
      </c>
      <c r="W219" s="106">
        <f t="shared" si="131"/>
        <v>0</v>
      </c>
      <c r="X219" s="106">
        <f t="shared" si="132"/>
        <v>0</v>
      </c>
      <c r="Y219" s="98">
        <f t="shared" si="133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4"/>
        <v>209</v>
      </c>
      <c r="C220" s="97">
        <v>39904</v>
      </c>
      <c r="E220" s="107" t="s">
        <v>315</v>
      </c>
      <c r="G220" s="118">
        <v>6.2</v>
      </c>
      <c r="H220" s="106" t="str">
        <f t="shared" si="117"/>
        <v>P, S, T &amp; D Plant - Customer</v>
      </c>
      <c r="I220" s="98">
        <f>'Dep. Res. Class'!J$220</f>
        <v>0</v>
      </c>
      <c r="J220" s="106">
        <f t="shared" si="118"/>
        <v>0</v>
      </c>
      <c r="K220" s="106">
        <f t="shared" si="119"/>
        <v>0</v>
      </c>
      <c r="L220" s="106">
        <f t="shared" si="120"/>
        <v>0</v>
      </c>
      <c r="M220" s="106">
        <f t="shared" si="121"/>
        <v>0</v>
      </c>
      <c r="N220" s="106">
        <f t="shared" si="122"/>
        <v>0</v>
      </c>
      <c r="O220" s="106">
        <f t="shared" si="123"/>
        <v>0</v>
      </c>
      <c r="P220" s="106">
        <f t="shared" si="124"/>
        <v>0</v>
      </c>
      <c r="Q220" s="106">
        <f t="shared" si="125"/>
        <v>0</v>
      </c>
      <c r="R220" s="106">
        <f t="shared" si="126"/>
        <v>0</v>
      </c>
      <c r="S220" s="106">
        <f t="shared" si="127"/>
        <v>0</v>
      </c>
      <c r="T220" s="106">
        <f t="shared" si="128"/>
        <v>0</v>
      </c>
      <c r="U220" s="106">
        <f t="shared" si="129"/>
        <v>0</v>
      </c>
      <c r="V220" s="106">
        <f t="shared" si="130"/>
        <v>0</v>
      </c>
      <c r="W220" s="106">
        <f t="shared" si="131"/>
        <v>0</v>
      </c>
      <c r="X220" s="106">
        <f t="shared" si="132"/>
        <v>0</v>
      </c>
      <c r="Y220" s="98">
        <f t="shared" si="133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4"/>
        <v>210</v>
      </c>
      <c r="C221" s="97">
        <v>39905</v>
      </c>
      <c r="E221" s="107" t="s">
        <v>316</v>
      </c>
      <c r="G221" s="118">
        <v>6.2</v>
      </c>
      <c r="H221" s="106" t="str">
        <f t="shared" si="117"/>
        <v>P, S, T &amp; D Plant - Customer</v>
      </c>
      <c r="I221" s="98">
        <f>'Dep. Res. Class'!J$221</f>
        <v>0</v>
      </c>
      <c r="J221" s="106">
        <f t="shared" si="118"/>
        <v>0</v>
      </c>
      <c r="K221" s="106">
        <f t="shared" si="119"/>
        <v>0</v>
      </c>
      <c r="L221" s="106">
        <f t="shared" si="120"/>
        <v>0</v>
      </c>
      <c r="M221" s="106">
        <f t="shared" si="121"/>
        <v>0</v>
      </c>
      <c r="N221" s="106">
        <f t="shared" si="122"/>
        <v>0</v>
      </c>
      <c r="O221" s="106">
        <f t="shared" si="123"/>
        <v>0</v>
      </c>
      <c r="P221" s="106">
        <f t="shared" si="124"/>
        <v>0</v>
      </c>
      <c r="Q221" s="106">
        <f t="shared" si="125"/>
        <v>0</v>
      </c>
      <c r="R221" s="106">
        <f t="shared" si="126"/>
        <v>0</v>
      </c>
      <c r="S221" s="106">
        <f t="shared" si="127"/>
        <v>0</v>
      </c>
      <c r="T221" s="106">
        <f t="shared" si="128"/>
        <v>0</v>
      </c>
      <c r="U221" s="106">
        <f t="shared" si="129"/>
        <v>0</v>
      </c>
      <c r="V221" s="106">
        <f t="shared" si="130"/>
        <v>0</v>
      </c>
      <c r="W221" s="106">
        <f t="shared" si="131"/>
        <v>0</v>
      </c>
      <c r="X221" s="106">
        <f t="shared" si="132"/>
        <v>0</v>
      </c>
      <c r="Y221" s="98">
        <f t="shared" si="133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4"/>
        <v>211</v>
      </c>
      <c r="C222" s="97">
        <v>39906</v>
      </c>
      <c r="E222" s="107" t="s">
        <v>317</v>
      </c>
      <c r="G222" s="118">
        <v>6.2</v>
      </c>
      <c r="H222" s="106" t="str">
        <f t="shared" si="117"/>
        <v>P, S, T &amp; D Plant - Customer</v>
      </c>
      <c r="I222" s="98">
        <f>'Dep. Res. Class'!J$222</f>
        <v>22301.152540181494</v>
      </c>
      <c r="J222" s="106">
        <f t="shared" si="118"/>
        <v>18246.91982797219</v>
      </c>
      <c r="K222" s="106">
        <f t="shared" si="119"/>
        <v>3909.496313005106</v>
      </c>
      <c r="L222" s="106">
        <f t="shared" si="120"/>
        <v>5.9398274258353592</v>
      </c>
      <c r="M222" s="106">
        <f t="shared" si="121"/>
        <v>87.481361645888256</v>
      </c>
      <c r="N222" s="106">
        <f t="shared" si="122"/>
        <v>51.315210132474533</v>
      </c>
      <c r="O222" s="106">
        <f t="shared" si="123"/>
        <v>0</v>
      </c>
      <c r="P222" s="106">
        <f t="shared" si="124"/>
        <v>0</v>
      </c>
      <c r="Q222" s="106">
        <f t="shared" si="125"/>
        <v>0</v>
      </c>
      <c r="R222" s="106">
        <f t="shared" si="126"/>
        <v>0</v>
      </c>
      <c r="S222" s="106">
        <f t="shared" si="127"/>
        <v>0</v>
      </c>
      <c r="T222" s="106">
        <f t="shared" si="128"/>
        <v>0</v>
      </c>
      <c r="U222" s="106">
        <f t="shared" si="129"/>
        <v>0</v>
      </c>
      <c r="V222" s="106">
        <f t="shared" si="130"/>
        <v>0</v>
      </c>
      <c r="W222" s="106">
        <f t="shared" si="131"/>
        <v>0</v>
      </c>
      <c r="X222" s="106">
        <f t="shared" si="132"/>
        <v>0</v>
      </c>
      <c r="Y222" s="98">
        <f t="shared" si="133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4"/>
        <v>212</v>
      </c>
      <c r="C223" s="97">
        <v>39907</v>
      </c>
      <c r="E223" s="107" t="s">
        <v>318</v>
      </c>
      <c r="G223" s="118">
        <v>6.2</v>
      </c>
      <c r="H223" s="106" t="str">
        <f t="shared" si="117"/>
        <v>P, S, T &amp; D Plant - Customer</v>
      </c>
      <c r="I223" s="98">
        <f>'Dep. Res. Class'!J$223</f>
        <v>8295.6116516241436</v>
      </c>
      <c r="J223" s="106">
        <f t="shared" si="118"/>
        <v>6787.5129080636216</v>
      </c>
      <c r="K223" s="106">
        <f t="shared" si="119"/>
        <v>1454.2595100281237</v>
      </c>
      <c r="L223" s="106">
        <f t="shared" si="120"/>
        <v>2.2095047111854536</v>
      </c>
      <c r="M223" s="106">
        <f t="shared" si="121"/>
        <v>32.541430388497311</v>
      </c>
      <c r="N223" s="106">
        <f t="shared" si="122"/>
        <v>19.088298432715561</v>
      </c>
      <c r="O223" s="106">
        <f t="shared" si="123"/>
        <v>0</v>
      </c>
      <c r="P223" s="106">
        <f t="shared" si="124"/>
        <v>0</v>
      </c>
      <c r="Q223" s="106">
        <f t="shared" si="125"/>
        <v>0</v>
      </c>
      <c r="R223" s="106">
        <f t="shared" si="126"/>
        <v>0</v>
      </c>
      <c r="S223" s="106">
        <f t="shared" si="127"/>
        <v>0</v>
      </c>
      <c r="T223" s="106">
        <f t="shared" si="128"/>
        <v>0</v>
      </c>
      <c r="U223" s="106">
        <f t="shared" si="129"/>
        <v>0</v>
      </c>
      <c r="V223" s="106">
        <f t="shared" si="130"/>
        <v>0</v>
      </c>
      <c r="W223" s="106">
        <f t="shared" si="131"/>
        <v>0</v>
      </c>
      <c r="X223" s="106">
        <f t="shared" si="132"/>
        <v>0</v>
      </c>
      <c r="Y223" s="98">
        <f t="shared" si="133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4"/>
        <v>213</v>
      </c>
      <c r="C224" s="97">
        <v>39908</v>
      </c>
      <c r="E224" s="107" t="s">
        <v>319</v>
      </c>
      <c r="G224" s="118">
        <v>6.2</v>
      </c>
      <c r="H224" s="106" t="str">
        <f t="shared" si="117"/>
        <v>P, S, T &amp; D Plant - Customer</v>
      </c>
      <c r="I224" s="98">
        <f>'Dep. Res. Class'!J$224</f>
        <v>0</v>
      </c>
      <c r="J224" s="106">
        <f t="shared" si="118"/>
        <v>0</v>
      </c>
      <c r="K224" s="106">
        <f t="shared" si="119"/>
        <v>0</v>
      </c>
      <c r="L224" s="106">
        <f t="shared" si="120"/>
        <v>0</v>
      </c>
      <c r="M224" s="106">
        <f t="shared" si="121"/>
        <v>0</v>
      </c>
      <c r="N224" s="106">
        <f t="shared" si="122"/>
        <v>0</v>
      </c>
      <c r="O224" s="106">
        <f t="shared" si="123"/>
        <v>0</v>
      </c>
      <c r="P224" s="106">
        <f t="shared" si="124"/>
        <v>0</v>
      </c>
      <c r="Q224" s="106">
        <f t="shared" si="125"/>
        <v>0</v>
      </c>
      <c r="R224" s="106">
        <f t="shared" si="126"/>
        <v>0</v>
      </c>
      <c r="S224" s="106">
        <f t="shared" si="127"/>
        <v>0</v>
      </c>
      <c r="T224" s="106">
        <f t="shared" si="128"/>
        <v>0</v>
      </c>
      <c r="U224" s="106">
        <f t="shared" si="129"/>
        <v>0</v>
      </c>
      <c r="V224" s="106">
        <f t="shared" si="130"/>
        <v>0</v>
      </c>
      <c r="W224" s="106">
        <f t="shared" si="131"/>
        <v>0</v>
      </c>
      <c r="X224" s="106">
        <f t="shared" si="132"/>
        <v>0</v>
      </c>
      <c r="Y224" s="98">
        <f t="shared" si="133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4"/>
        <v>214</v>
      </c>
      <c r="C225" s="97">
        <v>39909</v>
      </c>
      <c r="E225" s="107" t="s">
        <v>320</v>
      </c>
      <c r="G225" s="118">
        <v>6.2</v>
      </c>
      <c r="H225" s="106" t="str">
        <f t="shared" si="117"/>
        <v>P, S, T &amp; D Plant - Customer</v>
      </c>
      <c r="I225" s="98">
        <f>'Dep. Res. Class'!J$225</f>
        <v>2169545.028466329</v>
      </c>
      <c r="J225" s="106">
        <f t="shared" si="118"/>
        <v>1775133.1069671509</v>
      </c>
      <c r="K225" s="106">
        <f t="shared" si="119"/>
        <v>380331.38755521213</v>
      </c>
      <c r="L225" s="106">
        <f t="shared" si="120"/>
        <v>577.85009265553322</v>
      </c>
      <c r="M225" s="106">
        <f t="shared" si="121"/>
        <v>8510.5356281625282</v>
      </c>
      <c r="N225" s="106">
        <f t="shared" si="122"/>
        <v>4992.1482231478012</v>
      </c>
      <c r="O225" s="106">
        <f t="shared" si="123"/>
        <v>0</v>
      </c>
      <c r="P225" s="106">
        <f t="shared" si="124"/>
        <v>0</v>
      </c>
      <c r="Q225" s="106">
        <f t="shared" si="125"/>
        <v>0</v>
      </c>
      <c r="R225" s="106">
        <f t="shared" si="126"/>
        <v>0</v>
      </c>
      <c r="S225" s="106">
        <f t="shared" si="127"/>
        <v>0</v>
      </c>
      <c r="T225" s="106">
        <f t="shared" si="128"/>
        <v>0</v>
      </c>
      <c r="U225" s="106">
        <f t="shared" si="129"/>
        <v>0</v>
      </c>
      <c r="V225" s="106">
        <f t="shared" si="130"/>
        <v>0</v>
      </c>
      <c r="W225" s="106">
        <f t="shared" si="131"/>
        <v>0</v>
      </c>
      <c r="X225" s="106">
        <f t="shared" si="132"/>
        <v>0</v>
      </c>
      <c r="Y225" s="98">
        <f t="shared" si="133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4"/>
        <v>215</v>
      </c>
      <c r="C226" s="97">
        <v>39924</v>
      </c>
      <c r="E226" s="107" t="s">
        <v>321</v>
      </c>
      <c r="G226" s="118">
        <v>6.2</v>
      </c>
      <c r="H226" s="106" t="str">
        <f t="shared" si="117"/>
        <v>P, S, T &amp; D Plant - Customer</v>
      </c>
      <c r="I226" s="98">
        <f>'Dep. Res. Class'!J$226</f>
        <v>0</v>
      </c>
      <c r="J226" s="106">
        <f t="shared" si="118"/>
        <v>0</v>
      </c>
      <c r="K226" s="106">
        <f t="shared" si="119"/>
        <v>0</v>
      </c>
      <c r="L226" s="106">
        <f t="shared" si="120"/>
        <v>0</v>
      </c>
      <c r="M226" s="106">
        <f t="shared" si="121"/>
        <v>0</v>
      </c>
      <c r="N226" s="106">
        <f t="shared" si="122"/>
        <v>0</v>
      </c>
      <c r="O226" s="106">
        <f t="shared" si="123"/>
        <v>0</v>
      </c>
      <c r="P226" s="106">
        <f t="shared" si="124"/>
        <v>0</v>
      </c>
      <c r="Q226" s="106">
        <f t="shared" si="125"/>
        <v>0</v>
      </c>
      <c r="R226" s="106">
        <f t="shared" si="126"/>
        <v>0</v>
      </c>
      <c r="S226" s="106">
        <f t="shared" si="127"/>
        <v>0</v>
      </c>
      <c r="T226" s="106">
        <f t="shared" si="128"/>
        <v>0</v>
      </c>
      <c r="U226" s="106">
        <f t="shared" si="129"/>
        <v>0</v>
      </c>
      <c r="V226" s="106">
        <f t="shared" si="130"/>
        <v>0</v>
      </c>
      <c r="W226" s="106">
        <f t="shared" si="131"/>
        <v>0</v>
      </c>
      <c r="X226" s="106">
        <f t="shared" si="132"/>
        <v>0</v>
      </c>
      <c r="Y226" s="98">
        <f t="shared" si="133"/>
        <v>0</v>
      </c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4"/>
        <v>216</v>
      </c>
      <c r="C227" s="103"/>
      <c r="E227" s="107" t="s">
        <v>355</v>
      </c>
      <c r="G227" s="118">
        <v>6.2</v>
      </c>
      <c r="H227" s="106" t="str">
        <f t="shared" si="117"/>
        <v>P, S, T &amp; D Plant - Customer</v>
      </c>
      <c r="I227" s="98">
        <f>'Dep. Res. Class'!J$227</f>
        <v>0</v>
      </c>
      <c r="J227" s="106">
        <f t="shared" si="118"/>
        <v>0</v>
      </c>
      <c r="K227" s="106">
        <f t="shared" si="119"/>
        <v>0</v>
      </c>
      <c r="L227" s="106">
        <f t="shared" si="120"/>
        <v>0</v>
      </c>
      <c r="M227" s="106">
        <f t="shared" si="121"/>
        <v>0</v>
      </c>
      <c r="N227" s="106">
        <f t="shared" si="122"/>
        <v>0</v>
      </c>
      <c r="O227" s="106">
        <f t="shared" si="123"/>
        <v>0</v>
      </c>
      <c r="P227" s="106">
        <f t="shared" si="124"/>
        <v>0</v>
      </c>
      <c r="Q227" s="106">
        <f t="shared" si="125"/>
        <v>0</v>
      </c>
      <c r="R227" s="106">
        <f t="shared" si="126"/>
        <v>0</v>
      </c>
      <c r="S227" s="106">
        <f t="shared" si="127"/>
        <v>0</v>
      </c>
      <c r="T227" s="106">
        <f t="shared" si="128"/>
        <v>0</v>
      </c>
      <c r="U227" s="106">
        <f t="shared" si="129"/>
        <v>0</v>
      </c>
      <c r="V227" s="106">
        <f t="shared" si="130"/>
        <v>0</v>
      </c>
      <c r="W227" s="106">
        <f t="shared" si="131"/>
        <v>0</v>
      </c>
      <c r="X227" s="106">
        <f t="shared" si="132"/>
        <v>0</v>
      </c>
      <c r="Y227" s="98">
        <f t="shared" si="133"/>
        <v>0</v>
      </c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4"/>
        <v>217</v>
      </c>
      <c r="G228" s="118"/>
      <c r="I228" s="98"/>
      <c r="J228" s="119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4"/>
        <v>218</v>
      </c>
      <c r="D229" s="97" t="s">
        <v>149</v>
      </c>
      <c r="G229" s="118"/>
      <c r="I229" s="98">
        <f>'Dep. Res. Class'!J$229</f>
        <v>3179530.184687987</v>
      </c>
      <c r="J229" s="106">
        <f>SUM(J193:J227)</f>
        <v>2601508.2523688772</v>
      </c>
      <c r="K229" s="106">
        <f t="shared" ref="K229:X229" si="135">SUM(K193:K227)</f>
        <v>557386.50779279252</v>
      </c>
      <c r="L229" s="106">
        <f t="shared" si="135"/>
        <v>846.85580972791149</v>
      </c>
      <c r="M229" s="106">
        <f t="shared" si="135"/>
        <v>12472.432958321175</v>
      </c>
      <c r="N229" s="106">
        <f t="shared" si="135"/>
        <v>7316.1357582679348</v>
      </c>
      <c r="O229" s="106">
        <f t="shared" si="135"/>
        <v>0</v>
      </c>
      <c r="P229" s="106">
        <f t="shared" si="135"/>
        <v>0</v>
      </c>
      <c r="Q229" s="106">
        <f t="shared" si="135"/>
        <v>0</v>
      </c>
      <c r="R229" s="106">
        <f t="shared" si="135"/>
        <v>0</v>
      </c>
      <c r="S229" s="106">
        <f t="shared" si="135"/>
        <v>0</v>
      </c>
      <c r="T229" s="106">
        <f t="shared" si="135"/>
        <v>0</v>
      </c>
      <c r="U229" s="106">
        <f t="shared" si="135"/>
        <v>0</v>
      </c>
      <c r="V229" s="106">
        <f t="shared" si="135"/>
        <v>0</v>
      </c>
      <c r="W229" s="106">
        <f t="shared" si="135"/>
        <v>0</v>
      </c>
      <c r="X229" s="106">
        <f t="shared" si="135"/>
        <v>0</v>
      </c>
      <c r="Y229" s="98">
        <f>SUM(J229:X229)-I229</f>
        <v>0</v>
      </c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4"/>
        <v>219</v>
      </c>
      <c r="G230" s="118"/>
      <c r="H230" s="106"/>
      <c r="I230" s="98">
        <f>SUM(I95:I102)</f>
        <v>1284104.0848659161</v>
      </c>
      <c r="J230" s="98">
        <f t="shared" ref="J230:O230" si="136">SUM(J95:J102)</f>
        <v>1050660.6887291071</v>
      </c>
      <c r="K230" s="98">
        <f t="shared" si="136"/>
        <v>225109.45011711214</v>
      </c>
      <c r="L230" s="98">
        <f t="shared" si="136"/>
        <v>342.0162544142533</v>
      </c>
      <c r="M230" s="98">
        <f t="shared" si="136"/>
        <v>5037.1914024046837</v>
      </c>
      <c r="N230" s="98">
        <f t="shared" si="136"/>
        <v>2954.7383628777752</v>
      </c>
      <c r="O230" s="98">
        <f t="shared" si="136"/>
        <v>0</v>
      </c>
      <c r="P230" s="98">
        <f>SUM(P95:P102)</f>
        <v>0</v>
      </c>
      <c r="Q230" s="98">
        <f t="shared" ref="Q230:X230" si="137">SUM(Q95:Q102)</f>
        <v>0</v>
      </c>
      <c r="R230" s="98">
        <f t="shared" si="137"/>
        <v>0</v>
      </c>
      <c r="S230" s="98">
        <f t="shared" si="137"/>
        <v>0</v>
      </c>
      <c r="T230" s="98">
        <f t="shared" si="137"/>
        <v>0</v>
      </c>
      <c r="U230" s="98">
        <f t="shared" si="137"/>
        <v>0</v>
      </c>
      <c r="V230" s="98">
        <f t="shared" si="137"/>
        <v>0</v>
      </c>
      <c r="W230" s="98">
        <f t="shared" si="137"/>
        <v>0</v>
      </c>
      <c r="X230" s="98">
        <f t="shared" si="137"/>
        <v>0</v>
      </c>
      <c r="Y230" s="98">
        <f>SUM(J230:X230)-I230</f>
        <v>0</v>
      </c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4"/>
        <v>220</v>
      </c>
      <c r="D231" s="97" t="s">
        <v>352</v>
      </c>
      <c r="G231" s="118"/>
      <c r="H231" s="106"/>
      <c r="I231" s="98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4"/>
        <v>221</v>
      </c>
      <c r="G232" s="118"/>
      <c r="H232" s="106"/>
      <c r="I232" s="98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98"/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4"/>
        <v>222</v>
      </c>
      <c r="D233" s="97" t="s">
        <v>148</v>
      </c>
      <c r="G233" s="118"/>
      <c r="H233" s="106"/>
      <c r="I233" s="98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4"/>
        <v>223</v>
      </c>
      <c r="G234" s="118"/>
      <c r="H234" s="106"/>
      <c r="I234" s="98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98"/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4"/>
        <v>224</v>
      </c>
      <c r="C235" s="97">
        <v>37400</v>
      </c>
      <c r="E235" s="107" t="s">
        <v>115</v>
      </c>
      <c r="G235" s="118">
        <v>6.2</v>
      </c>
      <c r="H235" s="106" t="str">
        <f t="shared" ref="H235:H269" si="138">VLOOKUP($G235,alloc,3)</f>
        <v>P, S, T &amp; D Plant - Customer</v>
      </c>
      <c r="I235" s="98">
        <f>'Dep. Res. Class'!J$235</f>
        <v>0</v>
      </c>
      <c r="J235" s="106">
        <f t="shared" ref="J235:J269" si="139">$I235*VLOOKUP($G235,alloc,6)</f>
        <v>0</v>
      </c>
      <c r="K235" s="106">
        <f t="shared" ref="K235:K269" si="140">$I235*VLOOKUP($G235,alloc,7)</f>
        <v>0</v>
      </c>
      <c r="L235" s="106">
        <f t="shared" ref="L235:L269" si="141">$I235*VLOOKUP($G235,alloc,8)</f>
        <v>0</v>
      </c>
      <c r="M235" s="106">
        <f t="shared" ref="M235:M269" si="142">$I235*VLOOKUP($G235,alloc,9)</f>
        <v>0</v>
      </c>
      <c r="N235" s="106">
        <f t="shared" ref="N235:N269" si="143">$I235*VLOOKUP($G235,alloc,10)</f>
        <v>0</v>
      </c>
      <c r="O235" s="106">
        <f t="shared" ref="O235:O269" si="144">$I235*VLOOKUP($G235,alloc,11)</f>
        <v>0</v>
      </c>
      <c r="P235" s="106">
        <f t="shared" ref="P235:P269" si="145">$I235*VLOOKUP($G235,alloc,12)</f>
        <v>0</v>
      </c>
      <c r="Q235" s="106">
        <f t="shared" ref="Q235:Q269" si="146">$I235*VLOOKUP($G235,alloc,13)</f>
        <v>0</v>
      </c>
      <c r="R235" s="106">
        <f t="shared" ref="R235:R269" si="147">$I235*VLOOKUP($G235,alloc,14)</f>
        <v>0</v>
      </c>
      <c r="S235" s="106">
        <f t="shared" ref="S235:S269" si="148">$I235*VLOOKUP($G235,alloc,15)</f>
        <v>0</v>
      </c>
      <c r="T235" s="106">
        <f t="shared" ref="T235:T269" si="149">$I235*VLOOKUP($G235,alloc,16)</f>
        <v>0</v>
      </c>
      <c r="U235" s="106">
        <f t="shared" ref="U235:U269" si="150">$I235*VLOOKUP($G235,alloc,17)</f>
        <v>0</v>
      </c>
      <c r="V235" s="106">
        <f t="shared" ref="V235:V269" si="151">$I235*VLOOKUP($G235,alloc,18)</f>
        <v>0</v>
      </c>
      <c r="W235" s="106">
        <f t="shared" ref="W235:W269" si="152">$I235*VLOOKUP($G235,alloc,19)</f>
        <v>0</v>
      </c>
      <c r="X235" s="106">
        <f t="shared" ref="X235:X269" si="153">$I235*VLOOKUP($G235,alloc,20)</f>
        <v>0</v>
      </c>
      <c r="Y235" s="98">
        <f t="shared" ref="Y235:Y269" si="154">SUM(J235:X235)-I235</f>
        <v>0</v>
      </c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4"/>
        <v>225</v>
      </c>
      <c r="C236" s="97">
        <v>39001</v>
      </c>
      <c r="E236" s="107" t="s">
        <v>291</v>
      </c>
      <c r="G236" s="118">
        <v>6.2</v>
      </c>
      <c r="H236" s="106" t="str">
        <f t="shared" si="138"/>
        <v>P, S, T &amp; D Plant - Customer</v>
      </c>
      <c r="I236" s="98">
        <f>'Dep. Res. Class'!J$236</f>
        <v>0</v>
      </c>
      <c r="J236" s="106">
        <f t="shared" si="139"/>
        <v>0</v>
      </c>
      <c r="K236" s="106">
        <f t="shared" si="140"/>
        <v>0</v>
      </c>
      <c r="L236" s="106">
        <f t="shared" si="141"/>
        <v>0</v>
      </c>
      <c r="M236" s="106">
        <f t="shared" si="142"/>
        <v>0</v>
      </c>
      <c r="N236" s="106">
        <f t="shared" si="143"/>
        <v>0</v>
      </c>
      <c r="O236" s="106">
        <f t="shared" si="144"/>
        <v>0</v>
      </c>
      <c r="P236" s="106">
        <f t="shared" si="145"/>
        <v>0</v>
      </c>
      <c r="Q236" s="106">
        <f t="shared" si="146"/>
        <v>0</v>
      </c>
      <c r="R236" s="106">
        <f t="shared" si="147"/>
        <v>0</v>
      </c>
      <c r="S236" s="106">
        <f t="shared" si="148"/>
        <v>0</v>
      </c>
      <c r="T236" s="106">
        <f t="shared" si="149"/>
        <v>0</v>
      </c>
      <c r="U236" s="106">
        <f t="shared" si="150"/>
        <v>0</v>
      </c>
      <c r="V236" s="106">
        <f t="shared" si="151"/>
        <v>0</v>
      </c>
      <c r="W236" s="106">
        <f t="shared" si="152"/>
        <v>0</v>
      </c>
      <c r="X236" s="106">
        <f t="shared" si="153"/>
        <v>0</v>
      </c>
      <c r="Y236" s="98">
        <f t="shared" si="154"/>
        <v>0</v>
      </c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4"/>
        <v>226</v>
      </c>
      <c r="C237" s="97">
        <v>36602</v>
      </c>
      <c r="E237" s="107" t="s">
        <v>139</v>
      </c>
      <c r="G237" s="118">
        <v>6.2</v>
      </c>
      <c r="H237" s="106" t="str">
        <f t="shared" si="138"/>
        <v>P, S, T &amp; D Plant - Customer</v>
      </c>
      <c r="I237" s="98">
        <f>'Dep. Res. Class'!J$237</f>
        <v>166629.26597566757</v>
      </c>
      <c r="J237" s="106">
        <f t="shared" si="139"/>
        <v>136336.93827140273</v>
      </c>
      <c r="K237" s="106">
        <f t="shared" si="140"/>
        <v>29210.889428108359</v>
      </c>
      <c r="L237" s="106">
        <f t="shared" si="141"/>
        <v>44.381073229546637</v>
      </c>
      <c r="M237" s="106">
        <f t="shared" si="142"/>
        <v>653.6413331706508</v>
      </c>
      <c r="N237" s="106">
        <f t="shared" si="143"/>
        <v>383.41586975628945</v>
      </c>
      <c r="O237" s="106">
        <f t="shared" si="144"/>
        <v>0</v>
      </c>
      <c r="P237" s="106">
        <f t="shared" si="145"/>
        <v>0</v>
      </c>
      <c r="Q237" s="106">
        <f t="shared" si="146"/>
        <v>0</v>
      </c>
      <c r="R237" s="106">
        <f t="shared" si="147"/>
        <v>0</v>
      </c>
      <c r="S237" s="106">
        <f t="shared" si="148"/>
        <v>0</v>
      </c>
      <c r="T237" s="106">
        <f t="shared" si="149"/>
        <v>0</v>
      </c>
      <c r="U237" s="106">
        <f t="shared" si="150"/>
        <v>0</v>
      </c>
      <c r="V237" s="106">
        <f t="shared" si="151"/>
        <v>0</v>
      </c>
      <c r="W237" s="106">
        <f t="shared" si="152"/>
        <v>0</v>
      </c>
      <c r="X237" s="106">
        <f t="shared" si="153"/>
        <v>0</v>
      </c>
      <c r="Y237" s="98">
        <f t="shared" si="154"/>
        <v>0</v>
      </c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4"/>
        <v>227</v>
      </c>
      <c r="C238" s="97">
        <v>37503</v>
      </c>
      <c r="E238" s="107" t="s">
        <v>278</v>
      </c>
      <c r="G238" s="118">
        <v>6.2</v>
      </c>
      <c r="H238" s="106" t="str">
        <f t="shared" si="138"/>
        <v>P, S, T &amp; D Plant - Customer</v>
      </c>
      <c r="I238" s="98">
        <f>'Dep. Res. Class'!J$238</f>
        <v>0</v>
      </c>
      <c r="J238" s="106">
        <f t="shared" si="139"/>
        <v>0</v>
      </c>
      <c r="K238" s="106">
        <f t="shared" si="140"/>
        <v>0</v>
      </c>
      <c r="L238" s="106">
        <f t="shared" si="141"/>
        <v>0</v>
      </c>
      <c r="M238" s="106">
        <f t="shared" si="142"/>
        <v>0</v>
      </c>
      <c r="N238" s="106">
        <f t="shared" si="143"/>
        <v>0</v>
      </c>
      <c r="O238" s="106">
        <f t="shared" si="144"/>
        <v>0</v>
      </c>
      <c r="P238" s="106">
        <f t="shared" si="145"/>
        <v>0</v>
      </c>
      <c r="Q238" s="106">
        <f t="shared" si="146"/>
        <v>0</v>
      </c>
      <c r="R238" s="106">
        <f t="shared" si="147"/>
        <v>0</v>
      </c>
      <c r="S238" s="106">
        <f t="shared" si="148"/>
        <v>0</v>
      </c>
      <c r="T238" s="106">
        <f t="shared" si="149"/>
        <v>0</v>
      </c>
      <c r="U238" s="106">
        <f t="shared" si="150"/>
        <v>0</v>
      </c>
      <c r="V238" s="106">
        <f t="shared" si="151"/>
        <v>0</v>
      </c>
      <c r="W238" s="106">
        <f t="shared" si="152"/>
        <v>0</v>
      </c>
      <c r="X238" s="106">
        <f t="shared" si="153"/>
        <v>0</v>
      </c>
      <c r="Y238" s="98">
        <f t="shared" si="154"/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4"/>
        <v>228</v>
      </c>
      <c r="C239" s="97">
        <v>39004</v>
      </c>
      <c r="E239" s="107" t="s">
        <v>293</v>
      </c>
      <c r="G239" s="118">
        <v>6.2</v>
      </c>
      <c r="H239" s="106" t="str">
        <f t="shared" si="138"/>
        <v>P, S, T &amp; D Plant - Customer</v>
      </c>
      <c r="I239" s="98">
        <f>'Dep. Res. Class'!J$239</f>
        <v>0</v>
      </c>
      <c r="J239" s="106">
        <f t="shared" si="139"/>
        <v>0</v>
      </c>
      <c r="K239" s="106">
        <f t="shared" si="140"/>
        <v>0</v>
      </c>
      <c r="L239" s="106">
        <f t="shared" si="141"/>
        <v>0</v>
      </c>
      <c r="M239" s="106">
        <f t="shared" si="142"/>
        <v>0</v>
      </c>
      <c r="N239" s="106">
        <f t="shared" si="143"/>
        <v>0</v>
      </c>
      <c r="O239" s="106">
        <f t="shared" si="144"/>
        <v>0</v>
      </c>
      <c r="P239" s="106">
        <f t="shared" si="145"/>
        <v>0</v>
      </c>
      <c r="Q239" s="106">
        <f t="shared" si="146"/>
        <v>0</v>
      </c>
      <c r="R239" s="106">
        <f t="shared" si="147"/>
        <v>0</v>
      </c>
      <c r="S239" s="106">
        <f t="shared" si="148"/>
        <v>0</v>
      </c>
      <c r="T239" s="106">
        <f t="shared" si="149"/>
        <v>0</v>
      </c>
      <c r="U239" s="106">
        <f t="shared" si="150"/>
        <v>0</v>
      </c>
      <c r="V239" s="106">
        <f t="shared" si="151"/>
        <v>0</v>
      </c>
      <c r="W239" s="106">
        <f t="shared" si="152"/>
        <v>0</v>
      </c>
      <c r="X239" s="106">
        <f t="shared" si="153"/>
        <v>0</v>
      </c>
      <c r="Y239" s="98">
        <f t="shared" si="154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4"/>
        <v>229</v>
      </c>
      <c r="C240" s="97">
        <v>39009</v>
      </c>
      <c r="E240" s="107" t="s">
        <v>294</v>
      </c>
      <c r="G240" s="118">
        <v>6.2</v>
      </c>
      <c r="H240" s="106" t="str">
        <f t="shared" si="138"/>
        <v>P, S, T &amp; D Plant - Customer</v>
      </c>
      <c r="I240" s="98">
        <f>'Dep. Res. Class'!J$240</f>
        <v>65075.376977661566</v>
      </c>
      <c r="J240" s="106">
        <f t="shared" si="139"/>
        <v>53245.014325918521</v>
      </c>
      <c r="K240" s="106">
        <f t="shared" si="140"/>
        <v>11408.017854825846</v>
      </c>
      <c r="L240" s="106">
        <f t="shared" si="141"/>
        <v>17.332579929312629</v>
      </c>
      <c r="M240" s="106">
        <f t="shared" si="142"/>
        <v>255.2730213099108</v>
      </c>
      <c r="N240" s="106">
        <f t="shared" si="143"/>
        <v>149.73919567797915</v>
      </c>
      <c r="O240" s="106">
        <f t="shared" si="144"/>
        <v>0</v>
      </c>
      <c r="P240" s="106">
        <f t="shared" si="145"/>
        <v>0</v>
      </c>
      <c r="Q240" s="106">
        <f t="shared" si="146"/>
        <v>0</v>
      </c>
      <c r="R240" s="106">
        <f t="shared" si="147"/>
        <v>0</v>
      </c>
      <c r="S240" s="106">
        <f t="shared" si="148"/>
        <v>0</v>
      </c>
      <c r="T240" s="106">
        <f t="shared" si="149"/>
        <v>0</v>
      </c>
      <c r="U240" s="106">
        <f t="shared" si="150"/>
        <v>0</v>
      </c>
      <c r="V240" s="106">
        <f t="shared" si="151"/>
        <v>0</v>
      </c>
      <c r="W240" s="106">
        <f t="shared" si="152"/>
        <v>0</v>
      </c>
      <c r="X240" s="106">
        <f t="shared" si="153"/>
        <v>0</v>
      </c>
      <c r="Y240" s="98">
        <f t="shared" si="154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4"/>
        <v>230</v>
      </c>
      <c r="C241" s="97">
        <v>39100</v>
      </c>
      <c r="E241" s="107" t="s">
        <v>295</v>
      </c>
      <c r="G241" s="118">
        <v>6.2</v>
      </c>
      <c r="H241" s="106" t="str">
        <f t="shared" si="138"/>
        <v>P, S, T &amp; D Plant - Customer</v>
      </c>
      <c r="I241" s="98">
        <f>'Dep. Res. Class'!J$241</f>
        <v>41407.769456676608</v>
      </c>
      <c r="J241" s="106">
        <f t="shared" si="139"/>
        <v>33880.053874784382</v>
      </c>
      <c r="K241" s="106">
        <f t="shared" si="140"/>
        <v>7258.9755946005998</v>
      </c>
      <c r="L241" s="106">
        <f t="shared" si="141"/>
        <v>11.028802400157645</v>
      </c>
      <c r="M241" s="106">
        <f t="shared" si="142"/>
        <v>162.43142807360985</v>
      </c>
      <c r="N241" s="106">
        <f t="shared" si="143"/>
        <v>95.27975681785675</v>
      </c>
      <c r="O241" s="106">
        <f t="shared" si="144"/>
        <v>0</v>
      </c>
      <c r="P241" s="106">
        <f t="shared" si="145"/>
        <v>0</v>
      </c>
      <c r="Q241" s="106">
        <f t="shared" si="146"/>
        <v>0</v>
      </c>
      <c r="R241" s="106">
        <f t="shared" si="147"/>
        <v>0</v>
      </c>
      <c r="S241" s="106">
        <f t="shared" si="148"/>
        <v>0</v>
      </c>
      <c r="T241" s="106">
        <f t="shared" si="149"/>
        <v>0</v>
      </c>
      <c r="U241" s="106">
        <f t="shared" si="150"/>
        <v>0</v>
      </c>
      <c r="V241" s="106">
        <f t="shared" si="151"/>
        <v>0</v>
      </c>
      <c r="W241" s="106">
        <f t="shared" si="152"/>
        <v>0</v>
      </c>
      <c r="X241" s="106">
        <f t="shared" si="153"/>
        <v>0</v>
      </c>
      <c r="Y241" s="98">
        <f t="shared" si="154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4"/>
        <v>231</v>
      </c>
      <c r="C242" s="97">
        <v>39102</v>
      </c>
      <c r="E242" s="107" t="s">
        <v>296</v>
      </c>
      <c r="G242" s="118">
        <v>6.2</v>
      </c>
      <c r="H242" s="106" t="str">
        <f t="shared" si="138"/>
        <v>P, S, T &amp; D Plant - Customer</v>
      </c>
      <c r="I242" s="98">
        <f>'Dep. Res. Class'!J$242</f>
        <v>0</v>
      </c>
      <c r="J242" s="106">
        <f t="shared" si="139"/>
        <v>0</v>
      </c>
      <c r="K242" s="106">
        <f t="shared" si="140"/>
        <v>0</v>
      </c>
      <c r="L242" s="106">
        <f t="shared" si="141"/>
        <v>0</v>
      </c>
      <c r="M242" s="106">
        <f t="shared" si="142"/>
        <v>0</v>
      </c>
      <c r="N242" s="106">
        <f t="shared" si="143"/>
        <v>0</v>
      </c>
      <c r="O242" s="106">
        <f t="shared" si="144"/>
        <v>0</v>
      </c>
      <c r="P242" s="106">
        <f t="shared" si="145"/>
        <v>0</v>
      </c>
      <c r="Q242" s="106">
        <f t="shared" si="146"/>
        <v>0</v>
      </c>
      <c r="R242" s="106">
        <f t="shared" si="147"/>
        <v>0</v>
      </c>
      <c r="S242" s="106">
        <f t="shared" si="148"/>
        <v>0</v>
      </c>
      <c r="T242" s="106">
        <f t="shared" si="149"/>
        <v>0</v>
      </c>
      <c r="U242" s="106">
        <f t="shared" si="150"/>
        <v>0</v>
      </c>
      <c r="V242" s="106">
        <f t="shared" si="151"/>
        <v>0</v>
      </c>
      <c r="W242" s="106">
        <f t="shared" si="152"/>
        <v>0</v>
      </c>
      <c r="X242" s="106">
        <f t="shared" si="153"/>
        <v>0</v>
      </c>
      <c r="Y242" s="98">
        <f t="shared" si="154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4"/>
        <v>232</v>
      </c>
      <c r="C243" s="97">
        <v>39103</v>
      </c>
      <c r="E243" s="107" t="s">
        <v>297</v>
      </c>
      <c r="G243" s="118">
        <v>6.2</v>
      </c>
      <c r="H243" s="106" t="str">
        <f t="shared" si="138"/>
        <v>P, S, T &amp; D Plant - Customer</v>
      </c>
      <c r="I243" s="98">
        <f>'Dep. Res. Class'!J$243</f>
        <v>0</v>
      </c>
      <c r="J243" s="106">
        <f t="shared" si="139"/>
        <v>0</v>
      </c>
      <c r="K243" s="106">
        <f t="shared" si="140"/>
        <v>0</v>
      </c>
      <c r="L243" s="106">
        <f t="shared" si="141"/>
        <v>0</v>
      </c>
      <c r="M243" s="106">
        <f t="shared" si="142"/>
        <v>0</v>
      </c>
      <c r="N243" s="106">
        <f t="shared" si="143"/>
        <v>0</v>
      </c>
      <c r="O243" s="106">
        <f t="shared" si="144"/>
        <v>0</v>
      </c>
      <c r="P243" s="106">
        <f t="shared" si="145"/>
        <v>0</v>
      </c>
      <c r="Q243" s="106">
        <f t="shared" si="146"/>
        <v>0</v>
      </c>
      <c r="R243" s="106">
        <f t="shared" si="147"/>
        <v>0</v>
      </c>
      <c r="S243" s="106">
        <f t="shared" si="148"/>
        <v>0</v>
      </c>
      <c r="T243" s="106">
        <f t="shared" si="149"/>
        <v>0</v>
      </c>
      <c r="U243" s="106">
        <f t="shared" si="150"/>
        <v>0</v>
      </c>
      <c r="V243" s="106">
        <f t="shared" si="151"/>
        <v>0</v>
      </c>
      <c r="W243" s="106">
        <f t="shared" si="152"/>
        <v>0</v>
      </c>
      <c r="X243" s="106">
        <f t="shared" si="153"/>
        <v>0</v>
      </c>
      <c r="Y243" s="98">
        <f t="shared" si="154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4"/>
        <v>233</v>
      </c>
      <c r="C244" s="97">
        <v>39200</v>
      </c>
      <c r="E244" s="107" t="s">
        <v>298</v>
      </c>
      <c r="G244" s="118">
        <v>6.2</v>
      </c>
      <c r="H244" s="106" t="str">
        <f t="shared" si="138"/>
        <v>P, S, T &amp; D Plant - Customer</v>
      </c>
      <c r="I244" s="98">
        <f>'Dep. Res. Class'!J$244</f>
        <v>1342.9039536835517</v>
      </c>
      <c r="J244" s="106">
        <f t="shared" si="139"/>
        <v>1098.7710494056478</v>
      </c>
      <c r="K244" s="106">
        <f t="shared" si="140"/>
        <v>235.41734204931356</v>
      </c>
      <c r="L244" s="106">
        <f t="shared" si="141"/>
        <v>0.35767737653828813</v>
      </c>
      <c r="M244" s="106">
        <f t="shared" si="142"/>
        <v>5.2678473104120505</v>
      </c>
      <c r="N244" s="106">
        <f t="shared" si="143"/>
        <v>3.0900375416400556</v>
      </c>
      <c r="O244" s="106">
        <f t="shared" si="144"/>
        <v>0</v>
      </c>
      <c r="P244" s="106">
        <f t="shared" si="145"/>
        <v>0</v>
      </c>
      <c r="Q244" s="106">
        <f t="shared" si="146"/>
        <v>0</v>
      </c>
      <c r="R244" s="106">
        <f t="shared" si="147"/>
        <v>0</v>
      </c>
      <c r="S244" s="106">
        <f t="shared" si="148"/>
        <v>0</v>
      </c>
      <c r="T244" s="106">
        <f t="shared" si="149"/>
        <v>0</v>
      </c>
      <c r="U244" s="106">
        <f t="shared" si="150"/>
        <v>0</v>
      </c>
      <c r="V244" s="106">
        <f t="shared" si="151"/>
        <v>0</v>
      </c>
      <c r="W244" s="106">
        <f t="shared" si="152"/>
        <v>0</v>
      </c>
      <c r="X244" s="106">
        <f t="shared" si="153"/>
        <v>0</v>
      </c>
      <c r="Y244" s="98">
        <f t="shared" si="154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4"/>
        <v>234</v>
      </c>
      <c r="C245" s="97">
        <v>39201</v>
      </c>
      <c r="E245" s="107" t="s">
        <v>299</v>
      </c>
      <c r="G245" s="118">
        <v>6.2</v>
      </c>
      <c r="H245" s="106" t="str">
        <f t="shared" si="138"/>
        <v>P, S, T &amp; D Plant - Customer</v>
      </c>
      <c r="I245" s="98">
        <f>'Dep. Res. Class'!J$245</f>
        <v>0</v>
      </c>
      <c r="J245" s="106">
        <f t="shared" si="139"/>
        <v>0</v>
      </c>
      <c r="K245" s="106">
        <f t="shared" si="140"/>
        <v>0</v>
      </c>
      <c r="L245" s="106">
        <f t="shared" si="141"/>
        <v>0</v>
      </c>
      <c r="M245" s="106">
        <f t="shared" si="142"/>
        <v>0</v>
      </c>
      <c r="N245" s="106">
        <f t="shared" si="143"/>
        <v>0</v>
      </c>
      <c r="O245" s="106">
        <f t="shared" si="144"/>
        <v>0</v>
      </c>
      <c r="P245" s="106">
        <f t="shared" si="145"/>
        <v>0</v>
      </c>
      <c r="Q245" s="106">
        <f t="shared" si="146"/>
        <v>0</v>
      </c>
      <c r="R245" s="106">
        <f t="shared" si="147"/>
        <v>0</v>
      </c>
      <c r="S245" s="106">
        <f t="shared" si="148"/>
        <v>0</v>
      </c>
      <c r="T245" s="106">
        <f t="shared" si="149"/>
        <v>0</v>
      </c>
      <c r="U245" s="106">
        <f t="shared" si="150"/>
        <v>0</v>
      </c>
      <c r="V245" s="106">
        <f t="shared" si="151"/>
        <v>0</v>
      </c>
      <c r="W245" s="106">
        <f t="shared" si="152"/>
        <v>0</v>
      </c>
      <c r="X245" s="106">
        <f t="shared" si="153"/>
        <v>0</v>
      </c>
      <c r="Y245" s="98">
        <f t="shared" si="154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4"/>
        <v>235</v>
      </c>
      <c r="C246" s="97">
        <v>39202</v>
      </c>
      <c r="E246" s="107" t="s">
        <v>300</v>
      </c>
      <c r="G246" s="118">
        <v>6.2</v>
      </c>
      <c r="H246" s="106" t="str">
        <f t="shared" si="138"/>
        <v>P, S, T &amp; D Plant - Customer</v>
      </c>
      <c r="I246" s="98">
        <f>'Dep. Res. Class'!J$246</f>
        <v>0</v>
      </c>
      <c r="J246" s="106">
        <f t="shared" si="139"/>
        <v>0</v>
      </c>
      <c r="K246" s="106">
        <f t="shared" si="140"/>
        <v>0</v>
      </c>
      <c r="L246" s="106">
        <f t="shared" si="141"/>
        <v>0</v>
      </c>
      <c r="M246" s="106">
        <f t="shared" si="142"/>
        <v>0</v>
      </c>
      <c r="N246" s="106">
        <f t="shared" si="143"/>
        <v>0</v>
      </c>
      <c r="O246" s="106">
        <f t="shared" si="144"/>
        <v>0</v>
      </c>
      <c r="P246" s="106">
        <f t="shared" si="145"/>
        <v>0</v>
      </c>
      <c r="Q246" s="106">
        <f t="shared" si="146"/>
        <v>0</v>
      </c>
      <c r="R246" s="106">
        <f t="shared" si="147"/>
        <v>0</v>
      </c>
      <c r="S246" s="106">
        <f t="shared" si="148"/>
        <v>0</v>
      </c>
      <c r="T246" s="106">
        <f t="shared" si="149"/>
        <v>0</v>
      </c>
      <c r="U246" s="106">
        <f t="shared" si="150"/>
        <v>0</v>
      </c>
      <c r="V246" s="106">
        <f t="shared" si="151"/>
        <v>0</v>
      </c>
      <c r="W246" s="106">
        <f t="shared" si="152"/>
        <v>0</v>
      </c>
      <c r="X246" s="106">
        <f t="shared" si="153"/>
        <v>0</v>
      </c>
      <c r="Y246" s="98">
        <f t="shared" si="154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4"/>
        <v>236</v>
      </c>
      <c r="C247" s="97">
        <v>39300</v>
      </c>
      <c r="E247" s="107" t="s">
        <v>186</v>
      </c>
      <c r="G247" s="118">
        <v>6.2</v>
      </c>
      <c r="H247" s="106" t="str">
        <f t="shared" si="138"/>
        <v>P, S, T &amp; D Plant - Customer</v>
      </c>
      <c r="I247" s="98">
        <f>'Dep. Res. Class'!J$247</f>
        <v>0</v>
      </c>
      <c r="J247" s="106">
        <f t="shared" si="139"/>
        <v>0</v>
      </c>
      <c r="K247" s="106">
        <f t="shared" si="140"/>
        <v>0</v>
      </c>
      <c r="L247" s="106">
        <f t="shared" si="141"/>
        <v>0</v>
      </c>
      <c r="M247" s="106">
        <f t="shared" si="142"/>
        <v>0</v>
      </c>
      <c r="N247" s="106">
        <f t="shared" si="143"/>
        <v>0</v>
      </c>
      <c r="O247" s="106">
        <f t="shared" si="144"/>
        <v>0</v>
      </c>
      <c r="P247" s="106">
        <f t="shared" si="145"/>
        <v>0</v>
      </c>
      <c r="Q247" s="106">
        <f t="shared" si="146"/>
        <v>0</v>
      </c>
      <c r="R247" s="106">
        <f t="shared" si="147"/>
        <v>0</v>
      </c>
      <c r="S247" s="106">
        <f t="shared" si="148"/>
        <v>0</v>
      </c>
      <c r="T247" s="106">
        <f t="shared" si="149"/>
        <v>0</v>
      </c>
      <c r="U247" s="106">
        <f t="shared" si="150"/>
        <v>0</v>
      </c>
      <c r="V247" s="106">
        <f t="shared" si="151"/>
        <v>0</v>
      </c>
      <c r="W247" s="106">
        <f t="shared" si="152"/>
        <v>0</v>
      </c>
      <c r="X247" s="106">
        <f t="shared" si="153"/>
        <v>0</v>
      </c>
      <c r="Y247" s="98">
        <f t="shared" si="154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4"/>
        <v>237</v>
      </c>
      <c r="C248" s="97">
        <v>39400</v>
      </c>
      <c r="E248" s="107" t="s">
        <v>301</v>
      </c>
      <c r="G248" s="118">
        <v>6.2</v>
      </c>
      <c r="H248" s="106" t="str">
        <f t="shared" si="138"/>
        <v>P, S, T &amp; D Plant - Customer</v>
      </c>
      <c r="I248" s="98">
        <f>'Dep. Res. Class'!J$248</f>
        <v>4071.9134153183827</v>
      </c>
      <c r="J248" s="106">
        <f t="shared" si="139"/>
        <v>3331.6608862204698</v>
      </c>
      <c r="K248" s="106">
        <f t="shared" si="140"/>
        <v>713.82546060705488</v>
      </c>
      <c r="L248" s="106">
        <f t="shared" si="141"/>
        <v>1.0845386997984374</v>
      </c>
      <c r="M248" s="106">
        <f t="shared" si="142"/>
        <v>15.973009889708257</v>
      </c>
      <c r="N248" s="106">
        <f t="shared" si="143"/>
        <v>9.3695199013514454</v>
      </c>
      <c r="O248" s="106">
        <f t="shared" si="144"/>
        <v>0</v>
      </c>
      <c r="P248" s="106">
        <f t="shared" si="145"/>
        <v>0</v>
      </c>
      <c r="Q248" s="106">
        <f t="shared" si="146"/>
        <v>0</v>
      </c>
      <c r="R248" s="106">
        <f t="shared" si="147"/>
        <v>0</v>
      </c>
      <c r="S248" s="106">
        <f t="shared" si="148"/>
        <v>0</v>
      </c>
      <c r="T248" s="106">
        <f t="shared" si="149"/>
        <v>0</v>
      </c>
      <c r="U248" s="106">
        <f t="shared" si="150"/>
        <v>0</v>
      </c>
      <c r="V248" s="106">
        <f t="shared" si="151"/>
        <v>0</v>
      </c>
      <c r="W248" s="106">
        <f t="shared" si="152"/>
        <v>0</v>
      </c>
      <c r="X248" s="106">
        <f t="shared" si="153"/>
        <v>0</v>
      </c>
      <c r="Y248" s="98">
        <f t="shared" si="154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4"/>
        <v>238</v>
      </c>
      <c r="C249" s="97">
        <v>39500</v>
      </c>
      <c r="E249" s="107" t="s">
        <v>443</v>
      </c>
      <c r="G249" s="118">
        <v>6.2</v>
      </c>
      <c r="H249" s="106" t="str">
        <f t="shared" si="138"/>
        <v>P, S, T &amp; D Plant - Customer</v>
      </c>
      <c r="I249" s="98">
        <f>'Dep. Res. Class'!J$249</f>
        <v>329.8348837001214</v>
      </c>
      <c r="J249" s="106">
        <f t="shared" si="139"/>
        <v>269.87262960964733</v>
      </c>
      <c r="K249" s="106">
        <f t="shared" si="140"/>
        <v>57.821597309947741</v>
      </c>
      <c r="L249" s="106">
        <f t="shared" si="141"/>
        <v>8.7850270727902607E-2</v>
      </c>
      <c r="M249" s="106">
        <f t="shared" si="142"/>
        <v>1.2938526245408564</v>
      </c>
      <c r="N249" s="106">
        <f t="shared" si="143"/>
        <v>0.75895388525755014</v>
      </c>
      <c r="O249" s="106">
        <f t="shared" si="144"/>
        <v>0</v>
      </c>
      <c r="P249" s="106">
        <f t="shared" si="145"/>
        <v>0</v>
      </c>
      <c r="Q249" s="106">
        <f t="shared" si="146"/>
        <v>0</v>
      </c>
      <c r="R249" s="106">
        <f t="shared" si="147"/>
        <v>0</v>
      </c>
      <c r="S249" s="106">
        <f t="shared" si="148"/>
        <v>0</v>
      </c>
      <c r="T249" s="106">
        <f t="shared" si="149"/>
        <v>0</v>
      </c>
      <c r="U249" s="106">
        <f t="shared" si="150"/>
        <v>0</v>
      </c>
      <c r="V249" s="106">
        <f t="shared" si="151"/>
        <v>0</v>
      </c>
      <c r="W249" s="106">
        <f t="shared" si="152"/>
        <v>0</v>
      </c>
      <c r="X249" s="106">
        <f t="shared" si="153"/>
        <v>0</v>
      </c>
      <c r="Y249" s="98">
        <f t="shared" si="154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4"/>
        <v>239</v>
      </c>
      <c r="C250" s="97">
        <v>39603</v>
      </c>
      <c r="E250" s="107" t="s">
        <v>303</v>
      </c>
      <c r="G250" s="118">
        <v>6.2</v>
      </c>
      <c r="H250" s="106" t="str">
        <f t="shared" si="138"/>
        <v>P, S, T &amp; D Plant - Customer</v>
      </c>
      <c r="I250" s="98">
        <f>'Dep. Res. Class'!J$250</f>
        <v>0</v>
      </c>
      <c r="J250" s="106">
        <f t="shared" si="139"/>
        <v>0</v>
      </c>
      <c r="K250" s="106">
        <f t="shared" si="140"/>
        <v>0</v>
      </c>
      <c r="L250" s="106">
        <f t="shared" si="141"/>
        <v>0</v>
      </c>
      <c r="M250" s="106">
        <f t="shared" si="142"/>
        <v>0</v>
      </c>
      <c r="N250" s="106">
        <f t="shared" si="143"/>
        <v>0</v>
      </c>
      <c r="O250" s="106">
        <f t="shared" si="144"/>
        <v>0</v>
      </c>
      <c r="P250" s="106">
        <f t="shared" si="145"/>
        <v>0</v>
      </c>
      <c r="Q250" s="106">
        <f t="shared" si="146"/>
        <v>0</v>
      </c>
      <c r="R250" s="106">
        <f t="shared" si="147"/>
        <v>0</v>
      </c>
      <c r="S250" s="106">
        <f t="shared" si="148"/>
        <v>0</v>
      </c>
      <c r="T250" s="106">
        <f t="shared" si="149"/>
        <v>0</v>
      </c>
      <c r="U250" s="106">
        <f t="shared" si="150"/>
        <v>0</v>
      </c>
      <c r="V250" s="106">
        <f t="shared" si="151"/>
        <v>0</v>
      </c>
      <c r="W250" s="106">
        <f t="shared" si="152"/>
        <v>0</v>
      </c>
      <c r="X250" s="106">
        <f t="shared" si="153"/>
        <v>0</v>
      </c>
      <c r="Y250" s="98">
        <f t="shared" si="154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4"/>
        <v>240</v>
      </c>
      <c r="C251" s="97">
        <v>39604</v>
      </c>
      <c r="E251" s="107" t="s">
        <v>304</v>
      </c>
      <c r="G251" s="118">
        <v>6.2</v>
      </c>
      <c r="H251" s="106" t="str">
        <f t="shared" si="138"/>
        <v>P, S, T &amp; D Plant - Customer</v>
      </c>
      <c r="I251" s="98">
        <f>'Dep. Res. Class'!J$251</f>
        <v>0</v>
      </c>
      <c r="J251" s="106">
        <f t="shared" si="139"/>
        <v>0</v>
      </c>
      <c r="K251" s="106">
        <f t="shared" si="140"/>
        <v>0</v>
      </c>
      <c r="L251" s="106">
        <f t="shared" si="141"/>
        <v>0</v>
      </c>
      <c r="M251" s="106">
        <f t="shared" si="142"/>
        <v>0</v>
      </c>
      <c r="N251" s="106">
        <f t="shared" si="143"/>
        <v>0</v>
      </c>
      <c r="O251" s="106">
        <f t="shared" si="144"/>
        <v>0</v>
      </c>
      <c r="P251" s="106">
        <f t="shared" si="145"/>
        <v>0</v>
      </c>
      <c r="Q251" s="106">
        <f t="shared" si="146"/>
        <v>0</v>
      </c>
      <c r="R251" s="106">
        <f t="shared" si="147"/>
        <v>0</v>
      </c>
      <c r="S251" s="106">
        <f t="shared" si="148"/>
        <v>0</v>
      </c>
      <c r="T251" s="106">
        <f t="shared" si="149"/>
        <v>0</v>
      </c>
      <c r="U251" s="106">
        <f t="shared" si="150"/>
        <v>0</v>
      </c>
      <c r="V251" s="106">
        <f t="shared" si="151"/>
        <v>0</v>
      </c>
      <c r="W251" s="106">
        <f t="shared" si="152"/>
        <v>0</v>
      </c>
      <c r="X251" s="106">
        <f t="shared" si="153"/>
        <v>0</v>
      </c>
      <c r="Y251" s="98">
        <f t="shared" si="154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4"/>
        <v>241</v>
      </c>
      <c r="C252" s="97">
        <v>39605</v>
      </c>
      <c r="E252" s="98" t="s">
        <v>305</v>
      </c>
      <c r="G252" s="118">
        <v>6.2</v>
      </c>
      <c r="H252" s="106" t="str">
        <f t="shared" si="138"/>
        <v>P, S, T &amp; D Plant - Customer</v>
      </c>
      <c r="I252" s="98">
        <f>'Dep. Res. Class'!J$252</f>
        <v>0</v>
      </c>
      <c r="J252" s="106">
        <f t="shared" si="139"/>
        <v>0</v>
      </c>
      <c r="K252" s="106">
        <f t="shared" si="140"/>
        <v>0</v>
      </c>
      <c r="L252" s="106">
        <f t="shared" si="141"/>
        <v>0</v>
      </c>
      <c r="M252" s="106">
        <f t="shared" si="142"/>
        <v>0</v>
      </c>
      <c r="N252" s="106">
        <f t="shared" si="143"/>
        <v>0</v>
      </c>
      <c r="O252" s="106">
        <f t="shared" si="144"/>
        <v>0</v>
      </c>
      <c r="P252" s="106">
        <f t="shared" si="145"/>
        <v>0</v>
      </c>
      <c r="Q252" s="106">
        <f t="shared" si="146"/>
        <v>0</v>
      </c>
      <c r="R252" s="106">
        <f t="shared" si="147"/>
        <v>0</v>
      </c>
      <c r="S252" s="106">
        <f t="shared" si="148"/>
        <v>0</v>
      </c>
      <c r="T252" s="106">
        <f t="shared" si="149"/>
        <v>0</v>
      </c>
      <c r="U252" s="106">
        <f t="shared" si="150"/>
        <v>0</v>
      </c>
      <c r="V252" s="106">
        <f t="shared" si="151"/>
        <v>0</v>
      </c>
      <c r="W252" s="106">
        <f t="shared" si="152"/>
        <v>0</v>
      </c>
      <c r="X252" s="106">
        <f t="shared" si="153"/>
        <v>0</v>
      </c>
      <c r="Y252" s="98">
        <f t="shared" si="154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4"/>
        <v>242</v>
      </c>
      <c r="C253" s="97">
        <v>39700</v>
      </c>
      <c r="E253" s="107" t="s">
        <v>306</v>
      </c>
      <c r="G253" s="118">
        <v>6.2</v>
      </c>
      <c r="H253" s="106" t="str">
        <f t="shared" si="138"/>
        <v>P, S, T &amp; D Plant - Customer</v>
      </c>
      <c r="I253" s="98">
        <f>'Dep. Res. Class'!J$253</f>
        <v>49123.777894752195</v>
      </c>
      <c r="J253" s="106">
        <f t="shared" si="139"/>
        <v>40193.332397400882</v>
      </c>
      <c r="K253" s="106">
        <f t="shared" si="140"/>
        <v>8611.6279512633864</v>
      </c>
      <c r="L253" s="106">
        <f t="shared" si="141"/>
        <v>13.083931992939016</v>
      </c>
      <c r="M253" s="106">
        <f t="shared" si="142"/>
        <v>192.69923254774233</v>
      </c>
      <c r="N253" s="106">
        <f t="shared" si="143"/>
        <v>113.03438154724631</v>
      </c>
      <c r="O253" s="106">
        <f t="shared" si="144"/>
        <v>0</v>
      </c>
      <c r="P253" s="106">
        <f t="shared" si="145"/>
        <v>0</v>
      </c>
      <c r="Q253" s="106">
        <f t="shared" si="146"/>
        <v>0</v>
      </c>
      <c r="R253" s="106">
        <f t="shared" si="147"/>
        <v>0</v>
      </c>
      <c r="S253" s="106">
        <f t="shared" si="148"/>
        <v>0</v>
      </c>
      <c r="T253" s="106">
        <f t="shared" si="149"/>
        <v>0</v>
      </c>
      <c r="U253" s="106">
        <f t="shared" si="150"/>
        <v>0</v>
      </c>
      <c r="V253" s="106">
        <f t="shared" si="151"/>
        <v>0</v>
      </c>
      <c r="W253" s="106">
        <f t="shared" si="152"/>
        <v>0</v>
      </c>
      <c r="X253" s="106">
        <f t="shared" si="153"/>
        <v>0</v>
      </c>
      <c r="Y253" s="98">
        <f t="shared" si="154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4"/>
        <v>243</v>
      </c>
      <c r="C254" s="97">
        <v>39701</v>
      </c>
      <c r="E254" s="107" t="s">
        <v>307</v>
      </c>
      <c r="G254" s="118">
        <v>6.2</v>
      </c>
      <c r="H254" s="106" t="str">
        <f t="shared" si="138"/>
        <v>P, S, T &amp; D Plant - Customer</v>
      </c>
      <c r="I254" s="98">
        <f>'Dep. Res. Class'!J$254</f>
        <v>0</v>
      </c>
      <c r="J254" s="106">
        <f t="shared" si="139"/>
        <v>0</v>
      </c>
      <c r="K254" s="106">
        <f t="shared" si="140"/>
        <v>0</v>
      </c>
      <c r="L254" s="106">
        <f t="shared" si="141"/>
        <v>0</v>
      </c>
      <c r="M254" s="106">
        <f t="shared" si="142"/>
        <v>0</v>
      </c>
      <c r="N254" s="106">
        <f t="shared" si="143"/>
        <v>0</v>
      </c>
      <c r="O254" s="106">
        <f t="shared" si="144"/>
        <v>0</v>
      </c>
      <c r="P254" s="106">
        <f t="shared" si="145"/>
        <v>0</v>
      </c>
      <c r="Q254" s="106">
        <f t="shared" si="146"/>
        <v>0</v>
      </c>
      <c r="R254" s="106">
        <f t="shared" si="147"/>
        <v>0</v>
      </c>
      <c r="S254" s="106">
        <f t="shared" si="148"/>
        <v>0</v>
      </c>
      <c r="T254" s="106">
        <f t="shared" si="149"/>
        <v>0</v>
      </c>
      <c r="U254" s="106">
        <f t="shared" si="150"/>
        <v>0</v>
      </c>
      <c r="V254" s="106">
        <f t="shared" si="151"/>
        <v>0</v>
      </c>
      <c r="W254" s="106">
        <f t="shared" si="152"/>
        <v>0</v>
      </c>
      <c r="X254" s="106">
        <f t="shared" si="153"/>
        <v>0</v>
      </c>
      <c r="Y254" s="98">
        <f t="shared" si="154"/>
        <v>0</v>
      </c>
      <c r="Z254" s="98"/>
      <c r="AA254" s="98"/>
      <c r="AB254" s="98"/>
      <c r="AC254" s="98"/>
      <c r="AD254" s="98"/>
      <c r="AE254" s="98"/>
      <c r="AF254" s="98"/>
      <c r="AG254" s="98"/>
    </row>
    <row r="255" spans="1:33">
      <c r="A255" s="97">
        <f t="shared" si="134"/>
        <v>244</v>
      </c>
      <c r="C255" s="97">
        <v>39702</v>
      </c>
      <c r="E255" s="107" t="s">
        <v>308</v>
      </c>
      <c r="G255" s="118">
        <v>6.2</v>
      </c>
      <c r="H255" s="106" t="str">
        <f t="shared" si="138"/>
        <v>P, S, T &amp; D Plant - Customer</v>
      </c>
      <c r="I255" s="98">
        <f>'Dep. Res. Class'!J$255</f>
        <v>0</v>
      </c>
      <c r="J255" s="106">
        <f t="shared" si="139"/>
        <v>0</v>
      </c>
      <c r="K255" s="106">
        <f t="shared" si="140"/>
        <v>0</v>
      </c>
      <c r="L255" s="106">
        <f t="shared" si="141"/>
        <v>0</v>
      </c>
      <c r="M255" s="106">
        <f t="shared" si="142"/>
        <v>0</v>
      </c>
      <c r="N255" s="106">
        <f t="shared" si="143"/>
        <v>0</v>
      </c>
      <c r="O255" s="106">
        <f t="shared" si="144"/>
        <v>0</v>
      </c>
      <c r="P255" s="106">
        <f t="shared" si="145"/>
        <v>0</v>
      </c>
      <c r="Q255" s="106">
        <f t="shared" si="146"/>
        <v>0</v>
      </c>
      <c r="R255" s="106">
        <f t="shared" si="147"/>
        <v>0</v>
      </c>
      <c r="S255" s="106">
        <f t="shared" si="148"/>
        <v>0</v>
      </c>
      <c r="T255" s="106">
        <f t="shared" si="149"/>
        <v>0</v>
      </c>
      <c r="U255" s="106">
        <f t="shared" si="150"/>
        <v>0</v>
      </c>
      <c r="V255" s="106">
        <f t="shared" si="151"/>
        <v>0</v>
      </c>
      <c r="W255" s="106">
        <f t="shared" si="152"/>
        <v>0</v>
      </c>
      <c r="X255" s="106">
        <f t="shared" si="153"/>
        <v>0</v>
      </c>
      <c r="Y255" s="98">
        <f t="shared" si="154"/>
        <v>0</v>
      </c>
      <c r="Z255" s="98"/>
      <c r="AA255" s="98"/>
      <c r="AB255" s="98"/>
      <c r="AC255" s="98"/>
      <c r="AD255" s="98"/>
      <c r="AE255" s="98"/>
      <c r="AF255" s="98"/>
      <c r="AG255" s="98"/>
    </row>
    <row r="256" spans="1:33">
      <c r="A256" s="97">
        <f t="shared" si="134"/>
        <v>245</v>
      </c>
      <c r="C256" s="97">
        <v>39705</v>
      </c>
      <c r="E256" s="107" t="s">
        <v>309</v>
      </c>
      <c r="G256" s="118">
        <v>6.2</v>
      </c>
      <c r="H256" s="106" t="str">
        <f t="shared" si="138"/>
        <v>P, S, T &amp; D Plant - Customer</v>
      </c>
      <c r="I256" s="98">
        <f>'Dep. Res. Class'!J$256</f>
        <v>0</v>
      </c>
      <c r="J256" s="106">
        <f t="shared" si="139"/>
        <v>0</v>
      </c>
      <c r="K256" s="106">
        <f t="shared" si="140"/>
        <v>0</v>
      </c>
      <c r="L256" s="106">
        <f t="shared" si="141"/>
        <v>0</v>
      </c>
      <c r="M256" s="106">
        <f t="shared" si="142"/>
        <v>0</v>
      </c>
      <c r="N256" s="106">
        <f t="shared" si="143"/>
        <v>0</v>
      </c>
      <c r="O256" s="106">
        <f t="shared" si="144"/>
        <v>0</v>
      </c>
      <c r="P256" s="106">
        <f t="shared" si="145"/>
        <v>0</v>
      </c>
      <c r="Q256" s="106">
        <f t="shared" si="146"/>
        <v>0</v>
      </c>
      <c r="R256" s="106">
        <f t="shared" si="147"/>
        <v>0</v>
      </c>
      <c r="S256" s="106">
        <f t="shared" si="148"/>
        <v>0</v>
      </c>
      <c r="T256" s="106">
        <f t="shared" si="149"/>
        <v>0</v>
      </c>
      <c r="U256" s="106">
        <f t="shared" si="150"/>
        <v>0</v>
      </c>
      <c r="V256" s="106">
        <f t="shared" si="151"/>
        <v>0</v>
      </c>
      <c r="W256" s="106">
        <f t="shared" si="152"/>
        <v>0</v>
      </c>
      <c r="X256" s="106">
        <f t="shared" si="153"/>
        <v>0</v>
      </c>
      <c r="Y256" s="98">
        <f t="shared" si="154"/>
        <v>0</v>
      </c>
      <c r="Z256" s="98"/>
      <c r="AA256" s="98"/>
      <c r="AB256" s="98"/>
      <c r="AC256" s="98"/>
      <c r="AD256" s="98"/>
      <c r="AE256" s="98"/>
      <c r="AF256" s="98"/>
      <c r="AG256" s="98"/>
    </row>
    <row r="257" spans="1:33">
      <c r="A257" s="97">
        <f t="shared" si="134"/>
        <v>246</v>
      </c>
      <c r="C257" s="97">
        <v>39800</v>
      </c>
      <c r="E257" s="107" t="s">
        <v>310</v>
      </c>
      <c r="G257" s="118">
        <v>6.2</v>
      </c>
      <c r="H257" s="106" t="str">
        <f t="shared" si="138"/>
        <v>P, S, T &amp; D Plant - Customer</v>
      </c>
      <c r="I257" s="98">
        <f>'Dep. Res. Class'!J$257</f>
        <v>3624.6998103982123</v>
      </c>
      <c r="J257" s="106">
        <f t="shared" si="139"/>
        <v>2965.7483720464211</v>
      </c>
      <c r="K257" s="106">
        <f t="shared" si="140"/>
        <v>635.42682464369136</v>
      </c>
      <c r="L257" s="106">
        <f t="shared" si="141"/>
        <v>0.96542505170669124</v>
      </c>
      <c r="M257" s="106">
        <f t="shared" si="142"/>
        <v>14.218712436494011</v>
      </c>
      <c r="N257" s="106">
        <f t="shared" si="143"/>
        <v>8.3404762198990419</v>
      </c>
      <c r="O257" s="106">
        <f t="shared" si="144"/>
        <v>0</v>
      </c>
      <c r="P257" s="106">
        <f t="shared" si="145"/>
        <v>0</v>
      </c>
      <c r="Q257" s="106">
        <f t="shared" si="146"/>
        <v>0</v>
      </c>
      <c r="R257" s="106">
        <f t="shared" si="147"/>
        <v>0</v>
      </c>
      <c r="S257" s="106">
        <f t="shared" si="148"/>
        <v>0</v>
      </c>
      <c r="T257" s="106">
        <f t="shared" si="149"/>
        <v>0</v>
      </c>
      <c r="U257" s="106">
        <f t="shared" si="150"/>
        <v>0</v>
      </c>
      <c r="V257" s="106">
        <f t="shared" si="151"/>
        <v>0</v>
      </c>
      <c r="W257" s="106">
        <f t="shared" si="152"/>
        <v>0</v>
      </c>
      <c r="X257" s="106">
        <f t="shared" si="153"/>
        <v>0</v>
      </c>
      <c r="Y257" s="98">
        <f t="shared" si="154"/>
        <v>0</v>
      </c>
      <c r="Z257" s="98"/>
      <c r="AA257" s="98"/>
      <c r="AB257" s="98"/>
      <c r="AC257" s="98"/>
      <c r="AD257" s="98"/>
      <c r="AE257" s="98"/>
      <c r="AF257" s="98"/>
      <c r="AG257" s="98"/>
    </row>
    <row r="258" spans="1:33">
      <c r="A258" s="97">
        <f t="shared" si="134"/>
        <v>247</v>
      </c>
      <c r="C258" s="97">
        <v>39900</v>
      </c>
      <c r="E258" s="107" t="s">
        <v>311</v>
      </c>
      <c r="G258" s="118">
        <v>6.2</v>
      </c>
      <c r="H258" s="106" t="str">
        <f t="shared" si="138"/>
        <v>P, S, T &amp; D Plant - Customer</v>
      </c>
      <c r="I258" s="98">
        <f>'Dep. Res. Class'!J$258</f>
        <v>-4803.5075408451248</v>
      </c>
      <c r="J258" s="106">
        <f t="shared" si="139"/>
        <v>-3930.2550320185164</v>
      </c>
      <c r="K258" s="106">
        <f t="shared" si="140"/>
        <v>-842.07733150070669</v>
      </c>
      <c r="L258" s="106">
        <f t="shared" si="141"/>
        <v>-1.2793960213451208</v>
      </c>
      <c r="M258" s="106">
        <f t="shared" si="142"/>
        <v>-18.842854852110879</v>
      </c>
      <c r="N258" s="106">
        <f t="shared" si="143"/>
        <v>-11.052926452445472</v>
      </c>
      <c r="O258" s="106">
        <f t="shared" si="144"/>
        <v>0</v>
      </c>
      <c r="P258" s="106">
        <f t="shared" si="145"/>
        <v>0</v>
      </c>
      <c r="Q258" s="106">
        <f t="shared" si="146"/>
        <v>0</v>
      </c>
      <c r="R258" s="106">
        <f t="shared" si="147"/>
        <v>0</v>
      </c>
      <c r="S258" s="106">
        <f t="shared" si="148"/>
        <v>0</v>
      </c>
      <c r="T258" s="106">
        <f t="shared" si="149"/>
        <v>0</v>
      </c>
      <c r="U258" s="106">
        <f t="shared" si="150"/>
        <v>0</v>
      </c>
      <c r="V258" s="106">
        <f t="shared" si="151"/>
        <v>0</v>
      </c>
      <c r="W258" s="106">
        <f t="shared" si="152"/>
        <v>0</v>
      </c>
      <c r="X258" s="106">
        <f t="shared" si="153"/>
        <v>0</v>
      </c>
      <c r="Y258" s="98">
        <f t="shared" si="154"/>
        <v>0</v>
      </c>
      <c r="Z258" s="98"/>
      <c r="AA258" s="98"/>
      <c r="AB258" s="98"/>
      <c r="AC258" s="98"/>
      <c r="AD258" s="98"/>
      <c r="AE258" s="98"/>
      <c r="AF258" s="98"/>
      <c r="AG258" s="98"/>
    </row>
    <row r="259" spans="1:33">
      <c r="A259" s="97">
        <f t="shared" si="134"/>
        <v>248</v>
      </c>
      <c r="C259" s="97">
        <v>39901</v>
      </c>
      <c r="E259" s="107" t="s">
        <v>312</v>
      </c>
      <c r="G259" s="118">
        <v>6.2</v>
      </c>
      <c r="H259" s="106" t="str">
        <f t="shared" si="138"/>
        <v>P, S, T &amp; D Plant - Customer</v>
      </c>
      <c r="I259" s="98">
        <f>'Dep. Res. Class'!J$259</f>
        <v>234817.86200680581</v>
      </c>
      <c r="J259" s="106">
        <f t="shared" si="139"/>
        <v>192129.20473477701</v>
      </c>
      <c r="K259" s="106">
        <f t="shared" si="140"/>
        <v>41164.669139377038</v>
      </c>
      <c r="L259" s="106">
        <f t="shared" si="141"/>
        <v>62.54284725020301</v>
      </c>
      <c r="M259" s="106">
        <f t="shared" si="142"/>
        <v>921.12666688949901</v>
      </c>
      <c r="N259" s="106">
        <f t="shared" si="143"/>
        <v>540.31861851206293</v>
      </c>
      <c r="O259" s="106">
        <f t="shared" si="144"/>
        <v>0</v>
      </c>
      <c r="P259" s="106">
        <f t="shared" si="145"/>
        <v>0</v>
      </c>
      <c r="Q259" s="106">
        <f t="shared" si="146"/>
        <v>0</v>
      </c>
      <c r="R259" s="106">
        <f t="shared" si="147"/>
        <v>0</v>
      </c>
      <c r="S259" s="106">
        <f t="shared" si="148"/>
        <v>0</v>
      </c>
      <c r="T259" s="106">
        <f t="shared" si="149"/>
        <v>0</v>
      </c>
      <c r="U259" s="106">
        <f t="shared" si="150"/>
        <v>0</v>
      </c>
      <c r="V259" s="106">
        <f t="shared" si="151"/>
        <v>0</v>
      </c>
      <c r="W259" s="106">
        <f t="shared" si="152"/>
        <v>0</v>
      </c>
      <c r="X259" s="106">
        <f t="shared" si="153"/>
        <v>0</v>
      </c>
      <c r="Y259" s="98">
        <f t="shared" si="154"/>
        <v>0</v>
      </c>
      <c r="Z259" s="98"/>
      <c r="AA259" s="98"/>
      <c r="AB259" s="98"/>
      <c r="AC259" s="98"/>
      <c r="AD259" s="98"/>
      <c r="AE259" s="98"/>
      <c r="AF259" s="98"/>
      <c r="AG259" s="98"/>
    </row>
    <row r="260" spans="1:33">
      <c r="A260" s="97">
        <f t="shared" si="134"/>
        <v>249</v>
      </c>
      <c r="C260" s="97">
        <v>39902</v>
      </c>
      <c r="E260" s="107" t="s">
        <v>313</v>
      </c>
      <c r="G260" s="118">
        <v>6.2</v>
      </c>
      <c r="H260" s="106" t="str">
        <f t="shared" si="138"/>
        <v>P, S, T &amp; D Plant - Customer</v>
      </c>
      <c r="I260" s="98">
        <f>'Dep. Res. Class'!J$260</f>
        <v>60032.076369984912</v>
      </c>
      <c r="J260" s="106">
        <f t="shared" si="139"/>
        <v>49118.559350516138</v>
      </c>
      <c r="K260" s="106">
        <f t="shared" si="140"/>
        <v>10523.903677517599</v>
      </c>
      <c r="L260" s="106">
        <f t="shared" si="141"/>
        <v>15.989315933775377</v>
      </c>
      <c r="M260" s="106">
        <f t="shared" si="142"/>
        <v>235.48952341426804</v>
      </c>
      <c r="N260" s="106">
        <f t="shared" si="143"/>
        <v>138.13450260313158</v>
      </c>
      <c r="O260" s="106">
        <f t="shared" si="144"/>
        <v>0</v>
      </c>
      <c r="P260" s="106">
        <f t="shared" si="145"/>
        <v>0</v>
      </c>
      <c r="Q260" s="106">
        <f t="shared" si="146"/>
        <v>0</v>
      </c>
      <c r="R260" s="106">
        <f t="shared" si="147"/>
        <v>0</v>
      </c>
      <c r="S260" s="106">
        <f t="shared" si="148"/>
        <v>0</v>
      </c>
      <c r="T260" s="106">
        <f t="shared" si="149"/>
        <v>0</v>
      </c>
      <c r="U260" s="106">
        <f t="shared" si="150"/>
        <v>0</v>
      </c>
      <c r="V260" s="106">
        <f t="shared" si="151"/>
        <v>0</v>
      </c>
      <c r="W260" s="106">
        <f t="shared" si="152"/>
        <v>0</v>
      </c>
      <c r="X260" s="106">
        <f t="shared" si="153"/>
        <v>0</v>
      </c>
      <c r="Y260" s="98">
        <f t="shared" si="154"/>
        <v>0</v>
      </c>
      <c r="Z260" s="98"/>
      <c r="AA260" s="98"/>
      <c r="AB260" s="98"/>
      <c r="AC260" s="98"/>
      <c r="AD260" s="98"/>
      <c r="AE260" s="98"/>
      <c r="AF260" s="98"/>
      <c r="AG260" s="98"/>
    </row>
    <row r="261" spans="1:33">
      <c r="A261" s="97">
        <f t="shared" si="134"/>
        <v>250</v>
      </c>
      <c r="C261" s="97">
        <v>39903</v>
      </c>
      <c r="E261" s="107" t="s">
        <v>314</v>
      </c>
      <c r="G261" s="118">
        <v>6.2</v>
      </c>
      <c r="H261" s="106" t="str">
        <f t="shared" si="138"/>
        <v>P, S, T &amp; D Plant - Customer</v>
      </c>
      <c r="I261" s="98">
        <f>'Dep. Res. Class'!J$261</f>
        <v>6671.3025537574504</v>
      </c>
      <c r="J261" s="106">
        <f t="shared" si="139"/>
        <v>5458.4946956094691</v>
      </c>
      <c r="K261" s="106">
        <f t="shared" si="140"/>
        <v>1169.5105304474116</v>
      </c>
      <c r="L261" s="106">
        <f t="shared" si="141"/>
        <v>1.7768761414216794</v>
      </c>
      <c r="M261" s="106">
        <f t="shared" si="142"/>
        <v>26.16970716212337</v>
      </c>
      <c r="N261" s="106">
        <f t="shared" si="143"/>
        <v>15.350744397024402</v>
      </c>
      <c r="O261" s="106">
        <f t="shared" si="144"/>
        <v>0</v>
      </c>
      <c r="P261" s="106">
        <f t="shared" si="145"/>
        <v>0</v>
      </c>
      <c r="Q261" s="106">
        <f t="shared" si="146"/>
        <v>0</v>
      </c>
      <c r="R261" s="106">
        <f t="shared" si="147"/>
        <v>0</v>
      </c>
      <c r="S261" s="106">
        <f t="shared" si="148"/>
        <v>0</v>
      </c>
      <c r="T261" s="106">
        <f t="shared" si="149"/>
        <v>0</v>
      </c>
      <c r="U261" s="106">
        <f t="shared" si="150"/>
        <v>0</v>
      </c>
      <c r="V261" s="106">
        <f t="shared" si="151"/>
        <v>0</v>
      </c>
      <c r="W261" s="106">
        <f t="shared" si="152"/>
        <v>0</v>
      </c>
      <c r="X261" s="106">
        <f t="shared" si="153"/>
        <v>0</v>
      </c>
      <c r="Y261" s="98">
        <f t="shared" si="154"/>
        <v>0</v>
      </c>
      <c r="Z261" s="98"/>
      <c r="AA261" s="98"/>
      <c r="AB261" s="98"/>
      <c r="AC261" s="98"/>
      <c r="AD261" s="98"/>
      <c r="AE261" s="98"/>
      <c r="AF261" s="98"/>
      <c r="AG261" s="98"/>
    </row>
    <row r="262" spans="1:33">
      <c r="A262" s="97">
        <f t="shared" si="134"/>
        <v>251</v>
      </c>
      <c r="C262" s="97">
        <v>39904</v>
      </c>
      <c r="E262" s="107" t="s">
        <v>315</v>
      </c>
      <c r="G262" s="118">
        <v>6.2</v>
      </c>
      <c r="H262" s="106" t="str">
        <f t="shared" si="138"/>
        <v>P, S, T &amp; D Plant - Customer</v>
      </c>
      <c r="I262" s="98">
        <f>'Dep. Res. Class'!J$262</f>
        <v>0</v>
      </c>
      <c r="J262" s="106">
        <f t="shared" si="139"/>
        <v>0</v>
      </c>
      <c r="K262" s="106">
        <f t="shared" si="140"/>
        <v>0</v>
      </c>
      <c r="L262" s="106">
        <f t="shared" si="141"/>
        <v>0</v>
      </c>
      <c r="M262" s="106">
        <f t="shared" si="142"/>
        <v>0</v>
      </c>
      <c r="N262" s="106">
        <f t="shared" si="143"/>
        <v>0</v>
      </c>
      <c r="O262" s="106">
        <f t="shared" si="144"/>
        <v>0</v>
      </c>
      <c r="P262" s="106">
        <f t="shared" si="145"/>
        <v>0</v>
      </c>
      <c r="Q262" s="106">
        <f t="shared" si="146"/>
        <v>0</v>
      </c>
      <c r="R262" s="106">
        <f t="shared" si="147"/>
        <v>0</v>
      </c>
      <c r="S262" s="106">
        <f t="shared" si="148"/>
        <v>0</v>
      </c>
      <c r="T262" s="106">
        <f t="shared" si="149"/>
        <v>0</v>
      </c>
      <c r="U262" s="106">
        <f t="shared" si="150"/>
        <v>0</v>
      </c>
      <c r="V262" s="106">
        <f t="shared" si="151"/>
        <v>0</v>
      </c>
      <c r="W262" s="106">
        <f t="shared" si="152"/>
        <v>0</v>
      </c>
      <c r="X262" s="106">
        <f t="shared" si="153"/>
        <v>0</v>
      </c>
      <c r="Y262" s="98">
        <f t="shared" si="154"/>
        <v>0</v>
      </c>
      <c r="Z262" s="98"/>
      <c r="AA262" s="98"/>
      <c r="AB262" s="98"/>
      <c r="AC262" s="98"/>
      <c r="AD262" s="98"/>
      <c r="AE262" s="98"/>
      <c r="AF262" s="98"/>
      <c r="AG262" s="98"/>
    </row>
    <row r="263" spans="1:33">
      <c r="A263" s="97">
        <f t="shared" si="134"/>
        <v>252</v>
      </c>
      <c r="C263" s="97">
        <v>39905</v>
      </c>
      <c r="E263" s="107" t="s">
        <v>316</v>
      </c>
      <c r="G263" s="118">
        <v>6.2</v>
      </c>
      <c r="H263" s="106" t="str">
        <f t="shared" si="138"/>
        <v>P, S, T &amp; D Plant - Customer</v>
      </c>
      <c r="I263" s="98">
        <f>'Dep. Res. Class'!J$263</f>
        <v>0</v>
      </c>
      <c r="J263" s="106">
        <f t="shared" si="139"/>
        <v>0</v>
      </c>
      <c r="K263" s="106">
        <f t="shared" si="140"/>
        <v>0</v>
      </c>
      <c r="L263" s="106">
        <f t="shared" si="141"/>
        <v>0</v>
      </c>
      <c r="M263" s="106">
        <f t="shared" si="142"/>
        <v>0</v>
      </c>
      <c r="N263" s="106">
        <f t="shared" si="143"/>
        <v>0</v>
      </c>
      <c r="O263" s="106">
        <f t="shared" si="144"/>
        <v>0</v>
      </c>
      <c r="P263" s="106">
        <f t="shared" si="145"/>
        <v>0</v>
      </c>
      <c r="Q263" s="106">
        <f t="shared" si="146"/>
        <v>0</v>
      </c>
      <c r="R263" s="106">
        <f t="shared" si="147"/>
        <v>0</v>
      </c>
      <c r="S263" s="106">
        <f t="shared" si="148"/>
        <v>0</v>
      </c>
      <c r="T263" s="106">
        <f t="shared" si="149"/>
        <v>0</v>
      </c>
      <c r="U263" s="106">
        <f t="shared" si="150"/>
        <v>0</v>
      </c>
      <c r="V263" s="106">
        <f t="shared" si="151"/>
        <v>0</v>
      </c>
      <c r="W263" s="106">
        <f t="shared" si="152"/>
        <v>0</v>
      </c>
      <c r="X263" s="106">
        <f t="shared" si="153"/>
        <v>0</v>
      </c>
      <c r="Y263" s="98">
        <f t="shared" si="154"/>
        <v>0</v>
      </c>
      <c r="Z263" s="98"/>
      <c r="AA263" s="98"/>
      <c r="AB263" s="98"/>
      <c r="AC263" s="98"/>
      <c r="AD263" s="98"/>
      <c r="AE263" s="98"/>
      <c r="AF263" s="98"/>
      <c r="AG263" s="98"/>
    </row>
    <row r="264" spans="1:33">
      <c r="A264" s="97">
        <f t="shared" si="134"/>
        <v>253</v>
      </c>
      <c r="C264" s="97">
        <v>39906</v>
      </c>
      <c r="E264" s="107" t="s">
        <v>317</v>
      </c>
      <c r="G264" s="118">
        <v>6.2</v>
      </c>
      <c r="H264" s="106" t="str">
        <f t="shared" si="138"/>
        <v>P, S, T &amp; D Plant - Customer</v>
      </c>
      <c r="I264" s="98">
        <f>'Dep. Res. Class'!J$264</f>
        <v>706.83222044759259</v>
      </c>
      <c r="J264" s="106">
        <f t="shared" si="139"/>
        <v>578.33382535258977</v>
      </c>
      <c r="K264" s="106">
        <f t="shared" si="140"/>
        <v>123.91099315491191</v>
      </c>
      <c r="L264" s="106">
        <f t="shared" si="141"/>
        <v>0.18826208201186301</v>
      </c>
      <c r="M264" s="106">
        <f t="shared" si="142"/>
        <v>2.7727107371930844</v>
      </c>
      <c r="N264" s="106">
        <f t="shared" si="143"/>
        <v>1.6264291208859913</v>
      </c>
      <c r="O264" s="106">
        <f t="shared" si="144"/>
        <v>0</v>
      </c>
      <c r="P264" s="106">
        <f t="shared" si="145"/>
        <v>0</v>
      </c>
      <c r="Q264" s="106">
        <f t="shared" si="146"/>
        <v>0</v>
      </c>
      <c r="R264" s="106">
        <f t="shared" si="147"/>
        <v>0</v>
      </c>
      <c r="S264" s="106">
        <f t="shared" si="148"/>
        <v>0</v>
      </c>
      <c r="T264" s="106">
        <f t="shared" si="149"/>
        <v>0</v>
      </c>
      <c r="U264" s="106">
        <f t="shared" si="150"/>
        <v>0</v>
      </c>
      <c r="V264" s="106">
        <f t="shared" si="151"/>
        <v>0</v>
      </c>
      <c r="W264" s="106">
        <f t="shared" si="152"/>
        <v>0</v>
      </c>
      <c r="X264" s="106">
        <f t="shared" si="153"/>
        <v>0</v>
      </c>
      <c r="Y264" s="98">
        <f t="shared" si="154"/>
        <v>0</v>
      </c>
      <c r="Z264" s="98"/>
      <c r="AA264" s="98"/>
      <c r="AB264" s="98"/>
      <c r="AC264" s="98"/>
      <c r="AD264" s="98"/>
      <c r="AE264" s="98"/>
      <c r="AF264" s="98"/>
      <c r="AG264" s="98"/>
    </row>
    <row r="265" spans="1:33">
      <c r="A265" s="97">
        <f t="shared" si="134"/>
        <v>254</v>
      </c>
      <c r="C265" s="97">
        <v>39907</v>
      </c>
      <c r="E265" s="107" t="s">
        <v>318</v>
      </c>
      <c r="G265" s="118">
        <v>6.2</v>
      </c>
      <c r="H265" s="106" t="str">
        <f t="shared" si="138"/>
        <v>P, S, T &amp; D Plant - Customer</v>
      </c>
      <c r="I265" s="98">
        <f>'Dep. Res. Class'!J$265</f>
        <v>-2162.3808214865721</v>
      </c>
      <c r="J265" s="106">
        <f t="shared" si="139"/>
        <v>-1769.2713152882193</v>
      </c>
      <c r="K265" s="106">
        <f t="shared" si="140"/>
        <v>-379.07546857423119</v>
      </c>
      <c r="L265" s="106">
        <f t="shared" si="141"/>
        <v>-0.57594193328905885</v>
      </c>
      <c r="M265" s="106">
        <f t="shared" si="142"/>
        <v>-8.482432390871411</v>
      </c>
      <c r="N265" s="106">
        <f t="shared" si="143"/>
        <v>-4.9756632999611465</v>
      </c>
      <c r="O265" s="106">
        <f t="shared" si="144"/>
        <v>0</v>
      </c>
      <c r="P265" s="106">
        <f t="shared" si="145"/>
        <v>0</v>
      </c>
      <c r="Q265" s="106">
        <f t="shared" si="146"/>
        <v>0</v>
      </c>
      <c r="R265" s="106">
        <f t="shared" si="147"/>
        <v>0</v>
      </c>
      <c r="S265" s="106">
        <f t="shared" si="148"/>
        <v>0</v>
      </c>
      <c r="T265" s="106">
        <f t="shared" si="149"/>
        <v>0</v>
      </c>
      <c r="U265" s="106">
        <f t="shared" si="150"/>
        <v>0</v>
      </c>
      <c r="V265" s="106">
        <f t="shared" si="151"/>
        <v>0</v>
      </c>
      <c r="W265" s="106">
        <f t="shared" si="152"/>
        <v>0</v>
      </c>
      <c r="X265" s="106">
        <f t="shared" si="153"/>
        <v>0</v>
      </c>
      <c r="Y265" s="98">
        <f t="shared" si="154"/>
        <v>0</v>
      </c>
      <c r="Z265" s="98"/>
      <c r="AA265" s="98"/>
      <c r="AB265" s="98"/>
      <c r="AC265" s="98"/>
      <c r="AD265" s="98"/>
      <c r="AE265" s="98"/>
      <c r="AF265" s="98"/>
      <c r="AG265" s="98"/>
    </row>
    <row r="266" spans="1:33">
      <c r="A266" s="97">
        <f t="shared" si="134"/>
        <v>255</v>
      </c>
      <c r="C266" s="97">
        <v>39908</v>
      </c>
      <c r="E266" s="107" t="s">
        <v>319</v>
      </c>
      <c r="G266" s="118">
        <v>6.2</v>
      </c>
      <c r="H266" s="106" t="str">
        <f t="shared" si="138"/>
        <v>P, S, T &amp; D Plant - Customer</v>
      </c>
      <c r="I266" s="98">
        <f>'Dep. Res. Class'!J$266</f>
        <v>1686995.8840921179</v>
      </c>
      <c r="J266" s="106">
        <f t="shared" si="139"/>
        <v>1380308.8693144924</v>
      </c>
      <c r="K266" s="106">
        <f t="shared" si="140"/>
        <v>295738.26630842144</v>
      </c>
      <c r="L266" s="106">
        <f t="shared" si="141"/>
        <v>449.32495760240118</v>
      </c>
      <c r="M266" s="106">
        <f t="shared" si="142"/>
        <v>6617.6264552014263</v>
      </c>
      <c r="N266" s="106">
        <f t="shared" si="143"/>
        <v>3881.7970564001248</v>
      </c>
      <c r="O266" s="106">
        <f t="shared" si="144"/>
        <v>0</v>
      </c>
      <c r="P266" s="106">
        <f t="shared" si="145"/>
        <v>0</v>
      </c>
      <c r="Q266" s="106">
        <f t="shared" si="146"/>
        <v>0</v>
      </c>
      <c r="R266" s="106">
        <f t="shared" si="147"/>
        <v>0</v>
      </c>
      <c r="S266" s="106">
        <f t="shared" si="148"/>
        <v>0</v>
      </c>
      <c r="T266" s="106">
        <f t="shared" si="149"/>
        <v>0</v>
      </c>
      <c r="U266" s="106">
        <f t="shared" si="150"/>
        <v>0</v>
      </c>
      <c r="V266" s="106">
        <f t="shared" si="151"/>
        <v>0</v>
      </c>
      <c r="W266" s="106">
        <f t="shared" si="152"/>
        <v>0</v>
      </c>
      <c r="X266" s="106">
        <f t="shared" si="153"/>
        <v>0</v>
      </c>
      <c r="Y266" s="98">
        <f t="shared" si="154"/>
        <v>0</v>
      </c>
      <c r="Z266" s="98"/>
      <c r="AA266" s="98"/>
      <c r="AB266" s="98"/>
      <c r="AC266" s="98"/>
      <c r="AD266" s="98"/>
      <c r="AE266" s="98"/>
      <c r="AF266" s="98"/>
      <c r="AG266" s="98"/>
    </row>
    <row r="267" spans="1:33">
      <c r="A267" s="97">
        <f t="shared" si="134"/>
        <v>256</v>
      </c>
      <c r="C267" s="97">
        <v>39909</v>
      </c>
      <c r="E267" s="107" t="s">
        <v>320</v>
      </c>
      <c r="G267" s="118">
        <v>6.2</v>
      </c>
      <c r="H267" s="106" t="str">
        <f t="shared" si="138"/>
        <v>P, S, T &amp; D Plant - Customer</v>
      </c>
      <c r="I267" s="98">
        <f>'Dep. Res. Class'!J$267</f>
        <v>3310.5867999171064</v>
      </c>
      <c r="J267" s="106">
        <f t="shared" si="139"/>
        <v>2708.7394614600862</v>
      </c>
      <c r="K267" s="106">
        <f t="shared" si="140"/>
        <v>580.3613452192443</v>
      </c>
      <c r="L267" s="106">
        <f t="shared" si="141"/>
        <v>0.88176224230230349</v>
      </c>
      <c r="M267" s="106">
        <f t="shared" si="142"/>
        <v>12.98653244857341</v>
      </c>
      <c r="N267" s="106">
        <f t="shared" si="143"/>
        <v>7.6176985469003107</v>
      </c>
      <c r="O267" s="106">
        <f t="shared" si="144"/>
        <v>0</v>
      </c>
      <c r="P267" s="106">
        <f t="shared" si="145"/>
        <v>0</v>
      </c>
      <c r="Q267" s="106">
        <f t="shared" si="146"/>
        <v>0</v>
      </c>
      <c r="R267" s="106">
        <f t="shared" si="147"/>
        <v>0</v>
      </c>
      <c r="S267" s="106">
        <f t="shared" si="148"/>
        <v>0</v>
      </c>
      <c r="T267" s="106">
        <f t="shared" si="149"/>
        <v>0</v>
      </c>
      <c r="U267" s="106">
        <f t="shared" si="150"/>
        <v>0</v>
      </c>
      <c r="V267" s="106">
        <f t="shared" si="151"/>
        <v>0</v>
      </c>
      <c r="W267" s="106">
        <f t="shared" si="152"/>
        <v>0</v>
      </c>
      <c r="X267" s="106">
        <f t="shared" si="153"/>
        <v>0</v>
      </c>
      <c r="Y267" s="98">
        <f t="shared" si="154"/>
        <v>0</v>
      </c>
      <c r="Z267" s="98"/>
      <c r="AA267" s="98"/>
      <c r="AB267" s="98"/>
      <c r="AC267" s="98"/>
      <c r="AD267" s="98"/>
      <c r="AE267" s="98"/>
      <c r="AF267" s="98"/>
      <c r="AG267" s="98"/>
    </row>
    <row r="268" spans="1:33">
      <c r="A268" s="97">
        <f t="shared" si="134"/>
        <v>257</v>
      </c>
      <c r="C268" s="97">
        <v>39924</v>
      </c>
      <c r="E268" s="107" t="s">
        <v>321</v>
      </c>
      <c r="G268" s="118">
        <v>6.2</v>
      </c>
      <c r="H268" s="106" t="str">
        <f t="shared" si="138"/>
        <v>P, S, T &amp; D Plant - Customer</v>
      </c>
      <c r="I268" s="98">
        <f>'Dep. Res. Class'!J$268</f>
        <v>0</v>
      </c>
      <c r="J268" s="106">
        <f t="shared" si="139"/>
        <v>0</v>
      </c>
      <c r="K268" s="106">
        <f t="shared" si="140"/>
        <v>0</v>
      </c>
      <c r="L268" s="106">
        <f t="shared" si="141"/>
        <v>0</v>
      </c>
      <c r="M268" s="106">
        <f t="shared" si="142"/>
        <v>0</v>
      </c>
      <c r="N268" s="106">
        <f t="shared" si="143"/>
        <v>0</v>
      </c>
      <c r="O268" s="106">
        <f t="shared" si="144"/>
        <v>0</v>
      </c>
      <c r="P268" s="106">
        <f t="shared" si="145"/>
        <v>0</v>
      </c>
      <c r="Q268" s="106">
        <f t="shared" si="146"/>
        <v>0</v>
      </c>
      <c r="R268" s="106">
        <f t="shared" si="147"/>
        <v>0</v>
      </c>
      <c r="S268" s="106">
        <f t="shared" si="148"/>
        <v>0</v>
      </c>
      <c r="T268" s="106">
        <f t="shared" si="149"/>
        <v>0</v>
      </c>
      <c r="U268" s="106">
        <f t="shared" si="150"/>
        <v>0</v>
      </c>
      <c r="V268" s="106">
        <f t="shared" si="151"/>
        <v>0</v>
      </c>
      <c r="W268" s="106">
        <f t="shared" si="152"/>
        <v>0</v>
      </c>
      <c r="X268" s="106">
        <f t="shared" si="153"/>
        <v>0</v>
      </c>
      <c r="Y268" s="98">
        <f t="shared" si="154"/>
        <v>0</v>
      </c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4"/>
        <v>258</v>
      </c>
      <c r="C269" s="103"/>
      <c r="E269" s="107" t="s">
        <v>355</v>
      </c>
      <c r="G269" s="118">
        <v>6.2</v>
      </c>
      <c r="H269" s="106" t="str">
        <f t="shared" si="138"/>
        <v>P, S, T &amp; D Plant - Customer</v>
      </c>
      <c r="I269" s="98">
        <f>'Dep. Res. Class'!J$269</f>
        <v>0</v>
      </c>
      <c r="J269" s="106">
        <f t="shared" si="139"/>
        <v>0</v>
      </c>
      <c r="K269" s="106">
        <f t="shared" si="140"/>
        <v>0</v>
      </c>
      <c r="L269" s="106">
        <f t="shared" si="141"/>
        <v>0</v>
      </c>
      <c r="M269" s="106">
        <f t="shared" si="142"/>
        <v>0</v>
      </c>
      <c r="N269" s="106">
        <f t="shared" si="143"/>
        <v>0</v>
      </c>
      <c r="O269" s="106">
        <f t="shared" si="144"/>
        <v>0</v>
      </c>
      <c r="P269" s="106">
        <f t="shared" si="145"/>
        <v>0</v>
      </c>
      <c r="Q269" s="106">
        <f t="shared" si="146"/>
        <v>0</v>
      </c>
      <c r="R269" s="106">
        <f t="shared" si="147"/>
        <v>0</v>
      </c>
      <c r="S269" s="106">
        <f t="shared" si="148"/>
        <v>0</v>
      </c>
      <c r="T269" s="106">
        <f t="shared" si="149"/>
        <v>0</v>
      </c>
      <c r="U269" s="106">
        <f t="shared" si="150"/>
        <v>0</v>
      </c>
      <c r="V269" s="106">
        <f t="shared" si="151"/>
        <v>0</v>
      </c>
      <c r="W269" s="106">
        <f t="shared" si="152"/>
        <v>0</v>
      </c>
      <c r="X269" s="106">
        <f t="shared" si="153"/>
        <v>0</v>
      </c>
      <c r="Y269" s="98">
        <f t="shared" si="154"/>
        <v>0</v>
      </c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>A269+1</f>
        <v>259</v>
      </c>
      <c r="E270" s="107"/>
      <c r="G270" s="118"/>
      <c r="H270" s="106"/>
      <c r="I270" s="98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98"/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>A270+1</f>
        <v>260</v>
      </c>
      <c r="D271" s="97" t="s">
        <v>149</v>
      </c>
      <c r="G271" s="118"/>
      <c r="I271" s="98">
        <f>'Dep. Res. Class'!J$271</f>
        <v>2317174.1980485576</v>
      </c>
      <c r="J271" s="106">
        <f>SUM(J235:J269)</f>
        <v>1895924.0668416899</v>
      </c>
      <c r="K271" s="106">
        <f t="shared" ref="K271:X271" si="155">SUM(K235:K269)</f>
        <v>406211.47124747094</v>
      </c>
      <c r="L271" s="106">
        <f t="shared" si="155"/>
        <v>617.17056224820851</v>
      </c>
      <c r="M271" s="106">
        <f t="shared" si="155"/>
        <v>9089.644745973168</v>
      </c>
      <c r="N271" s="106">
        <f t="shared" si="155"/>
        <v>5331.8446511752436</v>
      </c>
      <c r="O271" s="106">
        <f t="shared" si="155"/>
        <v>0</v>
      </c>
      <c r="P271" s="106">
        <f t="shared" si="155"/>
        <v>0</v>
      </c>
      <c r="Q271" s="106">
        <f t="shared" si="155"/>
        <v>0</v>
      </c>
      <c r="R271" s="106">
        <f t="shared" si="155"/>
        <v>0</v>
      </c>
      <c r="S271" s="106">
        <f t="shared" si="155"/>
        <v>0</v>
      </c>
      <c r="T271" s="106">
        <f t="shared" si="155"/>
        <v>0</v>
      </c>
      <c r="U271" s="106">
        <f t="shared" si="155"/>
        <v>0</v>
      </c>
      <c r="V271" s="106">
        <f t="shared" si="155"/>
        <v>0</v>
      </c>
      <c r="W271" s="106">
        <f t="shared" si="155"/>
        <v>0</v>
      </c>
      <c r="X271" s="106">
        <f t="shared" si="155"/>
        <v>0</v>
      </c>
      <c r="Y271" s="98">
        <f>SUM(J271:X271)-I271</f>
        <v>0</v>
      </c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>A271+1</f>
        <v>261</v>
      </c>
      <c r="G272" s="118"/>
      <c r="H272" s="106"/>
      <c r="I272" s="98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98"/>
      <c r="Z272" s="98"/>
      <c r="AA272" s="98"/>
      <c r="AB272" s="98"/>
      <c r="AC272" s="98"/>
      <c r="AD272" s="98"/>
      <c r="AE272" s="98"/>
      <c r="AF272" s="98"/>
      <c r="AG272" s="98"/>
    </row>
    <row r="273" spans="1:33">
      <c r="A273" s="97">
        <f>A272+1</f>
        <v>262</v>
      </c>
      <c r="D273" s="97" t="s">
        <v>405</v>
      </c>
      <c r="G273" s="118"/>
      <c r="I273" s="98">
        <f>'Dep. Res. Class'!J$273</f>
        <v>111137212.92171994</v>
      </c>
      <c r="J273" s="98">
        <f>J137+J147+J187+J229+J271</f>
        <v>85690685.801656067</v>
      </c>
      <c r="K273" s="98">
        <f t="shared" ref="K273:X273" si="156">K137+K147+K187+K229+K271</f>
        <v>24422011.920251738</v>
      </c>
      <c r="L273" s="98">
        <f t="shared" si="156"/>
        <v>42045.010899048815</v>
      </c>
      <c r="M273" s="98">
        <f t="shared" si="156"/>
        <v>619235.97104300011</v>
      </c>
      <c r="N273" s="98">
        <f t="shared" si="156"/>
        <v>363234.21787013306</v>
      </c>
      <c r="O273" s="98">
        <f t="shared" si="156"/>
        <v>0</v>
      </c>
      <c r="P273" s="98">
        <f t="shared" si="156"/>
        <v>0</v>
      </c>
      <c r="Q273" s="98">
        <f t="shared" si="156"/>
        <v>0</v>
      </c>
      <c r="R273" s="98">
        <f t="shared" si="156"/>
        <v>0</v>
      </c>
      <c r="S273" s="98">
        <f t="shared" si="156"/>
        <v>0</v>
      </c>
      <c r="T273" s="98">
        <f t="shared" si="156"/>
        <v>0</v>
      </c>
      <c r="U273" s="98">
        <f t="shared" si="156"/>
        <v>0</v>
      </c>
      <c r="V273" s="98">
        <f t="shared" si="156"/>
        <v>0</v>
      </c>
      <c r="W273" s="98">
        <f t="shared" si="156"/>
        <v>0</v>
      </c>
      <c r="X273" s="98">
        <f t="shared" si="156"/>
        <v>0</v>
      </c>
      <c r="Y273" s="98">
        <f>SUM(J273:X273)-I273</f>
        <v>0</v>
      </c>
      <c r="Z273" s="98"/>
      <c r="AA273" s="98"/>
      <c r="AB273" s="98"/>
      <c r="AC273" s="98"/>
      <c r="AD273" s="98"/>
      <c r="AE273" s="98"/>
      <c r="AF273" s="98"/>
      <c r="AG273" s="98"/>
    </row>
    <row r="275" spans="1:33">
      <c r="F275" s="103" t="s">
        <v>19</v>
      </c>
    </row>
    <row r="276" spans="1:33">
      <c r="N276" s="105"/>
      <c r="O276" s="105"/>
      <c r="Q276" s="103"/>
      <c r="R276" s="103"/>
      <c r="S276" s="103"/>
      <c r="T276" s="103"/>
      <c r="U276" s="103"/>
      <c r="V276" s="103"/>
    </row>
    <row r="277" spans="1:33">
      <c r="J277" s="98"/>
      <c r="K277" s="105"/>
      <c r="L277" s="105"/>
      <c r="M277" s="105"/>
      <c r="N277" s="103"/>
      <c r="O277" s="103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</row>
    <row r="278" spans="1:33">
      <c r="A278" s="105" t="s">
        <v>290</v>
      </c>
      <c r="C278" s="105" t="s">
        <v>288</v>
      </c>
      <c r="G278" s="104" t="s">
        <v>38</v>
      </c>
      <c r="H278" s="115" t="s">
        <v>38</v>
      </c>
      <c r="I278" s="103" t="s">
        <v>1</v>
      </c>
      <c r="J278" s="116" t="s">
        <v>56</v>
      </c>
      <c r="K278" s="116" t="s">
        <v>543</v>
      </c>
      <c r="L278" s="116" t="s">
        <v>543</v>
      </c>
      <c r="M278" s="117" t="s">
        <v>544</v>
      </c>
      <c r="N278" s="117" t="s">
        <v>544</v>
      </c>
      <c r="O278" s="103"/>
      <c r="P278" s="103"/>
      <c r="Q278" s="103"/>
      <c r="R278" s="103"/>
      <c r="S278" s="103"/>
      <c r="T278" s="105"/>
      <c r="U278" s="105"/>
      <c r="V278" s="105"/>
      <c r="W278" s="103"/>
      <c r="X278" s="103"/>
      <c r="Y278" s="103"/>
    </row>
    <row r="279" spans="1:33">
      <c r="A279" s="105" t="s">
        <v>289</v>
      </c>
      <c r="C279" s="105" t="s">
        <v>289</v>
      </c>
      <c r="G279" s="104" t="s">
        <v>39</v>
      </c>
      <c r="H279" s="115" t="s">
        <v>21</v>
      </c>
      <c r="I279" s="103" t="s">
        <v>2</v>
      </c>
      <c r="J279" s="116" t="s">
        <v>464</v>
      </c>
      <c r="K279" s="117" t="s">
        <v>545</v>
      </c>
      <c r="L279" s="117" t="s">
        <v>546</v>
      </c>
      <c r="M279" s="117" t="s">
        <v>545</v>
      </c>
      <c r="N279" s="117" t="s">
        <v>546</v>
      </c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33">
      <c r="A280" s="97">
        <f>+A273+1</f>
        <v>263</v>
      </c>
      <c r="D280" s="97" t="s">
        <v>322</v>
      </c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1:33">
      <c r="A281" s="97">
        <f t="shared" ref="A281:A345" si="157">A280+1</f>
        <v>264</v>
      </c>
      <c r="G281" s="118"/>
      <c r="H281" s="106"/>
      <c r="I281" s="98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98"/>
      <c r="Z281" s="98"/>
      <c r="AA281" s="98"/>
      <c r="AB281" s="98"/>
      <c r="AC281" s="98"/>
      <c r="AD281" s="98"/>
      <c r="AE281" s="98"/>
      <c r="AF281" s="98"/>
      <c r="AG281" s="98"/>
    </row>
    <row r="282" spans="1:33">
      <c r="A282" s="97">
        <f t="shared" si="157"/>
        <v>265</v>
      </c>
      <c r="C282" s="97">
        <v>30100</v>
      </c>
      <c r="E282" s="107" t="s">
        <v>323</v>
      </c>
      <c r="G282" s="118">
        <v>6.4</v>
      </c>
      <c r="H282" s="106" t="str">
        <f>VLOOKUP($G282,alloc,3)</f>
        <v>P, S, T &amp; D Plant - Demand</v>
      </c>
      <c r="I282" s="98">
        <f>'Dep. Res. Class'!K$14</f>
        <v>3580.3646865080432</v>
      </c>
      <c r="J282" s="106">
        <f>$I282*VLOOKUP($G282,alloc,6)</f>
        <v>1667.7127994424518</v>
      </c>
      <c r="K282" s="106">
        <f>$I282*VLOOKUP($G282,alloc,7)</f>
        <v>899.90635466111041</v>
      </c>
      <c r="L282" s="106">
        <f>$I282*VLOOKUP($G282,alloc,8)</f>
        <v>20.422311581873515</v>
      </c>
      <c r="M282" s="106">
        <f>$I282*VLOOKUP($G282,alloc,9)</f>
        <v>519.31208144901348</v>
      </c>
      <c r="N282" s="106">
        <f>$I282*VLOOKUP($G282,alloc,10)</f>
        <v>473.01113937359401</v>
      </c>
      <c r="O282" s="106">
        <f>$I282*VLOOKUP($G282,alloc,11)</f>
        <v>0</v>
      </c>
      <c r="P282" s="106">
        <f>$I282*VLOOKUP($G282,alloc,12)</f>
        <v>0</v>
      </c>
      <c r="Q282" s="106">
        <f>$I282*VLOOKUP($G282,alloc,13)</f>
        <v>0</v>
      </c>
      <c r="R282" s="106">
        <f>$I282*VLOOKUP($G282,alloc,14)</f>
        <v>0</v>
      </c>
      <c r="S282" s="106">
        <f>$I282*VLOOKUP($G282,alloc,15)</f>
        <v>0</v>
      </c>
      <c r="T282" s="106">
        <f>$I282*VLOOKUP($G282,alloc,16)</f>
        <v>0</v>
      </c>
      <c r="U282" s="106">
        <f>$I282*VLOOKUP($G282,alloc,17)</f>
        <v>0</v>
      </c>
      <c r="V282" s="106">
        <f>$I282*VLOOKUP($G282,alloc,18)</f>
        <v>0</v>
      </c>
      <c r="W282" s="106">
        <f>$I282*VLOOKUP($G282,alloc,19)</f>
        <v>0</v>
      </c>
      <c r="X282" s="106">
        <f>$I282*VLOOKUP($G282,alloc,20)</f>
        <v>0</v>
      </c>
      <c r="Y282" s="98">
        <f>SUM(J282:X282)-I282</f>
        <v>0</v>
      </c>
      <c r="Z282" s="98"/>
      <c r="AA282" s="98"/>
      <c r="AB282" s="98"/>
      <c r="AC282" s="98"/>
      <c r="AD282" s="98"/>
      <c r="AE282" s="98"/>
      <c r="AF282" s="98"/>
      <c r="AG282" s="98"/>
    </row>
    <row r="283" spans="1:33">
      <c r="A283" s="97">
        <f t="shared" si="157"/>
        <v>266</v>
      </c>
      <c r="C283" s="97">
        <v>30200</v>
      </c>
      <c r="E283" s="107" t="s">
        <v>185</v>
      </c>
      <c r="G283" s="118">
        <v>6.4</v>
      </c>
      <c r="H283" s="106" t="str">
        <f>VLOOKUP($G283,alloc,3)</f>
        <v>P, S, T &amp; D Plant - Demand</v>
      </c>
      <c r="I283" s="98">
        <f>'Dep. Res. Class'!K$15</f>
        <v>51516.298129948613</v>
      </c>
      <c r="J283" s="106">
        <f>$I283*VLOOKUP($G283,alloc,6)</f>
        <v>23995.988479877869</v>
      </c>
      <c r="K283" s="106">
        <f>$I283*VLOOKUP($G283,alloc,7)</f>
        <v>12948.358090575444</v>
      </c>
      <c r="L283" s="106">
        <f>$I283*VLOOKUP($G283,alloc,8)</f>
        <v>293.84768985100283</v>
      </c>
      <c r="M283" s="106">
        <f>$I283*VLOOKUP($G283,alloc,9)</f>
        <v>7472.1539152772657</v>
      </c>
      <c r="N283" s="106">
        <f>$I283*VLOOKUP($G283,alloc,10)</f>
        <v>6805.9499543670308</v>
      </c>
      <c r="O283" s="106">
        <f>$I283*VLOOKUP($G283,alloc,11)</f>
        <v>0</v>
      </c>
      <c r="P283" s="106">
        <f>$I283*VLOOKUP($G283,alloc,12)</f>
        <v>0</v>
      </c>
      <c r="Q283" s="106">
        <f>$I283*VLOOKUP($G283,alloc,13)</f>
        <v>0</v>
      </c>
      <c r="R283" s="106">
        <f>$I283*VLOOKUP($G283,alloc,14)</f>
        <v>0</v>
      </c>
      <c r="S283" s="106">
        <f>$I283*VLOOKUP($G283,alloc,15)</f>
        <v>0</v>
      </c>
      <c r="T283" s="106">
        <f>$I283*VLOOKUP($G283,alloc,16)</f>
        <v>0</v>
      </c>
      <c r="U283" s="106">
        <f>$I283*VLOOKUP($G283,alloc,17)</f>
        <v>0</v>
      </c>
      <c r="V283" s="106">
        <f>$I283*VLOOKUP($G283,alloc,18)</f>
        <v>0</v>
      </c>
      <c r="W283" s="106">
        <f>$I283*VLOOKUP($G283,alloc,19)</f>
        <v>0</v>
      </c>
      <c r="X283" s="106">
        <f>$I283*VLOOKUP($G283,alloc,20)</f>
        <v>0</v>
      </c>
      <c r="Y283" s="98">
        <f>SUM(J283:X283)-I283</f>
        <v>0</v>
      </c>
      <c r="Z283" s="98"/>
      <c r="AA283" s="98"/>
      <c r="AB283" s="98"/>
      <c r="AC283" s="98"/>
      <c r="AD283" s="98"/>
      <c r="AE283" s="98"/>
      <c r="AF283" s="98"/>
      <c r="AG283" s="98"/>
    </row>
    <row r="284" spans="1:33">
      <c r="A284" s="97">
        <f t="shared" si="157"/>
        <v>267</v>
      </c>
      <c r="C284" s="97">
        <v>30300</v>
      </c>
      <c r="E284" s="107" t="s">
        <v>324</v>
      </c>
      <c r="G284" s="118">
        <v>99</v>
      </c>
      <c r="H284" s="106" t="str">
        <f>VLOOKUP($G284,alloc,3)</f>
        <v>-</v>
      </c>
      <c r="I284" s="98">
        <f>'Dep. Res. Class'!K$16</f>
        <v>0</v>
      </c>
      <c r="J284" s="106">
        <f>$I284*VLOOKUP($G284,alloc,6)</f>
        <v>0</v>
      </c>
      <c r="K284" s="106">
        <f>$I284*VLOOKUP($G284,alloc,7)</f>
        <v>0</v>
      </c>
      <c r="L284" s="106">
        <f>$I284*VLOOKUP($G284,alloc,8)</f>
        <v>0</v>
      </c>
      <c r="M284" s="106">
        <f>$I284*VLOOKUP($G284,alloc,9)</f>
        <v>0</v>
      </c>
      <c r="N284" s="106">
        <f>$I284*VLOOKUP($G284,alloc,10)</f>
        <v>0</v>
      </c>
      <c r="O284" s="106">
        <f>$I284*VLOOKUP($G284,alloc,11)</f>
        <v>0</v>
      </c>
      <c r="P284" s="106">
        <f>$I284*VLOOKUP($G284,alloc,12)</f>
        <v>0</v>
      </c>
      <c r="Q284" s="106">
        <f>$I284*VLOOKUP($G284,alloc,13)</f>
        <v>0</v>
      </c>
      <c r="R284" s="106">
        <f>$I284*VLOOKUP($G284,alloc,14)</f>
        <v>0</v>
      </c>
      <c r="S284" s="106">
        <f>$I284*VLOOKUP($G284,alloc,15)</f>
        <v>0</v>
      </c>
      <c r="T284" s="106">
        <f>$I284*VLOOKUP($G284,alloc,16)</f>
        <v>0</v>
      </c>
      <c r="U284" s="106">
        <f>$I284*VLOOKUP($G284,alloc,17)</f>
        <v>0</v>
      </c>
      <c r="V284" s="106">
        <f>$I284*VLOOKUP($G284,alloc,18)</f>
        <v>0</v>
      </c>
      <c r="W284" s="106">
        <f>$I284*VLOOKUP($G284,alloc,19)</f>
        <v>0</v>
      </c>
      <c r="X284" s="106">
        <f>$I284*VLOOKUP($G284,alloc,20)</f>
        <v>0</v>
      </c>
      <c r="Y284" s="98">
        <f>SUM(J284:X284)-I284</f>
        <v>0</v>
      </c>
      <c r="Z284" s="98"/>
      <c r="AA284" s="98"/>
      <c r="AB284" s="98"/>
      <c r="AC284" s="98"/>
      <c r="AD284" s="98"/>
      <c r="AE284" s="98"/>
      <c r="AF284" s="98"/>
      <c r="AG284" s="98"/>
    </row>
    <row r="285" spans="1:33">
      <c r="A285" s="97">
        <f t="shared" si="157"/>
        <v>268</v>
      </c>
      <c r="G285" s="118"/>
      <c r="H285" s="106"/>
      <c r="I285" s="98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98"/>
      <c r="Z285" s="98"/>
      <c r="AA285" s="98"/>
      <c r="AB285" s="98"/>
      <c r="AC285" s="98"/>
      <c r="AD285" s="98"/>
      <c r="AE285" s="98"/>
      <c r="AF285" s="98"/>
      <c r="AG285" s="98"/>
    </row>
    <row r="286" spans="1:33">
      <c r="A286" s="97">
        <f t="shared" si="157"/>
        <v>269</v>
      </c>
      <c r="D286" s="97" t="s">
        <v>325</v>
      </c>
      <c r="G286" s="118"/>
      <c r="I286" s="98">
        <f>'Dep. Res. Class'!K$18</f>
        <v>55096.662816456657</v>
      </c>
      <c r="J286" s="98">
        <f>SUM(J282:J284)</f>
        <v>25663.701279320321</v>
      </c>
      <c r="K286" s="98">
        <f t="shared" ref="K286:X286" si="158">SUM(K282:K284)</f>
        <v>13848.264445236555</v>
      </c>
      <c r="L286" s="98">
        <f t="shared" si="158"/>
        <v>314.27000143287637</v>
      </c>
      <c r="M286" s="98">
        <f t="shared" si="158"/>
        <v>7991.4659967262796</v>
      </c>
      <c r="N286" s="98">
        <f t="shared" si="158"/>
        <v>7278.9610937406251</v>
      </c>
      <c r="O286" s="98">
        <f t="shared" si="158"/>
        <v>0</v>
      </c>
      <c r="P286" s="98">
        <f t="shared" si="158"/>
        <v>0</v>
      </c>
      <c r="Q286" s="98">
        <f t="shared" si="158"/>
        <v>0</v>
      </c>
      <c r="R286" s="98">
        <f t="shared" si="158"/>
        <v>0</v>
      </c>
      <c r="S286" s="98">
        <f t="shared" si="158"/>
        <v>0</v>
      </c>
      <c r="T286" s="98">
        <f t="shared" si="158"/>
        <v>0</v>
      </c>
      <c r="U286" s="98">
        <f t="shared" si="158"/>
        <v>0</v>
      </c>
      <c r="V286" s="98">
        <f t="shared" si="158"/>
        <v>0</v>
      </c>
      <c r="W286" s="98">
        <f t="shared" si="158"/>
        <v>0</v>
      </c>
      <c r="X286" s="98">
        <f t="shared" si="158"/>
        <v>0</v>
      </c>
      <c r="Y286" s="98">
        <f>SUM(J286:X286)-I286</f>
        <v>0</v>
      </c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si="157"/>
        <v>270</v>
      </c>
      <c r="G287" s="118"/>
      <c r="H287" s="106"/>
      <c r="I287" s="98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7"/>
        <v>271</v>
      </c>
      <c r="D288" s="97" t="s">
        <v>334</v>
      </c>
      <c r="G288" s="118"/>
      <c r="H288" s="106"/>
      <c r="I288" s="98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98"/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7"/>
        <v>272</v>
      </c>
      <c r="G289" s="118"/>
      <c r="H289" s="106"/>
      <c r="I289" s="98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98"/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7"/>
        <v>273</v>
      </c>
      <c r="C290" s="97">
        <v>32520</v>
      </c>
      <c r="E290" s="107" t="s">
        <v>326</v>
      </c>
      <c r="G290" s="118">
        <v>3</v>
      </c>
      <c r="H290" s="106" t="str">
        <f t="shared" ref="H290:H296" si="159">VLOOKUP($G290,alloc,3)</f>
        <v>Peak Day</v>
      </c>
      <c r="I290" s="98">
        <f>'Dep. Res. Class'!K$22</f>
        <v>0</v>
      </c>
      <c r="J290" s="106">
        <f t="shared" ref="J290:J296" si="160">$I290*VLOOKUP($G290,alloc,6)</f>
        <v>0</v>
      </c>
      <c r="K290" s="106">
        <f t="shared" ref="K290:K296" si="161">$I290*VLOOKUP($G290,alloc,7)</f>
        <v>0</v>
      </c>
      <c r="L290" s="106">
        <f t="shared" ref="L290:L296" si="162">$I290*VLOOKUP($G290,alloc,8)</f>
        <v>0</v>
      </c>
      <c r="M290" s="106">
        <f t="shared" ref="M290:M296" si="163">$I290*VLOOKUP($G290,alloc,9)</f>
        <v>0</v>
      </c>
      <c r="N290" s="106">
        <f t="shared" ref="N290:N296" si="164">$I290*VLOOKUP($G290,alloc,10)</f>
        <v>0</v>
      </c>
      <c r="O290" s="106">
        <f t="shared" ref="O290:O296" si="165">$I290*VLOOKUP($G290,alloc,11)</f>
        <v>0</v>
      </c>
      <c r="P290" s="106">
        <f t="shared" ref="P290:P296" si="166">$I290*VLOOKUP($G290,alloc,12)</f>
        <v>0</v>
      </c>
      <c r="Q290" s="106">
        <f t="shared" ref="Q290:Q296" si="167">$I290*VLOOKUP($G290,alloc,13)</f>
        <v>0</v>
      </c>
      <c r="R290" s="106">
        <f t="shared" ref="R290:R296" si="168">$I290*VLOOKUP($G290,alloc,14)</f>
        <v>0</v>
      </c>
      <c r="S290" s="106">
        <f t="shared" ref="S290:S296" si="169">$I290*VLOOKUP($G290,alloc,15)</f>
        <v>0</v>
      </c>
      <c r="T290" s="106">
        <f t="shared" ref="T290:T296" si="170">$I290*VLOOKUP($G290,alloc,16)</f>
        <v>0</v>
      </c>
      <c r="U290" s="106">
        <f t="shared" ref="U290:U296" si="171">$I290*VLOOKUP($G290,alloc,17)</f>
        <v>0</v>
      </c>
      <c r="V290" s="106">
        <f t="shared" ref="V290:V296" si="172">$I290*VLOOKUP($G290,alloc,18)</f>
        <v>0</v>
      </c>
      <c r="W290" s="106">
        <f t="shared" ref="W290:W296" si="173">$I290*VLOOKUP($G290,alloc,19)</f>
        <v>0</v>
      </c>
      <c r="X290" s="106">
        <f t="shared" ref="X290:X296" si="174">$I290*VLOOKUP($G290,alloc,20)</f>
        <v>0</v>
      </c>
      <c r="Y290" s="98">
        <f t="shared" ref="Y290:Y296" si="175">SUM(J290:X290)-I290</f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7"/>
        <v>274</v>
      </c>
      <c r="C291" s="97">
        <v>32540</v>
      </c>
      <c r="E291" s="107" t="s">
        <v>327</v>
      </c>
      <c r="G291" s="118">
        <v>3</v>
      </c>
      <c r="H291" s="106" t="str">
        <f t="shared" si="159"/>
        <v>Peak Day</v>
      </c>
      <c r="I291" s="98">
        <f>'Dep. Res. Class'!K$23</f>
        <v>0</v>
      </c>
      <c r="J291" s="106">
        <f t="shared" si="160"/>
        <v>0</v>
      </c>
      <c r="K291" s="106">
        <f t="shared" si="161"/>
        <v>0</v>
      </c>
      <c r="L291" s="106">
        <f t="shared" si="162"/>
        <v>0</v>
      </c>
      <c r="M291" s="106">
        <f t="shared" si="163"/>
        <v>0</v>
      </c>
      <c r="N291" s="106">
        <f t="shared" si="164"/>
        <v>0</v>
      </c>
      <c r="O291" s="106">
        <f t="shared" si="165"/>
        <v>0</v>
      </c>
      <c r="P291" s="106">
        <f t="shared" si="166"/>
        <v>0</v>
      </c>
      <c r="Q291" s="106">
        <f t="shared" si="167"/>
        <v>0</v>
      </c>
      <c r="R291" s="106">
        <f t="shared" si="168"/>
        <v>0</v>
      </c>
      <c r="S291" s="106">
        <f t="shared" si="169"/>
        <v>0</v>
      </c>
      <c r="T291" s="106">
        <f t="shared" si="170"/>
        <v>0</v>
      </c>
      <c r="U291" s="106">
        <f t="shared" si="171"/>
        <v>0</v>
      </c>
      <c r="V291" s="106">
        <f t="shared" si="172"/>
        <v>0</v>
      </c>
      <c r="W291" s="106">
        <f t="shared" si="173"/>
        <v>0</v>
      </c>
      <c r="X291" s="106">
        <f t="shared" si="174"/>
        <v>0</v>
      </c>
      <c r="Y291" s="98">
        <f t="shared" si="175"/>
        <v>0</v>
      </c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7"/>
        <v>275</v>
      </c>
      <c r="C292" s="97">
        <v>33100</v>
      </c>
      <c r="E292" s="107" t="s">
        <v>328</v>
      </c>
      <c r="G292" s="118">
        <v>3</v>
      </c>
      <c r="H292" s="106" t="str">
        <f t="shared" si="159"/>
        <v>Peak Day</v>
      </c>
      <c r="I292" s="98">
        <f>'Dep. Res. Class'!K$24</f>
        <v>0</v>
      </c>
      <c r="J292" s="106">
        <f t="shared" si="160"/>
        <v>0</v>
      </c>
      <c r="K292" s="106">
        <f t="shared" si="161"/>
        <v>0</v>
      </c>
      <c r="L292" s="106">
        <f t="shared" si="162"/>
        <v>0</v>
      </c>
      <c r="M292" s="106">
        <f t="shared" si="163"/>
        <v>0</v>
      </c>
      <c r="N292" s="106">
        <f t="shared" si="164"/>
        <v>0</v>
      </c>
      <c r="O292" s="106">
        <f t="shared" si="165"/>
        <v>0</v>
      </c>
      <c r="P292" s="106">
        <f t="shared" si="166"/>
        <v>0</v>
      </c>
      <c r="Q292" s="106">
        <f t="shared" si="167"/>
        <v>0</v>
      </c>
      <c r="R292" s="106">
        <f t="shared" si="168"/>
        <v>0</v>
      </c>
      <c r="S292" s="106">
        <f t="shared" si="169"/>
        <v>0</v>
      </c>
      <c r="T292" s="106">
        <f t="shared" si="170"/>
        <v>0</v>
      </c>
      <c r="U292" s="106">
        <f t="shared" si="171"/>
        <v>0</v>
      </c>
      <c r="V292" s="106">
        <f t="shared" si="172"/>
        <v>0</v>
      </c>
      <c r="W292" s="106">
        <f t="shared" si="173"/>
        <v>0</v>
      </c>
      <c r="X292" s="106">
        <f t="shared" si="174"/>
        <v>0</v>
      </c>
      <c r="Y292" s="98">
        <f t="shared" si="175"/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7"/>
        <v>276</v>
      </c>
      <c r="C293" s="97">
        <v>33201</v>
      </c>
      <c r="E293" s="107" t="s">
        <v>329</v>
      </c>
      <c r="G293" s="118">
        <v>3</v>
      </c>
      <c r="H293" s="106" t="str">
        <f t="shared" si="159"/>
        <v>Peak Day</v>
      </c>
      <c r="I293" s="98">
        <f>'Dep. Res. Class'!K$25</f>
        <v>0</v>
      </c>
      <c r="J293" s="106">
        <f t="shared" si="160"/>
        <v>0</v>
      </c>
      <c r="K293" s="106">
        <f t="shared" si="161"/>
        <v>0</v>
      </c>
      <c r="L293" s="106">
        <f t="shared" si="162"/>
        <v>0</v>
      </c>
      <c r="M293" s="106">
        <f t="shared" si="163"/>
        <v>0</v>
      </c>
      <c r="N293" s="106">
        <f t="shared" si="164"/>
        <v>0</v>
      </c>
      <c r="O293" s="106">
        <f t="shared" si="165"/>
        <v>0</v>
      </c>
      <c r="P293" s="106">
        <f t="shared" si="166"/>
        <v>0</v>
      </c>
      <c r="Q293" s="106">
        <f t="shared" si="167"/>
        <v>0</v>
      </c>
      <c r="R293" s="106">
        <f t="shared" si="168"/>
        <v>0</v>
      </c>
      <c r="S293" s="106">
        <f t="shared" si="169"/>
        <v>0</v>
      </c>
      <c r="T293" s="106">
        <f t="shared" si="170"/>
        <v>0</v>
      </c>
      <c r="U293" s="106">
        <f t="shared" si="171"/>
        <v>0</v>
      </c>
      <c r="V293" s="106">
        <f t="shared" si="172"/>
        <v>0</v>
      </c>
      <c r="W293" s="106">
        <f t="shared" si="173"/>
        <v>0</v>
      </c>
      <c r="X293" s="106">
        <f t="shared" si="174"/>
        <v>0</v>
      </c>
      <c r="Y293" s="98">
        <f t="shared" si="175"/>
        <v>0</v>
      </c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7"/>
        <v>277</v>
      </c>
      <c r="C294" s="97">
        <v>33202</v>
      </c>
      <c r="E294" s="107" t="s">
        <v>330</v>
      </c>
      <c r="G294" s="118">
        <v>3</v>
      </c>
      <c r="H294" s="106" t="str">
        <f t="shared" si="159"/>
        <v>Peak Day</v>
      </c>
      <c r="I294" s="98">
        <f>'Dep. Res. Class'!K$26</f>
        <v>0</v>
      </c>
      <c r="J294" s="106">
        <f t="shared" si="160"/>
        <v>0</v>
      </c>
      <c r="K294" s="106">
        <f t="shared" si="161"/>
        <v>0</v>
      </c>
      <c r="L294" s="106">
        <f t="shared" si="162"/>
        <v>0</v>
      </c>
      <c r="M294" s="106">
        <f t="shared" si="163"/>
        <v>0</v>
      </c>
      <c r="N294" s="106">
        <f t="shared" si="164"/>
        <v>0</v>
      </c>
      <c r="O294" s="106">
        <f t="shared" si="165"/>
        <v>0</v>
      </c>
      <c r="P294" s="106">
        <f t="shared" si="166"/>
        <v>0</v>
      </c>
      <c r="Q294" s="106">
        <f t="shared" si="167"/>
        <v>0</v>
      </c>
      <c r="R294" s="106">
        <f t="shared" si="168"/>
        <v>0</v>
      </c>
      <c r="S294" s="106">
        <f t="shared" si="169"/>
        <v>0</v>
      </c>
      <c r="T294" s="106">
        <f t="shared" si="170"/>
        <v>0</v>
      </c>
      <c r="U294" s="106">
        <f t="shared" si="171"/>
        <v>0</v>
      </c>
      <c r="V294" s="106">
        <f t="shared" si="172"/>
        <v>0</v>
      </c>
      <c r="W294" s="106">
        <f t="shared" si="173"/>
        <v>0</v>
      </c>
      <c r="X294" s="106">
        <f t="shared" si="174"/>
        <v>0</v>
      </c>
      <c r="Y294" s="98">
        <f t="shared" si="175"/>
        <v>0</v>
      </c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7"/>
        <v>278</v>
      </c>
      <c r="C295" s="97">
        <v>33400</v>
      </c>
      <c r="E295" s="107" t="s">
        <v>331</v>
      </c>
      <c r="G295" s="118">
        <v>3</v>
      </c>
      <c r="H295" s="106" t="str">
        <f t="shared" si="159"/>
        <v>Peak Day</v>
      </c>
      <c r="I295" s="98">
        <f>'Dep. Res. Class'!K$27</f>
        <v>0</v>
      </c>
      <c r="J295" s="106">
        <f t="shared" si="160"/>
        <v>0</v>
      </c>
      <c r="K295" s="106">
        <f t="shared" si="161"/>
        <v>0</v>
      </c>
      <c r="L295" s="106">
        <f t="shared" si="162"/>
        <v>0</v>
      </c>
      <c r="M295" s="106">
        <f t="shared" si="163"/>
        <v>0</v>
      </c>
      <c r="N295" s="106">
        <f t="shared" si="164"/>
        <v>0</v>
      </c>
      <c r="O295" s="106">
        <f t="shared" si="165"/>
        <v>0</v>
      </c>
      <c r="P295" s="106">
        <f t="shared" si="166"/>
        <v>0</v>
      </c>
      <c r="Q295" s="106">
        <f t="shared" si="167"/>
        <v>0</v>
      </c>
      <c r="R295" s="106">
        <f t="shared" si="168"/>
        <v>0</v>
      </c>
      <c r="S295" s="106">
        <f t="shared" si="169"/>
        <v>0</v>
      </c>
      <c r="T295" s="106">
        <f t="shared" si="170"/>
        <v>0</v>
      </c>
      <c r="U295" s="106">
        <f t="shared" si="171"/>
        <v>0</v>
      </c>
      <c r="V295" s="106">
        <f t="shared" si="172"/>
        <v>0</v>
      </c>
      <c r="W295" s="106">
        <f t="shared" si="173"/>
        <v>0</v>
      </c>
      <c r="X295" s="106">
        <f t="shared" si="174"/>
        <v>0</v>
      </c>
      <c r="Y295" s="98">
        <f t="shared" si="175"/>
        <v>0</v>
      </c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7"/>
        <v>279</v>
      </c>
      <c r="C296" s="97">
        <v>33600</v>
      </c>
      <c r="E296" s="107" t="s">
        <v>332</v>
      </c>
      <c r="G296" s="118">
        <v>3</v>
      </c>
      <c r="H296" s="106" t="str">
        <f t="shared" si="159"/>
        <v>Peak Day</v>
      </c>
      <c r="I296" s="98">
        <f>'Dep. Res. Class'!K$28</f>
        <v>0</v>
      </c>
      <c r="J296" s="106">
        <f t="shared" si="160"/>
        <v>0</v>
      </c>
      <c r="K296" s="106">
        <f t="shared" si="161"/>
        <v>0</v>
      </c>
      <c r="L296" s="106">
        <f t="shared" si="162"/>
        <v>0</v>
      </c>
      <c r="M296" s="106">
        <f t="shared" si="163"/>
        <v>0</v>
      </c>
      <c r="N296" s="106">
        <f t="shared" si="164"/>
        <v>0</v>
      </c>
      <c r="O296" s="106">
        <f t="shared" si="165"/>
        <v>0</v>
      </c>
      <c r="P296" s="106">
        <f t="shared" si="166"/>
        <v>0</v>
      </c>
      <c r="Q296" s="106">
        <f t="shared" si="167"/>
        <v>0</v>
      </c>
      <c r="R296" s="106">
        <f t="shared" si="168"/>
        <v>0</v>
      </c>
      <c r="S296" s="106">
        <f t="shared" si="169"/>
        <v>0</v>
      </c>
      <c r="T296" s="106">
        <f t="shared" si="170"/>
        <v>0</v>
      </c>
      <c r="U296" s="106">
        <f t="shared" si="171"/>
        <v>0</v>
      </c>
      <c r="V296" s="106">
        <f t="shared" si="172"/>
        <v>0</v>
      </c>
      <c r="W296" s="106">
        <f t="shared" si="173"/>
        <v>0</v>
      </c>
      <c r="X296" s="106">
        <f t="shared" si="174"/>
        <v>0</v>
      </c>
      <c r="Y296" s="98">
        <f t="shared" si="175"/>
        <v>0</v>
      </c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7"/>
        <v>280</v>
      </c>
      <c r="G297" s="118"/>
      <c r="I297" s="98"/>
      <c r="J297" s="119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7"/>
        <v>281</v>
      </c>
      <c r="D298" s="97" t="s">
        <v>333</v>
      </c>
      <c r="G298" s="118"/>
      <c r="H298" s="106"/>
      <c r="I298" s="98">
        <f>'Dep. Res. Class'!K$30</f>
        <v>0</v>
      </c>
      <c r="J298" s="98">
        <f t="shared" ref="J298:P298" si="176">SUM(J289:J296)</f>
        <v>0</v>
      </c>
      <c r="K298" s="98">
        <f t="shared" si="176"/>
        <v>0</v>
      </c>
      <c r="L298" s="98">
        <f t="shared" si="176"/>
        <v>0</v>
      </c>
      <c r="M298" s="98">
        <f t="shared" si="176"/>
        <v>0</v>
      </c>
      <c r="N298" s="98">
        <f t="shared" si="176"/>
        <v>0</v>
      </c>
      <c r="O298" s="98">
        <f t="shared" si="176"/>
        <v>0</v>
      </c>
      <c r="P298" s="98">
        <f t="shared" si="176"/>
        <v>0</v>
      </c>
      <c r="Q298" s="98">
        <f t="shared" ref="Q298:X298" si="177">SUM(Q289:Q296)</f>
        <v>0</v>
      </c>
      <c r="R298" s="98">
        <f t="shared" si="177"/>
        <v>0</v>
      </c>
      <c r="S298" s="98">
        <f t="shared" si="177"/>
        <v>0</v>
      </c>
      <c r="T298" s="98">
        <f t="shared" si="177"/>
        <v>0</v>
      </c>
      <c r="U298" s="98">
        <f t="shared" si="177"/>
        <v>0</v>
      </c>
      <c r="V298" s="98">
        <f t="shared" si="177"/>
        <v>0</v>
      </c>
      <c r="W298" s="98">
        <f t="shared" si="177"/>
        <v>0</v>
      </c>
      <c r="X298" s="98">
        <f t="shared" si="177"/>
        <v>0</v>
      </c>
      <c r="Y298" s="98">
        <f>SUM(J298:X298)-I298</f>
        <v>0</v>
      </c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7"/>
        <v>282</v>
      </c>
      <c r="G299" s="118"/>
      <c r="H299" s="106"/>
      <c r="I299" s="98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98"/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7"/>
        <v>283</v>
      </c>
      <c r="D300" s="97" t="s">
        <v>346</v>
      </c>
      <c r="G300" s="118"/>
      <c r="H300" s="106"/>
      <c r="I300" s="98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98"/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7"/>
        <v>284</v>
      </c>
      <c r="G301" s="118"/>
      <c r="H301" s="106"/>
      <c r="I301" s="98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98"/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7"/>
        <v>285</v>
      </c>
      <c r="C302" s="97">
        <v>35010</v>
      </c>
      <c r="E302" s="107" t="s">
        <v>274</v>
      </c>
      <c r="G302" s="118">
        <v>3</v>
      </c>
      <c r="H302" s="106" t="str">
        <f t="shared" ref="H302:H318" si="178">VLOOKUP($G302,alloc,3)</f>
        <v>Peak Day</v>
      </c>
      <c r="I302" s="98">
        <f>'Dep. Res. Class'!K$34</f>
        <v>0</v>
      </c>
      <c r="J302" s="106">
        <f t="shared" ref="J302:J318" si="179">$I302*VLOOKUP($G302,alloc,6)</f>
        <v>0</v>
      </c>
      <c r="K302" s="106">
        <f t="shared" ref="K302:K318" si="180">$I302*VLOOKUP($G302,alloc,7)</f>
        <v>0</v>
      </c>
      <c r="L302" s="106">
        <f t="shared" ref="L302:L318" si="181">$I302*VLOOKUP($G302,alloc,8)</f>
        <v>0</v>
      </c>
      <c r="M302" s="106">
        <f t="shared" ref="M302:M318" si="182">$I302*VLOOKUP($G302,alloc,9)</f>
        <v>0</v>
      </c>
      <c r="N302" s="106">
        <f t="shared" ref="N302:N318" si="183">$I302*VLOOKUP($G302,alloc,10)</f>
        <v>0</v>
      </c>
      <c r="O302" s="106">
        <f t="shared" ref="O302:O318" si="184">$I302*VLOOKUP($G302,alloc,11)</f>
        <v>0</v>
      </c>
      <c r="P302" s="106">
        <f t="shared" ref="P302:P318" si="185">$I302*VLOOKUP($G302,alloc,12)</f>
        <v>0</v>
      </c>
      <c r="Q302" s="106">
        <f t="shared" ref="Q302:Q318" si="186">$I302*VLOOKUP($G302,alloc,13)</f>
        <v>0</v>
      </c>
      <c r="R302" s="106">
        <f t="shared" ref="R302:R318" si="187">$I302*VLOOKUP($G302,alloc,14)</f>
        <v>0</v>
      </c>
      <c r="S302" s="106">
        <f t="shared" ref="S302:S318" si="188">$I302*VLOOKUP($G302,alloc,15)</f>
        <v>0</v>
      </c>
      <c r="T302" s="106">
        <f t="shared" ref="T302:T318" si="189">$I302*VLOOKUP($G302,alloc,16)</f>
        <v>0</v>
      </c>
      <c r="U302" s="106">
        <f t="shared" ref="U302:U318" si="190">$I302*VLOOKUP($G302,alloc,17)</f>
        <v>0</v>
      </c>
      <c r="V302" s="106">
        <f t="shared" ref="V302:V318" si="191">$I302*VLOOKUP($G302,alloc,18)</f>
        <v>0</v>
      </c>
      <c r="W302" s="106">
        <f t="shared" ref="W302:W318" si="192">$I302*VLOOKUP($G302,alloc,19)</f>
        <v>0</v>
      </c>
      <c r="X302" s="106">
        <f t="shared" ref="X302:X318" si="193">$I302*VLOOKUP($G302,alloc,20)</f>
        <v>0</v>
      </c>
      <c r="Y302" s="98">
        <f t="shared" ref="Y302:Y318" si="194">SUM(J302:X302)-I302</f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7"/>
        <v>286</v>
      </c>
      <c r="C303" s="97">
        <v>35020</v>
      </c>
      <c r="E303" s="107" t="s">
        <v>137</v>
      </c>
      <c r="G303" s="118">
        <v>3</v>
      </c>
      <c r="H303" s="106" t="str">
        <f t="shared" si="178"/>
        <v>Peak Day</v>
      </c>
      <c r="I303" s="98">
        <f>'Dep. Res. Class'!K$35</f>
        <v>2062.7338190000009</v>
      </c>
      <c r="J303" s="106">
        <f t="shared" si="179"/>
        <v>960.80927307553588</v>
      </c>
      <c r="K303" s="106">
        <f t="shared" si="180"/>
        <v>518.45759698376219</v>
      </c>
      <c r="L303" s="106">
        <f t="shared" si="181"/>
        <v>11.765782664774159</v>
      </c>
      <c r="M303" s="106">
        <f t="shared" si="182"/>
        <v>299.18812378437218</v>
      </c>
      <c r="N303" s="106">
        <f t="shared" si="183"/>
        <v>272.51304249155669</v>
      </c>
      <c r="O303" s="106">
        <f t="shared" si="184"/>
        <v>0</v>
      </c>
      <c r="P303" s="106">
        <f t="shared" si="185"/>
        <v>0</v>
      </c>
      <c r="Q303" s="106">
        <f t="shared" si="186"/>
        <v>0</v>
      </c>
      <c r="R303" s="106">
        <f t="shared" si="187"/>
        <v>0</v>
      </c>
      <c r="S303" s="106">
        <f t="shared" si="188"/>
        <v>0</v>
      </c>
      <c r="T303" s="106">
        <f t="shared" si="189"/>
        <v>0</v>
      </c>
      <c r="U303" s="106">
        <f t="shared" si="190"/>
        <v>0</v>
      </c>
      <c r="V303" s="106">
        <f t="shared" si="191"/>
        <v>0</v>
      </c>
      <c r="W303" s="106">
        <f t="shared" si="192"/>
        <v>0</v>
      </c>
      <c r="X303" s="106">
        <f t="shared" si="193"/>
        <v>0</v>
      </c>
      <c r="Y303" s="98">
        <f t="shared" si="194"/>
        <v>0</v>
      </c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7"/>
        <v>287</v>
      </c>
      <c r="C304" s="97">
        <v>35100</v>
      </c>
      <c r="E304" s="107" t="s">
        <v>80</v>
      </c>
      <c r="G304" s="118">
        <v>3</v>
      </c>
      <c r="H304" s="106" t="str">
        <f t="shared" si="178"/>
        <v>Peak Day</v>
      </c>
      <c r="I304" s="98">
        <f>'Dep. Res. Class'!K$36</f>
        <v>3477.8785190000003</v>
      </c>
      <c r="J304" s="106">
        <f t="shared" si="179"/>
        <v>1619.9753457794111</v>
      </c>
      <c r="K304" s="106">
        <f t="shared" si="180"/>
        <v>874.14698055240694</v>
      </c>
      <c r="L304" s="106">
        <f t="shared" si="181"/>
        <v>19.837733018251644</v>
      </c>
      <c r="M304" s="106">
        <f t="shared" si="182"/>
        <v>504.44703008458339</v>
      </c>
      <c r="N304" s="106">
        <f t="shared" si="183"/>
        <v>459.47142956534753</v>
      </c>
      <c r="O304" s="106">
        <f t="shared" si="184"/>
        <v>0</v>
      </c>
      <c r="P304" s="106">
        <f t="shared" si="185"/>
        <v>0</v>
      </c>
      <c r="Q304" s="106">
        <f t="shared" si="186"/>
        <v>0</v>
      </c>
      <c r="R304" s="106">
        <f t="shared" si="187"/>
        <v>0</v>
      </c>
      <c r="S304" s="106">
        <f t="shared" si="188"/>
        <v>0</v>
      </c>
      <c r="T304" s="106">
        <f t="shared" si="189"/>
        <v>0</v>
      </c>
      <c r="U304" s="106">
        <f t="shared" si="190"/>
        <v>0</v>
      </c>
      <c r="V304" s="106">
        <f t="shared" si="191"/>
        <v>0</v>
      </c>
      <c r="W304" s="106">
        <f t="shared" si="192"/>
        <v>0</v>
      </c>
      <c r="X304" s="106">
        <f t="shared" si="193"/>
        <v>0</v>
      </c>
      <c r="Y304" s="98">
        <f t="shared" si="194"/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7"/>
        <v>288</v>
      </c>
      <c r="C305" s="97">
        <v>35102</v>
      </c>
      <c r="E305" s="107" t="s">
        <v>335</v>
      </c>
      <c r="G305" s="118">
        <v>3</v>
      </c>
      <c r="H305" s="106" t="str">
        <f t="shared" si="178"/>
        <v>Peak Day</v>
      </c>
      <c r="I305" s="98">
        <f>'Dep. Res. Class'!K$37</f>
        <v>57082.431205000001</v>
      </c>
      <c r="J305" s="106">
        <f t="shared" si="179"/>
        <v>26588.660507854071</v>
      </c>
      <c r="K305" s="106">
        <f t="shared" si="180"/>
        <v>14347.377174861362</v>
      </c>
      <c r="L305" s="106">
        <f t="shared" si="181"/>
        <v>325.59677518670298</v>
      </c>
      <c r="M305" s="106">
        <f t="shared" si="182"/>
        <v>8279.4907108052994</v>
      </c>
      <c r="N305" s="106">
        <f t="shared" si="183"/>
        <v>7541.3060362925662</v>
      </c>
      <c r="O305" s="106">
        <f t="shared" si="184"/>
        <v>0</v>
      </c>
      <c r="P305" s="106">
        <f t="shared" si="185"/>
        <v>0</v>
      </c>
      <c r="Q305" s="106">
        <f t="shared" si="186"/>
        <v>0</v>
      </c>
      <c r="R305" s="106">
        <f t="shared" si="187"/>
        <v>0</v>
      </c>
      <c r="S305" s="106">
        <f t="shared" si="188"/>
        <v>0</v>
      </c>
      <c r="T305" s="106">
        <f t="shared" si="189"/>
        <v>0</v>
      </c>
      <c r="U305" s="106">
        <f t="shared" si="190"/>
        <v>0</v>
      </c>
      <c r="V305" s="106">
        <f t="shared" si="191"/>
        <v>0</v>
      </c>
      <c r="W305" s="106">
        <f t="shared" si="192"/>
        <v>0</v>
      </c>
      <c r="X305" s="106">
        <f t="shared" si="193"/>
        <v>0</v>
      </c>
      <c r="Y305" s="98">
        <f t="shared" si="194"/>
        <v>0</v>
      </c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7"/>
        <v>289</v>
      </c>
      <c r="C306" s="97">
        <v>35103</v>
      </c>
      <c r="E306" s="107" t="s">
        <v>336</v>
      </c>
      <c r="G306" s="118">
        <v>3</v>
      </c>
      <c r="H306" s="106" t="str">
        <f t="shared" si="178"/>
        <v>Peak Day</v>
      </c>
      <c r="I306" s="98">
        <f>'Dep. Res. Class'!K$38</f>
        <v>10119.662995750001</v>
      </c>
      <c r="J306" s="106">
        <f t="shared" si="179"/>
        <v>4713.6794661318118</v>
      </c>
      <c r="K306" s="106">
        <f t="shared" si="180"/>
        <v>2543.5255439819998</v>
      </c>
      <c r="L306" s="106">
        <f t="shared" si="181"/>
        <v>57.722307334096143</v>
      </c>
      <c r="M306" s="106">
        <f t="shared" si="182"/>
        <v>1467.8011079957867</v>
      </c>
      <c r="N306" s="106">
        <f t="shared" si="183"/>
        <v>1336.9345703063068</v>
      </c>
      <c r="O306" s="106">
        <f t="shared" si="184"/>
        <v>0</v>
      </c>
      <c r="P306" s="106">
        <f t="shared" si="185"/>
        <v>0</v>
      </c>
      <c r="Q306" s="106">
        <f t="shared" si="186"/>
        <v>0</v>
      </c>
      <c r="R306" s="106">
        <f t="shared" si="187"/>
        <v>0</v>
      </c>
      <c r="S306" s="106">
        <f t="shared" si="188"/>
        <v>0</v>
      </c>
      <c r="T306" s="106">
        <f t="shared" si="189"/>
        <v>0</v>
      </c>
      <c r="U306" s="106">
        <f t="shared" si="190"/>
        <v>0</v>
      </c>
      <c r="V306" s="106">
        <f t="shared" si="191"/>
        <v>0</v>
      </c>
      <c r="W306" s="106">
        <f t="shared" si="192"/>
        <v>0</v>
      </c>
      <c r="X306" s="106">
        <f t="shared" si="193"/>
        <v>0</v>
      </c>
      <c r="Y306" s="98">
        <f t="shared" si="194"/>
        <v>0</v>
      </c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7"/>
        <v>290</v>
      </c>
      <c r="C307" s="97">
        <v>35104</v>
      </c>
      <c r="E307" s="107" t="s">
        <v>337</v>
      </c>
      <c r="G307" s="118">
        <v>3</v>
      </c>
      <c r="H307" s="106" t="str">
        <f t="shared" si="178"/>
        <v>Peak Day</v>
      </c>
      <c r="I307" s="98">
        <f>'Dep. Res. Class'!K$39</f>
        <v>50511.92811350002</v>
      </c>
      <c r="J307" s="106">
        <f t="shared" si="179"/>
        <v>23528.158837238541</v>
      </c>
      <c r="K307" s="106">
        <f t="shared" si="180"/>
        <v>12695.91482309514</v>
      </c>
      <c r="L307" s="106">
        <f t="shared" si="181"/>
        <v>288.11878812858924</v>
      </c>
      <c r="M307" s="106">
        <f t="shared" si="182"/>
        <v>7326.4756033018457</v>
      </c>
      <c r="N307" s="106">
        <f t="shared" si="183"/>
        <v>6673.2600617359058</v>
      </c>
      <c r="O307" s="106">
        <f t="shared" si="184"/>
        <v>0</v>
      </c>
      <c r="P307" s="106">
        <f t="shared" si="185"/>
        <v>0</v>
      </c>
      <c r="Q307" s="106">
        <f t="shared" si="186"/>
        <v>0</v>
      </c>
      <c r="R307" s="106">
        <f t="shared" si="187"/>
        <v>0</v>
      </c>
      <c r="S307" s="106">
        <f t="shared" si="188"/>
        <v>0</v>
      </c>
      <c r="T307" s="106">
        <f t="shared" si="189"/>
        <v>0</v>
      </c>
      <c r="U307" s="106">
        <f t="shared" si="190"/>
        <v>0</v>
      </c>
      <c r="V307" s="106">
        <f t="shared" si="191"/>
        <v>0</v>
      </c>
      <c r="W307" s="106">
        <f t="shared" si="192"/>
        <v>0</v>
      </c>
      <c r="X307" s="106">
        <f t="shared" si="193"/>
        <v>0</v>
      </c>
      <c r="Y307" s="98">
        <f t="shared" si="194"/>
        <v>0</v>
      </c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7"/>
        <v>291</v>
      </c>
      <c r="C308" s="97">
        <v>35200</v>
      </c>
      <c r="E308" s="107" t="s">
        <v>338</v>
      </c>
      <c r="G308" s="118">
        <v>3</v>
      </c>
      <c r="H308" s="106" t="str">
        <f t="shared" si="178"/>
        <v>Peak Day</v>
      </c>
      <c r="I308" s="98">
        <f>'Dep. Res. Class'!K$40</f>
        <v>927901.96428299998</v>
      </c>
      <c r="J308" s="106">
        <f t="shared" si="179"/>
        <v>432211.2739782983</v>
      </c>
      <c r="K308" s="106">
        <f t="shared" si="180"/>
        <v>233223.41361131126</v>
      </c>
      <c r="L308" s="106">
        <f t="shared" si="181"/>
        <v>5292.7298449314885</v>
      </c>
      <c r="M308" s="106">
        <f t="shared" si="182"/>
        <v>134587.04423833571</v>
      </c>
      <c r="N308" s="106">
        <f t="shared" si="183"/>
        <v>122587.50261012322</v>
      </c>
      <c r="O308" s="106">
        <f t="shared" si="184"/>
        <v>0</v>
      </c>
      <c r="P308" s="106">
        <f t="shared" si="185"/>
        <v>0</v>
      </c>
      <c r="Q308" s="106">
        <f t="shared" si="186"/>
        <v>0</v>
      </c>
      <c r="R308" s="106">
        <f t="shared" si="187"/>
        <v>0</v>
      </c>
      <c r="S308" s="106">
        <f t="shared" si="188"/>
        <v>0</v>
      </c>
      <c r="T308" s="106">
        <f t="shared" si="189"/>
        <v>0</v>
      </c>
      <c r="U308" s="106">
        <f t="shared" si="190"/>
        <v>0</v>
      </c>
      <c r="V308" s="106">
        <f t="shared" si="191"/>
        <v>0</v>
      </c>
      <c r="W308" s="106">
        <f t="shared" si="192"/>
        <v>0</v>
      </c>
      <c r="X308" s="106">
        <f t="shared" si="193"/>
        <v>0</v>
      </c>
      <c r="Y308" s="98">
        <f t="shared" si="194"/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7"/>
        <v>292</v>
      </c>
      <c r="C309" s="97">
        <v>35201</v>
      </c>
      <c r="E309" s="107" t="s">
        <v>339</v>
      </c>
      <c r="G309" s="118">
        <v>3</v>
      </c>
      <c r="H309" s="106" t="str">
        <f t="shared" si="178"/>
        <v>Peak Day</v>
      </c>
      <c r="I309" s="98">
        <f>'Dep. Res. Class'!K$41</f>
        <v>718231.22638549982</v>
      </c>
      <c r="J309" s="106">
        <f t="shared" si="179"/>
        <v>334547.8782415805</v>
      </c>
      <c r="K309" s="106">
        <f t="shared" si="180"/>
        <v>180523.74585638504</v>
      </c>
      <c r="L309" s="106">
        <f t="shared" si="181"/>
        <v>4096.7731439060653</v>
      </c>
      <c r="M309" s="106">
        <f t="shared" si="182"/>
        <v>104175.46417588757</v>
      </c>
      <c r="N309" s="106">
        <f t="shared" si="183"/>
        <v>94887.36496774065</v>
      </c>
      <c r="O309" s="106">
        <f t="shared" si="184"/>
        <v>0</v>
      </c>
      <c r="P309" s="106">
        <f t="shared" si="185"/>
        <v>0</v>
      </c>
      <c r="Q309" s="106">
        <f t="shared" si="186"/>
        <v>0</v>
      </c>
      <c r="R309" s="106">
        <f t="shared" si="187"/>
        <v>0</v>
      </c>
      <c r="S309" s="106">
        <f t="shared" si="188"/>
        <v>0</v>
      </c>
      <c r="T309" s="106">
        <f t="shared" si="189"/>
        <v>0</v>
      </c>
      <c r="U309" s="106">
        <f t="shared" si="190"/>
        <v>0</v>
      </c>
      <c r="V309" s="106">
        <f t="shared" si="191"/>
        <v>0</v>
      </c>
      <c r="W309" s="106">
        <f t="shared" si="192"/>
        <v>0</v>
      </c>
      <c r="X309" s="106">
        <f t="shared" si="193"/>
        <v>0</v>
      </c>
      <c r="Y309" s="98">
        <f t="shared" si="194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7"/>
        <v>293</v>
      </c>
      <c r="C310" s="97">
        <v>35202</v>
      </c>
      <c r="E310" s="107" t="s">
        <v>340</v>
      </c>
      <c r="G310" s="118">
        <v>3</v>
      </c>
      <c r="H310" s="106" t="str">
        <f t="shared" si="178"/>
        <v>Peak Day</v>
      </c>
      <c r="I310" s="98">
        <f>'Dep. Res. Class'!K$42</f>
        <v>224695.41718850003</v>
      </c>
      <c r="J310" s="106">
        <f t="shared" si="179"/>
        <v>104661.8029256672</v>
      </c>
      <c r="K310" s="106">
        <f t="shared" si="180"/>
        <v>56476.044061414403</v>
      </c>
      <c r="L310" s="106">
        <f t="shared" si="181"/>
        <v>1281.6570999414298</v>
      </c>
      <c r="M310" s="106">
        <f t="shared" si="182"/>
        <v>32590.826636160396</v>
      </c>
      <c r="N310" s="106">
        <f t="shared" si="183"/>
        <v>29685.086465316606</v>
      </c>
      <c r="O310" s="106">
        <f t="shared" si="184"/>
        <v>0</v>
      </c>
      <c r="P310" s="106">
        <f t="shared" si="185"/>
        <v>0</v>
      </c>
      <c r="Q310" s="106">
        <f t="shared" si="186"/>
        <v>0</v>
      </c>
      <c r="R310" s="106">
        <f t="shared" si="187"/>
        <v>0</v>
      </c>
      <c r="S310" s="106">
        <f t="shared" si="188"/>
        <v>0</v>
      </c>
      <c r="T310" s="106">
        <f t="shared" si="189"/>
        <v>0</v>
      </c>
      <c r="U310" s="106">
        <f t="shared" si="190"/>
        <v>0</v>
      </c>
      <c r="V310" s="106">
        <f t="shared" si="191"/>
        <v>0</v>
      </c>
      <c r="W310" s="106">
        <f t="shared" si="192"/>
        <v>0</v>
      </c>
      <c r="X310" s="106">
        <f t="shared" si="193"/>
        <v>0</v>
      </c>
      <c r="Y310" s="98">
        <f t="shared" si="194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7"/>
        <v>294</v>
      </c>
      <c r="C311" s="97">
        <v>35203</v>
      </c>
      <c r="E311" s="107" t="s">
        <v>341</v>
      </c>
      <c r="G311" s="118">
        <v>3</v>
      </c>
      <c r="H311" s="106" t="str">
        <f t="shared" si="178"/>
        <v>Peak Day</v>
      </c>
      <c r="I311" s="98">
        <f>'Dep. Res. Class'!K$43</f>
        <v>315893.0984560005</v>
      </c>
      <c r="J311" s="106">
        <f t="shared" si="179"/>
        <v>147141.14613403173</v>
      </c>
      <c r="K311" s="106">
        <f t="shared" si="180"/>
        <v>79398.11488069316</v>
      </c>
      <c r="L311" s="106">
        <f t="shared" si="181"/>
        <v>1801.8464173614277</v>
      </c>
      <c r="M311" s="106">
        <f t="shared" si="182"/>
        <v>45818.545550051262</v>
      </c>
      <c r="N311" s="106">
        <f t="shared" si="183"/>
        <v>41733.445473862914</v>
      </c>
      <c r="O311" s="106">
        <f t="shared" si="184"/>
        <v>0</v>
      </c>
      <c r="P311" s="106">
        <f t="shared" si="185"/>
        <v>0</v>
      </c>
      <c r="Q311" s="106">
        <f t="shared" si="186"/>
        <v>0</v>
      </c>
      <c r="R311" s="106">
        <f t="shared" si="187"/>
        <v>0</v>
      </c>
      <c r="S311" s="106">
        <f t="shared" si="188"/>
        <v>0</v>
      </c>
      <c r="T311" s="106">
        <f t="shared" si="189"/>
        <v>0</v>
      </c>
      <c r="U311" s="106">
        <f t="shared" si="190"/>
        <v>0</v>
      </c>
      <c r="V311" s="106">
        <f t="shared" si="191"/>
        <v>0</v>
      </c>
      <c r="W311" s="106">
        <f t="shared" si="192"/>
        <v>0</v>
      </c>
      <c r="X311" s="106">
        <f t="shared" si="193"/>
        <v>0</v>
      </c>
      <c r="Y311" s="98">
        <f t="shared" si="194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7"/>
        <v>295</v>
      </c>
      <c r="C312" s="97">
        <v>35210</v>
      </c>
      <c r="E312" s="107" t="s">
        <v>342</v>
      </c>
      <c r="G312" s="118">
        <v>3</v>
      </c>
      <c r="H312" s="106" t="str">
        <f t="shared" si="178"/>
        <v>Peak Day</v>
      </c>
      <c r="I312" s="98">
        <f>'Dep. Res. Class'!K$44</f>
        <v>82120.570301625048</v>
      </c>
      <c r="J312" s="106">
        <f t="shared" si="179"/>
        <v>38251.278342013145</v>
      </c>
      <c r="K312" s="106">
        <f t="shared" si="180"/>
        <v>20640.585396596249</v>
      </c>
      <c r="L312" s="106">
        <f t="shared" si="181"/>
        <v>468.41370106814895</v>
      </c>
      <c r="M312" s="106">
        <f t="shared" si="182"/>
        <v>11911.134207591047</v>
      </c>
      <c r="N312" s="106">
        <f t="shared" si="183"/>
        <v>10849.158654356461</v>
      </c>
      <c r="O312" s="106">
        <f t="shared" si="184"/>
        <v>0</v>
      </c>
      <c r="P312" s="106">
        <f t="shared" si="185"/>
        <v>0</v>
      </c>
      <c r="Q312" s="106">
        <f t="shared" si="186"/>
        <v>0</v>
      </c>
      <c r="R312" s="106">
        <f t="shared" si="187"/>
        <v>0</v>
      </c>
      <c r="S312" s="106">
        <f t="shared" si="188"/>
        <v>0</v>
      </c>
      <c r="T312" s="106">
        <f t="shared" si="189"/>
        <v>0</v>
      </c>
      <c r="U312" s="106">
        <f t="shared" si="190"/>
        <v>0</v>
      </c>
      <c r="V312" s="106">
        <f t="shared" si="191"/>
        <v>0</v>
      </c>
      <c r="W312" s="106">
        <f t="shared" si="192"/>
        <v>0</v>
      </c>
      <c r="X312" s="106">
        <f t="shared" si="193"/>
        <v>0</v>
      </c>
      <c r="Y312" s="98">
        <f t="shared" si="194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7"/>
        <v>296</v>
      </c>
      <c r="C313" s="97">
        <v>35211</v>
      </c>
      <c r="E313" s="107" t="s">
        <v>343</v>
      </c>
      <c r="G313" s="118">
        <v>3</v>
      </c>
      <c r="H313" s="106" t="str">
        <f t="shared" si="178"/>
        <v>Peak Day</v>
      </c>
      <c r="I313" s="98">
        <f>'Dep. Res. Class'!K$45</f>
        <v>21765.153128250004</v>
      </c>
      <c r="J313" s="106">
        <f t="shared" si="179"/>
        <v>10138.080232605913</v>
      </c>
      <c r="K313" s="106">
        <f t="shared" si="180"/>
        <v>5470.5599360011784</v>
      </c>
      <c r="L313" s="106">
        <f t="shared" si="181"/>
        <v>124.14789490224518</v>
      </c>
      <c r="M313" s="106">
        <f t="shared" si="182"/>
        <v>3156.9149971456759</v>
      </c>
      <c r="N313" s="106">
        <f t="shared" si="183"/>
        <v>2875.450067594993</v>
      </c>
      <c r="O313" s="106">
        <f t="shared" si="184"/>
        <v>0</v>
      </c>
      <c r="P313" s="106">
        <f t="shared" si="185"/>
        <v>0</v>
      </c>
      <c r="Q313" s="106">
        <f t="shared" si="186"/>
        <v>0</v>
      </c>
      <c r="R313" s="106">
        <f t="shared" si="187"/>
        <v>0</v>
      </c>
      <c r="S313" s="106">
        <f t="shared" si="188"/>
        <v>0</v>
      </c>
      <c r="T313" s="106">
        <f t="shared" si="189"/>
        <v>0</v>
      </c>
      <c r="U313" s="106">
        <f t="shared" si="190"/>
        <v>0</v>
      </c>
      <c r="V313" s="106">
        <f t="shared" si="191"/>
        <v>0</v>
      </c>
      <c r="W313" s="106">
        <f t="shared" si="192"/>
        <v>0</v>
      </c>
      <c r="X313" s="106">
        <f t="shared" si="193"/>
        <v>0</v>
      </c>
      <c r="Y313" s="98">
        <f t="shared" si="194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7"/>
        <v>297</v>
      </c>
      <c r="C314" s="97">
        <v>35301</v>
      </c>
      <c r="E314" s="98" t="s">
        <v>329</v>
      </c>
      <c r="G314" s="118">
        <v>3</v>
      </c>
      <c r="H314" s="106" t="str">
        <f t="shared" si="178"/>
        <v>Peak Day</v>
      </c>
      <c r="I314" s="98">
        <f>'Dep. Res. Class'!K$46</f>
        <v>50836.385219500022</v>
      </c>
      <c r="J314" s="106">
        <f t="shared" si="179"/>
        <v>23679.289047684786</v>
      </c>
      <c r="K314" s="106">
        <f t="shared" si="180"/>
        <v>12777.465457477339</v>
      </c>
      <c r="L314" s="106">
        <f t="shared" si="181"/>
        <v>289.96948343308003</v>
      </c>
      <c r="M314" s="106">
        <f t="shared" si="182"/>
        <v>7373.5363107467401</v>
      </c>
      <c r="N314" s="106">
        <f t="shared" si="183"/>
        <v>6716.1249201580795</v>
      </c>
      <c r="O314" s="106">
        <f t="shared" si="184"/>
        <v>0</v>
      </c>
      <c r="P314" s="106">
        <f t="shared" si="185"/>
        <v>0</v>
      </c>
      <c r="Q314" s="106">
        <f t="shared" si="186"/>
        <v>0</v>
      </c>
      <c r="R314" s="106">
        <f t="shared" si="187"/>
        <v>0</v>
      </c>
      <c r="S314" s="106">
        <f t="shared" si="188"/>
        <v>0</v>
      </c>
      <c r="T314" s="106">
        <f t="shared" si="189"/>
        <v>0</v>
      </c>
      <c r="U314" s="106">
        <f t="shared" si="190"/>
        <v>0</v>
      </c>
      <c r="V314" s="106">
        <f t="shared" si="191"/>
        <v>0</v>
      </c>
      <c r="W314" s="106">
        <f t="shared" si="192"/>
        <v>0</v>
      </c>
      <c r="X314" s="106">
        <f t="shared" si="193"/>
        <v>0</v>
      </c>
      <c r="Y314" s="98">
        <f t="shared" si="194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7"/>
        <v>298</v>
      </c>
      <c r="C315" s="97">
        <v>35302</v>
      </c>
      <c r="E315" s="107" t="s">
        <v>330</v>
      </c>
      <c r="G315" s="118">
        <v>3</v>
      </c>
      <c r="H315" s="106" t="str">
        <f t="shared" si="178"/>
        <v>Peak Day</v>
      </c>
      <c r="I315" s="98">
        <f>'Dep. Res. Class'!K$47</f>
        <v>75669.268914999891</v>
      </c>
      <c r="J315" s="106">
        <f t="shared" si="179"/>
        <v>35246.300123990091</v>
      </c>
      <c r="K315" s="106">
        <f t="shared" si="180"/>
        <v>19019.083783775844</v>
      </c>
      <c r="L315" s="106">
        <f t="shared" si="181"/>
        <v>431.61563758519998</v>
      </c>
      <c r="M315" s="106">
        <f t="shared" si="182"/>
        <v>10975.408647631197</v>
      </c>
      <c r="N315" s="106">
        <f t="shared" si="183"/>
        <v>9996.8607220175618</v>
      </c>
      <c r="O315" s="106">
        <f t="shared" si="184"/>
        <v>0</v>
      </c>
      <c r="P315" s="106">
        <f t="shared" si="185"/>
        <v>0</v>
      </c>
      <c r="Q315" s="106">
        <f t="shared" si="186"/>
        <v>0</v>
      </c>
      <c r="R315" s="106">
        <f t="shared" si="187"/>
        <v>0</v>
      </c>
      <c r="S315" s="106">
        <f t="shared" si="188"/>
        <v>0</v>
      </c>
      <c r="T315" s="106">
        <f t="shared" si="189"/>
        <v>0</v>
      </c>
      <c r="U315" s="106">
        <f t="shared" si="190"/>
        <v>0</v>
      </c>
      <c r="V315" s="106">
        <f t="shared" si="191"/>
        <v>0</v>
      </c>
      <c r="W315" s="106">
        <f t="shared" si="192"/>
        <v>0</v>
      </c>
      <c r="X315" s="106">
        <f t="shared" si="193"/>
        <v>0</v>
      </c>
      <c r="Y315" s="98">
        <f t="shared" si="194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7"/>
        <v>299</v>
      </c>
      <c r="C316" s="97">
        <v>35400</v>
      </c>
      <c r="E316" s="107" t="s">
        <v>116</v>
      </c>
      <c r="G316" s="118">
        <v>3</v>
      </c>
      <c r="H316" s="106" t="str">
        <f t="shared" si="178"/>
        <v>Peak Day</v>
      </c>
      <c r="I316" s="98">
        <f>'Dep. Res. Class'!K$48</f>
        <v>252816.9500712498</v>
      </c>
      <c r="J316" s="106">
        <f t="shared" si="179"/>
        <v>117760.64743869478</v>
      </c>
      <c r="K316" s="106">
        <f t="shared" si="180"/>
        <v>63544.247543412144</v>
      </c>
      <c r="L316" s="106">
        <f t="shared" si="181"/>
        <v>1442.0616276856533</v>
      </c>
      <c r="M316" s="106">
        <f t="shared" si="182"/>
        <v>36669.699335891135</v>
      </c>
      <c r="N316" s="106">
        <f t="shared" si="183"/>
        <v>33400.294125566099</v>
      </c>
      <c r="O316" s="106">
        <f t="shared" si="184"/>
        <v>0</v>
      </c>
      <c r="P316" s="106">
        <f t="shared" si="185"/>
        <v>0</v>
      </c>
      <c r="Q316" s="106">
        <f t="shared" si="186"/>
        <v>0</v>
      </c>
      <c r="R316" s="106">
        <f t="shared" si="187"/>
        <v>0</v>
      </c>
      <c r="S316" s="106">
        <f t="shared" si="188"/>
        <v>0</v>
      </c>
      <c r="T316" s="106">
        <f t="shared" si="189"/>
        <v>0</v>
      </c>
      <c r="U316" s="106">
        <f t="shared" si="190"/>
        <v>0</v>
      </c>
      <c r="V316" s="106">
        <f t="shared" si="191"/>
        <v>0</v>
      </c>
      <c r="W316" s="106">
        <f t="shared" si="192"/>
        <v>0</v>
      </c>
      <c r="X316" s="106">
        <f t="shared" si="193"/>
        <v>0</v>
      </c>
      <c r="Y316" s="98">
        <f t="shared" si="194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7"/>
        <v>300</v>
      </c>
      <c r="C317" s="97">
        <v>35500</v>
      </c>
      <c r="E317" s="107" t="s">
        <v>344</v>
      </c>
      <c r="G317" s="118">
        <v>3</v>
      </c>
      <c r="H317" s="106" t="str">
        <f t="shared" si="178"/>
        <v>Peak Day</v>
      </c>
      <c r="I317" s="98">
        <f>'Dep. Res. Class'!K$49</f>
        <v>78972.318063250015</v>
      </c>
      <c r="J317" s="106">
        <f t="shared" si="179"/>
        <v>36784.840977798129</v>
      </c>
      <c r="K317" s="106">
        <f t="shared" si="180"/>
        <v>19849.288296033868</v>
      </c>
      <c r="L317" s="106">
        <f t="shared" si="181"/>
        <v>450.45614819854654</v>
      </c>
      <c r="M317" s="106">
        <f t="shared" si="182"/>
        <v>11454.497645120757</v>
      </c>
      <c r="N317" s="106">
        <f t="shared" si="183"/>
        <v>10433.234996098723</v>
      </c>
      <c r="O317" s="106">
        <f t="shared" si="184"/>
        <v>0</v>
      </c>
      <c r="P317" s="106">
        <f t="shared" si="185"/>
        <v>0</v>
      </c>
      <c r="Q317" s="106">
        <f t="shared" si="186"/>
        <v>0</v>
      </c>
      <c r="R317" s="106">
        <f t="shared" si="187"/>
        <v>0</v>
      </c>
      <c r="S317" s="106">
        <f t="shared" si="188"/>
        <v>0</v>
      </c>
      <c r="T317" s="106">
        <f t="shared" si="189"/>
        <v>0</v>
      </c>
      <c r="U317" s="106">
        <f t="shared" si="190"/>
        <v>0</v>
      </c>
      <c r="V317" s="106">
        <f t="shared" si="191"/>
        <v>0</v>
      </c>
      <c r="W317" s="106">
        <f t="shared" si="192"/>
        <v>0</v>
      </c>
      <c r="X317" s="106">
        <f t="shared" si="193"/>
        <v>0</v>
      </c>
      <c r="Y317" s="98">
        <f t="shared" si="194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7"/>
        <v>301</v>
      </c>
      <c r="C318" s="97">
        <v>35600</v>
      </c>
      <c r="E318" s="107" t="s">
        <v>332</v>
      </c>
      <c r="G318" s="118">
        <v>3</v>
      </c>
      <c r="H318" s="106" t="str">
        <f t="shared" si="178"/>
        <v>Peak Day</v>
      </c>
      <c r="I318" s="98">
        <f>'Dep. Res. Class'!K$50</f>
        <v>115049.26679812501</v>
      </c>
      <c r="J318" s="106">
        <f t="shared" si="179"/>
        <v>53589.271374708493</v>
      </c>
      <c r="K318" s="106">
        <f t="shared" si="180"/>
        <v>28917.044870004916</v>
      </c>
      <c r="L318" s="106">
        <f t="shared" si="181"/>
        <v>656.23817112020504</v>
      </c>
      <c r="M318" s="106">
        <f t="shared" si="182"/>
        <v>16687.259383174282</v>
      </c>
      <c r="N318" s="106">
        <f t="shared" si="183"/>
        <v>15199.452999117122</v>
      </c>
      <c r="O318" s="106">
        <f t="shared" si="184"/>
        <v>0</v>
      </c>
      <c r="P318" s="106">
        <f t="shared" si="185"/>
        <v>0</v>
      </c>
      <c r="Q318" s="106">
        <f t="shared" si="186"/>
        <v>0</v>
      </c>
      <c r="R318" s="106">
        <f t="shared" si="187"/>
        <v>0</v>
      </c>
      <c r="S318" s="106">
        <f t="shared" si="188"/>
        <v>0</v>
      </c>
      <c r="T318" s="106">
        <f t="shared" si="189"/>
        <v>0</v>
      </c>
      <c r="U318" s="106">
        <f t="shared" si="190"/>
        <v>0</v>
      </c>
      <c r="V318" s="106">
        <f t="shared" si="191"/>
        <v>0</v>
      </c>
      <c r="W318" s="106">
        <f t="shared" si="192"/>
        <v>0</v>
      </c>
      <c r="X318" s="106">
        <f t="shared" si="193"/>
        <v>0</v>
      </c>
      <c r="Y318" s="98">
        <f t="shared" si="194"/>
        <v>0</v>
      </c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7"/>
        <v>302</v>
      </c>
      <c r="G319" s="118"/>
      <c r="H319" s="106"/>
      <c r="I319" s="98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98"/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7"/>
        <v>303</v>
      </c>
      <c r="D320" s="97" t="s">
        <v>345</v>
      </c>
      <c r="G320" s="118"/>
      <c r="H320" s="106"/>
      <c r="I320" s="98">
        <f>'Dep. Res. Class'!K$52</f>
        <v>2987206.2534622499</v>
      </c>
      <c r="J320" s="106">
        <f>SUM(J302:J318)</f>
        <v>1391423.0922471525</v>
      </c>
      <c r="K320" s="106">
        <f t="shared" ref="K320:X320" si="195">SUM(K302:K318)</f>
        <v>750819.01581258001</v>
      </c>
      <c r="L320" s="106">
        <f t="shared" si="195"/>
        <v>17038.950556465905</v>
      </c>
      <c r="M320" s="106">
        <f t="shared" si="195"/>
        <v>433277.73370370764</v>
      </c>
      <c r="N320" s="106">
        <f t="shared" si="195"/>
        <v>394647.46114234411</v>
      </c>
      <c r="O320" s="106">
        <f t="shared" si="195"/>
        <v>0</v>
      </c>
      <c r="P320" s="106">
        <f t="shared" si="195"/>
        <v>0</v>
      </c>
      <c r="Q320" s="106">
        <f t="shared" si="195"/>
        <v>0</v>
      </c>
      <c r="R320" s="106">
        <f t="shared" si="195"/>
        <v>0</v>
      </c>
      <c r="S320" s="106">
        <f t="shared" si="195"/>
        <v>0</v>
      </c>
      <c r="T320" s="106">
        <f t="shared" si="195"/>
        <v>0</v>
      </c>
      <c r="U320" s="106">
        <f t="shared" si="195"/>
        <v>0</v>
      </c>
      <c r="V320" s="106">
        <f t="shared" si="195"/>
        <v>0</v>
      </c>
      <c r="W320" s="106">
        <f t="shared" si="195"/>
        <v>0</v>
      </c>
      <c r="X320" s="106">
        <f t="shared" si="195"/>
        <v>0</v>
      </c>
      <c r="Y320" s="98">
        <f>SUM(J320:X320)-I320</f>
        <v>0</v>
      </c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7"/>
        <v>304</v>
      </c>
      <c r="G321" s="118"/>
      <c r="H321" s="106"/>
      <c r="I321" s="98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98"/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7"/>
        <v>305</v>
      </c>
      <c r="D322" s="97" t="s">
        <v>64</v>
      </c>
      <c r="G322" s="118"/>
      <c r="H322" s="106"/>
      <c r="I322" s="98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98"/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7"/>
        <v>306</v>
      </c>
      <c r="G323" s="118"/>
      <c r="H323" s="106"/>
      <c r="I323" s="98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98"/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7"/>
        <v>307</v>
      </c>
      <c r="C324" s="97">
        <v>36510</v>
      </c>
      <c r="E324" s="97" t="s">
        <v>115</v>
      </c>
      <c r="G324" s="118">
        <v>3</v>
      </c>
      <c r="H324" s="106" t="str">
        <f t="shared" ref="H324:H332" si="196">VLOOKUP($G324,alloc,3)</f>
        <v>Peak Day</v>
      </c>
      <c r="I324" s="98">
        <f>'Dep. Res. Class'!K$56</f>
        <v>0</v>
      </c>
      <c r="J324" s="106">
        <f t="shared" ref="J324:J332" si="197">$I324*VLOOKUP($G324,alloc,6)</f>
        <v>0</v>
      </c>
      <c r="K324" s="106">
        <f t="shared" ref="K324:K332" si="198">$I324*VLOOKUP($G324,alloc,7)</f>
        <v>0</v>
      </c>
      <c r="L324" s="106">
        <f t="shared" ref="L324:L332" si="199">$I324*VLOOKUP($G324,alloc,8)</f>
        <v>0</v>
      </c>
      <c r="M324" s="106">
        <f t="shared" ref="M324:M332" si="200">$I324*VLOOKUP($G324,alloc,9)</f>
        <v>0</v>
      </c>
      <c r="N324" s="106">
        <f t="shared" ref="N324:N332" si="201">$I324*VLOOKUP($G324,alloc,10)</f>
        <v>0</v>
      </c>
      <c r="O324" s="106">
        <f t="shared" ref="O324:O332" si="202">$I324*VLOOKUP($G324,alloc,11)</f>
        <v>0</v>
      </c>
      <c r="P324" s="106">
        <f t="shared" ref="P324:P332" si="203">$I324*VLOOKUP($G324,alloc,12)</f>
        <v>0</v>
      </c>
      <c r="Q324" s="106">
        <f t="shared" ref="Q324:Q332" si="204">$I324*VLOOKUP($G324,alloc,13)</f>
        <v>0</v>
      </c>
      <c r="R324" s="106">
        <f t="shared" ref="R324:R332" si="205">$I324*VLOOKUP($G324,alloc,14)</f>
        <v>0</v>
      </c>
      <c r="S324" s="106">
        <f t="shared" ref="S324:S332" si="206">$I324*VLOOKUP($G324,alloc,15)</f>
        <v>0</v>
      </c>
      <c r="T324" s="106">
        <f t="shared" ref="T324:T332" si="207">$I324*VLOOKUP($G324,alloc,16)</f>
        <v>0</v>
      </c>
      <c r="U324" s="106">
        <f t="shared" ref="U324:U332" si="208">$I324*VLOOKUP($G324,alloc,17)</f>
        <v>0</v>
      </c>
      <c r="V324" s="106">
        <f t="shared" ref="V324:V332" si="209">$I324*VLOOKUP($G324,alloc,18)</f>
        <v>0</v>
      </c>
      <c r="W324" s="106">
        <f t="shared" ref="W324:W332" si="210">$I324*VLOOKUP($G324,alloc,19)</f>
        <v>0</v>
      </c>
      <c r="X324" s="106">
        <f t="shared" ref="X324:X332" si="211">$I324*VLOOKUP($G324,alloc,20)</f>
        <v>0</v>
      </c>
      <c r="Y324" s="98">
        <f t="shared" ref="Y324:Y332" si="212">SUM(J324:X324)-I324</f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7"/>
        <v>308</v>
      </c>
      <c r="C325" s="97">
        <v>36520</v>
      </c>
      <c r="E325" s="97" t="s">
        <v>137</v>
      </c>
      <c r="G325" s="118">
        <v>3</v>
      </c>
      <c r="H325" s="106" t="str">
        <f t="shared" si="196"/>
        <v>Peak Day</v>
      </c>
      <c r="I325" s="98">
        <f>'Dep. Res. Class'!K$57</f>
        <v>588161.67560000008</v>
      </c>
      <c r="J325" s="106">
        <f t="shared" si="197"/>
        <v>273962.2469844835</v>
      </c>
      <c r="K325" s="106">
        <f t="shared" si="198"/>
        <v>147831.42941698138</v>
      </c>
      <c r="L325" s="106">
        <f t="shared" si="199"/>
        <v>3354.8596445729777</v>
      </c>
      <c r="M325" s="106">
        <f t="shared" si="200"/>
        <v>85309.595733465059</v>
      </c>
      <c r="N325" s="106">
        <f t="shared" si="201"/>
        <v>77703.543820497143</v>
      </c>
      <c r="O325" s="106">
        <f t="shared" si="202"/>
        <v>0</v>
      </c>
      <c r="P325" s="106">
        <f t="shared" si="203"/>
        <v>0</v>
      </c>
      <c r="Q325" s="106">
        <f t="shared" si="204"/>
        <v>0</v>
      </c>
      <c r="R325" s="106">
        <f t="shared" si="205"/>
        <v>0</v>
      </c>
      <c r="S325" s="106">
        <f t="shared" si="206"/>
        <v>0</v>
      </c>
      <c r="T325" s="106">
        <f t="shared" si="207"/>
        <v>0</v>
      </c>
      <c r="U325" s="106">
        <f t="shared" si="208"/>
        <v>0</v>
      </c>
      <c r="V325" s="106">
        <f t="shared" si="209"/>
        <v>0</v>
      </c>
      <c r="W325" s="106">
        <f t="shared" si="210"/>
        <v>0</v>
      </c>
      <c r="X325" s="106">
        <f t="shared" si="211"/>
        <v>0</v>
      </c>
      <c r="Y325" s="98">
        <f t="shared" si="212"/>
        <v>0</v>
      </c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7"/>
        <v>309</v>
      </c>
      <c r="C326" s="97">
        <v>36602</v>
      </c>
      <c r="E326" s="107" t="s">
        <v>139</v>
      </c>
      <c r="G326" s="118">
        <v>3</v>
      </c>
      <c r="H326" s="106" t="str">
        <f t="shared" si="196"/>
        <v>Peak Day</v>
      </c>
      <c r="I326" s="98">
        <f>'Dep. Res. Class'!K$58</f>
        <v>23862.063877000011</v>
      </c>
      <c r="J326" s="106">
        <f t="shared" si="197"/>
        <v>11114.808918417395</v>
      </c>
      <c r="K326" s="106">
        <f t="shared" si="198"/>
        <v>5997.6077295033947</v>
      </c>
      <c r="L326" s="106">
        <f t="shared" si="199"/>
        <v>136.10862192866404</v>
      </c>
      <c r="M326" s="106">
        <f t="shared" si="200"/>
        <v>3461.0602954304263</v>
      </c>
      <c r="N326" s="106">
        <f t="shared" si="201"/>
        <v>3152.4783117201318</v>
      </c>
      <c r="O326" s="106">
        <f t="shared" si="202"/>
        <v>0</v>
      </c>
      <c r="P326" s="106">
        <f t="shared" si="203"/>
        <v>0</v>
      </c>
      <c r="Q326" s="106">
        <f t="shared" si="204"/>
        <v>0</v>
      </c>
      <c r="R326" s="106">
        <f t="shared" si="205"/>
        <v>0</v>
      </c>
      <c r="S326" s="106">
        <f t="shared" si="206"/>
        <v>0</v>
      </c>
      <c r="T326" s="106">
        <f t="shared" si="207"/>
        <v>0</v>
      </c>
      <c r="U326" s="106">
        <f t="shared" si="208"/>
        <v>0</v>
      </c>
      <c r="V326" s="106">
        <f t="shared" si="209"/>
        <v>0</v>
      </c>
      <c r="W326" s="106">
        <f t="shared" si="210"/>
        <v>0</v>
      </c>
      <c r="X326" s="106">
        <f t="shared" si="211"/>
        <v>0</v>
      </c>
      <c r="Y326" s="98">
        <f t="shared" si="212"/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7"/>
        <v>310</v>
      </c>
      <c r="C327" s="97">
        <v>36603</v>
      </c>
      <c r="E327" s="107" t="s">
        <v>270</v>
      </c>
      <c r="G327" s="118">
        <v>3</v>
      </c>
      <c r="H327" s="106" t="str">
        <f t="shared" si="196"/>
        <v>Peak Day</v>
      </c>
      <c r="I327" s="98">
        <f>'Dep. Res. Class'!K$59</f>
        <v>65485.020000000011</v>
      </c>
      <c r="J327" s="106">
        <f t="shared" si="197"/>
        <v>30502.536916779423</v>
      </c>
      <c r="K327" s="106">
        <f t="shared" si="198"/>
        <v>16459.32489927029</v>
      </c>
      <c r="L327" s="106">
        <f t="shared" si="199"/>
        <v>373.52493376577007</v>
      </c>
      <c r="M327" s="106">
        <f t="shared" si="200"/>
        <v>9498.2397095134274</v>
      </c>
      <c r="N327" s="106">
        <f t="shared" si="201"/>
        <v>8651.3935406711007</v>
      </c>
      <c r="O327" s="106">
        <f t="shared" si="202"/>
        <v>0</v>
      </c>
      <c r="P327" s="106">
        <f t="shared" si="203"/>
        <v>0</v>
      </c>
      <c r="Q327" s="106">
        <f t="shared" si="204"/>
        <v>0</v>
      </c>
      <c r="R327" s="106">
        <f t="shared" si="205"/>
        <v>0</v>
      </c>
      <c r="S327" s="106">
        <f t="shared" si="206"/>
        <v>0</v>
      </c>
      <c r="T327" s="106">
        <f t="shared" si="207"/>
        <v>0</v>
      </c>
      <c r="U327" s="106">
        <f t="shared" si="208"/>
        <v>0</v>
      </c>
      <c r="V327" s="106">
        <f t="shared" si="209"/>
        <v>0</v>
      </c>
      <c r="W327" s="106">
        <f t="shared" si="210"/>
        <v>0</v>
      </c>
      <c r="X327" s="106">
        <f t="shared" si="211"/>
        <v>0</v>
      </c>
      <c r="Y327" s="98">
        <f t="shared" si="212"/>
        <v>0</v>
      </c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7"/>
        <v>311</v>
      </c>
      <c r="C328" s="97">
        <v>36700</v>
      </c>
      <c r="E328" s="107" t="s">
        <v>271</v>
      </c>
      <c r="G328" s="118">
        <v>3</v>
      </c>
      <c r="H328" s="106" t="str">
        <f t="shared" si="196"/>
        <v>Peak Day</v>
      </c>
      <c r="I328" s="98">
        <f>'Dep. Res. Class'!K$60</f>
        <v>25913.585432499971</v>
      </c>
      <c r="J328" s="106">
        <f t="shared" si="197"/>
        <v>12070.395585142185</v>
      </c>
      <c r="K328" s="106">
        <f t="shared" si="198"/>
        <v>6513.2471813937691</v>
      </c>
      <c r="L328" s="106">
        <f t="shared" si="199"/>
        <v>147.81045011986214</v>
      </c>
      <c r="M328" s="106">
        <f t="shared" si="200"/>
        <v>3758.6221424508972</v>
      </c>
      <c r="N328" s="106">
        <f t="shared" si="201"/>
        <v>3423.5100733932577</v>
      </c>
      <c r="O328" s="106">
        <f t="shared" si="202"/>
        <v>0</v>
      </c>
      <c r="P328" s="106">
        <f t="shared" si="203"/>
        <v>0</v>
      </c>
      <c r="Q328" s="106">
        <f t="shared" si="204"/>
        <v>0</v>
      </c>
      <c r="R328" s="106">
        <f t="shared" si="205"/>
        <v>0</v>
      </c>
      <c r="S328" s="106">
        <f t="shared" si="206"/>
        <v>0</v>
      </c>
      <c r="T328" s="106">
        <f t="shared" si="207"/>
        <v>0</v>
      </c>
      <c r="U328" s="106">
        <f t="shared" si="208"/>
        <v>0</v>
      </c>
      <c r="V328" s="106">
        <f t="shared" si="209"/>
        <v>0</v>
      </c>
      <c r="W328" s="106">
        <f t="shared" si="210"/>
        <v>0</v>
      </c>
      <c r="X328" s="106">
        <f t="shared" si="211"/>
        <v>0</v>
      </c>
      <c r="Y328" s="98">
        <f t="shared" si="212"/>
        <v>0</v>
      </c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7"/>
        <v>312</v>
      </c>
      <c r="C329" s="97">
        <v>36701</v>
      </c>
      <c r="E329" s="107" t="s">
        <v>272</v>
      </c>
      <c r="G329" s="118">
        <v>3</v>
      </c>
      <c r="H329" s="106" t="str">
        <f t="shared" si="196"/>
        <v>Peak Day</v>
      </c>
      <c r="I329" s="98">
        <f>'Dep. Res. Class'!K$61</f>
        <v>16741557.929572005</v>
      </c>
      <c r="J329" s="106">
        <f t="shared" si="197"/>
        <v>7798119.154444349</v>
      </c>
      <c r="K329" s="106">
        <f t="shared" si="198"/>
        <v>4207904.9725079173</v>
      </c>
      <c r="L329" s="106">
        <f t="shared" si="199"/>
        <v>95493.43218921189</v>
      </c>
      <c r="M329" s="106">
        <f t="shared" si="200"/>
        <v>2428270.3177884067</v>
      </c>
      <c r="N329" s="106">
        <f t="shared" si="201"/>
        <v>2211770.05264212</v>
      </c>
      <c r="O329" s="106">
        <f t="shared" si="202"/>
        <v>0</v>
      </c>
      <c r="P329" s="106">
        <f t="shared" si="203"/>
        <v>0</v>
      </c>
      <c r="Q329" s="106">
        <f t="shared" si="204"/>
        <v>0</v>
      </c>
      <c r="R329" s="106">
        <f t="shared" si="205"/>
        <v>0</v>
      </c>
      <c r="S329" s="106">
        <f t="shared" si="206"/>
        <v>0</v>
      </c>
      <c r="T329" s="106">
        <f t="shared" si="207"/>
        <v>0</v>
      </c>
      <c r="U329" s="106">
        <f t="shared" si="208"/>
        <v>0</v>
      </c>
      <c r="V329" s="106">
        <f t="shared" si="209"/>
        <v>0</v>
      </c>
      <c r="W329" s="106">
        <f t="shared" si="210"/>
        <v>0</v>
      </c>
      <c r="X329" s="106">
        <f t="shared" si="211"/>
        <v>0</v>
      </c>
      <c r="Y329" s="98">
        <f t="shared" si="212"/>
        <v>0</v>
      </c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7"/>
        <v>313</v>
      </c>
      <c r="C330" s="97">
        <v>36703</v>
      </c>
      <c r="E330" s="107" t="s">
        <v>639</v>
      </c>
      <c r="G330" s="118">
        <v>3</v>
      </c>
      <c r="H330" s="106" t="str">
        <f t="shared" si="196"/>
        <v>Peak Day</v>
      </c>
      <c r="I330" s="98">
        <f>'Dep. Res. Class'!K$62</f>
        <v>49204.138749999969</v>
      </c>
      <c r="J330" s="106">
        <f t="shared" si="197"/>
        <v>22918.998248457599</v>
      </c>
      <c r="K330" s="106">
        <f t="shared" si="198"/>
        <v>12367.208654361326</v>
      </c>
      <c r="L330" s="106">
        <f t="shared" si="199"/>
        <v>280.65918995818424</v>
      </c>
      <c r="M330" s="106">
        <f t="shared" si="200"/>
        <v>7136.7879943788357</v>
      </c>
      <c r="N330" s="106">
        <f t="shared" si="201"/>
        <v>6500.4846628440264</v>
      </c>
      <c r="O330" s="106">
        <f t="shared" si="202"/>
        <v>0</v>
      </c>
      <c r="P330" s="106">
        <f t="shared" si="203"/>
        <v>0</v>
      </c>
      <c r="Q330" s="106">
        <f t="shared" si="204"/>
        <v>0</v>
      </c>
      <c r="R330" s="106">
        <f t="shared" si="205"/>
        <v>0</v>
      </c>
      <c r="S330" s="106">
        <f t="shared" si="206"/>
        <v>0</v>
      </c>
      <c r="T330" s="106">
        <f t="shared" si="207"/>
        <v>0</v>
      </c>
      <c r="U330" s="106">
        <f t="shared" si="208"/>
        <v>0</v>
      </c>
      <c r="V330" s="106">
        <f t="shared" si="209"/>
        <v>0</v>
      </c>
      <c r="W330" s="106">
        <f t="shared" si="210"/>
        <v>0</v>
      </c>
      <c r="X330" s="106">
        <f t="shared" si="211"/>
        <v>0</v>
      </c>
      <c r="Y330" s="98">
        <f t="shared" si="212"/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7"/>
        <v>314</v>
      </c>
      <c r="C331" s="97">
        <v>36900</v>
      </c>
      <c r="E331" s="107" t="s">
        <v>273</v>
      </c>
      <c r="G331" s="118">
        <v>3</v>
      </c>
      <c r="H331" s="106" t="str">
        <f t="shared" si="196"/>
        <v>Peak Day</v>
      </c>
      <c r="I331" s="98">
        <f>'Dep. Res. Class'!K$63</f>
        <v>445700.99892175006</v>
      </c>
      <c r="J331" s="106">
        <f t="shared" si="197"/>
        <v>207604.90221208063</v>
      </c>
      <c r="K331" s="106">
        <f t="shared" si="198"/>
        <v>112024.66685025675</v>
      </c>
      <c r="L331" s="106">
        <f t="shared" si="199"/>
        <v>2542.2674697447478</v>
      </c>
      <c r="M331" s="106">
        <f t="shared" si="200"/>
        <v>64646.463061756207</v>
      </c>
      <c r="N331" s="106">
        <f t="shared" si="201"/>
        <v>58882.699327911716</v>
      </c>
      <c r="O331" s="106">
        <f t="shared" si="202"/>
        <v>0</v>
      </c>
      <c r="P331" s="106">
        <f t="shared" si="203"/>
        <v>0</v>
      </c>
      <c r="Q331" s="106">
        <f t="shared" si="204"/>
        <v>0</v>
      </c>
      <c r="R331" s="106">
        <f t="shared" si="205"/>
        <v>0</v>
      </c>
      <c r="S331" s="106">
        <f t="shared" si="206"/>
        <v>0</v>
      </c>
      <c r="T331" s="106">
        <f t="shared" si="207"/>
        <v>0</v>
      </c>
      <c r="U331" s="106">
        <f t="shared" si="208"/>
        <v>0</v>
      </c>
      <c r="V331" s="106">
        <f t="shared" si="209"/>
        <v>0</v>
      </c>
      <c r="W331" s="106">
        <f t="shared" si="210"/>
        <v>0</v>
      </c>
      <c r="X331" s="106">
        <f t="shared" si="211"/>
        <v>0</v>
      </c>
      <c r="Y331" s="98">
        <f t="shared" si="212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7"/>
        <v>315</v>
      </c>
      <c r="C332" s="97">
        <v>36901</v>
      </c>
      <c r="E332" s="107" t="s">
        <v>273</v>
      </c>
      <c r="G332" s="118">
        <v>3</v>
      </c>
      <c r="H332" s="106" t="str">
        <f t="shared" si="196"/>
        <v>Peak Day</v>
      </c>
      <c r="I332" s="98">
        <f>'Dep. Res. Class'!K$64</f>
        <v>2015897.2344892507</v>
      </c>
      <c r="J332" s="106">
        <f t="shared" si="197"/>
        <v>938993.06765794544</v>
      </c>
      <c r="K332" s="106">
        <f t="shared" si="198"/>
        <v>506685.46098022169</v>
      </c>
      <c r="L332" s="106">
        <f t="shared" si="199"/>
        <v>11498.627945615597</v>
      </c>
      <c r="M332" s="106">
        <f t="shared" si="200"/>
        <v>292394.73642863816</v>
      </c>
      <c r="N332" s="106">
        <f t="shared" si="201"/>
        <v>266325.3414768299</v>
      </c>
      <c r="O332" s="106">
        <f t="shared" si="202"/>
        <v>0</v>
      </c>
      <c r="P332" s="106">
        <f t="shared" si="203"/>
        <v>0</v>
      </c>
      <c r="Q332" s="106">
        <f t="shared" si="204"/>
        <v>0</v>
      </c>
      <c r="R332" s="106">
        <f t="shared" si="205"/>
        <v>0</v>
      </c>
      <c r="S332" s="106">
        <f t="shared" si="206"/>
        <v>0</v>
      </c>
      <c r="T332" s="106">
        <f t="shared" si="207"/>
        <v>0</v>
      </c>
      <c r="U332" s="106">
        <f t="shared" si="208"/>
        <v>0</v>
      </c>
      <c r="V332" s="106">
        <f t="shared" si="209"/>
        <v>0</v>
      </c>
      <c r="W332" s="106">
        <f t="shared" si="210"/>
        <v>0</v>
      </c>
      <c r="X332" s="106">
        <f t="shared" si="211"/>
        <v>0</v>
      </c>
      <c r="Y332" s="98">
        <f t="shared" si="212"/>
        <v>0</v>
      </c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7"/>
        <v>316</v>
      </c>
      <c r="G333" s="118"/>
      <c r="I333" s="98"/>
      <c r="J333" s="120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7"/>
        <v>317</v>
      </c>
      <c r="D334" s="97" t="s">
        <v>65</v>
      </c>
      <c r="G334" s="118"/>
      <c r="H334" s="106"/>
      <c r="I334" s="98">
        <f>'Dep. Res. Class'!K$66</f>
        <v>19955782.646642506</v>
      </c>
      <c r="J334" s="106">
        <f>SUM(J324:J332)</f>
        <v>9295286.1109676547</v>
      </c>
      <c r="K334" s="106">
        <f t="shared" ref="K334:X334" si="213">SUM(K324:K332)</f>
        <v>5015783.9182199063</v>
      </c>
      <c r="L334" s="106">
        <f t="shared" si="213"/>
        <v>113827.29044491769</v>
      </c>
      <c r="M334" s="106">
        <f t="shared" si="213"/>
        <v>2894475.8231540392</v>
      </c>
      <c r="N334" s="106">
        <f t="shared" si="213"/>
        <v>2636409.503855987</v>
      </c>
      <c r="O334" s="106">
        <f t="shared" si="213"/>
        <v>0</v>
      </c>
      <c r="P334" s="106">
        <f t="shared" si="213"/>
        <v>0</v>
      </c>
      <c r="Q334" s="106">
        <f t="shared" si="213"/>
        <v>0</v>
      </c>
      <c r="R334" s="106">
        <f t="shared" si="213"/>
        <v>0</v>
      </c>
      <c r="S334" s="106">
        <f t="shared" si="213"/>
        <v>0</v>
      </c>
      <c r="T334" s="106">
        <f t="shared" si="213"/>
        <v>0</v>
      </c>
      <c r="U334" s="106">
        <f t="shared" si="213"/>
        <v>0</v>
      </c>
      <c r="V334" s="106">
        <f t="shared" si="213"/>
        <v>0</v>
      </c>
      <c r="W334" s="106">
        <f t="shared" si="213"/>
        <v>0</v>
      </c>
      <c r="X334" s="106">
        <f t="shared" si="213"/>
        <v>0</v>
      </c>
      <c r="Y334" s="98">
        <f>SUM(J334:X334)-I334</f>
        <v>0</v>
      </c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7"/>
        <v>318</v>
      </c>
      <c r="G335" s="11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7"/>
        <v>319</v>
      </c>
      <c r="D336" s="97" t="s">
        <v>24</v>
      </c>
      <c r="G336" s="11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7"/>
        <v>320</v>
      </c>
      <c r="G337" s="11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7"/>
        <v>321</v>
      </c>
      <c r="C338" s="97">
        <v>37400</v>
      </c>
      <c r="E338" s="107" t="s">
        <v>115</v>
      </c>
      <c r="G338" s="118">
        <v>3</v>
      </c>
      <c r="H338" s="106" t="str">
        <f t="shared" ref="H338:H360" si="214">VLOOKUP($G338,alloc,3)</f>
        <v>Peak Day</v>
      </c>
      <c r="I338" s="98">
        <f>'Dep. Res. Class'!K$70</f>
        <v>0</v>
      </c>
      <c r="J338" s="106">
        <f t="shared" ref="J338:J360" si="215">$I338*VLOOKUP($G338,alloc,6)</f>
        <v>0</v>
      </c>
      <c r="K338" s="106">
        <f t="shared" ref="K338:K360" si="216">$I338*VLOOKUP($G338,alloc,7)</f>
        <v>0</v>
      </c>
      <c r="L338" s="106">
        <f t="shared" ref="L338:L360" si="217">$I338*VLOOKUP($G338,alloc,8)</f>
        <v>0</v>
      </c>
      <c r="M338" s="106">
        <f t="shared" ref="M338:M360" si="218">$I338*VLOOKUP($G338,alloc,9)</f>
        <v>0</v>
      </c>
      <c r="N338" s="106">
        <f t="shared" ref="N338:N360" si="219">$I338*VLOOKUP($G338,alloc,10)</f>
        <v>0</v>
      </c>
      <c r="O338" s="106">
        <f t="shared" ref="O338:O360" si="220">$I338*VLOOKUP($G338,alloc,11)</f>
        <v>0</v>
      </c>
      <c r="P338" s="106">
        <f t="shared" ref="P338:P360" si="221">$I338*VLOOKUP($G338,alloc,12)</f>
        <v>0</v>
      </c>
      <c r="Q338" s="106">
        <f t="shared" ref="Q338:Q360" si="222">$I338*VLOOKUP($G338,alloc,13)</f>
        <v>0</v>
      </c>
      <c r="R338" s="106">
        <f t="shared" ref="R338:R360" si="223">$I338*VLOOKUP($G338,alloc,14)</f>
        <v>0</v>
      </c>
      <c r="S338" s="106">
        <f t="shared" ref="S338:S360" si="224">$I338*VLOOKUP($G338,alloc,15)</f>
        <v>0</v>
      </c>
      <c r="T338" s="106">
        <f t="shared" ref="T338:T360" si="225">$I338*VLOOKUP($G338,alloc,16)</f>
        <v>0</v>
      </c>
      <c r="U338" s="106">
        <f t="shared" ref="U338:U360" si="226">$I338*VLOOKUP($G338,alloc,17)</f>
        <v>0</v>
      </c>
      <c r="V338" s="106">
        <f t="shared" ref="V338:V360" si="227">$I338*VLOOKUP($G338,alloc,18)</f>
        <v>0</v>
      </c>
      <c r="W338" s="106">
        <f t="shared" ref="W338:W360" si="228">$I338*VLOOKUP($G338,alloc,19)</f>
        <v>0</v>
      </c>
      <c r="X338" s="106">
        <f t="shared" ref="X338:X360" si="229">$I338*VLOOKUP($G338,alloc,20)</f>
        <v>0</v>
      </c>
      <c r="Y338" s="98">
        <f t="shared" ref="Y338:Y360" si="230">SUM(J338:X338)-I338</f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7"/>
        <v>322</v>
      </c>
      <c r="C339" s="97">
        <v>37401</v>
      </c>
      <c r="E339" s="107" t="s">
        <v>274</v>
      </c>
      <c r="G339" s="118">
        <v>3</v>
      </c>
      <c r="H339" s="106" t="str">
        <f t="shared" si="214"/>
        <v>Peak Day</v>
      </c>
      <c r="I339" s="98">
        <f>'Dep. Res. Class'!K$71</f>
        <v>0</v>
      </c>
      <c r="J339" s="106">
        <f t="shared" si="215"/>
        <v>0</v>
      </c>
      <c r="K339" s="106">
        <f t="shared" si="216"/>
        <v>0</v>
      </c>
      <c r="L339" s="106">
        <f t="shared" si="217"/>
        <v>0</v>
      </c>
      <c r="M339" s="106">
        <f t="shared" si="218"/>
        <v>0</v>
      </c>
      <c r="N339" s="106">
        <f t="shared" si="219"/>
        <v>0</v>
      </c>
      <c r="O339" s="106">
        <f t="shared" si="220"/>
        <v>0</v>
      </c>
      <c r="P339" s="106">
        <f t="shared" si="221"/>
        <v>0</v>
      </c>
      <c r="Q339" s="106">
        <f t="shared" si="222"/>
        <v>0</v>
      </c>
      <c r="R339" s="106">
        <f t="shared" si="223"/>
        <v>0</v>
      </c>
      <c r="S339" s="106">
        <f t="shared" si="224"/>
        <v>0</v>
      </c>
      <c r="T339" s="106">
        <f t="shared" si="225"/>
        <v>0</v>
      </c>
      <c r="U339" s="106">
        <f t="shared" si="226"/>
        <v>0</v>
      </c>
      <c r="V339" s="106">
        <f t="shared" si="227"/>
        <v>0</v>
      </c>
      <c r="W339" s="106">
        <f t="shared" si="228"/>
        <v>0</v>
      </c>
      <c r="X339" s="106">
        <f t="shared" si="229"/>
        <v>0</v>
      </c>
      <c r="Y339" s="98">
        <f t="shared" si="230"/>
        <v>0</v>
      </c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7"/>
        <v>323</v>
      </c>
      <c r="C340" s="97">
        <v>37402</v>
      </c>
      <c r="E340" s="107" t="s">
        <v>275</v>
      </c>
      <c r="G340" s="118">
        <v>3</v>
      </c>
      <c r="H340" s="106" t="str">
        <f t="shared" si="214"/>
        <v>Peak Day</v>
      </c>
      <c r="I340" s="98">
        <f>'Dep. Res. Class'!K$72</f>
        <v>311010.71510117949</v>
      </c>
      <c r="J340" s="106">
        <f t="shared" si="215"/>
        <v>144866.96070166421</v>
      </c>
      <c r="K340" s="106">
        <f t="shared" si="216"/>
        <v>78170.952792023294</v>
      </c>
      <c r="L340" s="106">
        <f t="shared" si="217"/>
        <v>1773.9974235117104</v>
      </c>
      <c r="M340" s="106">
        <f t="shared" si="218"/>
        <v>45110.382867076922</v>
      </c>
      <c r="N340" s="106">
        <f t="shared" si="219"/>
        <v>41088.421316903376</v>
      </c>
      <c r="O340" s="106">
        <f t="shared" si="220"/>
        <v>0</v>
      </c>
      <c r="P340" s="106">
        <f t="shared" si="221"/>
        <v>0</v>
      </c>
      <c r="Q340" s="106">
        <f t="shared" si="222"/>
        <v>0</v>
      </c>
      <c r="R340" s="106">
        <f t="shared" si="223"/>
        <v>0</v>
      </c>
      <c r="S340" s="106">
        <f t="shared" si="224"/>
        <v>0</v>
      </c>
      <c r="T340" s="106">
        <f t="shared" si="225"/>
        <v>0</v>
      </c>
      <c r="U340" s="106">
        <f t="shared" si="226"/>
        <v>0</v>
      </c>
      <c r="V340" s="106">
        <f t="shared" si="227"/>
        <v>0</v>
      </c>
      <c r="W340" s="106">
        <f t="shared" si="228"/>
        <v>0</v>
      </c>
      <c r="X340" s="106">
        <f t="shared" si="229"/>
        <v>0</v>
      </c>
      <c r="Y340" s="98">
        <f t="shared" si="230"/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7"/>
        <v>324</v>
      </c>
      <c r="C341" s="97">
        <v>37403</v>
      </c>
      <c r="E341" s="107" t="s">
        <v>276</v>
      </c>
      <c r="G341" s="118">
        <v>3</v>
      </c>
      <c r="H341" s="106" t="str">
        <f t="shared" si="214"/>
        <v>Peak Day</v>
      </c>
      <c r="I341" s="98">
        <f>'Dep. Res. Class'!K$73</f>
        <v>0</v>
      </c>
      <c r="J341" s="106">
        <f t="shared" si="215"/>
        <v>0</v>
      </c>
      <c r="K341" s="106">
        <f t="shared" si="216"/>
        <v>0</v>
      </c>
      <c r="L341" s="106">
        <f t="shared" si="217"/>
        <v>0</v>
      </c>
      <c r="M341" s="106">
        <f t="shared" si="218"/>
        <v>0</v>
      </c>
      <c r="N341" s="106">
        <f t="shared" si="219"/>
        <v>0</v>
      </c>
      <c r="O341" s="106">
        <f t="shared" si="220"/>
        <v>0</v>
      </c>
      <c r="P341" s="106">
        <f t="shared" si="221"/>
        <v>0</v>
      </c>
      <c r="Q341" s="106">
        <f t="shared" si="222"/>
        <v>0</v>
      </c>
      <c r="R341" s="106">
        <f t="shared" si="223"/>
        <v>0</v>
      </c>
      <c r="S341" s="106">
        <f t="shared" si="224"/>
        <v>0</v>
      </c>
      <c r="T341" s="106">
        <f t="shared" si="225"/>
        <v>0</v>
      </c>
      <c r="U341" s="106">
        <f t="shared" si="226"/>
        <v>0</v>
      </c>
      <c r="V341" s="106">
        <f t="shared" si="227"/>
        <v>0</v>
      </c>
      <c r="W341" s="106">
        <f t="shared" si="228"/>
        <v>0</v>
      </c>
      <c r="X341" s="106">
        <f t="shared" si="229"/>
        <v>0</v>
      </c>
      <c r="Y341" s="98">
        <f t="shared" si="230"/>
        <v>0</v>
      </c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7"/>
        <v>325</v>
      </c>
      <c r="C342" s="97">
        <v>37500</v>
      </c>
      <c r="E342" s="107" t="s">
        <v>139</v>
      </c>
      <c r="G342" s="118">
        <v>3</v>
      </c>
      <c r="H342" s="106" t="str">
        <f t="shared" si="214"/>
        <v>Peak Day</v>
      </c>
      <c r="I342" s="98">
        <f>'Dep. Res. Class'!K$74</f>
        <v>93308.937231337783</v>
      </c>
      <c r="J342" s="106">
        <f t="shared" si="215"/>
        <v>43462.753810937742</v>
      </c>
      <c r="K342" s="106">
        <f t="shared" si="216"/>
        <v>23452.724209234515</v>
      </c>
      <c r="L342" s="106">
        <f t="shared" si="217"/>
        <v>532.2318691983271</v>
      </c>
      <c r="M342" s="106">
        <f t="shared" si="218"/>
        <v>13533.944906227229</v>
      </c>
      <c r="N342" s="106">
        <f t="shared" si="219"/>
        <v>12327.282435739973</v>
      </c>
      <c r="O342" s="106">
        <f t="shared" si="220"/>
        <v>0</v>
      </c>
      <c r="P342" s="106">
        <f t="shared" si="221"/>
        <v>0</v>
      </c>
      <c r="Q342" s="106">
        <f t="shared" si="222"/>
        <v>0</v>
      </c>
      <c r="R342" s="106">
        <f t="shared" si="223"/>
        <v>0</v>
      </c>
      <c r="S342" s="106">
        <f t="shared" si="224"/>
        <v>0</v>
      </c>
      <c r="T342" s="106">
        <f t="shared" si="225"/>
        <v>0</v>
      </c>
      <c r="U342" s="106">
        <f t="shared" si="226"/>
        <v>0</v>
      </c>
      <c r="V342" s="106">
        <f t="shared" si="227"/>
        <v>0</v>
      </c>
      <c r="W342" s="106">
        <f t="shared" si="228"/>
        <v>0</v>
      </c>
      <c r="X342" s="106">
        <f t="shared" si="229"/>
        <v>0</v>
      </c>
      <c r="Y342" s="98">
        <f t="shared" si="230"/>
        <v>0</v>
      </c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7"/>
        <v>326</v>
      </c>
      <c r="C343" s="97">
        <v>37501</v>
      </c>
      <c r="E343" s="107" t="s">
        <v>277</v>
      </c>
      <c r="G343" s="118">
        <v>3</v>
      </c>
      <c r="H343" s="106" t="str">
        <f t="shared" si="214"/>
        <v>Peak Day</v>
      </c>
      <c r="I343" s="98">
        <f>'Dep. Res. Class'!K$75</f>
        <v>60935.675234662078</v>
      </c>
      <c r="J343" s="106">
        <f t="shared" si="215"/>
        <v>28383.478899359907</v>
      </c>
      <c r="K343" s="106">
        <f t="shared" si="216"/>
        <v>15315.870356972044</v>
      </c>
      <c r="L343" s="106">
        <f t="shared" si="217"/>
        <v>347.57558378999693</v>
      </c>
      <c r="M343" s="106">
        <f t="shared" si="218"/>
        <v>8838.3824306670613</v>
      </c>
      <c r="N343" s="106">
        <f t="shared" si="219"/>
        <v>8050.3679638730719</v>
      </c>
      <c r="O343" s="106">
        <f t="shared" si="220"/>
        <v>0</v>
      </c>
      <c r="P343" s="106">
        <f t="shared" si="221"/>
        <v>0</v>
      </c>
      <c r="Q343" s="106">
        <f t="shared" si="222"/>
        <v>0</v>
      </c>
      <c r="R343" s="106">
        <f t="shared" si="223"/>
        <v>0</v>
      </c>
      <c r="S343" s="106">
        <f t="shared" si="224"/>
        <v>0</v>
      </c>
      <c r="T343" s="106">
        <f t="shared" si="225"/>
        <v>0</v>
      </c>
      <c r="U343" s="106">
        <f t="shared" si="226"/>
        <v>0</v>
      </c>
      <c r="V343" s="106">
        <f t="shared" si="227"/>
        <v>0</v>
      </c>
      <c r="W343" s="106">
        <f t="shared" si="228"/>
        <v>0</v>
      </c>
      <c r="X343" s="106">
        <f t="shared" si="229"/>
        <v>0</v>
      </c>
      <c r="Y343" s="98">
        <f t="shared" si="230"/>
        <v>0</v>
      </c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7"/>
        <v>327</v>
      </c>
      <c r="C344" s="97">
        <v>37502</v>
      </c>
      <c r="E344" s="107" t="s">
        <v>275</v>
      </c>
      <c r="G344" s="118">
        <v>3</v>
      </c>
      <c r="H344" s="106" t="str">
        <f t="shared" si="214"/>
        <v>Peak Day</v>
      </c>
      <c r="I344" s="98">
        <f>'Dep. Res. Class'!K$76</f>
        <v>30647.197430124463</v>
      </c>
      <c r="J344" s="106">
        <f t="shared" si="215"/>
        <v>14275.284194892187</v>
      </c>
      <c r="K344" s="106">
        <f t="shared" si="216"/>
        <v>7703.0163502202477</v>
      </c>
      <c r="L344" s="106">
        <f t="shared" si="217"/>
        <v>174.81085582922196</v>
      </c>
      <c r="M344" s="106">
        <f t="shared" si="218"/>
        <v>4445.2063634722253</v>
      </c>
      <c r="N344" s="106">
        <f t="shared" si="219"/>
        <v>4048.8796657105809</v>
      </c>
      <c r="O344" s="106">
        <f t="shared" si="220"/>
        <v>0</v>
      </c>
      <c r="P344" s="106">
        <f t="shared" si="221"/>
        <v>0</v>
      </c>
      <c r="Q344" s="106">
        <f t="shared" si="222"/>
        <v>0</v>
      </c>
      <c r="R344" s="106">
        <f t="shared" si="223"/>
        <v>0</v>
      </c>
      <c r="S344" s="106">
        <f t="shared" si="224"/>
        <v>0</v>
      </c>
      <c r="T344" s="106">
        <f t="shared" si="225"/>
        <v>0</v>
      </c>
      <c r="U344" s="106">
        <f t="shared" si="226"/>
        <v>0</v>
      </c>
      <c r="V344" s="106">
        <f t="shared" si="227"/>
        <v>0</v>
      </c>
      <c r="W344" s="106">
        <f t="shared" si="228"/>
        <v>0</v>
      </c>
      <c r="X344" s="106">
        <f t="shared" si="229"/>
        <v>0</v>
      </c>
      <c r="Y344" s="98">
        <f t="shared" si="230"/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si="157"/>
        <v>328</v>
      </c>
      <c r="C345" s="97">
        <v>37503</v>
      </c>
      <c r="E345" s="107" t="s">
        <v>278</v>
      </c>
      <c r="G345" s="118">
        <v>3</v>
      </c>
      <c r="H345" s="106" t="str">
        <f t="shared" si="214"/>
        <v>Peak Day</v>
      </c>
      <c r="I345" s="98">
        <f>'Dep. Res. Class'!K$77</f>
        <v>2281.7384802922256</v>
      </c>
      <c r="J345" s="106">
        <f t="shared" si="215"/>
        <v>1062.8203553965438</v>
      </c>
      <c r="K345" s="106">
        <f t="shared" si="216"/>
        <v>573.503298652073</v>
      </c>
      <c r="L345" s="106">
        <f t="shared" si="217"/>
        <v>13.014979833891205</v>
      </c>
      <c r="M345" s="106">
        <f t="shared" si="218"/>
        <v>330.95353777453886</v>
      </c>
      <c r="N345" s="106">
        <f t="shared" si="219"/>
        <v>301.44630863517875</v>
      </c>
      <c r="O345" s="106">
        <f t="shared" si="220"/>
        <v>0</v>
      </c>
      <c r="P345" s="106">
        <f t="shared" si="221"/>
        <v>0</v>
      </c>
      <c r="Q345" s="106">
        <f t="shared" si="222"/>
        <v>0</v>
      </c>
      <c r="R345" s="106">
        <f t="shared" si="223"/>
        <v>0</v>
      </c>
      <c r="S345" s="106">
        <f t="shared" si="224"/>
        <v>0</v>
      </c>
      <c r="T345" s="106">
        <f t="shared" si="225"/>
        <v>0</v>
      </c>
      <c r="U345" s="106">
        <f t="shared" si="226"/>
        <v>0</v>
      </c>
      <c r="V345" s="106">
        <f t="shared" si="227"/>
        <v>0</v>
      </c>
      <c r="W345" s="106">
        <f t="shared" si="228"/>
        <v>0</v>
      </c>
      <c r="X345" s="106">
        <f t="shared" si="229"/>
        <v>0</v>
      </c>
      <c r="Y345" s="98">
        <f t="shared" si="230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ref="A346:A353" si="231">A345+1</f>
        <v>329</v>
      </c>
      <c r="C346" s="97">
        <v>37600</v>
      </c>
      <c r="E346" s="107" t="s">
        <v>271</v>
      </c>
      <c r="G346" s="118">
        <v>3</v>
      </c>
      <c r="H346" s="106" t="str">
        <f t="shared" si="214"/>
        <v>Peak Day</v>
      </c>
      <c r="I346" s="98">
        <f>'Dep. Res. Class'!K$78</f>
        <v>820042.22717497009</v>
      </c>
      <c r="J346" s="106">
        <f t="shared" si="215"/>
        <v>381970.84322067152</v>
      </c>
      <c r="K346" s="106">
        <f t="shared" si="216"/>
        <v>206113.42026304713</v>
      </c>
      <c r="L346" s="106">
        <f t="shared" si="217"/>
        <v>4677.5005732710351</v>
      </c>
      <c r="M346" s="106">
        <f t="shared" si="218"/>
        <v>118942.58634464997</v>
      </c>
      <c r="N346" s="106">
        <f t="shared" si="219"/>
        <v>108337.87677333044</v>
      </c>
      <c r="O346" s="106">
        <f t="shared" si="220"/>
        <v>0</v>
      </c>
      <c r="P346" s="106">
        <f t="shared" si="221"/>
        <v>0</v>
      </c>
      <c r="Q346" s="106">
        <f t="shared" si="222"/>
        <v>0</v>
      </c>
      <c r="R346" s="106">
        <f t="shared" si="223"/>
        <v>0</v>
      </c>
      <c r="S346" s="106">
        <f t="shared" si="224"/>
        <v>0</v>
      </c>
      <c r="T346" s="106">
        <f t="shared" si="225"/>
        <v>0</v>
      </c>
      <c r="U346" s="106">
        <f t="shared" si="226"/>
        <v>0</v>
      </c>
      <c r="V346" s="106">
        <f t="shared" si="227"/>
        <v>0</v>
      </c>
      <c r="W346" s="106">
        <f t="shared" si="228"/>
        <v>0</v>
      </c>
      <c r="X346" s="106">
        <f t="shared" si="229"/>
        <v>0</v>
      </c>
      <c r="Y346" s="98">
        <f t="shared" si="230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231"/>
        <v>330</v>
      </c>
      <c r="C347" s="97">
        <v>37601</v>
      </c>
      <c r="E347" s="107" t="s">
        <v>272</v>
      </c>
      <c r="G347" s="118">
        <v>3</v>
      </c>
      <c r="H347" s="106" t="str">
        <f t="shared" si="214"/>
        <v>Peak Day</v>
      </c>
      <c r="I347" s="98">
        <f>'Dep. Res. Class'!K$79</f>
        <v>16526506.677755876</v>
      </c>
      <c r="J347" s="106">
        <f t="shared" si="215"/>
        <v>7697949.5469902921</v>
      </c>
      <c r="K347" s="106">
        <f t="shared" si="216"/>
        <v>4153852.9400944514</v>
      </c>
      <c r="L347" s="106">
        <f t="shared" si="217"/>
        <v>94266.785169926181</v>
      </c>
      <c r="M347" s="106">
        <f t="shared" si="218"/>
        <v>2397078.3239617189</v>
      </c>
      <c r="N347" s="106">
        <f t="shared" si="219"/>
        <v>2183359.0815394875</v>
      </c>
      <c r="O347" s="106">
        <f t="shared" si="220"/>
        <v>0</v>
      </c>
      <c r="P347" s="106">
        <f t="shared" si="221"/>
        <v>0</v>
      </c>
      <c r="Q347" s="106">
        <f t="shared" si="222"/>
        <v>0</v>
      </c>
      <c r="R347" s="106">
        <f t="shared" si="223"/>
        <v>0</v>
      </c>
      <c r="S347" s="106">
        <f t="shared" si="224"/>
        <v>0</v>
      </c>
      <c r="T347" s="106">
        <f t="shared" si="225"/>
        <v>0</v>
      </c>
      <c r="U347" s="106">
        <f t="shared" si="226"/>
        <v>0</v>
      </c>
      <c r="V347" s="106">
        <f t="shared" si="227"/>
        <v>0</v>
      </c>
      <c r="W347" s="106">
        <f t="shared" si="228"/>
        <v>0</v>
      </c>
      <c r="X347" s="106">
        <f t="shared" si="229"/>
        <v>0</v>
      </c>
      <c r="Y347" s="98">
        <f t="shared" si="230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231"/>
        <v>331</v>
      </c>
      <c r="C348" s="97">
        <v>37602</v>
      </c>
      <c r="E348" s="107" t="s">
        <v>279</v>
      </c>
      <c r="G348" s="118">
        <v>3</v>
      </c>
      <c r="H348" s="106" t="str">
        <f t="shared" si="214"/>
        <v>Peak Day</v>
      </c>
      <c r="I348" s="98">
        <f>'Dep. Res. Class'!K$80</f>
        <v>13505489.946312172</v>
      </c>
      <c r="J348" s="106">
        <f t="shared" si="215"/>
        <v>6290777.7330843043</v>
      </c>
      <c r="K348" s="106">
        <f t="shared" si="216"/>
        <v>3394535.8335414799</v>
      </c>
      <c r="L348" s="106">
        <f t="shared" si="217"/>
        <v>77034.980483636202</v>
      </c>
      <c r="M348" s="106">
        <f t="shared" si="218"/>
        <v>1958896.5675584525</v>
      </c>
      <c r="N348" s="106">
        <f t="shared" si="219"/>
        <v>1784244.8316442999</v>
      </c>
      <c r="O348" s="106">
        <f t="shared" si="220"/>
        <v>0</v>
      </c>
      <c r="P348" s="106">
        <f t="shared" si="221"/>
        <v>0</v>
      </c>
      <c r="Q348" s="106">
        <f t="shared" si="222"/>
        <v>0</v>
      </c>
      <c r="R348" s="106">
        <f t="shared" si="223"/>
        <v>0</v>
      </c>
      <c r="S348" s="106">
        <f t="shared" si="224"/>
        <v>0</v>
      </c>
      <c r="T348" s="106">
        <f t="shared" si="225"/>
        <v>0</v>
      </c>
      <c r="U348" s="106">
        <f t="shared" si="226"/>
        <v>0</v>
      </c>
      <c r="V348" s="106">
        <f t="shared" si="227"/>
        <v>0</v>
      </c>
      <c r="W348" s="106">
        <f t="shared" si="228"/>
        <v>0</v>
      </c>
      <c r="X348" s="106">
        <f t="shared" si="229"/>
        <v>0</v>
      </c>
      <c r="Y348" s="98">
        <f t="shared" si="230"/>
        <v>0</v>
      </c>
    </row>
    <row r="349" spans="1:33">
      <c r="A349" s="97">
        <f t="shared" si="231"/>
        <v>332</v>
      </c>
      <c r="C349" s="97">
        <v>37603</v>
      </c>
      <c r="E349" s="107" t="s">
        <v>639</v>
      </c>
      <c r="G349" s="118">
        <v>3</v>
      </c>
      <c r="H349" s="106" t="str">
        <f t="shared" si="214"/>
        <v>Peak Day</v>
      </c>
      <c r="I349" s="98">
        <f>'Dep. Res. Class'!K$81</f>
        <v>1691376.9354460775</v>
      </c>
      <c r="J349" s="106">
        <f t="shared" si="215"/>
        <v>787833.42226410285</v>
      </c>
      <c r="K349" s="106">
        <f t="shared" si="216"/>
        <v>425118.9433497783</v>
      </c>
      <c r="L349" s="106">
        <f t="shared" si="217"/>
        <v>9647.5721895701809</v>
      </c>
      <c r="M349" s="106">
        <f t="shared" si="218"/>
        <v>245324.86318258831</v>
      </c>
      <c r="N349" s="106">
        <f t="shared" si="219"/>
        <v>223452.13446003795</v>
      </c>
      <c r="O349" s="106">
        <f t="shared" si="220"/>
        <v>0</v>
      </c>
      <c r="P349" s="106">
        <f t="shared" si="221"/>
        <v>0</v>
      </c>
      <c r="Q349" s="106">
        <f t="shared" si="222"/>
        <v>0</v>
      </c>
      <c r="R349" s="106">
        <f t="shared" si="223"/>
        <v>0</v>
      </c>
      <c r="S349" s="106">
        <f t="shared" si="224"/>
        <v>0</v>
      </c>
      <c r="T349" s="106">
        <f t="shared" si="225"/>
        <v>0</v>
      </c>
      <c r="U349" s="106">
        <f t="shared" si="226"/>
        <v>0</v>
      </c>
      <c r="V349" s="106">
        <f t="shared" si="227"/>
        <v>0</v>
      </c>
      <c r="W349" s="106">
        <f t="shared" si="228"/>
        <v>0</v>
      </c>
      <c r="X349" s="106">
        <f t="shared" si="229"/>
        <v>0</v>
      </c>
      <c r="Y349" s="98">
        <f t="shared" si="230"/>
        <v>0</v>
      </c>
    </row>
    <row r="350" spans="1:33">
      <c r="A350" s="97">
        <f t="shared" si="231"/>
        <v>333</v>
      </c>
      <c r="C350" s="97">
        <v>37604</v>
      </c>
      <c r="E350" s="107" t="s">
        <v>640</v>
      </c>
      <c r="G350" s="118">
        <v>3</v>
      </c>
      <c r="H350" s="106" t="str">
        <f t="shared" si="214"/>
        <v>Peak Day</v>
      </c>
      <c r="I350" s="98">
        <f>'Dep. Res. Class'!K$82</f>
        <v>5569508.9901838573</v>
      </c>
      <c r="J350" s="106">
        <f t="shared" si="215"/>
        <v>2594244.5093766171</v>
      </c>
      <c r="K350" s="106">
        <f t="shared" si="216"/>
        <v>1399867.6032906896</v>
      </c>
      <c r="L350" s="106">
        <f t="shared" si="217"/>
        <v>31768.341472084543</v>
      </c>
      <c r="M350" s="106">
        <f t="shared" si="218"/>
        <v>807826.4533332407</v>
      </c>
      <c r="N350" s="106">
        <f t="shared" si="219"/>
        <v>735802.08271122526</v>
      </c>
      <c r="O350" s="106">
        <f t="shared" si="220"/>
        <v>0</v>
      </c>
      <c r="P350" s="106">
        <f t="shared" si="221"/>
        <v>0</v>
      </c>
      <c r="Q350" s="106">
        <f t="shared" si="222"/>
        <v>0</v>
      </c>
      <c r="R350" s="106">
        <f t="shared" si="223"/>
        <v>0</v>
      </c>
      <c r="S350" s="106">
        <f t="shared" si="224"/>
        <v>0</v>
      </c>
      <c r="T350" s="106">
        <f t="shared" si="225"/>
        <v>0</v>
      </c>
      <c r="U350" s="106">
        <f t="shared" si="226"/>
        <v>0</v>
      </c>
      <c r="V350" s="106">
        <f t="shared" si="227"/>
        <v>0</v>
      </c>
      <c r="W350" s="106">
        <f t="shared" si="228"/>
        <v>0</v>
      </c>
      <c r="X350" s="106">
        <f t="shared" si="229"/>
        <v>0</v>
      </c>
      <c r="Y350" s="98">
        <f t="shared" si="230"/>
        <v>0</v>
      </c>
    </row>
    <row r="351" spans="1:33">
      <c r="A351" s="97">
        <f t="shared" si="231"/>
        <v>334</v>
      </c>
      <c r="C351" s="97">
        <v>37800</v>
      </c>
      <c r="E351" s="107" t="s">
        <v>280</v>
      </c>
      <c r="G351" s="118">
        <v>3</v>
      </c>
      <c r="H351" s="106" t="str">
        <f t="shared" si="214"/>
        <v>Peak Day</v>
      </c>
      <c r="I351" s="98">
        <f>'Dep. Res. Class'!K$83</f>
        <v>2313622.8349450198</v>
      </c>
      <c r="J351" s="106">
        <f t="shared" si="215"/>
        <v>1077671.9001447097</v>
      </c>
      <c r="K351" s="106">
        <f t="shared" si="216"/>
        <v>581517.26814362849</v>
      </c>
      <c r="L351" s="106">
        <f t="shared" si="217"/>
        <v>13196.847403907206</v>
      </c>
      <c r="M351" s="106">
        <f t="shared" si="218"/>
        <v>335578.18694583606</v>
      </c>
      <c r="N351" s="106">
        <f t="shared" si="219"/>
        <v>305658.63230693835</v>
      </c>
      <c r="O351" s="106">
        <f t="shared" si="220"/>
        <v>0</v>
      </c>
      <c r="P351" s="106">
        <f t="shared" si="221"/>
        <v>0</v>
      </c>
      <c r="Q351" s="106">
        <f t="shared" si="222"/>
        <v>0</v>
      </c>
      <c r="R351" s="106">
        <f t="shared" si="223"/>
        <v>0</v>
      </c>
      <c r="S351" s="106">
        <f t="shared" si="224"/>
        <v>0</v>
      </c>
      <c r="T351" s="106">
        <f t="shared" si="225"/>
        <v>0</v>
      </c>
      <c r="U351" s="106">
        <f t="shared" si="226"/>
        <v>0</v>
      </c>
      <c r="V351" s="106">
        <f t="shared" si="227"/>
        <v>0</v>
      </c>
      <c r="W351" s="106">
        <f t="shared" si="228"/>
        <v>0</v>
      </c>
      <c r="X351" s="106">
        <f t="shared" si="229"/>
        <v>0</v>
      </c>
      <c r="Y351" s="98">
        <f t="shared" si="230"/>
        <v>0</v>
      </c>
    </row>
    <row r="352" spans="1:33">
      <c r="A352" s="97">
        <f t="shared" si="231"/>
        <v>335</v>
      </c>
      <c r="C352" s="97">
        <v>37900</v>
      </c>
      <c r="E352" s="107" t="s">
        <v>281</v>
      </c>
      <c r="G352" s="118">
        <v>3</v>
      </c>
      <c r="H352" s="106" t="str">
        <f t="shared" si="214"/>
        <v>Peak Day</v>
      </c>
      <c r="I352" s="98">
        <f>'Dep. Res. Class'!K$84</f>
        <v>435940.46651913063</v>
      </c>
      <c r="J352" s="106">
        <f t="shared" si="215"/>
        <v>203058.5036626365</v>
      </c>
      <c r="K352" s="106">
        <f t="shared" si="216"/>
        <v>109571.40694433371</v>
      </c>
      <c r="L352" s="106">
        <f t="shared" si="217"/>
        <v>2486.5936344277993</v>
      </c>
      <c r="M352" s="106">
        <f t="shared" si="218"/>
        <v>63230.751858605436</v>
      </c>
      <c r="N352" s="106">
        <f t="shared" si="219"/>
        <v>57593.210419127194</v>
      </c>
      <c r="O352" s="106">
        <f t="shared" si="220"/>
        <v>0</v>
      </c>
      <c r="P352" s="106">
        <f t="shared" si="221"/>
        <v>0</v>
      </c>
      <c r="Q352" s="106">
        <f t="shared" si="222"/>
        <v>0</v>
      </c>
      <c r="R352" s="106">
        <f t="shared" si="223"/>
        <v>0</v>
      </c>
      <c r="S352" s="106">
        <f t="shared" si="224"/>
        <v>0</v>
      </c>
      <c r="T352" s="106">
        <f t="shared" si="225"/>
        <v>0</v>
      </c>
      <c r="U352" s="106">
        <f t="shared" si="226"/>
        <v>0</v>
      </c>
      <c r="V352" s="106">
        <f t="shared" si="227"/>
        <v>0</v>
      </c>
      <c r="W352" s="106">
        <f t="shared" si="228"/>
        <v>0</v>
      </c>
      <c r="X352" s="106">
        <f t="shared" si="229"/>
        <v>0</v>
      </c>
      <c r="Y352" s="98">
        <f t="shared" si="230"/>
        <v>0</v>
      </c>
    </row>
    <row r="353" spans="1:33">
      <c r="A353" s="97">
        <f t="shared" si="231"/>
        <v>336</v>
      </c>
      <c r="C353" s="97">
        <v>37905</v>
      </c>
      <c r="E353" s="107" t="s">
        <v>282</v>
      </c>
      <c r="G353" s="118">
        <v>3</v>
      </c>
      <c r="H353" s="106" t="str">
        <f t="shared" si="214"/>
        <v>Peak Day</v>
      </c>
      <c r="I353" s="98">
        <f>'Dep. Res. Class'!K$85</f>
        <v>732850.79590436444</v>
      </c>
      <c r="J353" s="106">
        <f t="shared" si="215"/>
        <v>341357.58768286329</v>
      </c>
      <c r="K353" s="106">
        <f t="shared" si="216"/>
        <v>184198.29989330008</v>
      </c>
      <c r="L353" s="106">
        <f t="shared" si="217"/>
        <v>4180.1628067055572</v>
      </c>
      <c r="M353" s="106">
        <f t="shared" si="218"/>
        <v>106295.95181932223</v>
      </c>
      <c r="N353" s="106">
        <f t="shared" si="219"/>
        <v>96818.793702173309</v>
      </c>
      <c r="O353" s="106">
        <f t="shared" si="220"/>
        <v>0</v>
      </c>
      <c r="P353" s="106">
        <f t="shared" si="221"/>
        <v>0</v>
      </c>
      <c r="Q353" s="106">
        <f t="shared" si="222"/>
        <v>0</v>
      </c>
      <c r="R353" s="106">
        <f t="shared" si="223"/>
        <v>0</v>
      </c>
      <c r="S353" s="106">
        <f t="shared" si="224"/>
        <v>0</v>
      </c>
      <c r="T353" s="106">
        <f t="shared" si="225"/>
        <v>0</v>
      </c>
      <c r="U353" s="106">
        <f t="shared" si="226"/>
        <v>0</v>
      </c>
      <c r="V353" s="106">
        <f t="shared" si="227"/>
        <v>0</v>
      </c>
      <c r="W353" s="106">
        <f t="shared" si="228"/>
        <v>0</v>
      </c>
      <c r="X353" s="106">
        <f t="shared" si="229"/>
        <v>0</v>
      </c>
      <c r="Y353" s="98">
        <f t="shared" si="230"/>
        <v>0</v>
      </c>
    </row>
    <row r="354" spans="1:33">
      <c r="A354" s="97">
        <f t="shared" ref="A354:A412" si="232">A353+1</f>
        <v>337</v>
      </c>
      <c r="C354" s="97">
        <v>38000</v>
      </c>
      <c r="E354" s="107" t="s">
        <v>52</v>
      </c>
      <c r="G354" s="118">
        <v>99</v>
      </c>
      <c r="H354" s="106" t="str">
        <f t="shared" si="214"/>
        <v>-</v>
      </c>
      <c r="I354" s="98">
        <f>'Dep. Res. Class'!K$86</f>
        <v>0</v>
      </c>
      <c r="J354" s="106">
        <f t="shared" si="215"/>
        <v>0</v>
      </c>
      <c r="K354" s="106">
        <f t="shared" si="216"/>
        <v>0</v>
      </c>
      <c r="L354" s="106">
        <f t="shared" si="217"/>
        <v>0</v>
      </c>
      <c r="M354" s="106">
        <f t="shared" si="218"/>
        <v>0</v>
      </c>
      <c r="N354" s="106">
        <f t="shared" si="219"/>
        <v>0</v>
      </c>
      <c r="O354" s="106">
        <f t="shared" si="220"/>
        <v>0</v>
      </c>
      <c r="P354" s="106">
        <f t="shared" si="221"/>
        <v>0</v>
      </c>
      <c r="Q354" s="106">
        <f t="shared" si="222"/>
        <v>0</v>
      </c>
      <c r="R354" s="106">
        <f t="shared" si="223"/>
        <v>0</v>
      </c>
      <c r="S354" s="106">
        <f t="shared" si="224"/>
        <v>0</v>
      </c>
      <c r="T354" s="106">
        <f t="shared" si="225"/>
        <v>0</v>
      </c>
      <c r="U354" s="106">
        <f t="shared" si="226"/>
        <v>0</v>
      </c>
      <c r="V354" s="106">
        <f t="shared" si="227"/>
        <v>0</v>
      </c>
      <c r="W354" s="106">
        <f t="shared" si="228"/>
        <v>0</v>
      </c>
      <c r="X354" s="106">
        <f t="shared" si="229"/>
        <v>0</v>
      </c>
      <c r="Y354" s="98">
        <f t="shared" si="230"/>
        <v>0</v>
      </c>
    </row>
    <row r="355" spans="1:33">
      <c r="A355" s="97">
        <f t="shared" si="232"/>
        <v>338</v>
      </c>
      <c r="C355" s="97">
        <v>38100</v>
      </c>
      <c r="E355" s="107" t="s">
        <v>51</v>
      </c>
      <c r="G355" s="118">
        <v>99</v>
      </c>
      <c r="H355" s="106" t="str">
        <f t="shared" si="214"/>
        <v>-</v>
      </c>
      <c r="I355" s="98">
        <f>'Dep. Res. Class'!K$87</f>
        <v>0</v>
      </c>
      <c r="J355" s="106">
        <f t="shared" si="215"/>
        <v>0</v>
      </c>
      <c r="K355" s="106">
        <f t="shared" si="216"/>
        <v>0</v>
      </c>
      <c r="L355" s="106">
        <f t="shared" si="217"/>
        <v>0</v>
      </c>
      <c r="M355" s="106">
        <f t="shared" si="218"/>
        <v>0</v>
      </c>
      <c r="N355" s="106">
        <f t="shared" si="219"/>
        <v>0</v>
      </c>
      <c r="O355" s="106">
        <f t="shared" si="220"/>
        <v>0</v>
      </c>
      <c r="P355" s="106">
        <f t="shared" si="221"/>
        <v>0</v>
      </c>
      <c r="Q355" s="106">
        <f t="shared" si="222"/>
        <v>0</v>
      </c>
      <c r="R355" s="106">
        <f t="shared" si="223"/>
        <v>0</v>
      </c>
      <c r="S355" s="106">
        <f t="shared" si="224"/>
        <v>0</v>
      </c>
      <c r="T355" s="106">
        <f t="shared" si="225"/>
        <v>0</v>
      </c>
      <c r="U355" s="106">
        <f t="shared" si="226"/>
        <v>0</v>
      </c>
      <c r="V355" s="106">
        <f t="shared" si="227"/>
        <v>0</v>
      </c>
      <c r="W355" s="106">
        <f t="shared" si="228"/>
        <v>0</v>
      </c>
      <c r="X355" s="106">
        <f t="shared" si="229"/>
        <v>0</v>
      </c>
      <c r="Y355" s="98">
        <f t="shared" si="230"/>
        <v>0</v>
      </c>
      <c r="Z355" s="98"/>
      <c r="AA355" s="98"/>
      <c r="AB355" s="98"/>
      <c r="AC355" s="98"/>
      <c r="AD355" s="98"/>
      <c r="AE355" s="98"/>
      <c r="AF355" s="98"/>
      <c r="AG355" s="98"/>
    </row>
    <row r="356" spans="1:33">
      <c r="A356" s="97">
        <f t="shared" si="232"/>
        <v>339</v>
      </c>
      <c r="C356" s="97">
        <v>38200</v>
      </c>
      <c r="E356" s="107" t="s">
        <v>283</v>
      </c>
      <c r="G356" s="118">
        <v>99</v>
      </c>
      <c r="H356" s="106" t="str">
        <f t="shared" si="214"/>
        <v>-</v>
      </c>
      <c r="I356" s="98">
        <f>'Dep. Res. Class'!K$88</f>
        <v>0</v>
      </c>
      <c r="J356" s="106">
        <f t="shared" si="215"/>
        <v>0</v>
      </c>
      <c r="K356" s="106">
        <f t="shared" si="216"/>
        <v>0</v>
      </c>
      <c r="L356" s="106">
        <f t="shared" si="217"/>
        <v>0</v>
      </c>
      <c r="M356" s="106">
        <f t="shared" si="218"/>
        <v>0</v>
      </c>
      <c r="N356" s="106">
        <f t="shared" si="219"/>
        <v>0</v>
      </c>
      <c r="O356" s="106">
        <f t="shared" si="220"/>
        <v>0</v>
      </c>
      <c r="P356" s="106">
        <f t="shared" si="221"/>
        <v>0</v>
      </c>
      <c r="Q356" s="106">
        <f t="shared" si="222"/>
        <v>0</v>
      </c>
      <c r="R356" s="106">
        <f t="shared" si="223"/>
        <v>0</v>
      </c>
      <c r="S356" s="106">
        <f t="shared" si="224"/>
        <v>0</v>
      </c>
      <c r="T356" s="106">
        <f t="shared" si="225"/>
        <v>0</v>
      </c>
      <c r="U356" s="106">
        <f t="shared" si="226"/>
        <v>0</v>
      </c>
      <c r="V356" s="106">
        <f t="shared" si="227"/>
        <v>0</v>
      </c>
      <c r="W356" s="106">
        <f t="shared" si="228"/>
        <v>0</v>
      </c>
      <c r="X356" s="106">
        <f t="shared" si="229"/>
        <v>0</v>
      </c>
      <c r="Y356" s="98">
        <f t="shared" si="230"/>
        <v>0</v>
      </c>
      <c r="Z356" s="98"/>
      <c r="AA356" s="98"/>
      <c r="AB356" s="98"/>
      <c r="AC356" s="98"/>
      <c r="AD356" s="98"/>
      <c r="AE356" s="98"/>
      <c r="AF356" s="98"/>
      <c r="AG356" s="98"/>
    </row>
    <row r="357" spans="1:33">
      <c r="A357" s="97">
        <f t="shared" si="232"/>
        <v>340</v>
      </c>
      <c r="C357" s="97">
        <v>38300</v>
      </c>
      <c r="E357" s="107" t="s">
        <v>284</v>
      </c>
      <c r="G357" s="118">
        <v>99</v>
      </c>
      <c r="H357" s="106" t="str">
        <f t="shared" si="214"/>
        <v>-</v>
      </c>
      <c r="I357" s="98">
        <f>'Dep. Res. Class'!K$89</f>
        <v>0</v>
      </c>
      <c r="J357" s="106">
        <f t="shared" si="215"/>
        <v>0</v>
      </c>
      <c r="K357" s="106">
        <f t="shared" si="216"/>
        <v>0</v>
      </c>
      <c r="L357" s="106">
        <f t="shared" si="217"/>
        <v>0</v>
      </c>
      <c r="M357" s="106">
        <f t="shared" si="218"/>
        <v>0</v>
      </c>
      <c r="N357" s="106">
        <f t="shared" si="219"/>
        <v>0</v>
      </c>
      <c r="O357" s="106">
        <f t="shared" si="220"/>
        <v>0</v>
      </c>
      <c r="P357" s="106">
        <f t="shared" si="221"/>
        <v>0</v>
      </c>
      <c r="Q357" s="106">
        <f t="shared" si="222"/>
        <v>0</v>
      </c>
      <c r="R357" s="106">
        <f t="shared" si="223"/>
        <v>0</v>
      </c>
      <c r="S357" s="106">
        <f t="shared" si="224"/>
        <v>0</v>
      </c>
      <c r="T357" s="106">
        <f t="shared" si="225"/>
        <v>0</v>
      </c>
      <c r="U357" s="106">
        <f t="shared" si="226"/>
        <v>0</v>
      </c>
      <c r="V357" s="106">
        <f t="shared" si="227"/>
        <v>0</v>
      </c>
      <c r="W357" s="106">
        <f t="shared" si="228"/>
        <v>0</v>
      </c>
      <c r="X357" s="106">
        <f t="shared" si="229"/>
        <v>0</v>
      </c>
      <c r="Y357" s="98">
        <f t="shared" si="230"/>
        <v>0</v>
      </c>
      <c r="Z357" s="98"/>
      <c r="AA357" s="98"/>
      <c r="AB357" s="98"/>
      <c r="AC357" s="98"/>
      <c r="AD357" s="98"/>
      <c r="AE357" s="98"/>
      <c r="AF357" s="98"/>
      <c r="AG357" s="98"/>
    </row>
    <row r="358" spans="1:33">
      <c r="A358" s="97">
        <f t="shared" si="232"/>
        <v>341</v>
      </c>
      <c r="C358" s="97">
        <v>38400</v>
      </c>
      <c r="E358" s="107" t="s">
        <v>285</v>
      </c>
      <c r="G358" s="118">
        <v>99</v>
      </c>
      <c r="H358" s="106" t="str">
        <f t="shared" si="214"/>
        <v>-</v>
      </c>
      <c r="I358" s="98">
        <f>'Dep. Res. Class'!K$90</f>
        <v>0</v>
      </c>
      <c r="J358" s="106">
        <f t="shared" si="215"/>
        <v>0</v>
      </c>
      <c r="K358" s="106">
        <f t="shared" si="216"/>
        <v>0</v>
      </c>
      <c r="L358" s="106">
        <f t="shared" si="217"/>
        <v>0</v>
      </c>
      <c r="M358" s="106">
        <f t="shared" si="218"/>
        <v>0</v>
      </c>
      <c r="N358" s="106">
        <f t="shared" si="219"/>
        <v>0</v>
      </c>
      <c r="O358" s="106">
        <f t="shared" si="220"/>
        <v>0</v>
      </c>
      <c r="P358" s="106">
        <f t="shared" si="221"/>
        <v>0</v>
      </c>
      <c r="Q358" s="106">
        <f t="shared" si="222"/>
        <v>0</v>
      </c>
      <c r="R358" s="106">
        <f t="shared" si="223"/>
        <v>0</v>
      </c>
      <c r="S358" s="106">
        <f t="shared" si="224"/>
        <v>0</v>
      </c>
      <c r="T358" s="106">
        <f t="shared" si="225"/>
        <v>0</v>
      </c>
      <c r="U358" s="106">
        <f t="shared" si="226"/>
        <v>0</v>
      </c>
      <c r="V358" s="106">
        <f t="shared" si="227"/>
        <v>0</v>
      </c>
      <c r="W358" s="106">
        <f t="shared" si="228"/>
        <v>0</v>
      </c>
      <c r="X358" s="106">
        <f t="shared" si="229"/>
        <v>0</v>
      </c>
      <c r="Y358" s="98">
        <f t="shared" si="230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32"/>
        <v>342</v>
      </c>
      <c r="C359" s="97">
        <v>38500</v>
      </c>
      <c r="E359" s="107" t="s">
        <v>286</v>
      </c>
      <c r="G359" s="118">
        <v>99</v>
      </c>
      <c r="H359" s="106" t="str">
        <f t="shared" si="214"/>
        <v>-</v>
      </c>
      <c r="I359" s="98">
        <f>'Dep. Res. Class'!K$91</f>
        <v>0</v>
      </c>
      <c r="J359" s="106">
        <f t="shared" si="215"/>
        <v>0</v>
      </c>
      <c r="K359" s="106">
        <f t="shared" si="216"/>
        <v>0</v>
      </c>
      <c r="L359" s="106">
        <f t="shared" si="217"/>
        <v>0</v>
      </c>
      <c r="M359" s="106">
        <f t="shared" si="218"/>
        <v>0</v>
      </c>
      <c r="N359" s="106">
        <f t="shared" si="219"/>
        <v>0</v>
      </c>
      <c r="O359" s="106">
        <f t="shared" si="220"/>
        <v>0</v>
      </c>
      <c r="P359" s="106">
        <f t="shared" si="221"/>
        <v>0</v>
      </c>
      <c r="Q359" s="106">
        <f t="shared" si="222"/>
        <v>0</v>
      </c>
      <c r="R359" s="106">
        <f t="shared" si="223"/>
        <v>0</v>
      </c>
      <c r="S359" s="106">
        <f t="shared" si="224"/>
        <v>0</v>
      </c>
      <c r="T359" s="106">
        <f t="shared" si="225"/>
        <v>0</v>
      </c>
      <c r="U359" s="106">
        <f t="shared" si="226"/>
        <v>0</v>
      </c>
      <c r="V359" s="106">
        <f t="shared" si="227"/>
        <v>0</v>
      </c>
      <c r="W359" s="106">
        <f t="shared" si="228"/>
        <v>0</v>
      </c>
      <c r="X359" s="106">
        <f t="shared" si="229"/>
        <v>0</v>
      </c>
      <c r="Y359" s="98">
        <f t="shared" si="230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32"/>
        <v>343</v>
      </c>
      <c r="C360" s="97">
        <v>38600</v>
      </c>
      <c r="E360" s="107" t="s">
        <v>287</v>
      </c>
      <c r="G360" s="118">
        <v>99</v>
      </c>
      <c r="H360" s="106" t="str">
        <f t="shared" si="214"/>
        <v>-</v>
      </c>
      <c r="I360" s="98">
        <f>'Dep. Res. Class'!K$92</f>
        <v>0</v>
      </c>
      <c r="J360" s="106">
        <f t="shared" si="215"/>
        <v>0</v>
      </c>
      <c r="K360" s="106">
        <f t="shared" si="216"/>
        <v>0</v>
      </c>
      <c r="L360" s="106">
        <f t="shared" si="217"/>
        <v>0</v>
      </c>
      <c r="M360" s="106">
        <f t="shared" si="218"/>
        <v>0</v>
      </c>
      <c r="N360" s="106">
        <f t="shared" si="219"/>
        <v>0</v>
      </c>
      <c r="O360" s="106">
        <f t="shared" si="220"/>
        <v>0</v>
      </c>
      <c r="P360" s="106">
        <f t="shared" si="221"/>
        <v>0</v>
      </c>
      <c r="Q360" s="106">
        <f t="shared" si="222"/>
        <v>0</v>
      </c>
      <c r="R360" s="106">
        <f t="shared" si="223"/>
        <v>0</v>
      </c>
      <c r="S360" s="106">
        <f t="shared" si="224"/>
        <v>0</v>
      </c>
      <c r="T360" s="106">
        <f t="shared" si="225"/>
        <v>0</v>
      </c>
      <c r="U360" s="106">
        <f t="shared" si="226"/>
        <v>0</v>
      </c>
      <c r="V360" s="106">
        <f t="shared" si="227"/>
        <v>0</v>
      </c>
      <c r="W360" s="106">
        <f t="shared" si="228"/>
        <v>0</v>
      </c>
      <c r="X360" s="106">
        <f t="shared" si="229"/>
        <v>0</v>
      </c>
      <c r="Y360" s="98">
        <f t="shared" si="230"/>
        <v>0</v>
      </c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32"/>
        <v>344</v>
      </c>
      <c r="G361" s="118"/>
      <c r="H361" s="106"/>
      <c r="I361" s="98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98"/>
      <c r="Z361" s="98"/>
      <c r="AA361" s="98"/>
      <c r="AB361" s="98"/>
      <c r="AC361" s="98"/>
      <c r="AD361" s="98"/>
      <c r="AE361" s="98"/>
      <c r="AF361" s="98"/>
      <c r="AG361" s="98"/>
    </row>
    <row r="362" spans="1:33">
      <c r="A362" s="97">
        <f t="shared" si="232"/>
        <v>345</v>
      </c>
      <c r="D362" s="97" t="s">
        <v>66</v>
      </c>
      <c r="G362" s="118"/>
      <c r="H362" s="106"/>
      <c r="I362" s="98">
        <f>'Dep. Res. Class'!K$94</f>
        <v>42093523.137719065</v>
      </c>
      <c r="J362" s="106">
        <f>SUM(J338:J360)</f>
        <v>19606915.344388451</v>
      </c>
      <c r="K362" s="106">
        <f t="shared" ref="K362:X362" si="233">SUM(K338:K360)</f>
        <v>10579991.782527812</v>
      </c>
      <c r="L362" s="106">
        <f t="shared" si="233"/>
        <v>240100.41444569186</v>
      </c>
      <c r="M362" s="106">
        <f t="shared" si="233"/>
        <v>6105432.5551096322</v>
      </c>
      <c r="N362" s="106">
        <f t="shared" si="233"/>
        <v>5561083.0412474815</v>
      </c>
      <c r="O362" s="106">
        <f t="shared" si="233"/>
        <v>0</v>
      </c>
      <c r="P362" s="106">
        <f t="shared" si="233"/>
        <v>0</v>
      </c>
      <c r="Q362" s="106">
        <f t="shared" si="233"/>
        <v>0</v>
      </c>
      <c r="R362" s="106">
        <f t="shared" si="233"/>
        <v>0</v>
      </c>
      <c r="S362" s="106">
        <f t="shared" si="233"/>
        <v>0</v>
      </c>
      <c r="T362" s="106">
        <f t="shared" si="233"/>
        <v>0</v>
      </c>
      <c r="U362" s="106">
        <f t="shared" si="233"/>
        <v>0</v>
      </c>
      <c r="V362" s="106">
        <f t="shared" si="233"/>
        <v>0</v>
      </c>
      <c r="W362" s="106">
        <f t="shared" si="233"/>
        <v>0</v>
      </c>
      <c r="X362" s="106">
        <f t="shared" si="233"/>
        <v>0</v>
      </c>
      <c r="Y362" s="98">
        <f>SUM(J362:X362)-I362</f>
        <v>0</v>
      </c>
      <c r="Z362" s="98"/>
      <c r="AA362" s="98"/>
      <c r="AB362" s="98"/>
      <c r="AC362" s="98"/>
      <c r="AD362" s="98"/>
      <c r="AE362" s="98"/>
      <c r="AF362" s="98"/>
      <c r="AG362" s="98"/>
    </row>
    <row r="363" spans="1:33">
      <c r="A363" s="97">
        <f t="shared" si="232"/>
        <v>346</v>
      </c>
      <c r="G363" s="118"/>
      <c r="H363" s="106"/>
      <c r="I363" s="98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98"/>
      <c r="Z363" s="98"/>
      <c r="AA363" s="98"/>
      <c r="AB363" s="98"/>
      <c r="AC363" s="98"/>
      <c r="AD363" s="98"/>
      <c r="AE363" s="98"/>
      <c r="AF363" s="98"/>
      <c r="AG363" s="98"/>
    </row>
    <row r="364" spans="1:33">
      <c r="A364" s="97">
        <f t="shared" si="232"/>
        <v>347</v>
      </c>
      <c r="D364" s="97" t="s">
        <v>148</v>
      </c>
      <c r="G364" s="118"/>
      <c r="H364" s="106"/>
      <c r="I364" s="98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98"/>
      <c r="Z364" s="98"/>
      <c r="AA364" s="98"/>
      <c r="AB364" s="98"/>
      <c r="AC364" s="98"/>
      <c r="AD364" s="98"/>
      <c r="AE364" s="98"/>
      <c r="AF364" s="98"/>
      <c r="AG364" s="98"/>
    </row>
    <row r="365" spans="1:33">
      <c r="A365" s="97">
        <f t="shared" si="232"/>
        <v>348</v>
      </c>
      <c r="G365" s="118"/>
      <c r="H365" s="106"/>
      <c r="I365" s="98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98"/>
      <c r="Z365" s="98"/>
      <c r="AA365" s="98"/>
      <c r="AB365" s="98"/>
      <c r="AC365" s="98"/>
      <c r="AD365" s="98"/>
      <c r="AE365" s="98"/>
      <c r="AF365" s="98"/>
      <c r="AG365" s="98"/>
    </row>
    <row r="366" spans="1:33">
      <c r="A366" s="97">
        <f t="shared" si="232"/>
        <v>349</v>
      </c>
      <c r="C366" s="97">
        <v>38900</v>
      </c>
      <c r="E366" s="107" t="s">
        <v>115</v>
      </c>
      <c r="G366" s="118">
        <v>6.4</v>
      </c>
      <c r="H366" s="106" t="str">
        <f t="shared" ref="H366:H401" si="234">VLOOKUP($G366,alloc,3)</f>
        <v>P, S, T &amp; D Plant - Demand</v>
      </c>
      <c r="I366" s="98">
        <f>'Dep. Res. Class'!K$98</f>
        <v>0</v>
      </c>
      <c r="J366" s="106">
        <f t="shared" ref="J366:J401" si="235">$I366*VLOOKUP($G366,alloc,6)</f>
        <v>0</v>
      </c>
      <c r="K366" s="106">
        <f t="shared" ref="K366:K401" si="236">$I366*VLOOKUP($G366,alloc,7)</f>
        <v>0</v>
      </c>
      <c r="L366" s="106">
        <f t="shared" ref="L366:L401" si="237">$I366*VLOOKUP($G366,alloc,8)</f>
        <v>0</v>
      </c>
      <c r="M366" s="106">
        <f t="shared" ref="M366:M401" si="238">$I366*VLOOKUP($G366,alloc,9)</f>
        <v>0</v>
      </c>
      <c r="N366" s="106">
        <f t="shared" ref="N366:N401" si="239">$I366*VLOOKUP($G366,alloc,10)</f>
        <v>0</v>
      </c>
      <c r="O366" s="106">
        <f t="shared" ref="O366:O401" si="240">$I366*VLOOKUP($G366,alloc,11)</f>
        <v>0</v>
      </c>
      <c r="P366" s="106">
        <f t="shared" ref="P366:P401" si="241">$I366*VLOOKUP($G366,alloc,12)</f>
        <v>0</v>
      </c>
      <c r="Q366" s="106">
        <f t="shared" ref="Q366:Q401" si="242">$I366*VLOOKUP($G366,alloc,13)</f>
        <v>0</v>
      </c>
      <c r="R366" s="106">
        <f t="shared" ref="R366:R401" si="243">$I366*VLOOKUP($G366,alloc,14)</f>
        <v>0</v>
      </c>
      <c r="S366" s="106">
        <f t="shared" ref="S366:S401" si="244">$I366*VLOOKUP($G366,alloc,15)</f>
        <v>0</v>
      </c>
      <c r="T366" s="106">
        <f t="shared" ref="T366:T401" si="245">$I366*VLOOKUP($G366,alloc,16)</f>
        <v>0</v>
      </c>
      <c r="U366" s="106">
        <f t="shared" ref="U366:U401" si="246">$I366*VLOOKUP($G366,alloc,17)</f>
        <v>0</v>
      </c>
      <c r="V366" s="106">
        <f t="shared" ref="V366:V401" si="247">$I366*VLOOKUP($G366,alloc,18)</f>
        <v>0</v>
      </c>
      <c r="W366" s="106">
        <f t="shared" ref="W366:W401" si="248">$I366*VLOOKUP($G366,alloc,19)</f>
        <v>0</v>
      </c>
      <c r="X366" s="106">
        <f t="shared" ref="X366:X401" si="249">$I366*VLOOKUP($G366,alloc,20)</f>
        <v>0</v>
      </c>
      <c r="Y366" s="98">
        <f t="shared" ref="Y366:Y401" si="250">SUM(J366:X366)-I366</f>
        <v>0</v>
      </c>
      <c r="Z366" s="98"/>
      <c r="AA366" s="98"/>
      <c r="AB366" s="98"/>
      <c r="AC366" s="98"/>
      <c r="AD366" s="98"/>
      <c r="AE366" s="98"/>
      <c r="AF366" s="98"/>
      <c r="AG366" s="98"/>
    </row>
    <row r="367" spans="1:33">
      <c r="A367" s="97">
        <f t="shared" si="232"/>
        <v>350</v>
      </c>
      <c r="C367" s="97">
        <v>39000</v>
      </c>
      <c r="E367" s="107" t="s">
        <v>139</v>
      </c>
      <c r="G367" s="118">
        <v>6.4</v>
      </c>
      <c r="H367" s="106" t="str">
        <f t="shared" si="234"/>
        <v>P, S, T &amp; D Plant - Demand</v>
      </c>
      <c r="I367" s="98">
        <f>'Dep. Res. Class'!K$99</f>
        <v>750123.99293906696</v>
      </c>
      <c r="J367" s="106">
        <f t="shared" si="235"/>
        <v>349403.3412036199</v>
      </c>
      <c r="K367" s="106">
        <f t="shared" si="236"/>
        <v>188539.82963618301</v>
      </c>
      <c r="L367" s="106">
        <f t="shared" si="237"/>
        <v>4278.6886951959377</v>
      </c>
      <c r="M367" s="106">
        <f t="shared" si="238"/>
        <v>108801.33344683429</v>
      </c>
      <c r="N367" s="106">
        <f t="shared" si="239"/>
        <v>99100.799957233845</v>
      </c>
      <c r="O367" s="106">
        <f t="shared" si="240"/>
        <v>0</v>
      </c>
      <c r="P367" s="106">
        <f t="shared" si="241"/>
        <v>0</v>
      </c>
      <c r="Q367" s="106">
        <f t="shared" si="242"/>
        <v>0</v>
      </c>
      <c r="R367" s="106">
        <f t="shared" si="243"/>
        <v>0</v>
      </c>
      <c r="S367" s="106">
        <f t="shared" si="244"/>
        <v>0</v>
      </c>
      <c r="T367" s="106">
        <f t="shared" si="245"/>
        <v>0</v>
      </c>
      <c r="U367" s="106">
        <f t="shared" si="246"/>
        <v>0</v>
      </c>
      <c r="V367" s="106">
        <f t="shared" si="247"/>
        <v>0</v>
      </c>
      <c r="W367" s="106">
        <f t="shared" si="248"/>
        <v>0</v>
      </c>
      <c r="X367" s="106">
        <f t="shared" si="249"/>
        <v>0</v>
      </c>
      <c r="Y367" s="98">
        <f t="shared" si="250"/>
        <v>0</v>
      </c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32"/>
        <v>351</v>
      </c>
      <c r="C368" s="97">
        <v>39002</v>
      </c>
      <c r="E368" s="107" t="s">
        <v>513</v>
      </c>
      <c r="G368" s="118">
        <v>6.4</v>
      </c>
      <c r="H368" s="106" t="str">
        <f t="shared" si="234"/>
        <v>P, S, T &amp; D Plant - Demand</v>
      </c>
      <c r="I368" s="98">
        <f>'Dep. Res. Class'!K$100</f>
        <v>65644.937333790018</v>
      </c>
      <c r="J368" s="106">
        <f t="shared" si="235"/>
        <v>30577.025469696753</v>
      </c>
      <c r="K368" s="106">
        <f t="shared" si="236"/>
        <v>16499.51930333209</v>
      </c>
      <c r="L368" s="106">
        <f t="shared" si="237"/>
        <v>374.43709828082876</v>
      </c>
      <c r="M368" s="106">
        <f t="shared" si="238"/>
        <v>9521.4348336814219</v>
      </c>
      <c r="N368" s="106">
        <f t="shared" si="239"/>
        <v>8672.520628798924</v>
      </c>
      <c r="O368" s="106">
        <f t="shared" si="240"/>
        <v>0</v>
      </c>
      <c r="P368" s="106">
        <f t="shared" si="241"/>
        <v>0</v>
      </c>
      <c r="Q368" s="106">
        <f t="shared" si="242"/>
        <v>0</v>
      </c>
      <c r="R368" s="106">
        <f t="shared" si="243"/>
        <v>0</v>
      </c>
      <c r="S368" s="106">
        <f t="shared" si="244"/>
        <v>0</v>
      </c>
      <c r="T368" s="106">
        <f t="shared" si="245"/>
        <v>0</v>
      </c>
      <c r="U368" s="106">
        <f t="shared" si="246"/>
        <v>0</v>
      </c>
      <c r="V368" s="106">
        <f t="shared" si="247"/>
        <v>0</v>
      </c>
      <c r="W368" s="106">
        <f t="shared" si="248"/>
        <v>0</v>
      </c>
      <c r="X368" s="106">
        <f t="shared" si="249"/>
        <v>0</v>
      </c>
      <c r="Y368" s="98">
        <f t="shared" si="250"/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32"/>
        <v>352</v>
      </c>
      <c r="C369" s="97">
        <v>39003</v>
      </c>
      <c r="E369" s="107" t="s">
        <v>278</v>
      </c>
      <c r="G369" s="118">
        <v>6.4</v>
      </c>
      <c r="H369" s="106" t="str">
        <f t="shared" si="234"/>
        <v>P, S, T &amp; D Plant - Demand</v>
      </c>
      <c r="I369" s="98">
        <f>'Dep. Res. Class'!K$101</f>
        <v>164676.30480026032</v>
      </c>
      <c r="J369" s="106">
        <f t="shared" si="235"/>
        <v>76705.253605920254</v>
      </c>
      <c r="K369" s="106">
        <f t="shared" si="236"/>
        <v>41390.547088765466</v>
      </c>
      <c r="L369" s="106">
        <f t="shared" si="237"/>
        <v>939.30956794865426</v>
      </c>
      <c r="M369" s="106">
        <f t="shared" si="238"/>
        <v>23885.386573444866</v>
      </c>
      <c r="N369" s="106">
        <f t="shared" si="239"/>
        <v>21755.80796418108</v>
      </c>
      <c r="O369" s="106">
        <f t="shared" si="240"/>
        <v>0</v>
      </c>
      <c r="P369" s="106">
        <f t="shared" si="241"/>
        <v>0</v>
      </c>
      <c r="Q369" s="106">
        <f t="shared" si="242"/>
        <v>0</v>
      </c>
      <c r="R369" s="106">
        <f t="shared" si="243"/>
        <v>0</v>
      </c>
      <c r="S369" s="106">
        <f t="shared" si="244"/>
        <v>0</v>
      </c>
      <c r="T369" s="106">
        <f t="shared" si="245"/>
        <v>0</v>
      </c>
      <c r="U369" s="106">
        <f t="shared" si="246"/>
        <v>0</v>
      </c>
      <c r="V369" s="106">
        <f t="shared" si="247"/>
        <v>0</v>
      </c>
      <c r="W369" s="106">
        <f t="shared" si="248"/>
        <v>0</v>
      </c>
      <c r="X369" s="106">
        <f t="shared" si="249"/>
        <v>0</v>
      </c>
      <c r="Y369" s="98">
        <f t="shared" si="250"/>
        <v>0</v>
      </c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32"/>
        <v>353</v>
      </c>
      <c r="C370" s="97">
        <v>39003</v>
      </c>
      <c r="E370" s="107" t="s">
        <v>293</v>
      </c>
      <c r="G370" s="118">
        <v>6.4</v>
      </c>
      <c r="H370" s="106" t="str">
        <f t="shared" si="234"/>
        <v>P, S, T &amp; D Plant - Demand</v>
      </c>
      <c r="I370" s="98">
        <f>'Dep. Res. Class'!K$102</f>
        <v>4643.918347388425</v>
      </c>
      <c r="J370" s="106">
        <f t="shared" si="235"/>
        <v>2163.109835344399</v>
      </c>
      <c r="K370" s="106">
        <f t="shared" si="236"/>
        <v>1167.2251285156276</v>
      </c>
      <c r="L370" s="106">
        <f t="shared" si="237"/>
        <v>26.488795347728466</v>
      </c>
      <c r="M370" s="106">
        <f t="shared" si="238"/>
        <v>673.57465348415087</v>
      </c>
      <c r="N370" s="106">
        <f t="shared" si="239"/>
        <v>613.51993469651882</v>
      </c>
      <c r="O370" s="106">
        <f t="shared" si="240"/>
        <v>0</v>
      </c>
      <c r="P370" s="106">
        <f t="shared" si="241"/>
        <v>0</v>
      </c>
      <c r="Q370" s="106">
        <f t="shared" si="242"/>
        <v>0</v>
      </c>
      <c r="R370" s="106">
        <f t="shared" si="243"/>
        <v>0</v>
      </c>
      <c r="S370" s="106">
        <f t="shared" si="244"/>
        <v>0</v>
      </c>
      <c r="T370" s="106">
        <f t="shared" si="245"/>
        <v>0</v>
      </c>
      <c r="U370" s="106">
        <f t="shared" si="246"/>
        <v>0</v>
      </c>
      <c r="V370" s="106">
        <f t="shared" si="247"/>
        <v>0</v>
      </c>
      <c r="W370" s="106">
        <f t="shared" si="248"/>
        <v>0</v>
      </c>
      <c r="X370" s="106">
        <f t="shared" si="249"/>
        <v>0</v>
      </c>
      <c r="Y370" s="98">
        <f t="shared" si="250"/>
        <v>0</v>
      </c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32"/>
        <v>354</v>
      </c>
      <c r="C371" s="97">
        <v>39004</v>
      </c>
      <c r="E371" s="107" t="s">
        <v>514</v>
      </c>
      <c r="G371" s="118">
        <v>6.4</v>
      </c>
      <c r="H371" s="106" t="str">
        <f t="shared" si="234"/>
        <v>P, S, T &amp; D Plant - Demand</v>
      </c>
      <c r="I371" s="98">
        <f>'Dep. Res. Class'!K$103</f>
        <v>535651.81477935007</v>
      </c>
      <c r="J371" s="106">
        <f t="shared" si="235"/>
        <v>249503.46285069495</v>
      </c>
      <c r="K371" s="106">
        <f t="shared" si="236"/>
        <v>134633.34442498567</v>
      </c>
      <c r="L371" s="106">
        <f t="shared" si="237"/>
        <v>3055.3446977182143</v>
      </c>
      <c r="M371" s="106">
        <f t="shared" si="238"/>
        <v>77693.331048996421</v>
      </c>
      <c r="N371" s="106">
        <f t="shared" si="239"/>
        <v>70766.331756954824</v>
      </c>
      <c r="O371" s="106">
        <f t="shared" si="240"/>
        <v>0</v>
      </c>
      <c r="P371" s="106">
        <f t="shared" si="241"/>
        <v>0</v>
      </c>
      <c r="Q371" s="106">
        <f t="shared" si="242"/>
        <v>0</v>
      </c>
      <c r="R371" s="106">
        <f t="shared" si="243"/>
        <v>0</v>
      </c>
      <c r="S371" s="106">
        <f t="shared" si="244"/>
        <v>0</v>
      </c>
      <c r="T371" s="106">
        <f t="shared" si="245"/>
        <v>0</v>
      </c>
      <c r="U371" s="106">
        <f t="shared" si="246"/>
        <v>0</v>
      </c>
      <c r="V371" s="106">
        <f t="shared" si="247"/>
        <v>0</v>
      </c>
      <c r="W371" s="106">
        <f t="shared" si="248"/>
        <v>0</v>
      </c>
      <c r="X371" s="106">
        <f t="shared" si="249"/>
        <v>0</v>
      </c>
      <c r="Y371" s="98">
        <f t="shared" si="250"/>
        <v>0</v>
      </c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32"/>
        <v>355</v>
      </c>
      <c r="C372" s="97">
        <v>39009</v>
      </c>
      <c r="E372" s="107" t="s">
        <v>295</v>
      </c>
      <c r="G372" s="118">
        <v>6.4</v>
      </c>
      <c r="H372" s="106" t="str">
        <f t="shared" si="234"/>
        <v>P, S, T &amp; D Plant - Demand</v>
      </c>
      <c r="I372" s="98">
        <f>'Dep. Res. Class'!K$104</f>
        <v>510640.74514706375</v>
      </c>
      <c r="J372" s="106">
        <f t="shared" si="235"/>
        <v>237853.45381371284</v>
      </c>
      <c r="K372" s="106">
        <f t="shared" si="236"/>
        <v>128346.93997468431</v>
      </c>
      <c r="L372" s="106">
        <f t="shared" si="237"/>
        <v>2912.6821753915692</v>
      </c>
      <c r="M372" s="106">
        <f t="shared" si="238"/>
        <v>74065.61382819101</v>
      </c>
      <c r="N372" s="106">
        <f t="shared" si="239"/>
        <v>67462.055355084027</v>
      </c>
      <c r="O372" s="106">
        <f t="shared" si="240"/>
        <v>0</v>
      </c>
      <c r="P372" s="106">
        <f t="shared" si="241"/>
        <v>0</v>
      </c>
      <c r="Q372" s="106">
        <f t="shared" si="242"/>
        <v>0</v>
      </c>
      <c r="R372" s="106">
        <f t="shared" si="243"/>
        <v>0</v>
      </c>
      <c r="S372" s="106">
        <f t="shared" si="244"/>
        <v>0</v>
      </c>
      <c r="T372" s="106">
        <f t="shared" si="245"/>
        <v>0</v>
      </c>
      <c r="U372" s="106">
        <f t="shared" si="246"/>
        <v>0</v>
      </c>
      <c r="V372" s="106">
        <f t="shared" si="247"/>
        <v>0</v>
      </c>
      <c r="W372" s="106">
        <f t="shared" si="248"/>
        <v>0</v>
      </c>
      <c r="X372" s="106">
        <f t="shared" si="249"/>
        <v>0</v>
      </c>
      <c r="Y372" s="98">
        <f t="shared" si="250"/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32"/>
        <v>356</v>
      </c>
      <c r="C373" s="97">
        <v>39100</v>
      </c>
      <c r="E373" s="107" t="s">
        <v>296</v>
      </c>
      <c r="G373" s="118">
        <v>6.4</v>
      </c>
      <c r="H373" s="106" t="str">
        <f t="shared" si="234"/>
        <v>P, S, T &amp; D Plant - Demand</v>
      </c>
      <c r="I373" s="98">
        <f>'Dep. Res. Class'!K$105</f>
        <v>0</v>
      </c>
      <c r="J373" s="106">
        <f t="shared" si="235"/>
        <v>0</v>
      </c>
      <c r="K373" s="106">
        <f t="shared" si="236"/>
        <v>0</v>
      </c>
      <c r="L373" s="106">
        <f t="shared" si="237"/>
        <v>0</v>
      </c>
      <c r="M373" s="106">
        <f t="shared" si="238"/>
        <v>0</v>
      </c>
      <c r="N373" s="106">
        <f t="shared" si="239"/>
        <v>0</v>
      </c>
      <c r="O373" s="106">
        <f t="shared" si="240"/>
        <v>0</v>
      </c>
      <c r="P373" s="106">
        <f t="shared" si="241"/>
        <v>0</v>
      </c>
      <c r="Q373" s="106">
        <f t="shared" si="242"/>
        <v>0</v>
      </c>
      <c r="R373" s="106">
        <f t="shared" si="243"/>
        <v>0</v>
      </c>
      <c r="S373" s="106">
        <f t="shared" si="244"/>
        <v>0</v>
      </c>
      <c r="T373" s="106">
        <f t="shared" si="245"/>
        <v>0</v>
      </c>
      <c r="U373" s="106">
        <f t="shared" si="246"/>
        <v>0</v>
      </c>
      <c r="V373" s="106">
        <f t="shared" si="247"/>
        <v>0</v>
      </c>
      <c r="W373" s="106">
        <f t="shared" si="248"/>
        <v>0</v>
      </c>
      <c r="X373" s="106">
        <f t="shared" si="249"/>
        <v>0</v>
      </c>
      <c r="Y373" s="98">
        <f t="shared" si="250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32"/>
        <v>357</v>
      </c>
      <c r="C374" s="97">
        <v>39102</v>
      </c>
      <c r="E374" s="107" t="s">
        <v>297</v>
      </c>
      <c r="G374" s="118">
        <v>6.4</v>
      </c>
      <c r="H374" s="106" t="str">
        <f t="shared" si="234"/>
        <v>P, S, T &amp; D Plant - Demand</v>
      </c>
      <c r="I374" s="98">
        <f>'Dep. Res. Class'!K$106</f>
        <v>0</v>
      </c>
      <c r="J374" s="106">
        <f t="shared" si="235"/>
        <v>0</v>
      </c>
      <c r="K374" s="106">
        <f t="shared" si="236"/>
        <v>0</v>
      </c>
      <c r="L374" s="106">
        <f t="shared" si="237"/>
        <v>0</v>
      </c>
      <c r="M374" s="106">
        <f t="shared" si="238"/>
        <v>0</v>
      </c>
      <c r="N374" s="106">
        <f t="shared" si="239"/>
        <v>0</v>
      </c>
      <c r="O374" s="106">
        <f t="shared" si="240"/>
        <v>0</v>
      </c>
      <c r="P374" s="106">
        <f t="shared" si="241"/>
        <v>0</v>
      </c>
      <c r="Q374" s="106">
        <f t="shared" si="242"/>
        <v>0</v>
      </c>
      <c r="R374" s="106">
        <f t="shared" si="243"/>
        <v>0</v>
      </c>
      <c r="S374" s="106">
        <f t="shared" si="244"/>
        <v>0</v>
      </c>
      <c r="T374" s="106">
        <f t="shared" si="245"/>
        <v>0</v>
      </c>
      <c r="U374" s="106">
        <f t="shared" si="246"/>
        <v>0</v>
      </c>
      <c r="V374" s="106">
        <f t="shared" si="247"/>
        <v>0</v>
      </c>
      <c r="W374" s="106">
        <f t="shared" si="248"/>
        <v>0</v>
      </c>
      <c r="X374" s="106">
        <f t="shared" si="249"/>
        <v>0</v>
      </c>
      <c r="Y374" s="98">
        <f t="shared" si="250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32"/>
        <v>358</v>
      </c>
      <c r="C375" s="97">
        <v>39103</v>
      </c>
      <c r="E375" s="107" t="s">
        <v>298</v>
      </c>
      <c r="G375" s="118">
        <v>6.4</v>
      </c>
      <c r="H375" s="106" t="str">
        <f t="shared" si="234"/>
        <v>P, S, T &amp; D Plant - Demand</v>
      </c>
      <c r="I375" s="98">
        <f>'Dep. Res. Class'!K$107</f>
        <v>43918.300441925508</v>
      </c>
      <c r="J375" s="106">
        <f t="shared" si="235"/>
        <v>20456.885873319465</v>
      </c>
      <c r="K375" s="106">
        <f t="shared" si="236"/>
        <v>11038.64022638182</v>
      </c>
      <c r="L375" s="106">
        <f t="shared" si="237"/>
        <v>250.50889903790841</v>
      </c>
      <c r="M375" s="106">
        <f t="shared" si="238"/>
        <v>6370.106403446739</v>
      </c>
      <c r="N375" s="106">
        <f t="shared" si="239"/>
        <v>5802.1590397395776</v>
      </c>
      <c r="O375" s="106">
        <f t="shared" si="240"/>
        <v>0</v>
      </c>
      <c r="P375" s="106">
        <f t="shared" si="241"/>
        <v>0</v>
      </c>
      <c r="Q375" s="106">
        <f t="shared" si="242"/>
        <v>0</v>
      </c>
      <c r="R375" s="106">
        <f t="shared" si="243"/>
        <v>0</v>
      </c>
      <c r="S375" s="106">
        <f t="shared" si="244"/>
        <v>0</v>
      </c>
      <c r="T375" s="106">
        <f t="shared" si="245"/>
        <v>0</v>
      </c>
      <c r="U375" s="106">
        <f t="shared" si="246"/>
        <v>0</v>
      </c>
      <c r="V375" s="106">
        <f t="shared" si="247"/>
        <v>0</v>
      </c>
      <c r="W375" s="106">
        <f t="shared" si="248"/>
        <v>0</v>
      </c>
      <c r="X375" s="106">
        <f t="shared" si="249"/>
        <v>0</v>
      </c>
      <c r="Y375" s="98">
        <f t="shared" si="250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32"/>
        <v>359</v>
      </c>
      <c r="C376" s="97">
        <v>39200</v>
      </c>
      <c r="E376" s="107" t="s">
        <v>299</v>
      </c>
      <c r="G376" s="118">
        <v>6.4</v>
      </c>
      <c r="H376" s="106" t="str">
        <f t="shared" si="234"/>
        <v>P, S, T &amp; D Plant - Demand</v>
      </c>
      <c r="I376" s="98">
        <f>'Dep. Res. Class'!K$108</f>
        <v>0</v>
      </c>
      <c r="J376" s="106">
        <f t="shared" si="235"/>
        <v>0</v>
      </c>
      <c r="K376" s="106">
        <f t="shared" si="236"/>
        <v>0</v>
      </c>
      <c r="L376" s="106">
        <f t="shared" si="237"/>
        <v>0</v>
      </c>
      <c r="M376" s="106">
        <f t="shared" si="238"/>
        <v>0</v>
      </c>
      <c r="N376" s="106">
        <f t="shared" si="239"/>
        <v>0</v>
      </c>
      <c r="O376" s="106">
        <f t="shared" si="240"/>
        <v>0</v>
      </c>
      <c r="P376" s="106">
        <f t="shared" si="241"/>
        <v>0</v>
      </c>
      <c r="Q376" s="106">
        <f t="shared" si="242"/>
        <v>0</v>
      </c>
      <c r="R376" s="106">
        <f t="shared" si="243"/>
        <v>0</v>
      </c>
      <c r="S376" s="106">
        <f t="shared" si="244"/>
        <v>0</v>
      </c>
      <c r="T376" s="106">
        <f t="shared" si="245"/>
        <v>0</v>
      </c>
      <c r="U376" s="106">
        <f t="shared" si="246"/>
        <v>0</v>
      </c>
      <c r="V376" s="106">
        <f t="shared" si="247"/>
        <v>0</v>
      </c>
      <c r="W376" s="106">
        <f t="shared" si="248"/>
        <v>0</v>
      </c>
      <c r="X376" s="106">
        <f t="shared" si="249"/>
        <v>0</v>
      </c>
      <c r="Y376" s="98">
        <f t="shared" si="250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32"/>
        <v>360</v>
      </c>
      <c r="C377" s="97">
        <v>39201</v>
      </c>
      <c r="E377" s="107" t="s">
        <v>300</v>
      </c>
      <c r="G377" s="118">
        <v>6.4</v>
      </c>
      <c r="H377" s="106" t="str">
        <f t="shared" si="234"/>
        <v>P, S, T &amp; D Plant - Demand</v>
      </c>
      <c r="I377" s="98">
        <f>'Dep. Res. Class'!K$109</f>
        <v>1816.8222265191232</v>
      </c>
      <c r="J377" s="106">
        <f t="shared" si="235"/>
        <v>846.26510056231075</v>
      </c>
      <c r="K377" s="106">
        <f t="shared" si="236"/>
        <v>456.64897575802672</v>
      </c>
      <c r="L377" s="106">
        <f t="shared" si="237"/>
        <v>10.363109025922787</v>
      </c>
      <c r="M377" s="106">
        <f t="shared" si="238"/>
        <v>263.52000834771871</v>
      </c>
      <c r="N377" s="106">
        <f t="shared" si="239"/>
        <v>240.02503282514425</v>
      </c>
      <c r="O377" s="106">
        <f t="shared" si="240"/>
        <v>0</v>
      </c>
      <c r="P377" s="106">
        <f t="shared" si="241"/>
        <v>0</v>
      </c>
      <c r="Q377" s="106">
        <f t="shared" si="242"/>
        <v>0</v>
      </c>
      <c r="R377" s="106">
        <f t="shared" si="243"/>
        <v>0</v>
      </c>
      <c r="S377" s="106">
        <f t="shared" si="244"/>
        <v>0</v>
      </c>
      <c r="T377" s="106">
        <f t="shared" si="245"/>
        <v>0</v>
      </c>
      <c r="U377" s="106">
        <f t="shared" si="246"/>
        <v>0</v>
      </c>
      <c r="V377" s="106">
        <f t="shared" si="247"/>
        <v>0</v>
      </c>
      <c r="W377" s="106">
        <f t="shared" si="248"/>
        <v>0</v>
      </c>
      <c r="X377" s="106">
        <f t="shared" si="249"/>
        <v>0</v>
      </c>
      <c r="Y377" s="98">
        <f t="shared" si="250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32"/>
        <v>361</v>
      </c>
      <c r="C378" s="97">
        <v>39202</v>
      </c>
      <c r="E378" s="107" t="s">
        <v>186</v>
      </c>
      <c r="G378" s="118">
        <v>6.4</v>
      </c>
      <c r="H378" s="106" t="str">
        <f t="shared" si="234"/>
        <v>P, S, T &amp; D Plant - Demand</v>
      </c>
      <c r="I378" s="98">
        <f>'Dep. Res. Class'!K$110</f>
        <v>0</v>
      </c>
      <c r="J378" s="106">
        <f t="shared" si="235"/>
        <v>0</v>
      </c>
      <c r="K378" s="106">
        <f t="shared" si="236"/>
        <v>0</v>
      </c>
      <c r="L378" s="106">
        <f t="shared" si="237"/>
        <v>0</v>
      </c>
      <c r="M378" s="106">
        <f t="shared" si="238"/>
        <v>0</v>
      </c>
      <c r="N378" s="106">
        <f t="shared" si="239"/>
        <v>0</v>
      </c>
      <c r="O378" s="106">
        <f t="shared" si="240"/>
        <v>0</v>
      </c>
      <c r="P378" s="106">
        <f t="shared" si="241"/>
        <v>0</v>
      </c>
      <c r="Q378" s="106">
        <f t="shared" si="242"/>
        <v>0</v>
      </c>
      <c r="R378" s="106">
        <f t="shared" si="243"/>
        <v>0</v>
      </c>
      <c r="S378" s="106">
        <f t="shared" si="244"/>
        <v>0</v>
      </c>
      <c r="T378" s="106">
        <f t="shared" si="245"/>
        <v>0</v>
      </c>
      <c r="U378" s="106">
        <f t="shared" si="246"/>
        <v>0</v>
      </c>
      <c r="V378" s="106">
        <f t="shared" si="247"/>
        <v>0</v>
      </c>
      <c r="W378" s="106">
        <f t="shared" si="248"/>
        <v>0</v>
      </c>
      <c r="X378" s="106">
        <f t="shared" si="249"/>
        <v>0</v>
      </c>
      <c r="Y378" s="98">
        <f t="shared" si="250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32"/>
        <v>362</v>
      </c>
      <c r="C379" s="97">
        <v>39400</v>
      </c>
      <c r="E379" s="107" t="s">
        <v>301</v>
      </c>
      <c r="G379" s="118">
        <v>6.4</v>
      </c>
      <c r="H379" s="106" t="str">
        <f t="shared" si="234"/>
        <v>P, S, T &amp; D Plant - Demand</v>
      </c>
      <c r="I379" s="98">
        <f>'Dep. Res. Class'!K$111</f>
        <v>938877.98440407217</v>
      </c>
      <c r="J379" s="106">
        <f t="shared" si="235"/>
        <v>437323.83955348353</v>
      </c>
      <c r="K379" s="106">
        <f t="shared" si="236"/>
        <v>235982.18013949832</v>
      </c>
      <c r="L379" s="106">
        <f t="shared" si="237"/>
        <v>5355.3367921193376</v>
      </c>
      <c r="M379" s="106">
        <f t="shared" si="238"/>
        <v>136179.05520765943</v>
      </c>
      <c r="N379" s="106">
        <f t="shared" si="239"/>
        <v>124037.57271131156</v>
      </c>
      <c r="O379" s="106">
        <f t="shared" si="240"/>
        <v>0</v>
      </c>
      <c r="P379" s="106">
        <f t="shared" si="241"/>
        <v>0</v>
      </c>
      <c r="Q379" s="106">
        <f t="shared" si="242"/>
        <v>0</v>
      </c>
      <c r="R379" s="106">
        <f t="shared" si="243"/>
        <v>0</v>
      </c>
      <c r="S379" s="106">
        <f t="shared" si="244"/>
        <v>0</v>
      </c>
      <c r="T379" s="106">
        <f t="shared" si="245"/>
        <v>0</v>
      </c>
      <c r="U379" s="106">
        <f t="shared" si="246"/>
        <v>0</v>
      </c>
      <c r="V379" s="106">
        <f t="shared" si="247"/>
        <v>0</v>
      </c>
      <c r="W379" s="106">
        <f t="shared" si="248"/>
        <v>0</v>
      </c>
      <c r="X379" s="106">
        <f t="shared" si="249"/>
        <v>0</v>
      </c>
      <c r="Y379" s="98">
        <f t="shared" si="250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32"/>
        <v>363</v>
      </c>
      <c r="C380" s="97">
        <v>39600</v>
      </c>
      <c r="E380" s="107" t="s">
        <v>302</v>
      </c>
      <c r="G380" s="118">
        <v>6.4</v>
      </c>
      <c r="H380" s="106" t="str">
        <f t="shared" si="234"/>
        <v>P, S, T &amp; D Plant - Demand</v>
      </c>
      <c r="I380" s="98">
        <f>'Dep. Res. Class'!K$112</f>
        <v>0</v>
      </c>
      <c r="J380" s="106">
        <f t="shared" si="235"/>
        <v>0</v>
      </c>
      <c r="K380" s="106">
        <f t="shared" si="236"/>
        <v>0</v>
      </c>
      <c r="L380" s="106">
        <f t="shared" si="237"/>
        <v>0</v>
      </c>
      <c r="M380" s="106">
        <f t="shared" si="238"/>
        <v>0</v>
      </c>
      <c r="N380" s="106">
        <f t="shared" si="239"/>
        <v>0</v>
      </c>
      <c r="O380" s="106">
        <f t="shared" si="240"/>
        <v>0</v>
      </c>
      <c r="P380" s="106">
        <f t="shared" si="241"/>
        <v>0</v>
      </c>
      <c r="Q380" s="106">
        <f t="shared" si="242"/>
        <v>0</v>
      </c>
      <c r="R380" s="106">
        <f t="shared" si="243"/>
        <v>0</v>
      </c>
      <c r="S380" s="106">
        <f t="shared" si="244"/>
        <v>0</v>
      </c>
      <c r="T380" s="106">
        <f t="shared" si="245"/>
        <v>0</v>
      </c>
      <c r="U380" s="106">
        <f t="shared" si="246"/>
        <v>0</v>
      </c>
      <c r="V380" s="106">
        <f t="shared" si="247"/>
        <v>0</v>
      </c>
      <c r="W380" s="106">
        <f t="shared" si="248"/>
        <v>0</v>
      </c>
      <c r="X380" s="106">
        <f t="shared" si="249"/>
        <v>0</v>
      </c>
      <c r="Y380" s="98">
        <f t="shared" si="250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32"/>
        <v>364</v>
      </c>
      <c r="C381" s="97">
        <v>39603</v>
      </c>
      <c r="E381" s="107" t="s">
        <v>303</v>
      </c>
      <c r="G381" s="118">
        <v>6.4</v>
      </c>
      <c r="H381" s="106" t="str">
        <f t="shared" si="234"/>
        <v>P, S, T &amp; D Plant - Demand</v>
      </c>
      <c r="I381" s="98">
        <f>'Dep. Res. Class'!K$113</f>
        <v>-2789.4901298321643</v>
      </c>
      <c r="J381" s="106">
        <f t="shared" si="235"/>
        <v>-1299.3280854796624</v>
      </c>
      <c r="K381" s="106">
        <f t="shared" si="236"/>
        <v>-701.12407922018281</v>
      </c>
      <c r="L381" s="106">
        <f t="shared" si="237"/>
        <v>-15.911182679425437</v>
      </c>
      <c r="M381" s="106">
        <f t="shared" si="238"/>
        <v>-404.60010427526197</v>
      </c>
      <c r="N381" s="106">
        <f t="shared" si="239"/>
        <v>-368.52667817763165</v>
      </c>
      <c r="O381" s="106">
        <f t="shared" si="240"/>
        <v>0</v>
      </c>
      <c r="P381" s="106">
        <f t="shared" si="241"/>
        <v>0</v>
      </c>
      <c r="Q381" s="106">
        <f t="shared" si="242"/>
        <v>0</v>
      </c>
      <c r="R381" s="106">
        <f t="shared" si="243"/>
        <v>0</v>
      </c>
      <c r="S381" s="106">
        <f t="shared" si="244"/>
        <v>0</v>
      </c>
      <c r="T381" s="106">
        <f t="shared" si="245"/>
        <v>0</v>
      </c>
      <c r="U381" s="106">
        <f t="shared" si="246"/>
        <v>0</v>
      </c>
      <c r="V381" s="106">
        <f t="shared" si="247"/>
        <v>0</v>
      </c>
      <c r="W381" s="106">
        <f t="shared" si="248"/>
        <v>0</v>
      </c>
      <c r="X381" s="106">
        <f t="shared" si="249"/>
        <v>0</v>
      </c>
      <c r="Y381" s="98">
        <f t="shared" si="250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32"/>
        <v>365</v>
      </c>
      <c r="C382" s="97">
        <v>39604</v>
      </c>
      <c r="E382" s="107" t="s">
        <v>304</v>
      </c>
      <c r="G382" s="118">
        <v>6.4</v>
      </c>
      <c r="H382" s="106" t="str">
        <f t="shared" si="234"/>
        <v>P, S, T &amp; D Plant - Demand</v>
      </c>
      <c r="I382" s="98">
        <f>'Dep. Res. Class'!K$114</f>
        <v>1376.0109184067815</v>
      </c>
      <c r="J382" s="106">
        <f t="shared" si="235"/>
        <v>640.93778755193784</v>
      </c>
      <c r="K382" s="106">
        <f t="shared" si="236"/>
        <v>345.85330768778141</v>
      </c>
      <c r="L382" s="106">
        <f t="shared" si="237"/>
        <v>7.8487322315679124</v>
      </c>
      <c r="M382" s="106">
        <f t="shared" si="238"/>
        <v>199.58276787478002</v>
      </c>
      <c r="N382" s="106">
        <f t="shared" si="239"/>
        <v>181.7883230607143</v>
      </c>
      <c r="O382" s="106">
        <f t="shared" si="240"/>
        <v>0</v>
      </c>
      <c r="P382" s="106">
        <f t="shared" si="241"/>
        <v>0</v>
      </c>
      <c r="Q382" s="106">
        <f t="shared" si="242"/>
        <v>0</v>
      </c>
      <c r="R382" s="106">
        <f t="shared" si="243"/>
        <v>0</v>
      </c>
      <c r="S382" s="106">
        <f t="shared" si="244"/>
        <v>0</v>
      </c>
      <c r="T382" s="106">
        <f t="shared" si="245"/>
        <v>0</v>
      </c>
      <c r="U382" s="106">
        <f t="shared" si="246"/>
        <v>0</v>
      </c>
      <c r="V382" s="106">
        <f t="shared" si="247"/>
        <v>0</v>
      </c>
      <c r="W382" s="106">
        <f t="shared" si="248"/>
        <v>0</v>
      </c>
      <c r="X382" s="106">
        <f t="shared" si="249"/>
        <v>0</v>
      </c>
      <c r="Y382" s="98">
        <f t="shared" si="250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32"/>
        <v>366</v>
      </c>
      <c r="C383" s="97">
        <v>39605</v>
      </c>
      <c r="E383" s="98" t="s">
        <v>305</v>
      </c>
      <c r="G383" s="118">
        <v>6.4</v>
      </c>
      <c r="H383" s="106" t="str">
        <f t="shared" si="234"/>
        <v>P, S, T &amp; D Plant - Demand</v>
      </c>
      <c r="I383" s="98">
        <f>'Dep. Res. Class'!K$115</f>
        <v>0</v>
      </c>
      <c r="J383" s="106">
        <f t="shared" si="235"/>
        <v>0</v>
      </c>
      <c r="K383" s="106">
        <f t="shared" si="236"/>
        <v>0</v>
      </c>
      <c r="L383" s="106">
        <f t="shared" si="237"/>
        <v>0</v>
      </c>
      <c r="M383" s="106">
        <f t="shared" si="238"/>
        <v>0</v>
      </c>
      <c r="N383" s="106">
        <f t="shared" si="239"/>
        <v>0</v>
      </c>
      <c r="O383" s="106">
        <f t="shared" si="240"/>
        <v>0</v>
      </c>
      <c r="P383" s="106">
        <f t="shared" si="241"/>
        <v>0</v>
      </c>
      <c r="Q383" s="106">
        <f t="shared" si="242"/>
        <v>0</v>
      </c>
      <c r="R383" s="106">
        <f t="shared" si="243"/>
        <v>0</v>
      </c>
      <c r="S383" s="106">
        <f t="shared" si="244"/>
        <v>0</v>
      </c>
      <c r="T383" s="106">
        <f t="shared" si="245"/>
        <v>0</v>
      </c>
      <c r="U383" s="106">
        <f t="shared" si="246"/>
        <v>0</v>
      </c>
      <c r="V383" s="106">
        <f t="shared" si="247"/>
        <v>0</v>
      </c>
      <c r="W383" s="106">
        <f t="shared" si="248"/>
        <v>0</v>
      </c>
      <c r="X383" s="106">
        <f t="shared" si="249"/>
        <v>0</v>
      </c>
      <c r="Y383" s="98">
        <f t="shared" si="250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32"/>
        <v>367</v>
      </c>
      <c r="C384" s="97">
        <v>39700</v>
      </c>
      <c r="E384" s="107" t="s">
        <v>306</v>
      </c>
      <c r="G384" s="118">
        <v>6.4</v>
      </c>
      <c r="H384" s="106" t="str">
        <f t="shared" si="234"/>
        <v>P, S, T &amp; D Plant - Demand</v>
      </c>
      <c r="I384" s="98">
        <f>'Dep. Res. Class'!K$116</f>
        <v>118427.56269213617</v>
      </c>
      <c r="J384" s="106">
        <f t="shared" si="235"/>
        <v>55162.861719842069</v>
      </c>
      <c r="K384" s="106">
        <f t="shared" si="236"/>
        <v>29766.162267012674</v>
      </c>
      <c r="L384" s="106">
        <f t="shared" si="237"/>
        <v>675.50788730952115</v>
      </c>
      <c r="M384" s="106">
        <f t="shared" si="238"/>
        <v>17177.262504666534</v>
      </c>
      <c r="N384" s="106">
        <f t="shared" si="239"/>
        <v>15645.768313305372</v>
      </c>
      <c r="O384" s="106">
        <f t="shared" si="240"/>
        <v>0</v>
      </c>
      <c r="P384" s="106">
        <f t="shared" si="241"/>
        <v>0</v>
      </c>
      <c r="Q384" s="106">
        <f t="shared" si="242"/>
        <v>0</v>
      </c>
      <c r="R384" s="106">
        <f t="shared" si="243"/>
        <v>0</v>
      </c>
      <c r="S384" s="106">
        <f t="shared" si="244"/>
        <v>0</v>
      </c>
      <c r="T384" s="106">
        <f t="shared" si="245"/>
        <v>0</v>
      </c>
      <c r="U384" s="106">
        <f t="shared" si="246"/>
        <v>0</v>
      </c>
      <c r="V384" s="106">
        <f t="shared" si="247"/>
        <v>0</v>
      </c>
      <c r="W384" s="106">
        <f t="shared" si="248"/>
        <v>0</v>
      </c>
      <c r="X384" s="106">
        <f t="shared" si="249"/>
        <v>0</v>
      </c>
      <c r="Y384" s="98">
        <f t="shared" si="250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32"/>
        <v>368</v>
      </c>
      <c r="C385" s="97">
        <v>39701</v>
      </c>
      <c r="E385" s="107" t="s">
        <v>307</v>
      </c>
      <c r="G385" s="118">
        <v>6.4</v>
      </c>
      <c r="H385" s="106" t="str">
        <f t="shared" si="234"/>
        <v>P, S, T &amp; D Plant - Demand</v>
      </c>
      <c r="I385" s="98">
        <f>'Dep. Res. Class'!K$117</f>
        <v>0</v>
      </c>
      <c r="J385" s="106">
        <f t="shared" si="235"/>
        <v>0</v>
      </c>
      <c r="K385" s="106">
        <f t="shared" si="236"/>
        <v>0</v>
      </c>
      <c r="L385" s="106">
        <f t="shared" si="237"/>
        <v>0</v>
      </c>
      <c r="M385" s="106">
        <f t="shared" si="238"/>
        <v>0</v>
      </c>
      <c r="N385" s="106">
        <f t="shared" si="239"/>
        <v>0</v>
      </c>
      <c r="O385" s="106">
        <f t="shared" si="240"/>
        <v>0</v>
      </c>
      <c r="P385" s="106">
        <f t="shared" si="241"/>
        <v>0</v>
      </c>
      <c r="Q385" s="106">
        <f t="shared" si="242"/>
        <v>0</v>
      </c>
      <c r="R385" s="106">
        <f t="shared" si="243"/>
        <v>0</v>
      </c>
      <c r="S385" s="106">
        <f t="shared" si="244"/>
        <v>0</v>
      </c>
      <c r="T385" s="106">
        <f t="shared" si="245"/>
        <v>0</v>
      </c>
      <c r="U385" s="106">
        <f t="shared" si="246"/>
        <v>0</v>
      </c>
      <c r="V385" s="106">
        <f t="shared" si="247"/>
        <v>0</v>
      </c>
      <c r="W385" s="106">
        <f t="shared" si="248"/>
        <v>0</v>
      </c>
      <c r="X385" s="106">
        <f t="shared" si="249"/>
        <v>0</v>
      </c>
      <c r="Y385" s="98">
        <f t="shared" si="250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32"/>
        <v>369</v>
      </c>
      <c r="C386" s="97">
        <v>39702</v>
      </c>
      <c r="E386" s="107" t="s">
        <v>308</v>
      </c>
      <c r="G386" s="118">
        <v>6.4</v>
      </c>
      <c r="H386" s="106" t="str">
        <f t="shared" si="234"/>
        <v>P, S, T &amp; D Plant - Demand</v>
      </c>
      <c r="I386" s="98">
        <f>'Dep. Res. Class'!K$118</f>
        <v>0</v>
      </c>
      <c r="J386" s="106">
        <f t="shared" si="235"/>
        <v>0</v>
      </c>
      <c r="K386" s="106">
        <f t="shared" si="236"/>
        <v>0</v>
      </c>
      <c r="L386" s="106">
        <f t="shared" si="237"/>
        <v>0</v>
      </c>
      <c r="M386" s="106">
        <f t="shared" si="238"/>
        <v>0</v>
      </c>
      <c r="N386" s="106">
        <f t="shared" si="239"/>
        <v>0</v>
      </c>
      <c r="O386" s="106">
        <f t="shared" si="240"/>
        <v>0</v>
      </c>
      <c r="P386" s="106">
        <f t="shared" si="241"/>
        <v>0</v>
      </c>
      <c r="Q386" s="106">
        <f t="shared" si="242"/>
        <v>0</v>
      </c>
      <c r="R386" s="106">
        <f t="shared" si="243"/>
        <v>0</v>
      </c>
      <c r="S386" s="106">
        <f t="shared" si="244"/>
        <v>0</v>
      </c>
      <c r="T386" s="106">
        <f t="shared" si="245"/>
        <v>0</v>
      </c>
      <c r="U386" s="106">
        <f t="shared" si="246"/>
        <v>0</v>
      </c>
      <c r="V386" s="106">
        <f t="shared" si="247"/>
        <v>0</v>
      </c>
      <c r="W386" s="106">
        <f t="shared" si="248"/>
        <v>0</v>
      </c>
      <c r="X386" s="106">
        <f t="shared" si="249"/>
        <v>0</v>
      </c>
      <c r="Y386" s="98">
        <f t="shared" si="250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32"/>
        <v>370</v>
      </c>
      <c r="C387" s="97">
        <v>39705</v>
      </c>
      <c r="E387" s="107" t="s">
        <v>309</v>
      </c>
      <c r="G387" s="118">
        <v>6.4</v>
      </c>
      <c r="H387" s="106" t="str">
        <f t="shared" si="234"/>
        <v>P, S, T &amp; D Plant - Demand</v>
      </c>
      <c r="I387" s="98">
        <f>'Dep. Res. Class'!K$119</f>
        <v>0</v>
      </c>
      <c r="J387" s="106">
        <f t="shared" si="235"/>
        <v>0</v>
      </c>
      <c r="K387" s="106">
        <f t="shared" si="236"/>
        <v>0</v>
      </c>
      <c r="L387" s="106">
        <f t="shared" si="237"/>
        <v>0</v>
      </c>
      <c r="M387" s="106">
        <f t="shared" si="238"/>
        <v>0</v>
      </c>
      <c r="N387" s="106">
        <f t="shared" si="239"/>
        <v>0</v>
      </c>
      <c r="O387" s="106">
        <f t="shared" si="240"/>
        <v>0</v>
      </c>
      <c r="P387" s="106">
        <f t="shared" si="241"/>
        <v>0</v>
      </c>
      <c r="Q387" s="106">
        <f t="shared" si="242"/>
        <v>0</v>
      </c>
      <c r="R387" s="106">
        <f t="shared" si="243"/>
        <v>0</v>
      </c>
      <c r="S387" s="106">
        <f t="shared" si="244"/>
        <v>0</v>
      </c>
      <c r="T387" s="106">
        <f t="shared" si="245"/>
        <v>0</v>
      </c>
      <c r="U387" s="106">
        <f t="shared" si="246"/>
        <v>0</v>
      </c>
      <c r="V387" s="106">
        <f t="shared" si="247"/>
        <v>0</v>
      </c>
      <c r="W387" s="106">
        <f t="shared" si="248"/>
        <v>0</v>
      </c>
      <c r="X387" s="106">
        <f t="shared" si="249"/>
        <v>0</v>
      </c>
      <c r="Y387" s="98">
        <f t="shared" si="250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32"/>
        <v>371</v>
      </c>
      <c r="C388" s="97">
        <v>39800</v>
      </c>
      <c r="E388" s="107" t="s">
        <v>310</v>
      </c>
      <c r="G388" s="118">
        <v>6.4</v>
      </c>
      <c r="H388" s="106" t="str">
        <f t="shared" si="234"/>
        <v>P, S, T &amp; D Plant - Demand</v>
      </c>
      <c r="I388" s="98">
        <f>'Dep. Res. Class'!K$120</f>
        <v>1245613.2707246037</v>
      </c>
      <c r="J388" s="106">
        <f t="shared" si="235"/>
        <v>580199.33069131803</v>
      </c>
      <c r="K388" s="106">
        <f t="shared" si="236"/>
        <v>313078.52577122179</v>
      </c>
      <c r="L388" s="106">
        <f t="shared" si="237"/>
        <v>7104.9472756543664</v>
      </c>
      <c r="M388" s="106">
        <f t="shared" si="238"/>
        <v>180669.31079342001</v>
      </c>
      <c r="N388" s="106">
        <f t="shared" si="239"/>
        <v>164561.15619298947</v>
      </c>
      <c r="O388" s="106">
        <f t="shared" si="240"/>
        <v>0</v>
      </c>
      <c r="P388" s="106">
        <f t="shared" si="241"/>
        <v>0</v>
      </c>
      <c r="Q388" s="106">
        <f t="shared" si="242"/>
        <v>0</v>
      </c>
      <c r="R388" s="106">
        <f t="shared" si="243"/>
        <v>0</v>
      </c>
      <c r="S388" s="106">
        <f t="shared" si="244"/>
        <v>0</v>
      </c>
      <c r="T388" s="106">
        <f t="shared" si="245"/>
        <v>0</v>
      </c>
      <c r="U388" s="106">
        <f t="shared" si="246"/>
        <v>0</v>
      </c>
      <c r="V388" s="106">
        <f t="shared" si="247"/>
        <v>0</v>
      </c>
      <c r="W388" s="106">
        <f t="shared" si="248"/>
        <v>0</v>
      </c>
      <c r="X388" s="106">
        <f t="shared" si="249"/>
        <v>0</v>
      </c>
      <c r="Y388" s="98">
        <f t="shared" si="250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32"/>
        <v>372</v>
      </c>
      <c r="C389" s="97">
        <v>39900</v>
      </c>
      <c r="E389" s="107" t="s">
        <v>311</v>
      </c>
      <c r="G389" s="118">
        <v>6.4</v>
      </c>
      <c r="H389" s="106" t="str">
        <f t="shared" si="234"/>
        <v>P, S, T &amp; D Plant - Demand</v>
      </c>
      <c r="I389" s="98">
        <f>'Dep. Res. Class'!K$121</f>
        <v>0</v>
      </c>
      <c r="J389" s="106">
        <f t="shared" si="235"/>
        <v>0</v>
      </c>
      <c r="K389" s="106">
        <f t="shared" si="236"/>
        <v>0</v>
      </c>
      <c r="L389" s="106">
        <f t="shared" si="237"/>
        <v>0</v>
      </c>
      <c r="M389" s="106">
        <f t="shared" si="238"/>
        <v>0</v>
      </c>
      <c r="N389" s="106">
        <f t="shared" si="239"/>
        <v>0</v>
      </c>
      <c r="O389" s="106">
        <f t="shared" si="240"/>
        <v>0</v>
      </c>
      <c r="P389" s="106">
        <f t="shared" si="241"/>
        <v>0</v>
      </c>
      <c r="Q389" s="106">
        <f t="shared" si="242"/>
        <v>0</v>
      </c>
      <c r="R389" s="106">
        <f t="shared" si="243"/>
        <v>0</v>
      </c>
      <c r="S389" s="106">
        <f t="shared" si="244"/>
        <v>0</v>
      </c>
      <c r="T389" s="106">
        <f t="shared" si="245"/>
        <v>0</v>
      </c>
      <c r="U389" s="106">
        <f t="shared" si="246"/>
        <v>0</v>
      </c>
      <c r="V389" s="106">
        <f t="shared" si="247"/>
        <v>0</v>
      </c>
      <c r="W389" s="106">
        <f t="shared" si="248"/>
        <v>0</v>
      </c>
      <c r="X389" s="106">
        <f t="shared" si="249"/>
        <v>0</v>
      </c>
      <c r="Y389" s="98">
        <f t="shared" si="250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32"/>
        <v>373</v>
      </c>
      <c r="C390" s="97">
        <v>39901</v>
      </c>
      <c r="E390" s="107" t="s">
        <v>312</v>
      </c>
      <c r="G390" s="118">
        <v>6.4</v>
      </c>
      <c r="H390" s="106" t="str">
        <f t="shared" si="234"/>
        <v>P, S, T &amp; D Plant - Demand</v>
      </c>
      <c r="I390" s="98">
        <f>'Dep. Res. Class'!K$122</f>
        <v>11052.072977868429</v>
      </c>
      <c r="J390" s="106">
        <f t="shared" si="235"/>
        <v>5147.9905482867989</v>
      </c>
      <c r="K390" s="106">
        <f t="shared" si="236"/>
        <v>2777.882024823115</v>
      </c>
      <c r="L390" s="106">
        <f t="shared" si="237"/>
        <v>63.040750801217762</v>
      </c>
      <c r="M390" s="106">
        <f t="shared" si="238"/>
        <v>1603.042015270518</v>
      </c>
      <c r="N390" s="106">
        <f t="shared" si="239"/>
        <v>1460.1176386867796</v>
      </c>
      <c r="O390" s="106">
        <f t="shared" si="240"/>
        <v>0</v>
      </c>
      <c r="P390" s="106">
        <f t="shared" si="241"/>
        <v>0</v>
      </c>
      <c r="Q390" s="106">
        <f t="shared" si="242"/>
        <v>0</v>
      </c>
      <c r="R390" s="106">
        <f t="shared" si="243"/>
        <v>0</v>
      </c>
      <c r="S390" s="106">
        <f t="shared" si="244"/>
        <v>0</v>
      </c>
      <c r="T390" s="106">
        <f t="shared" si="245"/>
        <v>0</v>
      </c>
      <c r="U390" s="106">
        <f t="shared" si="246"/>
        <v>0</v>
      </c>
      <c r="V390" s="106">
        <f t="shared" si="247"/>
        <v>0</v>
      </c>
      <c r="W390" s="106">
        <f t="shared" si="248"/>
        <v>0</v>
      </c>
      <c r="X390" s="106">
        <f t="shared" si="249"/>
        <v>0</v>
      </c>
      <c r="Y390" s="98">
        <f t="shared" si="250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32"/>
        <v>374</v>
      </c>
      <c r="C391" s="97">
        <v>39902</v>
      </c>
      <c r="E391" s="107" t="s">
        <v>313</v>
      </c>
      <c r="G391" s="118">
        <v>6.4</v>
      </c>
      <c r="H391" s="106" t="str">
        <f t="shared" si="234"/>
        <v>P, S, T &amp; D Plant - Demand</v>
      </c>
      <c r="I391" s="98">
        <f>'Dep. Res. Class'!K$123</f>
        <v>0</v>
      </c>
      <c r="J391" s="106">
        <f t="shared" si="235"/>
        <v>0</v>
      </c>
      <c r="K391" s="106">
        <f t="shared" si="236"/>
        <v>0</v>
      </c>
      <c r="L391" s="106">
        <f t="shared" si="237"/>
        <v>0</v>
      </c>
      <c r="M391" s="106">
        <f t="shared" si="238"/>
        <v>0</v>
      </c>
      <c r="N391" s="106">
        <f t="shared" si="239"/>
        <v>0</v>
      </c>
      <c r="O391" s="106">
        <f t="shared" si="240"/>
        <v>0</v>
      </c>
      <c r="P391" s="106">
        <f t="shared" si="241"/>
        <v>0</v>
      </c>
      <c r="Q391" s="106">
        <f t="shared" si="242"/>
        <v>0</v>
      </c>
      <c r="R391" s="106">
        <f t="shared" si="243"/>
        <v>0</v>
      </c>
      <c r="S391" s="106">
        <f t="shared" si="244"/>
        <v>0</v>
      </c>
      <c r="T391" s="106">
        <f t="shared" si="245"/>
        <v>0</v>
      </c>
      <c r="U391" s="106">
        <f t="shared" si="246"/>
        <v>0</v>
      </c>
      <c r="V391" s="106">
        <f t="shared" si="247"/>
        <v>0</v>
      </c>
      <c r="W391" s="106">
        <f t="shared" si="248"/>
        <v>0</v>
      </c>
      <c r="X391" s="106">
        <f t="shared" si="249"/>
        <v>0</v>
      </c>
      <c r="Y391" s="98">
        <f t="shared" si="250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32"/>
        <v>375</v>
      </c>
      <c r="C392" s="97">
        <v>39903</v>
      </c>
      <c r="E392" s="107" t="s">
        <v>314</v>
      </c>
      <c r="G392" s="118">
        <v>6.4</v>
      </c>
      <c r="H392" s="106" t="str">
        <f t="shared" si="234"/>
        <v>P, S, T &amp; D Plant - Demand</v>
      </c>
      <c r="I392" s="98">
        <f>'Dep. Res. Class'!K$124</f>
        <v>47945.528561784835</v>
      </c>
      <c r="J392" s="106">
        <f t="shared" si="235"/>
        <v>22332.745030089995</v>
      </c>
      <c r="K392" s="106">
        <f t="shared" si="236"/>
        <v>12050.863419842584</v>
      </c>
      <c r="L392" s="106">
        <f t="shared" si="237"/>
        <v>273.4801085867503</v>
      </c>
      <c r="M392" s="106">
        <f t="shared" si="238"/>
        <v>6954.2335526377592</v>
      </c>
      <c r="N392" s="106">
        <f t="shared" si="239"/>
        <v>6334.2064506277475</v>
      </c>
      <c r="O392" s="106">
        <f t="shared" si="240"/>
        <v>0</v>
      </c>
      <c r="P392" s="106">
        <f t="shared" si="241"/>
        <v>0</v>
      </c>
      <c r="Q392" s="106">
        <f t="shared" si="242"/>
        <v>0</v>
      </c>
      <c r="R392" s="106">
        <f t="shared" si="243"/>
        <v>0</v>
      </c>
      <c r="S392" s="106">
        <f t="shared" si="244"/>
        <v>0</v>
      </c>
      <c r="T392" s="106">
        <f t="shared" si="245"/>
        <v>0</v>
      </c>
      <c r="U392" s="106">
        <f t="shared" si="246"/>
        <v>0</v>
      </c>
      <c r="V392" s="106">
        <f t="shared" si="247"/>
        <v>0</v>
      </c>
      <c r="W392" s="106">
        <f t="shared" si="248"/>
        <v>0</v>
      </c>
      <c r="X392" s="106">
        <f t="shared" si="249"/>
        <v>0</v>
      </c>
      <c r="Y392" s="98">
        <f t="shared" si="250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32"/>
        <v>376</v>
      </c>
      <c r="C393" s="97">
        <v>39904</v>
      </c>
      <c r="E393" s="107" t="s">
        <v>315</v>
      </c>
      <c r="G393" s="118">
        <v>6.4</v>
      </c>
      <c r="H393" s="106" t="str">
        <f t="shared" si="234"/>
        <v>P, S, T &amp; D Plant - Demand</v>
      </c>
      <c r="I393" s="98">
        <f>'Dep. Res. Class'!K$125</f>
        <v>0</v>
      </c>
      <c r="J393" s="106">
        <f t="shared" si="235"/>
        <v>0</v>
      </c>
      <c r="K393" s="106">
        <f t="shared" si="236"/>
        <v>0</v>
      </c>
      <c r="L393" s="106">
        <f t="shared" si="237"/>
        <v>0</v>
      </c>
      <c r="M393" s="106">
        <f t="shared" si="238"/>
        <v>0</v>
      </c>
      <c r="N393" s="106">
        <f t="shared" si="239"/>
        <v>0</v>
      </c>
      <c r="O393" s="106">
        <f t="shared" si="240"/>
        <v>0</v>
      </c>
      <c r="P393" s="106">
        <f t="shared" si="241"/>
        <v>0</v>
      </c>
      <c r="Q393" s="106">
        <f t="shared" si="242"/>
        <v>0</v>
      </c>
      <c r="R393" s="106">
        <f t="shared" si="243"/>
        <v>0</v>
      </c>
      <c r="S393" s="106">
        <f t="shared" si="244"/>
        <v>0</v>
      </c>
      <c r="T393" s="106">
        <f t="shared" si="245"/>
        <v>0</v>
      </c>
      <c r="U393" s="106">
        <f t="shared" si="246"/>
        <v>0</v>
      </c>
      <c r="V393" s="106">
        <f t="shared" si="247"/>
        <v>0</v>
      </c>
      <c r="W393" s="106">
        <f t="shared" si="248"/>
        <v>0</v>
      </c>
      <c r="X393" s="106">
        <f t="shared" si="249"/>
        <v>0</v>
      </c>
      <c r="Y393" s="98">
        <f t="shared" si="250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32"/>
        <v>377</v>
      </c>
      <c r="C394" s="97">
        <v>39905</v>
      </c>
      <c r="E394" s="107" t="s">
        <v>316</v>
      </c>
      <c r="G394" s="118">
        <v>6.4</v>
      </c>
      <c r="H394" s="106" t="str">
        <f t="shared" si="234"/>
        <v>P, S, T &amp; D Plant - Demand</v>
      </c>
      <c r="I394" s="98">
        <f>'Dep. Res. Class'!K$126</f>
        <v>0</v>
      </c>
      <c r="J394" s="106">
        <f t="shared" si="235"/>
        <v>0</v>
      </c>
      <c r="K394" s="106">
        <f t="shared" si="236"/>
        <v>0</v>
      </c>
      <c r="L394" s="106">
        <f t="shared" si="237"/>
        <v>0</v>
      </c>
      <c r="M394" s="106">
        <f t="shared" si="238"/>
        <v>0</v>
      </c>
      <c r="N394" s="106">
        <f t="shared" si="239"/>
        <v>0</v>
      </c>
      <c r="O394" s="106">
        <f t="shared" si="240"/>
        <v>0</v>
      </c>
      <c r="P394" s="106">
        <f t="shared" si="241"/>
        <v>0</v>
      </c>
      <c r="Q394" s="106">
        <f t="shared" si="242"/>
        <v>0</v>
      </c>
      <c r="R394" s="106">
        <f t="shared" si="243"/>
        <v>0</v>
      </c>
      <c r="S394" s="106">
        <f t="shared" si="244"/>
        <v>0</v>
      </c>
      <c r="T394" s="106">
        <f t="shared" si="245"/>
        <v>0</v>
      </c>
      <c r="U394" s="106">
        <f t="shared" si="246"/>
        <v>0</v>
      </c>
      <c r="V394" s="106">
        <f t="shared" si="247"/>
        <v>0</v>
      </c>
      <c r="W394" s="106">
        <f t="shared" si="248"/>
        <v>0</v>
      </c>
      <c r="X394" s="106">
        <f t="shared" si="249"/>
        <v>0</v>
      </c>
      <c r="Y394" s="98">
        <f t="shared" si="250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32"/>
        <v>378</v>
      </c>
      <c r="C395" s="97">
        <v>39906</v>
      </c>
      <c r="E395" s="107" t="s">
        <v>317</v>
      </c>
      <c r="G395" s="118">
        <v>6.4</v>
      </c>
      <c r="H395" s="106" t="str">
        <f t="shared" si="234"/>
        <v>P, S, T &amp; D Plant - Demand</v>
      </c>
      <c r="I395" s="98">
        <f>'Dep. Res. Class'!K$127</f>
        <v>-265816.85143518576</v>
      </c>
      <c r="J395" s="106">
        <f t="shared" si="235"/>
        <v>-123815.9249856505</v>
      </c>
      <c r="K395" s="106">
        <f t="shared" si="236"/>
        <v>-66811.706272255629</v>
      </c>
      <c r="L395" s="106">
        <f t="shared" si="237"/>
        <v>-1516.2127434053359</v>
      </c>
      <c r="M395" s="106">
        <f t="shared" si="238"/>
        <v>-38555.263077868978</v>
      </c>
      <c r="N395" s="106">
        <f t="shared" si="239"/>
        <v>-35117.744356005322</v>
      </c>
      <c r="O395" s="106">
        <f t="shared" si="240"/>
        <v>0</v>
      </c>
      <c r="P395" s="106">
        <f t="shared" si="241"/>
        <v>0</v>
      </c>
      <c r="Q395" s="106">
        <f t="shared" si="242"/>
        <v>0</v>
      </c>
      <c r="R395" s="106">
        <f t="shared" si="243"/>
        <v>0</v>
      </c>
      <c r="S395" s="106">
        <f t="shared" si="244"/>
        <v>0</v>
      </c>
      <c r="T395" s="106">
        <f t="shared" si="245"/>
        <v>0</v>
      </c>
      <c r="U395" s="106">
        <f t="shared" si="246"/>
        <v>0</v>
      </c>
      <c r="V395" s="106">
        <f t="shared" si="247"/>
        <v>0</v>
      </c>
      <c r="W395" s="106">
        <f t="shared" si="248"/>
        <v>0</v>
      </c>
      <c r="X395" s="106">
        <f t="shared" si="249"/>
        <v>0</v>
      </c>
      <c r="Y395" s="98">
        <f t="shared" si="250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32"/>
        <v>379</v>
      </c>
      <c r="C396" s="97">
        <v>39907</v>
      </c>
      <c r="E396" s="107" t="s">
        <v>318</v>
      </c>
      <c r="G396" s="118">
        <v>6.4</v>
      </c>
      <c r="H396" s="106" t="str">
        <f t="shared" si="234"/>
        <v>P, S, T &amp; D Plant - Demand</v>
      </c>
      <c r="I396" s="98">
        <f>'Dep. Res. Class'!K$128</f>
        <v>0</v>
      </c>
      <c r="J396" s="106">
        <f t="shared" si="235"/>
        <v>0</v>
      </c>
      <c r="K396" s="106">
        <f t="shared" si="236"/>
        <v>0</v>
      </c>
      <c r="L396" s="106">
        <f t="shared" si="237"/>
        <v>0</v>
      </c>
      <c r="M396" s="106">
        <f t="shared" si="238"/>
        <v>0</v>
      </c>
      <c r="N396" s="106">
        <f t="shared" si="239"/>
        <v>0</v>
      </c>
      <c r="O396" s="106">
        <f t="shared" si="240"/>
        <v>0</v>
      </c>
      <c r="P396" s="106">
        <f t="shared" si="241"/>
        <v>0</v>
      </c>
      <c r="Q396" s="106">
        <f t="shared" si="242"/>
        <v>0</v>
      </c>
      <c r="R396" s="106">
        <f t="shared" si="243"/>
        <v>0</v>
      </c>
      <c r="S396" s="106">
        <f t="shared" si="244"/>
        <v>0</v>
      </c>
      <c r="T396" s="106">
        <f t="shared" si="245"/>
        <v>0</v>
      </c>
      <c r="U396" s="106">
        <f t="shared" si="246"/>
        <v>0</v>
      </c>
      <c r="V396" s="106">
        <f t="shared" si="247"/>
        <v>0</v>
      </c>
      <c r="W396" s="106">
        <f t="shared" si="248"/>
        <v>0</v>
      </c>
      <c r="X396" s="106">
        <f t="shared" si="249"/>
        <v>0</v>
      </c>
      <c r="Y396" s="98">
        <f t="shared" si="250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32"/>
        <v>380</v>
      </c>
      <c r="C397" s="97">
        <v>39908</v>
      </c>
      <c r="E397" s="107" t="s">
        <v>319</v>
      </c>
      <c r="G397" s="118">
        <v>6.4</v>
      </c>
      <c r="H397" s="106" t="str">
        <f t="shared" si="234"/>
        <v>P, S, T &amp; D Plant - Demand</v>
      </c>
      <c r="I397" s="98">
        <f>'Dep. Res. Class'!K$129</f>
        <v>0</v>
      </c>
      <c r="J397" s="106">
        <f t="shared" si="235"/>
        <v>0</v>
      </c>
      <c r="K397" s="106">
        <f t="shared" si="236"/>
        <v>0</v>
      </c>
      <c r="L397" s="106">
        <f t="shared" si="237"/>
        <v>0</v>
      </c>
      <c r="M397" s="106">
        <f t="shared" si="238"/>
        <v>0</v>
      </c>
      <c r="N397" s="106">
        <f t="shared" si="239"/>
        <v>0</v>
      </c>
      <c r="O397" s="106">
        <f t="shared" si="240"/>
        <v>0</v>
      </c>
      <c r="P397" s="106">
        <f t="shared" si="241"/>
        <v>0</v>
      </c>
      <c r="Q397" s="106">
        <f t="shared" si="242"/>
        <v>0</v>
      </c>
      <c r="R397" s="106">
        <f t="shared" si="243"/>
        <v>0</v>
      </c>
      <c r="S397" s="106">
        <f t="shared" si="244"/>
        <v>0</v>
      </c>
      <c r="T397" s="106">
        <f t="shared" si="245"/>
        <v>0</v>
      </c>
      <c r="U397" s="106">
        <f t="shared" si="246"/>
        <v>0</v>
      </c>
      <c r="V397" s="106">
        <f t="shared" si="247"/>
        <v>0</v>
      </c>
      <c r="W397" s="106">
        <f t="shared" si="248"/>
        <v>0</v>
      </c>
      <c r="X397" s="106">
        <f t="shared" si="249"/>
        <v>0</v>
      </c>
      <c r="Y397" s="98">
        <f t="shared" si="250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32"/>
        <v>381</v>
      </c>
      <c r="C398" s="97">
        <v>39909</v>
      </c>
      <c r="E398" s="107" t="s">
        <v>320</v>
      </c>
      <c r="G398" s="118">
        <v>6.4</v>
      </c>
      <c r="H398" s="106" t="str">
        <f t="shared" si="234"/>
        <v>P, S, T &amp; D Plant - Demand</v>
      </c>
      <c r="I398" s="98">
        <f>'Dep. Res. Class'!K$130</f>
        <v>27225.19676413104</v>
      </c>
      <c r="J398" s="106">
        <f t="shared" si="235"/>
        <v>12681.336424185112</v>
      </c>
      <c r="K398" s="106">
        <f t="shared" si="236"/>
        <v>6842.9139822725101</v>
      </c>
      <c r="L398" s="106">
        <f t="shared" si="237"/>
        <v>155.29184870191844</v>
      </c>
      <c r="M398" s="106">
        <f t="shared" si="238"/>
        <v>3948.864106697773</v>
      </c>
      <c r="N398" s="106">
        <f t="shared" si="239"/>
        <v>3596.7904022737262</v>
      </c>
      <c r="O398" s="106">
        <f t="shared" si="240"/>
        <v>0</v>
      </c>
      <c r="P398" s="106">
        <f t="shared" si="241"/>
        <v>0</v>
      </c>
      <c r="Q398" s="106">
        <f t="shared" si="242"/>
        <v>0</v>
      </c>
      <c r="R398" s="106">
        <f t="shared" si="243"/>
        <v>0</v>
      </c>
      <c r="S398" s="106">
        <f t="shared" si="244"/>
        <v>0</v>
      </c>
      <c r="T398" s="106">
        <f t="shared" si="245"/>
        <v>0</v>
      </c>
      <c r="U398" s="106">
        <f t="shared" si="246"/>
        <v>0</v>
      </c>
      <c r="V398" s="106">
        <f t="shared" si="247"/>
        <v>0</v>
      </c>
      <c r="W398" s="106">
        <f t="shared" si="248"/>
        <v>0</v>
      </c>
      <c r="X398" s="106">
        <f t="shared" si="249"/>
        <v>0</v>
      </c>
      <c r="Y398" s="98">
        <f t="shared" si="250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32"/>
        <v>382</v>
      </c>
      <c r="C399" s="103"/>
      <c r="E399" s="107" t="s">
        <v>321</v>
      </c>
      <c r="G399" s="118">
        <v>6.4</v>
      </c>
      <c r="H399" s="106" t="str">
        <f t="shared" si="234"/>
        <v>P, S, T &amp; D Plant - Demand</v>
      </c>
      <c r="I399" s="98">
        <f>'Dep. Res. Class'!K$131</f>
        <v>0</v>
      </c>
      <c r="J399" s="106">
        <f t="shared" si="235"/>
        <v>0</v>
      </c>
      <c r="K399" s="106">
        <f t="shared" si="236"/>
        <v>0</v>
      </c>
      <c r="L399" s="106">
        <f t="shared" si="237"/>
        <v>0</v>
      </c>
      <c r="M399" s="106">
        <f t="shared" si="238"/>
        <v>0</v>
      </c>
      <c r="N399" s="106">
        <f t="shared" si="239"/>
        <v>0</v>
      </c>
      <c r="O399" s="106">
        <f t="shared" si="240"/>
        <v>0</v>
      </c>
      <c r="P399" s="106">
        <f t="shared" si="241"/>
        <v>0</v>
      </c>
      <c r="Q399" s="106">
        <f t="shared" si="242"/>
        <v>0</v>
      </c>
      <c r="R399" s="106">
        <f t="shared" si="243"/>
        <v>0</v>
      </c>
      <c r="S399" s="106">
        <f t="shared" si="244"/>
        <v>0</v>
      </c>
      <c r="T399" s="106">
        <f t="shared" si="245"/>
        <v>0</v>
      </c>
      <c r="U399" s="106">
        <f t="shared" si="246"/>
        <v>0</v>
      </c>
      <c r="V399" s="106">
        <f t="shared" si="247"/>
        <v>0</v>
      </c>
      <c r="W399" s="106">
        <f t="shared" si="248"/>
        <v>0</v>
      </c>
      <c r="X399" s="106">
        <f t="shared" si="249"/>
        <v>0</v>
      </c>
      <c r="Y399" s="98">
        <f t="shared" si="250"/>
        <v>0</v>
      </c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32"/>
        <v>383</v>
      </c>
      <c r="C400" s="103"/>
      <c r="E400" s="107" t="s">
        <v>355</v>
      </c>
      <c r="G400" s="118">
        <v>6.4</v>
      </c>
      <c r="H400" s="106" t="str">
        <f t="shared" si="234"/>
        <v>P, S, T &amp; D Plant - Demand</v>
      </c>
      <c r="I400" s="98">
        <f>'Dep. Res. Class'!K$132</f>
        <v>-936881.99123940035</v>
      </c>
      <c r="J400" s="106">
        <f t="shared" si="235"/>
        <v>-436394.11768440506</v>
      </c>
      <c r="K400" s="106">
        <f t="shared" si="236"/>
        <v>-235480.49746468113</v>
      </c>
      <c r="L400" s="106">
        <f t="shared" si="237"/>
        <v>-5343.9516964954692</v>
      </c>
      <c r="M400" s="106">
        <f t="shared" si="238"/>
        <v>-135889.54744639431</v>
      </c>
      <c r="N400" s="106">
        <f t="shared" si="239"/>
        <v>-123773.8769474244</v>
      </c>
      <c r="O400" s="106">
        <f t="shared" si="240"/>
        <v>0</v>
      </c>
      <c r="P400" s="106">
        <f t="shared" si="241"/>
        <v>0</v>
      </c>
      <c r="Q400" s="106">
        <f t="shared" si="242"/>
        <v>0</v>
      </c>
      <c r="R400" s="106">
        <f t="shared" si="243"/>
        <v>0</v>
      </c>
      <c r="S400" s="106">
        <f t="shared" si="244"/>
        <v>0</v>
      </c>
      <c r="T400" s="106">
        <f t="shared" si="245"/>
        <v>0</v>
      </c>
      <c r="U400" s="106">
        <f t="shared" si="246"/>
        <v>0</v>
      </c>
      <c r="V400" s="106">
        <f t="shared" si="247"/>
        <v>0</v>
      </c>
      <c r="W400" s="106">
        <f t="shared" si="248"/>
        <v>0</v>
      </c>
      <c r="X400" s="106">
        <f t="shared" si="249"/>
        <v>0</v>
      </c>
      <c r="Y400" s="98">
        <f t="shared" ref="Y400" si="251">SUM(J400:X400)-I400</f>
        <v>0</v>
      </c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32"/>
        <v>384</v>
      </c>
      <c r="C401" s="103"/>
      <c r="E401" s="110" t="s">
        <v>453</v>
      </c>
      <c r="G401" s="118">
        <v>6.4</v>
      </c>
      <c r="H401" s="106" t="str">
        <f t="shared" si="234"/>
        <v>P, S, T &amp; D Plant - Demand</v>
      </c>
      <c r="I401" s="98">
        <f>'Dep. Res. Class'!K$133</f>
        <v>0</v>
      </c>
      <c r="J401" s="106">
        <f t="shared" si="235"/>
        <v>0</v>
      </c>
      <c r="K401" s="106">
        <f t="shared" si="236"/>
        <v>0</v>
      </c>
      <c r="L401" s="106">
        <f t="shared" si="237"/>
        <v>0</v>
      </c>
      <c r="M401" s="106">
        <f t="shared" si="238"/>
        <v>0</v>
      </c>
      <c r="N401" s="106">
        <f t="shared" si="239"/>
        <v>0</v>
      </c>
      <c r="O401" s="106">
        <f t="shared" si="240"/>
        <v>0</v>
      </c>
      <c r="P401" s="106">
        <f t="shared" si="241"/>
        <v>0</v>
      </c>
      <c r="Q401" s="106">
        <f t="shared" si="242"/>
        <v>0</v>
      </c>
      <c r="R401" s="106">
        <f t="shared" si="243"/>
        <v>0</v>
      </c>
      <c r="S401" s="106">
        <f t="shared" si="244"/>
        <v>0</v>
      </c>
      <c r="T401" s="106">
        <f t="shared" si="245"/>
        <v>0</v>
      </c>
      <c r="U401" s="106">
        <f t="shared" si="246"/>
        <v>0</v>
      </c>
      <c r="V401" s="106">
        <f t="shared" si="247"/>
        <v>0</v>
      </c>
      <c r="W401" s="106">
        <f t="shared" si="248"/>
        <v>0</v>
      </c>
      <c r="X401" s="106">
        <f t="shared" si="249"/>
        <v>0</v>
      </c>
      <c r="Y401" s="98">
        <f t="shared" si="250"/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32"/>
        <v>385</v>
      </c>
      <c r="G402" s="118"/>
      <c r="I402" s="98"/>
      <c r="J402" s="119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32"/>
        <v>386</v>
      </c>
      <c r="D403" s="97" t="s">
        <v>149</v>
      </c>
      <c r="G403" s="118"/>
      <c r="I403" s="98">
        <f>'Dep. Res. Class'!K$135</f>
        <v>3262146.1302539483</v>
      </c>
      <c r="J403" s="106">
        <f>SUM(J366:J401)</f>
        <v>1519488.4687520934</v>
      </c>
      <c r="K403" s="106">
        <f t="shared" ref="K403:X403" si="252">SUM(K366:K401)</f>
        <v>819923.747854808</v>
      </c>
      <c r="L403" s="106">
        <f t="shared" si="252"/>
        <v>18607.200810771217</v>
      </c>
      <c r="M403" s="106">
        <f t="shared" si="252"/>
        <v>473156.24111611478</v>
      </c>
      <c r="N403" s="106">
        <f t="shared" si="252"/>
        <v>430970.47172016208</v>
      </c>
      <c r="O403" s="106">
        <f t="shared" si="252"/>
        <v>0</v>
      </c>
      <c r="P403" s="106">
        <f t="shared" si="252"/>
        <v>0</v>
      </c>
      <c r="Q403" s="106">
        <f t="shared" si="252"/>
        <v>0</v>
      </c>
      <c r="R403" s="106">
        <f t="shared" si="252"/>
        <v>0</v>
      </c>
      <c r="S403" s="106">
        <f t="shared" si="252"/>
        <v>0</v>
      </c>
      <c r="T403" s="106">
        <f t="shared" si="252"/>
        <v>0</v>
      </c>
      <c r="U403" s="106">
        <f t="shared" si="252"/>
        <v>0</v>
      </c>
      <c r="V403" s="106">
        <f t="shared" si="252"/>
        <v>0</v>
      </c>
      <c r="W403" s="106">
        <f t="shared" si="252"/>
        <v>0</v>
      </c>
      <c r="X403" s="106">
        <f t="shared" si="252"/>
        <v>0</v>
      </c>
      <c r="Y403" s="98">
        <f>SUM(J403:X403)-I403</f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32"/>
        <v>387</v>
      </c>
      <c r="G404" s="118"/>
      <c r="I404" s="98"/>
      <c r="J404" s="119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32"/>
        <v>388</v>
      </c>
      <c r="D405" s="97" t="s">
        <v>354</v>
      </c>
      <c r="G405" s="118"/>
      <c r="I405" s="98">
        <f>'Dep. Res. Class'!K$137</f>
        <v>68353754.830894217</v>
      </c>
      <c r="J405" s="98">
        <f>J403+J362+J334+J320+J298+J286</f>
        <v>31838776.71763467</v>
      </c>
      <c r="K405" s="98">
        <f t="shared" ref="K405:X405" si="253">K403+K362+K334+K320+K298+K286</f>
        <v>17180366.728860345</v>
      </c>
      <c r="L405" s="98">
        <f t="shared" si="253"/>
        <v>389888.1262592795</v>
      </c>
      <c r="M405" s="98">
        <f t="shared" si="253"/>
        <v>9914333.8190802205</v>
      </c>
      <c r="N405" s="98">
        <f t="shared" si="253"/>
        <v>9030389.4390597157</v>
      </c>
      <c r="O405" s="98">
        <f t="shared" si="253"/>
        <v>0</v>
      </c>
      <c r="P405" s="98">
        <f t="shared" si="253"/>
        <v>0</v>
      </c>
      <c r="Q405" s="98">
        <f t="shared" si="253"/>
        <v>0</v>
      </c>
      <c r="R405" s="98">
        <f t="shared" si="253"/>
        <v>0</v>
      </c>
      <c r="S405" s="98">
        <f t="shared" si="253"/>
        <v>0</v>
      </c>
      <c r="T405" s="98">
        <f t="shared" si="253"/>
        <v>0</v>
      </c>
      <c r="U405" s="98">
        <f t="shared" si="253"/>
        <v>0</v>
      </c>
      <c r="V405" s="98">
        <f t="shared" si="253"/>
        <v>0</v>
      </c>
      <c r="W405" s="98">
        <f t="shared" si="253"/>
        <v>0</v>
      </c>
      <c r="X405" s="98">
        <f t="shared" si="253"/>
        <v>0</v>
      </c>
      <c r="Y405" s="98">
        <f>SUM(J405:X405)-I405</f>
        <v>0</v>
      </c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32"/>
        <v>389</v>
      </c>
      <c r="G406" s="118"/>
      <c r="I406" s="98"/>
      <c r="J406" s="119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32"/>
        <v>390</v>
      </c>
      <c r="D407" s="97" t="s">
        <v>347</v>
      </c>
      <c r="G407" s="118"/>
      <c r="I407" s="98"/>
      <c r="J407" s="119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32"/>
        <v>391</v>
      </c>
      <c r="G408" s="118"/>
      <c r="I408" s="98"/>
      <c r="J408" s="119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32"/>
        <v>392</v>
      </c>
      <c r="D409" s="97" t="s">
        <v>322</v>
      </c>
      <c r="G409" s="118"/>
      <c r="I409" s="98"/>
      <c r="J409" s="119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32"/>
        <v>393</v>
      </c>
      <c r="G410" s="118"/>
      <c r="I410" s="98"/>
      <c r="J410" s="119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si="232"/>
        <v>394</v>
      </c>
      <c r="C411" s="97">
        <v>30100</v>
      </c>
      <c r="E411" s="107" t="s">
        <v>323</v>
      </c>
      <c r="G411" s="118">
        <v>99</v>
      </c>
      <c r="H411" s="106" t="str">
        <f>VLOOKUP($G411,alloc,3)</f>
        <v>-</v>
      </c>
      <c r="I411" s="98">
        <f>'Dep. Res. Class'!K$143</f>
        <v>0</v>
      </c>
      <c r="J411" s="106">
        <f>$I411*VLOOKUP($G411,alloc,6)</f>
        <v>0</v>
      </c>
      <c r="K411" s="106">
        <f>$I411*VLOOKUP($G411,alloc,7)</f>
        <v>0</v>
      </c>
      <c r="L411" s="106">
        <f>$I411*VLOOKUP($G411,alloc,8)</f>
        <v>0</v>
      </c>
      <c r="M411" s="106">
        <f>$I411*VLOOKUP($G411,alloc,9)</f>
        <v>0</v>
      </c>
      <c r="N411" s="106">
        <f>$I411*VLOOKUP($G411,alloc,10)</f>
        <v>0</v>
      </c>
      <c r="O411" s="106">
        <f>$I411*VLOOKUP($G411,alloc,11)</f>
        <v>0</v>
      </c>
      <c r="P411" s="106">
        <f>$I411*VLOOKUP($G411,alloc,12)</f>
        <v>0</v>
      </c>
      <c r="Q411" s="106">
        <f>$I411*VLOOKUP($G411,alloc,13)</f>
        <v>0</v>
      </c>
      <c r="R411" s="106">
        <f>$I411*VLOOKUP($G411,alloc,14)</f>
        <v>0</v>
      </c>
      <c r="S411" s="106">
        <f>$I411*VLOOKUP($G411,alloc,15)</f>
        <v>0</v>
      </c>
      <c r="T411" s="106">
        <f>$I411*VLOOKUP($G411,alloc,16)</f>
        <v>0</v>
      </c>
      <c r="U411" s="106">
        <f>$I411*VLOOKUP($G411,alloc,17)</f>
        <v>0</v>
      </c>
      <c r="V411" s="106">
        <f>$I411*VLOOKUP($G411,alloc,18)</f>
        <v>0</v>
      </c>
      <c r="W411" s="106">
        <f>$I411*VLOOKUP($G411,alloc,19)</f>
        <v>0</v>
      </c>
      <c r="X411" s="106">
        <f>$I411*VLOOKUP($G411,alloc,20)</f>
        <v>0</v>
      </c>
      <c r="Y411" s="98">
        <f>SUM(J411:X411)-I411</f>
        <v>0</v>
      </c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32"/>
        <v>395</v>
      </c>
      <c r="C412" s="97">
        <v>30200</v>
      </c>
      <c r="E412" s="107" t="s">
        <v>185</v>
      </c>
      <c r="G412" s="118">
        <v>99</v>
      </c>
      <c r="H412" s="106" t="str">
        <f>VLOOKUP($G412,alloc,3)</f>
        <v>-</v>
      </c>
      <c r="I412" s="98">
        <f>'Dep. Res. Class'!K$144</f>
        <v>0</v>
      </c>
      <c r="J412" s="106">
        <f>$I412*VLOOKUP($G412,alloc,6)</f>
        <v>0</v>
      </c>
      <c r="K412" s="106">
        <f>$I412*VLOOKUP($G412,alloc,7)</f>
        <v>0</v>
      </c>
      <c r="L412" s="106">
        <f>$I412*VLOOKUP($G412,alloc,8)</f>
        <v>0</v>
      </c>
      <c r="M412" s="106">
        <f>$I412*VLOOKUP($G412,alloc,9)</f>
        <v>0</v>
      </c>
      <c r="N412" s="106">
        <f>$I412*VLOOKUP($G412,alloc,10)</f>
        <v>0</v>
      </c>
      <c r="O412" s="106">
        <f>$I412*VLOOKUP($G412,alloc,11)</f>
        <v>0</v>
      </c>
      <c r="P412" s="106">
        <f>$I412*VLOOKUP($G412,alloc,12)</f>
        <v>0</v>
      </c>
      <c r="Q412" s="106">
        <f>$I412*VLOOKUP($G412,alloc,13)</f>
        <v>0</v>
      </c>
      <c r="R412" s="106">
        <f>$I412*VLOOKUP($G412,alloc,14)</f>
        <v>0</v>
      </c>
      <c r="S412" s="106">
        <f>$I412*VLOOKUP($G412,alloc,15)</f>
        <v>0</v>
      </c>
      <c r="T412" s="106">
        <f>$I412*VLOOKUP($G412,alloc,16)</f>
        <v>0</v>
      </c>
      <c r="U412" s="106">
        <f>$I412*VLOOKUP($G412,alloc,17)</f>
        <v>0</v>
      </c>
      <c r="V412" s="106">
        <f>$I412*VLOOKUP($G412,alloc,18)</f>
        <v>0</v>
      </c>
      <c r="W412" s="106">
        <f>$I412*VLOOKUP($G412,alloc,19)</f>
        <v>0</v>
      </c>
      <c r="X412" s="106">
        <f>$I412*VLOOKUP($G412,alloc,20)</f>
        <v>0</v>
      </c>
      <c r="Y412" s="98">
        <f>SUM(J412:X412)-I412</f>
        <v>0</v>
      </c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ref="A413:A476" si="254">A412+1</f>
        <v>396</v>
      </c>
      <c r="C413" s="97">
        <v>30300</v>
      </c>
      <c r="E413" s="107" t="s">
        <v>324</v>
      </c>
      <c r="G413" s="118">
        <v>99</v>
      </c>
      <c r="H413" s="106" t="str">
        <f>VLOOKUP($G413,alloc,3)</f>
        <v>-</v>
      </c>
      <c r="I413" s="98">
        <f>'Dep. Res. Class'!K$145</f>
        <v>0</v>
      </c>
      <c r="J413" s="106">
        <f>$I413*VLOOKUP($G413,alloc,6)</f>
        <v>0</v>
      </c>
      <c r="K413" s="106">
        <f>$I413*VLOOKUP($G413,alloc,7)</f>
        <v>0</v>
      </c>
      <c r="L413" s="106">
        <f>$I413*VLOOKUP($G413,alloc,8)</f>
        <v>0</v>
      </c>
      <c r="M413" s="106">
        <f>$I413*VLOOKUP($G413,alloc,9)</f>
        <v>0</v>
      </c>
      <c r="N413" s="106">
        <f>$I413*VLOOKUP($G413,alloc,10)</f>
        <v>0</v>
      </c>
      <c r="O413" s="106">
        <f>$I413*VLOOKUP($G413,alloc,11)</f>
        <v>0</v>
      </c>
      <c r="P413" s="106">
        <f>$I413*VLOOKUP($G413,alloc,12)</f>
        <v>0</v>
      </c>
      <c r="Q413" s="106">
        <f>$I413*VLOOKUP($G413,alloc,13)</f>
        <v>0</v>
      </c>
      <c r="R413" s="106">
        <f>$I413*VLOOKUP($G413,alloc,14)</f>
        <v>0</v>
      </c>
      <c r="S413" s="106">
        <f>$I413*VLOOKUP($G413,alloc,15)</f>
        <v>0</v>
      </c>
      <c r="T413" s="106">
        <f>$I413*VLOOKUP($G413,alloc,16)</f>
        <v>0</v>
      </c>
      <c r="U413" s="106">
        <f>$I413*VLOOKUP($G413,alloc,17)</f>
        <v>0</v>
      </c>
      <c r="V413" s="106">
        <f>$I413*VLOOKUP($G413,alloc,18)</f>
        <v>0</v>
      </c>
      <c r="W413" s="106">
        <f>$I413*VLOOKUP($G413,alloc,19)</f>
        <v>0</v>
      </c>
      <c r="X413" s="106">
        <f>$I413*VLOOKUP($G413,alloc,20)</f>
        <v>0</v>
      </c>
      <c r="Y413" s="98">
        <f>SUM(J413:X413)-I413</f>
        <v>0</v>
      </c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54"/>
        <v>397</v>
      </c>
      <c r="G414" s="118"/>
      <c r="I414" s="98"/>
      <c r="J414" s="119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54"/>
        <v>398</v>
      </c>
      <c r="D415" s="97" t="s">
        <v>325</v>
      </c>
      <c r="G415" s="118"/>
      <c r="I415" s="98"/>
      <c r="J415" s="119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54"/>
        <v>399</v>
      </c>
      <c r="G416" s="118"/>
      <c r="I416" s="98"/>
      <c r="J416" s="119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54"/>
        <v>400</v>
      </c>
      <c r="D417" s="97" t="s">
        <v>148</v>
      </c>
      <c r="G417" s="118"/>
      <c r="I417" s="98"/>
      <c r="J417" s="119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si="254"/>
        <v>401</v>
      </c>
      <c r="G418" s="118"/>
      <c r="I418" s="98"/>
      <c r="J418" s="119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54"/>
        <v>402</v>
      </c>
      <c r="C419" s="108">
        <v>37400</v>
      </c>
      <c r="E419" s="107" t="s">
        <v>115</v>
      </c>
      <c r="G419" s="118">
        <v>6.4</v>
      </c>
      <c r="H419" s="106" t="str">
        <f t="shared" ref="H419:H453" si="255">VLOOKUP($G419,alloc,3)</f>
        <v>P, S, T &amp; D Plant - Demand</v>
      </c>
      <c r="I419" s="98">
        <f>'Dep. Res. Class'!K$151</f>
        <v>0</v>
      </c>
      <c r="J419" s="106">
        <f t="shared" ref="J419:J453" si="256">$I419*VLOOKUP($G419,alloc,6)</f>
        <v>0</v>
      </c>
      <c r="K419" s="106">
        <f t="shared" ref="K419:K453" si="257">$I419*VLOOKUP($G419,alloc,7)</f>
        <v>0</v>
      </c>
      <c r="L419" s="106">
        <f t="shared" ref="L419:L453" si="258">$I419*VLOOKUP($G419,alloc,8)</f>
        <v>0</v>
      </c>
      <c r="M419" s="106">
        <f t="shared" ref="M419:M453" si="259">$I419*VLOOKUP($G419,alloc,9)</f>
        <v>0</v>
      </c>
      <c r="N419" s="106">
        <f t="shared" ref="N419:N453" si="260">$I419*VLOOKUP($G419,alloc,10)</f>
        <v>0</v>
      </c>
      <c r="O419" s="106">
        <f t="shared" ref="O419:O453" si="261">$I419*VLOOKUP($G419,alloc,11)</f>
        <v>0</v>
      </c>
      <c r="P419" s="106">
        <f t="shared" ref="P419:P453" si="262">$I419*VLOOKUP($G419,alloc,12)</f>
        <v>0</v>
      </c>
      <c r="Q419" s="106">
        <f t="shared" ref="Q419:Q453" si="263">$I419*VLOOKUP($G419,alloc,13)</f>
        <v>0</v>
      </c>
      <c r="R419" s="106">
        <f t="shared" ref="R419:R453" si="264">$I419*VLOOKUP($G419,alloc,14)</f>
        <v>0</v>
      </c>
      <c r="S419" s="106">
        <f t="shared" ref="S419:S453" si="265">$I419*VLOOKUP($G419,alloc,15)</f>
        <v>0</v>
      </c>
      <c r="T419" s="106">
        <f t="shared" ref="T419:T453" si="266">$I419*VLOOKUP($G419,alloc,16)</f>
        <v>0</v>
      </c>
      <c r="U419" s="106">
        <f t="shared" ref="U419:U453" si="267">$I419*VLOOKUP($G419,alloc,17)</f>
        <v>0</v>
      </c>
      <c r="V419" s="106">
        <f t="shared" ref="V419:V453" si="268">$I419*VLOOKUP($G419,alloc,18)</f>
        <v>0</v>
      </c>
      <c r="W419" s="106">
        <f t="shared" ref="W419:W453" si="269">$I419*VLOOKUP($G419,alloc,19)</f>
        <v>0</v>
      </c>
      <c r="X419" s="106">
        <f t="shared" ref="X419:X453" si="270">$I419*VLOOKUP($G419,alloc,20)</f>
        <v>0</v>
      </c>
      <c r="Y419" s="98">
        <f t="shared" ref="Y419:Y453" si="271">SUM(J419:X419)-I419</f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54"/>
        <v>403</v>
      </c>
      <c r="C420" s="108">
        <v>39001</v>
      </c>
      <c r="E420" s="107" t="s">
        <v>291</v>
      </c>
      <c r="G420" s="118">
        <v>6.4</v>
      </c>
      <c r="H420" s="106" t="str">
        <f t="shared" si="255"/>
        <v>P, S, T &amp; D Plant - Demand</v>
      </c>
      <c r="I420" s="98">
        <f>'Dep. Res. Class'!K$152</f>
        <v>22103.27796689458</v>
      </c>
      <c r="J420" s="106">
        <f t="shared" si="256"/>
        <v>10295.576792479242</v>
      </c>
      <c r="K420" s="106">
        <f t="shared" si="257"/>
        <v>5555.5458850894511</v>
      </c>
      <c r="L420" s="106">
        <f t="shared" si="258"/>
        <v>126.07655061555607</v>
      </c>
      <c r="M420" s="106">
        <f t="shared" si="259"/>
        <v>3205.9581335635421</v>
      </c>
      <c r="N420" s="106">
        <f t="shared" si="260"/>
        <v>2920.1206051467893</v>
      </c>
      <c r="O420" s="106">
        <f t="shared" si="261"/>
        <v>0</v>
      </c>
      <c r="P420" s="106">
        <f t="shared" si="262"/>
        <v>0</v>
      </c>
      <c r="Q420" s="106">
        <f t="shared" si="263"/>
        <v>0</v>
      </c>
      <c r="R420" s="106">
        <f t="shared" si="264"/>
        <v>0</v>
      </c>
      <c r="S420" s="106">
        <f t="shared" si="265"/>
        <v>0</v>
      </c>
      <c r="T420" s="106">
        <f t="shared" si="266"/>
        <v>0</v>
      </c>
      <c r="U420" s="106">
        <f t="shared" si="267"/>
        <v>0</v>
      </c>
      <c r="V420" s="106">
        <f t="shared" si="268"/>
        <v>0</v>
      </c>
      <c r="W420" s="106">
        <f t="shared" si="269"/>
        <v>0</v>
      </c>
      <c r="X420" s="106">
        <f t="shared" si="270"/>
        <v>0</v>
      </c>
      <c r="Y420" s="98">
        <f t="shared" si="271"/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54"/>
        <v>404</v>
      </c>
      <c r="C421" s="108">
        <v>36602</v>
      </c>
      <c r="E421" s="107" t="s">
        <v>139</v>
      </c>
      <c r="G421" s="118">
        <v>6.4</v>
      </c>
      <c r="H421" s="106" t="str">
        <f t="shared" si="255"/>
        <v>P, S, T &amp; D Plant - Demand</v>
      </c>
      <c r="I421" s="98">
        <f>'Dep. Res. Class'!K$153</f>
        <v>0</v>
      </c>
      <c r="J421" s="106">
        <f t="shared" si="256"/>
        <v>0</v>
      </c>
      <c r="K421" s="106">
        <f t="shared" si="257"/>
        <v>0</v>
      </c>
      <c r="L421" s="106">
        <f t="shared" si="258"/>
        <v>0</v>
      </c>
      <c r="M421" s="106">
        <f t="shared" si="259"/>
        <v>0</v>
      </c>
      <c r="N421" s="106">
        <f t="shared" si="260"/>
        <v>0</v>
      </c>
      <c r="O421" s="106">
        <f t="shared" si="261"/>
        <v>0</v>
      </c>
      <c r="P421" s="106">
        <f t="shared" si="262"/>
        <v>0</v>
      </c>
      <c r="Q421" s="106">
        <f t="shared" si="263"/>
        <v>0</v>
      </c>
      <c r="R421" s="106">
        <f t="shared" si="264"/>
        <v>0</v>
      </c>
      <c r="S421" s="106">
        <f t="shared" si="265"/>
        <v>0</v>
      </c>
      <c r="T421" s="106">
        <f t="shared" si="266"/>
        <v>0</v>
      </c>
      <c r="U421" s="106">
        <f t="shared" si="267"/>
        <v>0</v>
      </c>
      <c r="V421" s="106">
        <f t="shared" si="268"/>
        <v>0</v>
      </c>
      <c r="W421" s="106">
        <f t="shared" si="269"/>
        <v>0</v>
      </c>
      <c r="X421" s="106">
        <f t="shared" si="270"/>
        <v>0</v>
      </c>
      <c r="Y421" s="98">
        <f t="shared" si="271"/>
        <v>0</v>
      </c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54"/>
        <v>405</v>
      </c>
      <c r="C422" s="108">
        <v>38900</v>
      </c>
      <c r="E422" s="107" t="s">
        <v>115</v>
      </c>
      <c r="G422" s="118">
        <v>6.4</v>
      </c>
      <c r="H422" s="106" t="str">
        <f t="shared" si="255"/>
        <v>P, S, T &amp; D Plant - Demand</v>
      </c>
      <c r="I422" s="98">
        <f>'Dep. Res. Class'!K$154</f>
        <v>0</v>
      </c>
      <c r="J422" s="106">
        <f t="shared" si="256"/>
        <v>0</v>
      </c>
      <c r="K422" s="106">
        <f t="shared" si="257"/>
        <v>0</v>
      </c>
      <c r="L422" s="106">
        <f t="shared" si="258"/>
        <v>0</v>
      </c>
      <c r="M422" s="106">
        <f t="shared" si="259"/>
        <v>0</v>
      </c>
      <c r="N422" s="106">
        <f t="shared" si="260"/>
        <v>0</v>
      </c>
      <c r="O422" s="106">
        <f t="shared" si="261"/>
        <v>0</v>
      </c>
      <c r="P422" s="106">
        <f t="shared" si="262"/>
        <v>0</v>
      </c>
      <c r="Q422" s="106">
        <f t="shared" si="263"/>
        <v>0</v>
      </c>
      <c r="R422" s="106">
        <f t="shared" si="264"/>
        <v>0</v>
      </c>
      <c r="S422" s="106">
        <f t="shared" si="265"/>
        <v>0</v>
      </c>
      <c r="T422" s="106">
        <f t="shared" si="266"/>
        <v>0</v>
      </c>
      <c r="U422" s="106">
        <f t="shared" si="267"/>
        <v>0</v>
      </c>
      <c r="V422" s="106">
        <f t="shared" si="268"/>
        <v>0</v>
      </c>
      <c r="W422" s="106">
        <f t="shared" si="269"/>
        <v>0</v>
      </c>
      <c r="X422" s="106">
        <f t="shared" si="270"/>
        <v>0</v>
      </c>
      <c r="Y422" s="98">
        <f t="shared" si="271"/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54"/>
        <v>406</v>
      </c>
      <c r="C423" s="108">
        <v>39004</v>
      </c>
      <c r="E423" s="107" t="s">
        <v>293</v>
      </c>
      <c r="G423" s="118">
        <v>6.4</v>
      </c>
      <c r="H423" s="106" t="str">
        <f t="shared" si="255"/>
        <v>P, S, T &amp; D Plant - Demand</v>
      </c>
      <c r="I423" s="98">
        <f>'Dep. Res. Class'!K$155</f>
        <v>2731.8276400906898</v>
      </c>
      <c r="J423" s="106">
        <f t="shared" si="256"/>
        <v>1272.4692371193389</v>
      </c>
      <c r="K423" s="106">
        <f t="shared" si="257"/>
        <v>686.63090729848579</v>
      </c>
      <c r="L423" s="106">
        <f t="shared" si="258"/>
        <v>15.582277264699234</v>
      </c>
      <c r="M423" s="106">
        <f t="shared" si="259"/>
        <v>396.23647928420473</v>
      </c>
      <c r="N423" s="106">
        <f t="shared" si="260"/>
        <v>360.90873912396097</v>
      </c>
      <c r="O423" s="106">
        <f t="shared" si="261"/>
        <v>0</v>
      </c>
      <c r="P423" s="106">
        <f t="shared" si="262"/>
        <v>0</v>
      </c>
      <c r="Q423" s="106">
        <f t="shared" si="263"/>
        <v>0</v>
      </c>
      <c r="R423" s="106">
        <f t="shared" si="264"/>
        <v>0</v>
      </c>
      <c r="S423" s="106">
        <f t="shared" si="265"/>
        <v>0</v>
      </c>
      <c r="T423" s="106">
        <f t="shared" si="266"/>
        <v>0</v>
      </c>
      <c r="U423" s="106">
        <f t="shared" si="267"/>
        <v>0</v>
      </c>
      <c r="V423" s="106">
        <f t="shared" si="268"/>
        <v>0</v>
      </c>
      <c r="W423" s="106">
        <f t="shared" si="269"/>
        <v>0</v>
      </c>
      <c r="X423" s="106">
        <f t="shared" si="270"/>
        <v>0</v>
      </c>
      <c r="Y423" s="98">
        <f t="shared" si="271"/>
        <v>0</v>
      </c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54"/>
        <v>407</v>
      </c>
      <c r="C424" s="108">
        <v>39009</v>
      </c>
      <c r="E424" s="107" t="s">
        <v>294</v>
      </c>
      <c r="G424" s="118">
        <v>6.4</v>
      </c>
      <c r="H424" s="106" t="str">
        <f t="shared" si="255"/>
        <v>P, S, T &amp; D Plant - Demand</v>
      </c>
      <c r="I424" s="98">
        <f>'Dep. Res. Class'!K$156</f>
        <v>8416.1182636772028</v>
      </c>
      <c r="J424" s="106">
        <f t="shared" si="256"/>
        <v>3920.1783558101588</v>
      </c>
      <c r="K424" s="106">
        <f t="shared" si="257"/>
        <v>2115.3482871738552</v>
      </c>
      <c r="L424" s="106">
        <f t="shared" si="258"/>
        <v>48.005330333638355</v>
      </c>
      <c r="M424" s="106">
        <f t="shared" si="259"/>
        <v>1220.7113732578837</v>
      </c>
      <c r="N424" s="106">
        <f t="shared" si="260"/>
        <v>1111.8749171016673</v>
      </c>
      <c r="O424" s="106">
        <f t="shared" si="261"/>
        <v>0</v>
      </c>
      <c r="P424" s="106">
        <f t="shared" si="262"/>
        <v>0</v>
      </c>
      <c r="Q424" s="106">
        <f t="shared" si="263"/>
        <v>0</v>
      </c>
      <c r="R424" s="106">
        <f t="shared" si="264"/>
        <v>0</v>
      </c>
      <c r="S424" s="106">
        <f t="shared" si="265"/>
        <v>0</v>
      </c>
      <c r="T424" s="106">
        <f t="shared" si="266"/>
        <v>0</v>
      </c>
      <c r="U424" s="106">
        <f t="shared" si="267"/>
        <v>0</v>
      </c>
      <c r="V424" s="106">
        <f t="shared" si="268"/>
        <v>0</v>
      </c>
      <c r="W424" s="106">
        <f t="shared" si="269"/>
        <v>0</v>
      </c>
      <c r="X424" s="106">
        <f t="shared" si="270"/>
        <v>0</v>
      </c>
      <c r="Y424" s="98">
        <f t="shared" si="271"/>
        <v>0</v>
      </c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54"/>
        <v>408</v>
      </c>
      <c r="C425" s="108">
        <v>39100</v>
      </c>
      <c r="E425" s="107" t="s">
        <v>295</v>
      </c>
      <c r="G425" s="118">
        <v>6.4</v>
      </c>
      <c r="H425" s="106" t="str">
        <f t="shared" si="255"/>
        <v>P, S, T &amp; D Plant - Demand</v>
      </c>
      <c r="I425" s="98">
        <f>'Dep. Res. Class'!K$157</f>
        <v>807.51859918081095</v>
      </c>
      <c r="J425" s="106">
        <f t="shared" si="256"/>
        <v>376.13741100634445</v>
      </c>
      <c r="K425" s="106">
        <f t="shared" si="257"/>
        <v>202.96567041012719</v>
      </c>
      <c r="L425" s="106">
        <f t="shared" si="258"/>
        <v>4.606066109067994</v>
      </c>
      <c r="M425" s="106">
        <f t="shared" si="259"/>
        <v>117.12610341891676</v>
      </c>
      <c r="N425" s="106">
        <f t="shared" si="260"/>
        <v>106.68334823635456</v>
      </c>
      <c r="O425" s="106">
        <f t="shared" si="261"/>
        <v>0</v>
      </c>
      <c r="P425" s="106">
        <f t="shared" si="262"/>
        <v>0</v>
      </c>
      <c r="Q425" s="106">
        <f t="shared" si="263"/>
        <v>0</v>
      </c>
      <c r="R425" s="106">
        <f t="shared" si="264"/>
        <v>0</v>
      </c>
      <c r="S425" s="106">
        <f t="shared" si="265"/>
        <v>0</v>
      </c>
      <c r="T425" s="106">
        <f t="shared" si="266"/>
        <v>0</v>
      </c>
      <c r="U425" s="106">
        <f t="shared" si="267"/>
        <v>0</v>
      </c>
      <c r="V425" s="106">
        <f t="shared" si="268"/>
        <v>0</v>
      </c>
      <c r="W425" s="106">
        <f t="shared" si="269"/>
        <v>0</v>
      </c>
      <c r="X425" s="106">
        <f t="shared" si="270"/>
        <v>0</v>
      </c>
      <c r="Y425" s="98">
        <f t="shared" si="271"/>
        <v>0</v>
      </c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54"/>
        <v>409</v>
      </c>
      <c r="C426" s="108">
        <v>39102</v>
      </c>
      <c r="E426" s="107" t="s">
        <v>296</v>
      </c>
      <c r="G426" s="118">
        <v>6.4</v>
      </c>
      <c r="H426" s="106" t="str">
        <f t="shared" si="255"/>
        <v>P, S, T &amp; D Plant - Demand</v>
      </c>
      <c r="I426" s="98">
        <f>'Dep. Res. Class'!K$158</f>
        <v>0</v>
      </c>
      <c r="J426" s="106">
        <f t="shared" si="256"/>
        <v>0</v>
      </c>
      <c r="K426" s="106">
        <f t="shared" si="257"/>
        <v>0</v>
      </c>
      <c r="L426" s="106">
        <f t="shared" si="258"/>
        <v>0</v>
      </c>
      <c r="M426" s="106">
        <f t="shared" si="259"/>
        <v>0</v>
      </c>
      <c r="N426" s="106">
        <f t="shared" si="260"/>
        <v>0</v>
      </c>
      <c r="O426" s="106">
        <f t="shared" si="261"/>
        <v>0</v>
      </c>
      <c r="P426" s="106">
        <f t="shared" si="262"/>
        <v>0</v>
      </c>
      <c r="Q426" s="106">
        <f t="shared" si="263"/>
        <v>0</v>
      </c>
      <c r="R426" s="106">
        <f t="shared" si="264"/>
        <v>0</v>
      </c>
      <c r="S426" s="106">
        <f t="shared" si="265"/>
        <v>0</v>
      </c>
      <c r="T426" s="106">
        <f t="shared" si="266"/>
        <v>0</v>
      </c>
      <c r="U426" s="106">
        <f t="shared" si="267"/>
        <v>0</v>
      </c>
      <c r="V426" s="106">
        <f t="shared" si="268"/>
        <v>0</v>
      </c>
      <c r="W426" s="106">
        <f t="shared" si="269"/>
        <v>0</v>
      </c>
      <c r="X426" s="106">
        <f t="shared" si="270"/>
        <v>0</v>
      </c>
      <c r="Y426" s="98">
        <f t="shared" si="271"/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54"/>
        <v>410</v>
      </c>
      <c r="C427" s="108">
        <v>39103</v>
      </c>
      <c r="E427" s="107" t="s">
        <v>297</v>
      </c>
      <c r="G427" s="118">
        <v>6.4</v>
      </c>
      <c r="H427" s="106" t="str">
        <f t="shared" si="255"/>
        <v>P, S, T &amp; D Plant - Demand</v>
      </c>
      <c r="I427" s="98">
        <f>'Dep. Res. Class'!K$159</f>
        <v>0</v>
      </c>
      <c r="J427" s="106">
        <f t="shared" si="256"/>
        <v>0</v>
      </c>
      <c r="K427" s="106">
        <f t="shared" si="257"/>
        <v>0</v>
      </c>
      <c r="L427" s="106">
        <f t="shared" si="258"/>
        <v>0</v>
      </c>
      <c r="M427" s="106">
        <f t="shared" si="259"/>
        <v>0</v>
      </c>
      <c r="N427" s="106">
        <f t="shared" si="260"/>
        <v>0</v>
      </c>
      <c r="O427" s="106">
        <f t="shared" si="261"/>
        <v>0</v>
      </c>
      <c r="P427" s="106">
        <f t="shared" si="262"/>
        <v>0</v>
      </c>
      <c r="Q427" s="106">
        <f t="shared" si="263"/>
        <v>0</v>
      </c>
      <c r="R427" s="106">
        <f t="shared" si="264"/>
        <v>0</v>
      </c>
      <c r="S427" s="106">
        <f t="shared" si="265"/>
        <v>0</v>
      </c>
      <c r="T427" s="106">
        <f t="shared" si="266"/>
        <v>0</v>
      </c>
      <c r="U427" s="106">
        <f t="shared" si="267"/>
        <v>0</v>
      </c>
      <c r="V427" s="106">
        <f t="shared" si="268"/>
        <v>0</v>
      </c>
      <c r="W427" s="106">
        <f t="shared" si="269"/>
        <v>0</v>
      </c>
      <c r="X427" s="106">
        <f t="shared" si="270"/>
        <v>0</v>
      </c>
      <c r="Y427" s="98">
        <f t="shared" si="271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54"/>
        <v>411</v>
      </c>
      <c r="C428" s="108">
        <v>39200</v>
      </c>
      <c r="E428" s="107" t="s">
        <v>298</v>
      </c>
      <c r="G428" s="118">
        <v>6.4</v>
      </c>
      <c r="H428" s="106" t="str">
        <f t="shared" si="255"/>
        <v>P, S, T &amp; D Plant - Demand</v>
      </c>
      <c r="I428" s="98">
        <f>'Dep. Res. Class'!K$160</f>
        <v>3880.0175841676628</v>
      </c>
      <c r="J428" s="106">
        <f t="shared" si="256"/>
        <v>1807.2893556240408</v>
      </c>
      <c r="K428" s="106">
        <f t="shared" si="257"/>
        <v>975.2225781208798</v>
      </c>
      <c r="L428" s="106">
        <f t="shared" si="258"/>
        <v>22.13152429572823</v>
      </c>
      <c r="M428" s="106">
        <f t="shared" si="259"/>
        <v>562.77507575857248</v>
      </c>
      <c r="N428" s="106">
        <f t="shared" si="260"/>
        <v>512.59905036844157</v>
      </c>
      <c r="O428" s="106">
        <f t="shared" si="261"/>
        <v>0</v>
      </c>
      <c r="P428" s="106">
        <f t="shared" si="262"/>
        <v>0</v>
      </c>
      <c r="Q428" s="106">
        <f t="shared" si="263"/>
        <v>0</v>
      </c>
      <c r="R428" s="106">
        <f t="shared" si="264"/>
        <v>0</v>
      </c>
      <c r="S428" s="106">
        <f t="shared" si="265"/>
        <v>0</v>
      </c>
      <c r="T428" s="106">
        <f t="shared" si="266"/>
        <v>0</v>
      </c>
      <c r="U428" s="106">
        <f t="shared" si="267"/>
        <v>0</v>
      </c>
      <c r="V428" s="106">
        <f t="shared" si="268"/>
        <v>0</v>
      </c>
      <c r="W428" s="106">
        <f t="shared" si="269"/>
        <v>0</v>
      </c>
      <c r="X428" s="106">
        <f t="shared" si="270"/>
        <v>0</v>
      </c>
      <c r="Y428" s="98">
        <f t="shared" si="271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54"/>
        <v>412</v>
      </c>
      <c r="C429" s="108">
        <v>39201</v>
      </c>
      <c r="E429" s="107" t="s">
        <v>299</v>
      </c>
      <c r="G429" s="118">
        <v>6.4</v>
      </c>
      <c r="H429" s="106" t="str">
        <f t="shared" si="255"/>
        <v>P, S, T &amp; D Plant - Demand</v>
      </c>
      <c r="I429" s="98">
        <f>'Dep. Res. Class'!K$161</f>
        <v>0</v>
      </c>
      <c r="J429" s="106">
        <f t="shared" si="256"/>
        <v>0</v>
      </c>
      <c r="K429" s="106">
        <f t="shared" si="257"/>
        <v>0</v>
      </c>
      <c r="L429" s="106">
        <f t="shared" si="258"/>
        <v>0</v>
      </c>
      <c r="M429" s="106">
        <f t="shared" si="259"/>
        <v>0</v>
      </c>
      <c r="N429" s="106">
        <f t="shared" si="260"/>
        <v>0</v>
      </c>
      <c r="O429" s="106">
        <f t="shared" si="261"/>
        <v>0</v>
      </c>
      <c r="P429" s="106">
        <f t="shared" si="262"/>
        <v>0</v>
      </c>
      <c r="Q429" s="106">
        <f t="shared" si="263"/>
        <v>0</v>
      </c>
      <c r="R429" s="106">
        <f t="shared" si="264"/>
        <v>0</v>
      </c>
      <c r="S429" s="106">
        <f t="shared" si="265"/>
        <v>0</v>
      </c>
      <c r="T429" s="106">
        <f t="shared" si="266"/>
        <v>0</v>
      </c>
      <c r="U429" s="106">
        <f t="shared" si="267"/>
        <v>0</v>
      </c>
      <c r="V429" s="106">
        <f t="shared" si="268"/>
        <v>0</v>
      </c>
      <c r="W429" s="106">
        <f t="shared" si="269"/>
        <v>0</v>
      </c>
      <c r="X429" s="106">
        <f t="shared" si="270"/>
        <v>0</v>
      </c>
      <c r="Y429" s="98">
        <f t="shared" si="271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54"/>
        <v>413</v>
      </c>
      <c r="C430" s="108">
        <v>39202</v>
      </c>
      <c r="E430" s="107" t="s">
        <v>300</v>
      </c>
      <c r="G430" s="118">
        <v>6.4</v>
      </c>
      <c r="H430" s="106" t="str">
        <f t="shared" si="255"/>
        <v>P, S, T &amp; D Plant - Demand</v>
      </c>
      <c r="I430" s="98">
        <f>'Dep. Res. Class'!K$162</f>
        <v>0</v>
      </c>
      <c r="J430" s="106">
        <f t="shared" si="256"/>
        <v>0</v>
      </c>
      <c r="K430" s="106">
        <f t="shared" si="257"/>
        <v>0</v>
      </c>
      <c r="L430" s="106">
        <f t="shared" si="258"/>
        <v>0</v>
      </c>
      <c r="M430" s="106">
        <f t="shared" si="259"/>
        <v>0</v>
      </c>
      <c r="N430" s="106">
        <f t="shared" si="260"/>
        <v>0</v>
      </c>
      <c r="O430" s="106">
        <f t="shared" si="261"/>
        <v>0</v>
      </c>
      <c r="P430" s="106">
        <f t="shared" si="262"/>
        <v>0</v>
      </c>
      <c r="Q430" s="106">
        <f t="shared" si="263"/>
        <v>0</v>
      </c>
      <c r="R430" s="106">
        <f t="shared" si="264"/>
        <v>0</v>
      </c>
      <c r="S430" s="106">
        <f t="shared" si="265"/>
        <v>0</v>
      </c>
      <c r="T430" s="106">
        <f t="shared" si="266"/>
        <v>0</v>
      </c>
      <c r="U430" s="106">
        <f t="shared" si="267"/>
        <v>0</v>
      </c>
      <c r="V430" s="106">
        <f t="shared" si="268"/>
        <v>0</v>
      </c>
      <c r="W430" s="106">
        <f t="shared" si="269"/>
        <v>0</v>
      </c>
      <c r="X430" s="106">
        <f t="shared" si="270"/>
        <v>0</v>
      </c>
      <c r="Y430" s="98">
        <f t="shared" si="271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54"/>
        <v>414</v>
      </c>
      <c r="C431" s="108">
        <v>39300</v>
      </c>
      <c r="E431" s="107" t="s">
        <v>186</v>
      </c>
      <c r="G431" s="118">
        <v>6.4</v>
      </c>
      <c r="H431" s="106" t="str">
        <f t="shared" si="255"/>
        <v>P, S, T &amp; D Plant - Demand</v>
      </c>
      <c r="I431" s="98">
        <f>'Dep. Res. Class'!K$163</f>
        <v>0</v>
      </c>
      <c r="J431" s="106">
        <f t="shared" si="256"/>
        <v>0</v>
      </c>
      <c r="K431" s="106">
        <f t="shared" si="257"/>
        <v>0</v>
      </c>
      <c r="L431" s="106">
        <f t="shared" si="258"/>
        <v>0</v>
      </c>
      <c r="M431" s="106">
        <f t="shared" si="259"/>
        <v>0</v>
      </c>
      <c r="N431" s="106">
        <f t="shared" si="260"/>
        <v>0</v>
      </c>
      <c r="O431" s="106">
        <f t="shared" si="261"/>
        <v>0</v>
      </c>
      <c r="P431" s="106">
        <f t="shared" si="262"/>
        <v>0</v>
      </c>
      <c r="Q431" s="106">
        <f t="shared" si="263"/>
        <v>0</v>
      </c>
      <c r="R431" s="106">
        <f t="shared" si="264"/>
        <v>0</v>
      </c>
      <c r="S431" s="106">
        <f t="shared" si="265"/>
        <v>0</v>
      </c>
      <c r="T431" s="106">
        <f t="shared" si="266"/>
        <v>0</v>
      </c>
      <c r="U431" s="106">
        <f t="shared" si="267"/>
        <v>0</v>
      </c>
      <c r="V431" s="106">
        <f t="shared" si="268"/>
        <v>0</v>
      </c>
      <c r="W431" s="106">
        <f t="shared" si="269"/>
        <v>0</v>
      </c>
      <c r="X431" s="106">
        <f t="shared" si="270"/>
        <v>0</v>
      </c>
      <c r="Y431" s="98">
        <f t="shared" si="271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54"/>
        <v>415</v>
      </c>
      <c r="C432" s="108">
        <v>39400</v>
      </c>
      <c r="E432" s="107" t="s">
        <v>301</v>
      </c>
      <c r="G432" s="118">
        <v>6.4</v>
      </c>
      <c r="H432" s="106" t="str">
        <f t="shared" si="255"/>
        <v>P, S, T &amp; D Plant - Demand</v>
      </c>
      <c r="I432" s="98">
        <f>'Dep. Res. Class'!K$164</f>
        <v>11262.486570115481</v>
      </c>
      <c r="J432" s="106">
        <f t="shared" si="256"/>
        <v>5245.9999612076144</v>
      </c>
      <c r="K432" s="106">
        <f t="shared" si="257"/>
        <v>2830.7684052199879</v>
      </c>
      <c r="L432" s="106">
        <f t="shared" si="258"/>
        <v>64.240944725072382</v>
      </c>
      <c r="M432" s="106">
        <f t="shared" si="259"/>
        <v>1633.5613422448753</v>
      </c>
      <c r="N432" s="106">
        <f t="shared" si="260"/>
        <v>1487.9159167179316</v>
      </c>
      <c r="O432" s="106">
        <f t="shared" si="261"/>
        <v>0</v>
      </c>
      <c r="P432" s="106">
        <f t="shared" si="262"/>
        <v>0</v>
      </c>
      <c r="Q432" s="106">
        <f t="shared" si="263"/>
        <v>0</v>
      </c>
      <c r="R432" s="106">
        <f t="shared" si="264"/>
        <v>0</v>
      </c>
      <c r="S432" s="106">
        <f t="shared" si="265"/>
        <v>0</v>
      </c>
      <c r="T432" s="106">
        <f t="shared" si="266"/>
        <v>0</v>
      </c>
      <c r="U432" s="106">
        <f t="shared" si="267"/>
        <v>0</v>
      </c>
      <c r="V432" s="106">
        <f t="shared" si="268"/>
        <v>0</v>
      </c>
      <c r="W432" s="106">
        <f t="shared" si="269"/>
        <v>0</v>
      </c>
      <c r="X432" s="106">
        <f t="shared" si="270"/>
        <v>0</v>
      </c>
      <c r="Y432" s="98">
        <f t="shared" si="271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54"/>
        <v>416</v>
      </c>
      <c r="C433" s="108">
        <v>39600</v>
      </c>
      <c r="E433" s="107" t="s">
        <v>302</v>
      </c>
      <c r="G433" s="118">
        <v>6.4</v>
      </c>
      <c r="H433" s="106" t="str">
        <f t="shared" si="255"/>
        <v>P, S, T &amp; D Plant - Demand</v>
      </c>
      <c r="I433" s="98">
        <f>'Dep. Res. Class'!K$165</f>
        <v>2736.2374184653936</v>
      </c>
      <c r="J433" s="106">
        <f t="shared" si="256"/>
        <v>1274.5232859333917</v>
      </c>
      <c r="K433" s="106">
        <f t="shared" si="257"/>
        <v>687.73928254221369</v>
      </c>
      <c r="L433" s="106">
        <f t="shared" si="258"/>
        <v>15.607430531436162</v>
      </c>
      <c r="M433" s="106">
        <f t="shared" si="259"/>
        <v>396.87609323055102</v>
      </c>
      <c r="N433" s="106">
        <f t="shared" si="260"/>
        <v>361.49132622780098</v>
      </c>
      <c r="O433" s="106">
        <f t="shared" si="261"/>
        <v>0</v>
      </c>
      <c r="P433" s="106">
        <f t="shared" si="262"/>
        <v>0</v>
      </c>
      <c r="Q433" s="106">
        <f t="shared" si="263"/>
        <v>0</v>
      </c>
      <c r="R433" s="106">
        <f t="shared" si="264"/>
        <v>0</v>
      </c>
      <c r="S433" s="106">
        <f t="shared" si="265"/>
        <v>0</v>
      </c>
      <c r="T433" s="106">
        <f t="shared" si="266"/>
        <v>0</v>
      </c>
      <c r="U433" s="106">
        <f t="shared" si="267"/>
        <v>0</v>
      </c>
      <c r="V433" s="106">
        <f t="shared" si="268"/>
        <v>0</v>
      </c>
      <c r="W433" s="106">
        <f t="shared" si="269"/>
        <v>0</v>
      </c>
      <c r="X433" s="106">
        <f t="shared" si="270"/>
        <v>0</v>
      </c>
      <c r="Y433" s="98">
        <f t="shared" si="271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54"/>
        <v>417</v>
      </c>
      <c r="C434" s="108">
        <v>39603</v>
      </c>
      <c r="E434" s="107" t="s">
        <v>303</v>
      </c>
      <c r="G434" s="118">
        <v>6.4</v>
      </c>
      <c r="H434" s="106" t="str">
        <f t="shared" si="255"/>
        <v>P, S, T &amp; D Plant - Demand</v>
      </c>
      <c r="I434" s="98">
        <f>'Dep. Res. Class'!K$166</f>
        <v>0</v>
      </c>
      <c r="J434" s="106">
        <f t="shared" si="256"/>
        <v>0</v>
      </c>
      <c r="K434" s="106">
        <f t="shared" si="257"/>
        <v>0</v>
      </c>
      <c r="L434" s="106">
        <f t="shared" si="258"/>
        <v>0</v>
      </c>
      <c r="M434" s="106">
        <f t="shared" si="259"/>
        <v>0</v>
      </c>
      <c r="N434" s="106">
        <f t="shared" si="260"/>
        <v>0</v>
      </c>
      <c r="O434" s="106">
        <f t="shared" si="261"/>
        <v>0</v>
      </c>
      <c r="P434" s="106">
        <f t="shared" si="262"/>
        <v>0</v>
      </c>
      <c r="Q434" s="106">
        <f t="shared" si="263"/>
        <v>0</v>
      </c>
      <c r="R434" s="106">
        <f t="shared" si="264"/>
        <v>0</v>
      </c>
      <c r="S434" s="106">
        <f t="shared" si="265"/>
        <v>0</v>
      </c>
      <c r="T434" s="106">
        <f t="shared" si="266"/>
        <v>0</v>
      </c>
      <c r="U434" s="106">
        <f t="shared" si="267"/>
        <v>0</v>
      </c>
      <c r="V434" s="106">
        <f t="shared" si="268"/>
        <v>0</v>
      </c>
      <c r="W434" s="106">
        <f t="shared" si="269"/>
        <v>0</v>
      </c>
      <c r="X434" s="106">
        <f t="shared" si="270"/>
        <v>0</v>
      </c>
      <c r="Y434" s="98">
        <f t="shared" si="271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54"/>
        <v>418</v>
      </c>
      <c r="C435" s="108">
        <v>39604</v>
      </c>
      <c r="E435" s="107" t="s">
        <v>304</v>
      </c>
      <c r="G435" s="118">
        <v>6.4</v>
      </c>
      <c r="H435" s="106" t="str">
        <f t="shared" si="255"/>
        <v>P, S, T &amp; D Plant - Demand</v>
      </c>
      <c r="I435" s="98">
        <f>'Dep. Res. Class'!K$167</f>
        <v>0</v>
      </c>
      <c r="J435" s="106">
        <f t="shared" si="256"/>
        <v>0</v>
      </c>
      <c r="K435" s="106">
        <f t="shared" si="257"/>
        <v>0</v>
      </c>
      <c r="L435" s="106">
        <f t="shared" si="258"/>
        <v>0</v>
      </c>
      <c r="M435" s="106">
        <f t="shared" si="259"/>
        <v>0</v>
      </c>
      <c r="N435" s="106">
        <f t="shared" si="260"/>
        <v>0</v>
      </c>
      <c r="O435" s="106">
        <f t="shared" si="261"/>
        <v>0</v>
      </c>
      <c r="P435" s="106">
        <f t="shared" si="262"/>
        <v>0</v>
      </c>
      <c r="Q435" s="106">
        <f t="shared" si="263"/>
        <v>0</v>
      </c>
      <c r="R435" s="106">
        <f t="shared" si="264"/>
        <v>0</v>
      </c>
      <c r="S435" s="106">
        <f t="shared" si="265"/>
        <v>0</v>
      </c>
      <c r="T435" s="106">
        <f t="shared" si="266"/>
        <v>0</v>
      </c>
      <c r="U435" s="106">
        <f t="shared" si="267"/>
        <v>0</v>
      </c>
      <c r="V435" s="106">
        <f t="shared" si="268"/>
        <v>0</v>
      </c>
      <c r="W435" s="106">
        <f t="shared" si="269"/>
        <v>0</v>
      </c>
      <c r="X435" s="106">
        <f t="shared" si="270"/>
        <v>0</v>
      </c>
      <c r="Y435" s="98">
        <f t="shared" si="271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54"/>
        <v>419</v>
      </c>
      <c r="C436" s="108">
        <v>39605</v>
      </c>
      <c r="E436" s="98" t="s">
        <v>305</v>
      </c>
      <c r="G436" s="118">
        <v>6.4</v>
      </c>
      <c r="H436" s="106" t="str">
        <f t="shared" si="255"/>
        <v>P, S, T &amp; D Plant - Demand</v>
      </c>
      <c r="I436" s="98">
        <f>'Dep. Res. Class'!K$168</f>
        <v>0</v>
      </c>
      <c r="J436" s="106">
        <f t="shared" si="256"/>
        <v>0</v>
      </c>
      <c r="K436" s="106">
        <f t="shared" si="257"/>
        <v>0</v>
      </c>
      <c r="L436" s="106">
        <f t="shared" si="258"/>
        <v>0</v>
      </c>
      <c r="M436" s="106">
        <f t="shared" si="259"/>
        <v>0</v>
      </c>
      <c r="N436" s="106">
        <f t="shared" si="260"/>
        <v>0</v>
      </c>
      <c r="O436" s="106">
        <f t="shared" si="261"/>
        <v>0</v>
      </c>
      <c r="P436" s="106">
        <f t="shared" si="262"/>
        <v>0</v>
      </c>
      <c r="Q436" s="106">
        <f t="shared" si="263"/>
        <v>0</v>
      </c>
      <c r="R436" s="106">
        <f t="shared" si="264"/>
        <v>0</v>
      </c>
      <c r="S436" s="106">
        <f t="shared" si="265"/>
        <v>0</v>
      </c>
      <c r="T436" s="106">
        <f t="shared" si="266"/>
        <v>0</v>
      </c>
      <c r="U436" s="106">
        <f t="shared" si="267"/>
        <v>0</v>
      </c>
      <c r="V436" s="106">
        <f t="shared" si="268"/>
        <v>0</v>
      </c>
      <c r="W436" s="106">
        <f t="shared" si="269"/>
        <v>0</v>
      </c>
      <c r="X436" s="106">
        <f t="shared" si="270"/>
        <v>0</v>
      </c>
      <c r="Y436" s="98">
        <f t="shared" si="271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54"/>
        <v>420</v>
      </c>
      <c r="C437" s="108">
        <v>39700</v>
      </c>
      <c r="E437" s="107" t="s">
        <v>306</v>
      </c>
      <c r="G437" s="118">
        <v>6.4</v>
      </c>
      <c r="H437" s="106" t="str">
        <f t="shared" si="255"/>
        <v>P, S, T &amp; D Plant - Demand</v>
      </c>
      <c r="I437" s="98">
        <f>'Dep. Res. Class'!K$169</f>
        <v>-4916.7108532480743</v>
      </c>
      <c r="J437" s="106">
        <f t="shared" si="256"/>
        <v>-2290.1749791071211</v>
      </c>
      <c r="K437" s="106">
        <f t="shared" si="257"/>
        <v>-1235.7901298553243</v>
      </c>
      <c r="L437" s="106">
        <f t="shared" si="258"/>
        <v>-28.044797051370367</v>
      </c>
      <c r="M437" s="106">
        <f t="shared" si="259"/>
        <v>-713.14169662796905</v>
      </c>
      <c r="N437" s="106">
        <f t="shared" si="260"/>
        <v>-649.55925060628954</v>
      </c>
      <c r="O437" s="106">
        <f t="shared" si="261"/>
        <v>0</v>
      </c>
      <c r="P437" s="106">
        <f t="shared" si="262"/>
        <v>0</v>
      </c>
      <c r="Q437" s="106">
        <f t="shared" si="263"/>
        <v>0</v>
      </c>
      <c r="R437" s="106">
        <f t="shared" si="264"/>
        <v>0</v>
      </c>
      <c r="S437" s="106">
        <f t="shared" si="265"/>
        <v>0</v>
      </c>
      <c r="T437" s="106">
        <f t="shared" si="266"/>
        <v>0</v>
      </c>
      <c r="U437" s="106">
        <f t="shared" si="267"/>
        <v>0</v>
      </c>
      <c r="V437" s="106">
        <f t="shared" si="268"/>
        <v>0</v>
      </c>
      <c r="W437" s="106">
        <f t="shared" si="269"/>
        <v>0</v>
      </c>
      <c r="X437" s="106">
        <f t="shared" si="270"/>
        <v>0</v>
      </c>
      <c r="Y437" s="98">
        <f t="shared" si="271"/>
        <v>0</v>
      </c>
      <c r="Z437" s="98"/>
      <c r="AA437" s="98"/>
      <c r="AB437" s="98"/>
      <c r="AC437" s="98"/>
      <c r="AD437" s="98"/>
      <c r="AE437" s="98"/>
      <c r="AF437" s="98"/>
      <c r="AG437" s="98"/>
    </row>
    <row r="438" spans="1:33">
      <c r="A438" s="97">
        <f t="shared" si="254"/>
        <v>421</v>
      </c>
      <c r="C438" s="108">
        <v>39701</v>
      </c>
      <c r="E438" s="107" t="s">
        <v>307</v>
      </c>
      <c r="G438" s="118">
        <v>6.4</v>
      </c>
      <c r="H438" s="106" t="str">
        <f t="shared" si="255"/>
        <v>P, S, T &amp; D Plant - Demand</v>
      </c>
      <c r="I438" s="98">
        <f>'Dep. Res. Class'!K$170</f>
        <v>0</v>
      </c>
      <c r="J438" s="106">
        <f t="shared" si="256"/>
        <v>0</v>
      </c>
      <c r="K438" s="106">
        <f t="shared" si="257"/>
        <v>0</v>
      </c>
      <c r="L438" s="106">
        <f t="shared" si="258"/>
        <v>0</v>
      </c>
      <c r="M438" s="106">
        <f t="shared" si="259"/>
        <v>0</v>
      </c>
      <c r="N438" s="106">
        <f t="shared" si="260"/>
        <v>0</v>
      </c>
      <c r="O438" s="106">
        <f t="shared" si="261"/>
        <v>0</v>
      </c>
      <c r="P438" s="106">
        <f t="shared" si="262"/>
        <v>0</v>
      </c>
      <c r="Q438" s="106">
        <f t="shared" si="263"/>
        <v>0</v>
      </c>
      <c r="R438" s="106">
        <f t="shared" si="264"/>
        <v>0</v>
      </c>
      <c r="S438" s="106">
        <f t="shared" si="265"/>
        <v>0</v>
      </c>
      <c r="T438" s="106">
        <f t="shared" si="266"/>
        <v>0</v>
      </c>
      <c r="U438" s="106">
        <f t="shared" si="267"/>
        <v>0</v>
      </c>
      <c r="V438" s="106">
        <f t="shared" si="268"/>
        <v>0</v>
      </c>
      <c r="W438" s="106">
        <f t="shared" si="269"/>
        <v>0</v>
      </c>
      <c r="X438" s="106">
        <f t="shared" si="270"/>
        <v>0</v>
      </c>
      <c r="Y438" s="98">
        <f t="shared" si="271"/>
        <v>0</v>
      </c>
      <c r="Z438" s="98"/>
      <c r="AA438" s="98"/>
      <c r="AB438" s="98"/>
      <c r="AC438" s="98"/>
      <c r="AD438" s="98"/>
      <c r="AE438" s="98"/>
      <c r="AF438" s="98"/>
      <c r="AG438" s="98"/>
    </row>
    <row r="439" spans="1:33">
      <c r="A439" s="97">
        <f t="shared" si="254"/>
        <v>422</v>
      </c>
      <c r="C439" s="108">
        <v>39702</v>
      </c>
      <c r="E439" s="107" t="s">
        <v>308</v>
      </c>
      <c r="G439" s="118">
        <v>6.4</v>
      </c>
      <c r="H439" s="106" t="str">
        <f t="shared" si="255"/>
        <v>P, S, T &amp; D Plant - Demand</v>
      </c>
      <c r="I439" s="98">
        <f>'Dep. Res. Class'!K$171</f>
        <v>0</v>
      </c>
      <c r="J439" s="106">
        <f t="shared" si="256"/>
        <v>0</v>
      </c>
      <c r="K439" s="106">
        <f t="shared" si="257"/>
        <v>0</v>
      </c>
      <c r="L439" s="106">
        <f t="shared" si="258"/>
        <v>0</v>
      </c>
      <c r="M439" s="106">
        <f t="shared" si="259"/>
        <v>0</v>
      </c>
      <c r="N439" s="106">
        <f t="shared" si="260"/>
        <v>0</v>
      </c>
      <c r="O439" s="106">
        <f t="shared" si="261"/>
        <v>0</v>
      </c>
      <c r="P439" s="106">
        <f t="shared" si="262"/>
        <v>0</v>
      </c>
      <c r="Q439" s="106">
        <f t="shared" si="263"/>
        <v>0</v>
      </c>
      <c r="R439" s="106">
        <f t="shared" si="264"/>
        <v>0</v>
      </c>
      <c r="S439" s="106">
        <f t="shared" si="265"/>
        <v>0</v>
      </c>
      <c r="T439" s="106">
        <f t="shared" si="266"/>
        <v>0</v>
      </c>
      <c r="U439" s="106">
        <f t="shared" si="267"/>
        <v>0</v>
      </c>
      <c r="V439" s="106">
        <f t="shared" si="268"/>
        <v>0</v>
      </c>
      <c r="W439" s="106">
        <f t="shared" si="269"/>
        <v>0</v>
      </c>
      <c r="X439" s="106">
        <f t="shared" si="270"/>
        <v>0</v>
      </c>
      <c r="Y439" s="98">
        <f t="shared" si="271"/>
        <v>0</v>
      </c>
      <c r="Z439" s="98"/>
      <c r="AA439" s="98"/>
      <c r="AB439" s="98"/>
      <c r="AC439" s="98"/>
      <c r="AD439" s="98"/>
      <c r="AE439" s="98"/>
      <c r="AF439" s="98"/>
      <c r="AG439" s="98"/>
    </row>
    <row r="440" spans="1:33">
      <c r="A440" s="97">
        <f t="shared" si="254"/>
        <v>423</v>
      </c>
      <c r="C440" s="108">
        <v>39705</v>
      </c>
      <c r="E440" s="107" t="s">
        <v>309</v>
      </c>
      <c r="G440" s="118">
        <v>6.4</v>
      </c>
      <c r="H440" s="106" t="str">
        <f t="shared" si="255"/>
        <v>P, S, T &amp; D Plant - Demand</v>
      </c>
      <c r="I440" s="98">
        <f>'Dep. Res. Class'!K$172</f>
        <v>0</v>
      </c>
      <c r="J440" s="106">
        <f t="shared" si="256"/>
        <v>0</v>
      </c>
      <c r="K440" s="106">
        <f t="shared" si="257"/>
        <v>0</v>
      </c>
      <c r="L440" s="106">
        <f t="shared" si="258"/>
        <v>0</v>
      </c>
      <c r="M440" s="106">
        <f t="shared" si="259"/>
        <v>0</v>
      </c>
      <c r="N440" s="106">
        <f t="shared" si="260"/>
        <v>0</v>
      </c>
      <c r="O440" s="106">
        <f t="shared" si="261"/>
        <v>0</v>
      </c>
      <c r="P440" s="106">
        <f t="shared" si="262"/>
        <v>0</v>
      </c>
      <c r="Q440" s="106">
        <f t="shared" si="263"/>
        <v>0</v>
      </c>
      <c r="R440" s="106">
        <f t="shared" si="264"/>
        <v>0</v>
      </c>
      <c r="S440" s="106">
        <f t="shared" si="265"/>
        <v>0</v>
      </c>
      <c r="T440" s="106">
        <f t="shared" si="266"/>
        <v>0</v>
      </c>
      <c r="U440" s="106">
        <f t="shared" si="267"/>
        <v>0</v>
      </c>
      <c r="V440" s="106">
        <f t="shared" si="268"/>
        <v>0</v>
      </c>
      <c r="W440" s="106">
        <f t="shared" si="269"/>
        <v>0</v>
      </c>
      <c r="X440" s="106">
        <f t="shared" si="270"/>
        <v>0</v>
      </c>
      <c r="Y440" s="98">
        <f t="shared" si="271"/>
        <v>0</v>
      </c>
      <c r="Z440" s="98"/>
      <c r="AA440" s="98"/>
      <c r="AB440" s="98"/>
      <c r="AC440" s="98"/>
      <c r="AD440" s="98"/>
      <c r="AE440" s="98"/>
      <c r="AF440" s="98"/>
      <c r="AG440" s="98"/>
    </row>
    <row r="441" spans="1:33">
      <c r="A441" s="97">
        <f t="shared" si="254"/>
        <v>424</v>
      </c>
      <c r="C441" s="108">
        <v>39800</v>
      </c>
      <c r="E441" s="107" t="s">
        <v>310</v>
      </c>
      <c r="G441" s="118">
        <v>6.4</v>
      </c>
      <c r="H441" s="106" t="str">
        <f t="shared" si="255"/>
        <v>P, S, T &amp; D Plant - Demand</v>
      </c>
      <c r="I441" s="98">
        <f>'Dep. Res. Class'!K$173</f>
        <v>-27527.48790213047</v>
      </c>
      <c r="J441" s="106">
        <f t="shared" si="256"/>
        <v>-12822.141857190139</v>
      </c>
      <c r="K441" s="106">
        <f t="shared" si="257"/>
        <v>-6918.8933139502406</v>
      </c>
      <c r="L441" s="106">
        <f t="shared" si="258"/>
        <v>-157.01610987339271</v>
      </c>
      <c r="M441" s="106">
        <f t="shared" si="259"/>
        <v>-3992.7097631666902</v>
      </c>
      <c r="N441" s="106">
        <f t="shared" si="260"/>
        <v>-3636.7268579500073</v>
      </c>
      <c r="O441" s="106">
        <f t="shared" si="261"/>
        <v>0</v>
      </c>
      <c r="P441" s="106">
        <f t="shared" si="262"/>
        <v>0</v>
      </c>
      <c r="Q441" s="106">
        <f t="shared" si="263"/>
        <v>0</v>
      </c>
      <c r="R441" s="106">
        <f t="shared" si="264"/>
        <v>0</v>
      </c>
      <c r="S441" s="106">
        <f t="shared" si="265"/>
        <v>0</v>
      </c>
      <c r="T441" s="106">
        <f t="shared" si="266"/>
        <v>0</v>
      </c>
      <c r="U441" s="106">
        <f t="shared" si="267"/>
        <v>0</v>
      </c>
      <c r="V441" s="106">
        <f t="shared" si="268"/>
        <v>0</v>
      </c>
      <c r="W441" s="106">
        <f t="shared" si="269"/>
        <v>0</v>
      </c>
      <c r="X441" s="106">
        <f t="shared" si="270"/>
        <v>0</v>
      </c>
      <c r="Y441" s="98">
        <f t="shared" si="271"/>
        <v>0</v>
      </c>
      <c r="Z441" s="98"/>
      <c r="AA441" s="98"/>
      <c r="AB441" s="98"/>
      <c r="AC441" s="98"/>
      <c r="AD441" s="98"/>
      <c r="AE441" s="98"/>
      <c r="AF441" s="98"/>
      <c r="AG441" s="98"/>
    </row>
    <row r="442" spans="1:33">
      <c r="A442" s="97">
        <f t="shared" si="254"/>
        <v>425</v>
      </c>
      <c r="C442" s="108">
        <v>39900</v>
      </c>
      <c r="E442" s="107" t="s">
        <v>311</v>
      </c>
      <c r="G442" s="118">
        <v>6.4</v>
      </c>
      <c r="H442" s="106" t="str">
        <f t="shared" si="255"/>
        <v>P, S, T &amp; D Plant - Demand</v>
      </c>
      <c r="I442" s="98">
        <f>'Dep. Res. Class'!K$174</f>
        <v>0</v>
      </c>
      <c r="J442" s="106">
        <f t="shared" si="256"/>
        <v>0</v>
      </c>
      <c r="K442" s="106">
        <f t="shared" si="257"/>
        <v>0</v>
      </c>
      <c r="L442" s="106">
        <f t="shared" si="258"/>
        <v>0</v>
      </c>
      <c r="M442" s="106">
        <f t="shared" si="259"/>
        <v>0</v>
      </c>
      <c r="N442" s="106">
        <f t="shared" si="260"/>
        <v>0</v>
      </c>
      <c r="O442" s="106">
        <f t="shared" si="261"/>
        <v>0</v>
      </c>
      <c r="P442" s="106">
        <f t="shared" si="262"/>
        <v>0</v>
      </c>
      <c r="Q442" s="106">
        <f t="shared" si="263"/>
        <v>0</v>
      </c>
      <c r="R442" s="106">
        <f t="shared" si="264"/>
        <v>0</v>
      </c>
      <c r="S442" s="106">
        <f t="shared" si="265"/>
        <v>0</v>
      </c>
      <c r="T442" s="106">
        <f t="shared" si="266"/>
        <v>0</v>
      </c>
      <c r="U442" s="106">
        <f t="shared" si="267"/>
        <v>0</v>
      </c>
      <c r="V442" s="106">
        <f t="shared" si="268"/>
        <v>0</v>
      </c>
      <c r="W442" s="106">
        <f t="shared" si="269"/>
        <v>0</v>
      </c>
      <c r="X442" s="106">
        <f t="shared" si="270"/>
        <v>0</v>
      </c>
      <c r="Y442" s="98">
        <f t="shared" si="271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54"/>
        <v>426</v>
      </c>
      <c r="C443" s="108">
        <v>39901</v>
      </c>
      <c r="E443" s="107" t="s">
        <v>312</v>
      </c>
      <c r="G443" s="118">
        <v>6.4</v>
      </c>
      <c r="H443" s="106" t="str">
        <f t="shared" si="255"/>
        <v>P, S, T &amp; D Plant - Demand</v>
      </c>
      <c r="I443" s="98">
        <f>'Dep. Res. Class'!K$175</f>
        <v>0</v>
      </c>
      <c r="J443" s="106">
        <f t="shared" si="256"/>
        <v>0</v>
      </c>
      <c r="K443" s="106">
        <f t="shared" si="257"/>
        <v>0</v>
      </c>
      <c r="L443" s="106">
        <f t="shared" si="258"/>
        <v>0</v>
      </c>
      <c r="M443" s="106">
        <f t="shared" si="259"/>
        <v>0</v>
      </c>
      <c r="N443" s="106">
        <f t="shared" si="260"/>
        <v>0</v>
      </c>
      <c r="O443" s="106">
        <f t="shared" si="261"/>
        <v>0</v>
      </c>
      <c r="P443" s="106">
        <f t="shared" si="262"/>
        <v>0</v>
      </c>
      <c r="Q443" s="106">
        <f t="shared" si="263"/>
        <v>0</v>
      </c>
      <c r="R443" s="106">
        <f t="shared" si="264"/>
        <v>0</v>
      </c>
      <c r="S443" s="106">
        <f t="shared" si="265"/>
        <v>0</v>
      </c>
      <c r="T443" s="106">
        <f t="shared" si="266"/>
        <v>0</v>
      </c>
      <c r="U443" s="106">
        <f t="shared" si="267"/>
        <v>0</v>
      </c>
      <c r="V443" s="106">
        <f t="shared" si="268"/>
        <v>0</v>
      </c>
      <c r="W443" s="106">
        <f t="shared" si="269"/>
        <v>0</v>
      </c>
      <c r="X443" s="106">
        <f t="shared" si="270"/>
        <v>0</v>
      </c>
      <c r="Y443" s="98">
        <f t="shared" si="271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54"/>
        <v>427</v>
      </c>
      <c r="C444" s="108">
        <v>39902</v>
      </c>
      <c r="E444" s="107" t="s">
        <v>313</v>
      </c>
      <c r="G444" s="118">
        <v>6.4</v>
      </c>
      <c r="H444" s="106" t="str">
        <f t="shared" si="255"/>
        <v>P, S, T &amp; D Plant - Demand</v>
      </c>
      <c r="I444" s="98">
        <f>'Dep. Res. Class'!K$176</f>
        <v>0</v>
      </c>
      <c r="J444" s="106">
        <f t="shared" si="256"/>
        <v>0</v>
      </c>
      <c r="K444" s="106">
        <f t="shared" si="257"/>
        <v>0</v>
      </c>
      <c r="L444" s="106">
        <f t="shared" si="258"/>
        <v>0</v>
      </c>
      <c r="M444" s="106">
        <f t="shared" si="259"/>
        <v>0</v>
      </c>
      <c r="N444" s="106">
        <f t="shared" si="260"/>
        <v>0</v>
      </c>
      <c r="O444" s="106">
        <f t="shared" si="261"/>
        <v>0</v>
      </c>
      <c r="P444" s="106">
        <f t="shared" si="262"/>
        <v>0</v>
      </c>
      <c r="Q444" s="106">
        <f t="shared" si="263"/>
        <v>0</v>
      </c>
      <c r="R444" s="106">
        <f t="shared" si="264"/>
        <v>0</v>
      </c>
      <c r="S444" s="106">
        <f t="shared" si="265"/>
        <v>0</v>
      </c>
      <c r="T444" s="106">
        <f t="shared" si="266"/>
        <v>0</v>
      </c>
      <c r="U444" s="106">
        <f t="shared" si="267"/>
        <v>0</v>
      </c>
      <c r="V444" s="106">
        <f t="shared" si="268"/>
        <v>0</v>
      </c>
      <c r="W444" s="106">
        <f t="shared" si="269"/>
        <v>0</v>
      </c>
      <c r="X444" s="106">
        <f t="shared" si="270"/>
        <v>0</v>
      </c>
      <c r="Y444" s="98">
        <f t="shared" si="271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54"/>
        <v>428</v>
      </c>
      <c r="C445" s="108">
        <v>39903</v>
      </c>
      <c r="E445" s="107" t="s">
        <v>314</v>
      </c>
      <c r="G445" s="118">
        <v>6.4</v>
      </c>
      <c r="H445" s="106" t="str">
        <f t="shared" si="255"/>
        <v>P, S, T &amp; D Plant - Demand</v>
      </c>
      <c r="I445" s="98">
        <f>'Dep. Res. Class'!K$177</f>
        <v>2176.3762384066067</v>
      </c>
      <c r="J445" s="106">
        <f t="shared" si="256"/>
        <v>1013.7432432149985</v>
      </c>
      <c r="K445" s="106">
        <f t="shared" si="257"/>
        <v>547.02103795625442</v>
      </c>
      <c r="L445" s="106">
        <f t="shared" si="258"/>
        <v>12.413996213183159</v>
      </c>
      <c r="M445" s="106">
        <f t="shared" si="259"/>
        <v>315.67132773991801</v>
      </c>
      <c r="N445" s="106">
        <f t="shared" si="260"/>
        <v>287.5266332822527</v>
      </c>
      <c r="O445" s="106">
        <f t="shared" si="261"/>
        <v>0</v>
      </c>
      <c r="P445" s="106">
        <f t="shared" si="262"/>
        <v>0</v>
      </c>
      <c r="Q445" s="106">
        <f t="shared" si="263"/>
        <v>0</v>
      </c>
      <c r="R445" s="106">
        <f t="shared" si="264"/>
        <v>0</v>
      </c>
      <c r="S445" s="106">
        <f t="shared" si="265"/>
        <v>0</v>
      </c>
      <c r="T445" s="106">
        <f t="shared" si="266"/>
        <v>0</v>
      </c>
      <c r="U445" s="106">
        <f t="shared" si="267"/>
        <v>0</v>
      </c>
      <c r="V445" s="106">
        <f t="shared" si="268"/>
        <v>0</v>
      </c>
      <c r="W445" s="106">
        <f t="shared" si="269"/>
        <v>0</v>
      </c>
      <c r="X445" s="106">
        <f t="shared" si="270"/>
        <v>0</v>
      </c>
      <c r="Y445" s="98">
        <f t="shared" si="271"/>
        <v>0</v>
      </c>
      <c r="Z445" s="98"/>
      <c r="AA445" s="98"/>
      <c r="AB445" s="98"/>
      <c r="AC445" s="98"/>
      <c r="AD445" s="98"/>
      <c r="AE445" s="98"/>
      <c r="AF445" s="98"/>
      <c r="AG445" s="98"/>
    </row>
    <row r="446" spans="1:33">
      <c r="A446" s="97">
        <f t="shared" si="254"/>
        <v>429</v>
      </c>
      <c r="C446" s="108">
        <v>39904</v>
      </c>
      <c r="E446" s="107" t="s">
        <v>315</v>
      </c>
      <c r="G446" s="118">
        <v>6.4</v>
      </c>
      <c r="H446" s="106" t="str">
        <f t="shared" si="255"/>
        <v>P, S, T &amp; D Plant - Demand</v>
      </c>
      <c r="I446" s="98">
        <f>'Dep. Res. Class'!K$178</f>
        <v>0</v>
      </c>
      <c r="J446" s="106">
        <f t="shared" si="256"/>
        <v>0</v>
      </c>
      <c r="K446" s="106">
        <f t="shared" si="257"/>
        <v>0</v>
      </c>
      <c r="L446" s="106">
        <f t="shared" si="258"/>
        <v>0</v>
      </c>
      <c r="M446" s="106">
        <f t="shared" si="259"/>
        <v>0</v>
      </c>
      <c r="N446" s="106">
        <f t="shared" si="260"/>
        <v>0</v>
      </c>
      <c r="O446" s="106">
        <f t="shared" si="261"/>
        <v>0</v>
      </c>
      <c r="P446" s="106">
        <f t="shared" si="262"/>
        <v>0</v>
      </c>
      <c r="Q446" s="106">
        <f t="shared" si="263"/>
        <v>0</v>
      </c>
      <c r="R446" s="106">
        <f t="shared" si="264"/>
        <v>0</v>
      </c>
      <c r="S446" s="106">
        <f t="shared" si="265"/>
        <v>0</v>
      </c>
      <c r="T446" s="106">
        <f t="shared" si="266"/>
        <v>0</v>
      </c>
      <c r="U446" s="106">
        <f t="shared" si="267"/>
        <v>0</v>
      </c>
      <c r="V446" s="106">
        <f t="shared" si="268"/>
        <v>0</v>
      </c>
      <c r="W446" s="106">
        <f t="shared" si="269"/>
        <v>0</v>
      </c>
      <c r="X446" s="106">
        <f t="shared" si="270"/>
        <v>0</v>
      </c>
      <c r="Y446" s="98">
        <f t="shared" si="271"/>
        <v>0</v>
      </c>
      <c r="Z446" s="98"/>
      <c r="AA446" s="98"/>
      <c r="AB446" s="98"/>
      <c r="AC446" s="98"/>
      <c r="AD446" s="98"/>
      <c r="AE446" s="98"/>
      <c r="AF446" s="98"/>
      <c r="AG446" s="98"/>
    </row>
    <row r="447" spans="1:33">
      <c r="A447" s="97">
        <f t="shared" si="254"/>
        <v>430</v>
      </c>
      <c r="C447" s="108">
        <v>39905</v>
      </c>
      <c r="E447" s="107" t="s">
        <v>316</v>
      </c>
      <c r="G447" s="118">
        <v>6.4</v>
      </c>
      <c r="H447" s="106" t="str">
        <f t="shared" si="255"/>
        <v>P, S, T &amp; D Plant - Demand</v>
      </c>
      <c r="I447" s="98">
        <f>'Dep. Res. Class'!K$179</f>
        <v>0</v>
      </c>
      <c r="J447" s="106">
        <f t="shared" si="256"/>
        <v>0</v>
      </c>
      <c r="K447" s="106">
        <f t="shared" si="257"/>
        <v>0</v>
      </c>
      <c r="L447" s="106">
        <f t="shared" si="258"/>
        <v>0</v>
      </c>
      <c r="M447" s="106">
        <f t="shared" si="259"/>
        <v>0</v>
      </c>
      <c r="N447" s="106">
        <f t="shared" si="260"/>
        <v>0</v>
      </c>
      <c r="O447" s="106">
        <f t="shared" si="261"/>
        <v>0</v>
      </c>
      <c r="P447" s="106">
        <f t="shared" si="262"/>
        <v>0</v>
      </c>
      <c r="Q447" s="106">
        <f t="shared" si="263"/>
        <v>0</v>
      </c>
      <c r="R447" s="106">
        <f t="shared" si="264"/>
        <v>0</v>
      </c>
      <c r="S447" s="106">
        <f t="shared" si="265"/>
        <v>0</v>
      </c>
      <c r="T447" s="106">
        <f t="shared" si="266"/>
        <v>0</v>
      </c>
      <c r="U447" s="106">
        <f t="shared" si="267"/>
        <v>0</v>
      </c>
      <c r="V447" s="106">
        <f t="shared" si="268"/>
        <v>0</v>
      </c>
      <c r="W447" s="106">
        <f t="shared" si="269"/>
        <v>0</v>
      </c>
      <c r="X447" s="106">
        <f t="shared" si="270"/>
        <v>0</v>
      </c>
      <c r="Y447" s="98">
        <f t="shared" si="271"/>
        <v>0</v>
      </c>
      <c r="Z447" s="98"/>
      <c r="AA447" s="98"/>
      <c r="AB447" s="98"/>
      <c r="AC447" s="98"/>
      <c r="AD447" s="98"/>
      <c r="AE447" s="98"/>
      <c r="AF447" s="98"/>
      <c r="AG447" s="98"/>
    </row>
    <row r="448" spans="1:33">
      <c r="A448" s="97">
        <f t="shared" si="254"/>
        <v>431</v>
      </c>
      <c r="C448" s="108">
        <v>39906</v>
      </c>
      <c r="E448" s="107" t="s">
        <v>317</v>
      </c>
      <c r="G448" s="118">
        <v>6.4</v>
      </c>
      <c r="H448" s="106" t="str">
        <f t="shared" si="255"/>
        <v>P, S, T &amp; D Plant - Demand</v>
      </c>
      <c r="I448" s="98">
        <f>'Dep. Res. Class'!K$180</f>
        <v>2.1866448492780337E-13</v>
      </c>
      <c r="J448" s="106">
        <f t="shared" si="256"/>
        <v>1.0185263017250171E-13</v>
      </c>
      <c r="K448" s="106">
        <f t="shared" si="257"/>
        <v>5.4960200078709716E-14</v>
      </c>
      <c r="L448" s="106">
        <f t="shared" si="258"/>
        <v>1.2472568115514658E-15</v>
      </c>
      <c r="M448" s="106">
        <f t="shared" si="259"/>
        <v>3.1716073291289543E-14</v>
      </c>
      <c r="N448" s="106">
        <f t="shared" si="260"/>
        <v>2.8888324573750927E-14</v>
      </c>
      <c r="O448" s="106">
        <f t="shared" si="261"/>
        <v>0</v>
      </c>
      <c r="P448" s="106">
        <f t="shared" si="262"/>
        <v>0</v>
      </c>
      <c r="Q448" s="106">
        <f t="shared" si="263"/>
        <v>0</v>
      </c>
      <c r="R448" s="106">
        <f t="shared" si="264"/>
        <v>0</v>
      </c>
      <c r="S448" s="106">
        <f t="shared" si="265"/>
        <v>0</v>
      </c>
      <c r="T448" s="106">
        <f t="shared" si="266"/>
        <v>0</v>
      </c>
      <c r="U448" s="106">
        <f t="shared" si="267"/>
        <v>0</v>
      </c>
      <c r="V448" s="106">
        <f t="shared" si="268"/>
        <v>0</v>
      </c>
      <c r="W448" s="106">
        <f t="shared" si="269"/>
        <v>0</v>
      </c>
      <c r="X448" s="106">
        <f t="shared" si="270"/>
        <v>0</v>
      </c>
      <c r="Y448" s="98">
        <f t="shared" si="271"/>
        <v>0</v>
      </c>
      <c r="Z448" s="98"/>
      <c r="AA448" s="98"/>
      <c r="AB448" s="98"/>
      <c r="AC448" s="98"/>
      <c r="AD448" s="98"/>
      <c r="AE448" s="98"/>
      <c r="AF448" s="98"/>
      <c r="AG448" s="98"/>
    </row>
    <row r="449" spans="1:33">
      <c r="A449" s="97">
        <f t="shared" si="254"/>
        <v>432</v>
      </c>
      <c r="C449" s="108">
        <v>39907</v>
      </c>
      <c r="E449" s="107" t="s">
        <v>318</v>
      </c>
      <c r="G449" s="118">
        <v>6.4</v>
      </c>
      <c r="H449" s="106" t="str">
        <f t="shared" si="255"/>
        <v>P, S, T &amp; D Plant - Demand</v>
      </c>
      <c r="I449" s="98">
        <f>'Dep. Res. Class'!K$181</f>
        <v>13941.699850360312</v>
      </c>
      <c r="J449" s="106">
        <f t="shared" si="256"/>
        <v>6493.9617391622305</v>
      </c>
      <c r="K449" s="106">
        <f t="shared" si="257"/>
        <v>3504.1749622308794</v>
      </c>
      <c r="L449" s="106">
        <f t="shared" si="258"/>
        <v>79.523110983062708</v>
      </c>
      <c r="M449" s="106">
        <f t="shared" si="259"/>
        <v>2022.1663998393781</v>
      </c>
      <c r="N449" s="106">
        <f t="shared" si="260"/>
        <v>1841.8736381447611</v>
      </c>
      <c r="O449" s="106">
        <f t="shared" si="261"/>
        <v>0</v>
      </c>
      <c r="P449" s="106">
        <f t="shared" si="262"/>
        <v>0</v>
      </c>
      <c r="Q449" s="106">
        <f t="shared" si="263"/>
        <v>0</v>
      </c>
      <c r="R449" s="106">
        <f t="shared" si="264"/>
        <v>0</v>
      </c>
      <c r="S449" s="106">
        <f t="shared" si="265"/>
        <v>0</v>
      </c>
      <c r="T449" s="106">
        <f t="shared" si="266"/>
        <v>0</v>
      </c>
      <c r="U449" s="106">
        <f t="shared" si="267"/>
        <v>0</v>
      </c>
      <c r="V449" s="106">
        <f t="shared" si="268"/>
        <v>0</v>
      </c>
      <c r="W449" s="106">
        <f t="shared" si="269"/>
        <v>0</v>
      </c>
      <c r="X449" s="106">
        <f t="shared" si="270"/>
        <v>0</v>
      </c>
      <c r="Y449" s="98">
        <f t="shared" si="271"/>
        <v>0</v>
      </c>
      <c r="Z449" s="98"/>
      <c r="AA449" s="98"/>
      <c r="AB449" s="98"/>
      <c r="AC449" s="98"/>
      <c r="AD449" s="98"/>
      <c r="AE449" s="98"/>
      <c r="AF449" s="98"/>
      <c r="AG449" s="98"/>
    </row>
    <row r="450" spans="1:33">
      <c r="A450" s="97">
        <f t="shared" si="254"/>
        <v>433</v>
      </c>
      <c r="C450" s="108">
        <v>39908</v>
      </c>
      <c r="E450" s="107" t="s">
        <v>319</v>
      </c>
      <c r="G450" s="118">
        <v>6.4</v>
      </c>
      <c r="H450" s="106" t="str">
        <f t="shared" si="255"/>
        <v>P, S, T &amp; D Plant - Demand</v>
      </c>
      <c r="I450" s="98">
        <f>'Dep. Res. Class'!K$182</f>
        <v>51552.313254100649</v>
      </c>
      <c r="J450" s="106">
        <f t="shared" si="256"/>
        <v>24012.764112747951</v>
      </c>
      <c r="K450" s="106">
        <f t="shared" si="257"/>
        <v>12957.410307856677</v>
      </c>
      <c r="L450" s="106">
        <f t="shared" si="258"/>
        <v>294.05311922803372</v>
      </c>
      <c r="M450" s="106">
        <f t="shared" si="259"/>
        <v>7477.3777097017601</v>
      </c>
      <c r="N450" s="106">
        <f t="shared" si="260"/>
        <v>6810.7080045662269</v>
      </c>
      <c r="O450" s="106">
        <f t="shared" si="261"/>
        <v>0</v>
      </c>
      <c r="P450" s="106">
        <f t="shared" si="262"/>
        <v>0</v>
      </c>
      <c r="Q450" s="106">
        <f t="shared" si="263"/>
        <v>0</v>
      </c>
      <c r="R450" s="106">
        <f t="shared" si="264"/>
        <v>0</v>
      </c>
      <c r="S450" s="106">
        <f t="shared" si="265"/>
        <v>0</v>
      </c>
      <c r="T450" s="106">
        <f t="shared" si="266"/>
        <v>0</v>
      </c>
      <c r="U450" s="106">
        <f t="shared" si="267"/>
        <v>0</v>
      </c>
      <c r="V450" s="106">
        <f t="shared" si="268"/>
        <v>0</v>
      </c>
      <c r="W450" s="106">
        <f t="shared" si="269"/>
        <v>0</v>
      </c>
      <c r="X450" s="106">
        <f t="shared" si="270"/>
        <v>0</v>
      </c>
      <c r="Y450" s="98">
        <f t="shared" si="271"/>
        <v>0</v>
      </c>
      <c r="Z450" s="98"/>
      <c r="AA450" s="98"/>
      <c r="AB450" s="98"/>
      <c r="AC450" s="98"/>
      <c r="AD450" s="98"/>
      <c r="AE450" s="98"/>
      <c r="AF450" s="98"/>
      <c r="AG450" s="98"/>
    </row>
    <row r="451" spans="1:33">
      <c r="A451" s="97">
        <f t="shared" si="254"/>
        <v>434</v>
      </c>
      <c r="C451" s="108">
        <v>39909</v>
      </c>
      <c r="E451" s="107" t="s">
        <v>320</v>
      </c>
      <c r="G451" s="118">
        <v>6.4</v>
      </c>
      <c r="H451" s="106" t="str">
        <f t="shared" si="255"/>
        <v>P, S, T &amp; D Plant - Demand</v>
      </c>
      <c r="I451" s="98">
        <f>'Dep. Res. Class'!K$183</f>
        <v>0</v>
      </c>
      <c r="J451" s="106">
        <f t="shared" si="256"/>
        <v>0</v>
      </c>
      <c r="K451" s="106">
        <f t="shared" si="257"/>
        <v>0</v>
      </c>
      <c r="L451" s="106">
        <f t="shared" si="258"/>
        <v>0</v>
      </c>
      <c r="M451" s="106">
        <f t="shared" si="259"/>
        <v>0</v>
      </c>
      <c r="N451" s="106">
        <f t="shared" si="260"/>
        <v>0</v>
      </c>
      <c r="O451" s="106">
        <f t="shared" si="261"/>
        <v>0</v>
      </c>
      <c r="P451" s="106">
        <f t="shared" si="262"/>
        <v>0</v>
      </c>
      <c r="Q451" s="106">
        <f t="shared" si="263"/>
        <v>0</v>
      </c>
      <c r="R451" s="106">
        <f t="shared" si="264"/>
        <v>0</v>
      </c>
      <c r="S451" s="106">
        <f t="shared" si="265"/>
        <v>0</v>
      </c>
      <c r="T451" s="106">
        <f t="shared" si="266"/>
        <v>0</v>
      </c>
      <c r="U451" s="106">
        <f t="shared" si="267"/>
        <v>0</v>
      </c>
      <c r="V451" s="106">
        <f t="shared" si="268"/>
        <v>0</v>
      </c>
      <c r="W451" s="106">
        <f t="shared" si="269"/>
        <v>0</v>
      </c>
      <c r="X451" s="106">
        <f t="shared" si="270"/>
        <v>0</v>
      </c>
      <c r="Y451" s="98">
        <f t="shared" si="271"/>
        <v>0</v>
      </c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54"/>
        <v>435</v>
      </c>
      <c r="C452" s="108">
        <v>39924</v>
      </c>
      <c r="E452" s="107" t="s">
        <v>321</v>
      </c>
      <c r="G452" s="118">
        <v>6.4</v>
      </c>
      <c r="H452" s="106" t="str">
        <f t="shared" si="255"/>
        <v>P, S, T &amp; D Plant - Demand</v>
      </c>
      <c r="I452" s="98">
        <f>'Dep. Res. Class'!K$184</f>
        <v>0</v>
      </c>
      <c r="J452" s="106">
        <f t="shared" si="256"/>
        <v>0</v>
      </c>
      <c r="K452" s="106">
        <f t="shared" si="257"/>
        <v>0</v>
      </c>
      <c r="L452" s="106">
        <f t="shared" si="258"/>
        <v>0</v>
      </c>
      <c r="M452" s="106">
        <f t="shared" si="259"/>
        <v>0</v>
      </c>
      <c r="N452" s="106">
        <f t="shared" si="260"/>
        <v>0</v>
      </c>
      <c r="O452" s="106">
        <f t="shared" si="261"/>
        <v>0</v>
      </c>
      <c r="P452" s="106">
        <f t="shared" si="262"/>
        <v>0</v>
      </c>
      <c r="Q452" s="106">
        <f t="shared" si="263"/>
        <v>0</v>
      </c>
      <c r="R452" s="106">
        <f t="shared" si="264"/>
        <v>0</v>
      </c>
      <c r="S452" s="106">
        <f t="shared" si="265"/>
        <v>0</v>
      </c>
      <c r="T452" s="106">
        <f t="shared" si="266"/>
        <v>0</v>
      </c>
      <c r="U452" s="106">
        <f t="shared" si="267"/>
        <v>0</v>
      </c>
      <c r="V452" s="106">
        <f t="shared" si="268"/>
        <v>0</v>
      </c>
      <c r="W452" s="106">
        <f t="shared" si="269"/>
        <v>0</v>
      </c>
      <c r="X452" s="106">
        <f t="shared" si="270"/>
        <v>0</v>
      </c>
      <c r="Y452" s="98">
        <f t="shared" si="271"/>
        <v>0</v>
      </c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>A452+1</f>
        <v>436</v>
      </c>
      <c r="E453" s="107" t="s">
        <v>355</v>
      </c>
      <c r="G453" s="118">
        <v>6.4</v>
      </c>
      <c r="H453" s="106" t="str">
        <f t="shared" si="255"/>
        <v>P, S, T &amp; D Plant - Demand</v>
      </c>
      <c r="I453" s="98">
        <f>'Dep. Res. Class'!K$185</f>
        <v>11381.567896405593</v>
      </c>
      <c r="J453" s="106">
        <f t="shared" si="256"/>
        <v>5301.4673421637963</v>
      </c>
      <c r="K453" s="106">
        <f t="shared" si="257"/>
        <v>2860.6988876241312</v>
      </c>
      <c r="L453" s="106">
        <f t="shared" si="258"/>
        <v>64.920181663768503</v>
      </c>
      <c r="M453" s="106">
        <f t="shared" si="259"/>
        <v>1650.8334295410273</v>
      </c>
      <c r="N453" s="106">
        <f t="shared" si="260"/>
        <v>1503.6480554128702</v>
      </c>
      <c r="O453" s="106">
        <f t="shared" si="261"/>
        <v>0</v>
      </c>
      <c r="P453" s="106">
        <f t="shared" si="262"/>
        <v>0</v>
      </c>
      <c r="Q453" s="106">
        <f t="shared" si="263"/>
        <v>0</v>
      </c>
      <c r="R453" s="106">
        <f t="shared" si="264"/>
        <v>0</v>
      </c>
      <c r="S453" s="106">
        <f t="shared" si="265"/>
        <v>0</v>
      </c>
      <c r="T453" s="106">
        <f t="shared" si="266"/>
        <v>0</v>
      </c>
      <c r="U453" s="106">
        <f t="shared" si="267"/>
        <v>0</v>
      </c>
      <c r="V453" s="106">
        <f t="shared" si="268"/>
        <v>0</v>
      </c>
      <c r="W453" s="106">
        <f t="shared" si="269"/>
        <v>0</v>
      </c>
      <c r="X453" s="106">
        <f t="shared" si="270"/>
        <v>0</v>
      </c>
      <c r="Y453" s="98">
        <f t="shared" si="271"/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54"/>
        <v>437</v>
      </c>
      <c r="G454" s="118"/>
      <c r="I454" s="98"/>
      <c r="J454" s="119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54"/>
        <v>438</v>
      </c>
      <c r="D455" s="97" t="s">
        <v>149</v>
      </c>
      <c r="G455" s="118"/>
      <c r="I455" s="98">
        <f>'Dep. Res. Class'!K$187</f>
        <v>98545.242526486458</v>
      </c>
      <c r="J455" s="106">
        <f t="shared" ref="J455:X455" si="272">SUM(J419:J453)</f>
        <v>45901.794000171853</v>
      </c>
      <c r="K455" s="106">
        <f t="shared" si="272"/>
        <v>24768.842767717375</v>
      </c>
      <c r="L455" s="106">
        <f t="shared" si="272"/>
        <v>562.0996250384834</v>
      </c>
      <c r="M455" s="106">
        <f t="shared" si="272"/>
        <v>14293.44200778597</v>
      </c>
      <c r="N455" s="106">
        <f t="shared" si="272"/>
        <v>13019.06412577276</v>
      </c>
      <c r="O455" s="106">
        <f t="shared" si="272"/>
        <v>0</v>
      </c>
      <c r="P455" s="106">
        <f t="shared" si="272"/>
        <v>0</v>
      </c>
      <c r="Q455" s="106">
        <f t="shared" si="272"/>
        <v>0</v>
      </c>
      <c r="R455" s="106">
        <f t="shared" si="272"/>
        <v>0</v>
      </c>
      <c r="S455" s="106">
        <f t="shared" si="272"/>
        <v>0</v>
      </c>
      <c r="T455" s="106">
        <f t="shared" si="272"/>
        <v>0</v>
      </c>
      <c r="U455" s="106">
        <f t="shared" si="272"/>
        <v>0</v>
      </c>
      <c r="V455" s="106">
        <f t="shared" si="272"/>
        <v>0</v>
      </c>
      <c r="W455" s="106">
        <f t="shared" si="272"/>
        <v>0</v>
      </c>
      <c r="X455" s="106">
        <f t="shared" si="272"/>
        <v>0</v>
      </c>
      <c r="Y455" s="98">
        <f>SUM(J455:X455)-I455</f>
        <v>0</v>
      </c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54"/>
        <v>439</v>
      </c>
      <c r="G456" s="118"/>
      <c r="I456" s="98"/>
      <c r="J456" s="119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54"/>
        <v>440</v>
      </c>
      <c r="D457" s="97" t="s">
        <v>350</v>
      </c>
      <c r="G457" s="118"/>
      <c r="I457" s="98"/>
      <c r="J457" s="119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54"/>
        <v>441</v>
      </c>
      <c r="G458" s="118"/>
      <c r="I458" s="98"/>
      <c r="J458" s="119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54"/>
        <v>442</v>
      </c>
      <c r="D459" s="97" t="s">
        <v>148</v>
      </c>
      <c r="G459" s="118"/>
      <c r="I459" s="98"/>
      <c r="J459" s="119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54"/>
        <v>443</v>
      </c>
      <c r="G460" s="118"/>
      <c r="I460" s="98"/>
      <c r="J460" s="119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54"/>
        <v>444</v>
      </c>
      <c r="C461" s="97">
        <v>37400</v>
      </c>
      <c r="E461" s="107" t="s">
        <v>115</v>
      </c>
      <c r="G461" s="118">
        <v>6.4</v>
      </c>
      <c r="H461" s="106" t="str">
        <f t="shared" ref="H461:H495" si="273">VLOOKUP($G461,alloc,3)</f>
        <v>P, S, T &amp; D Plant - Demand</v>
      </c>
      <c r="I461" s="98">
        <f>'Dep. Res. Class'!K$193</f>
        <v>0</v>
      </c>
      <c r="J461" s="106">
        <f t="shared" ref="J461:J495" si="274">$I461*VLOOKUP($G461,alloc,6)</f>
        <v>0</v>
      </c>
      <c r="K461" s="106">
        <f t="shared" ref="K461:K495" si="275">$I461*VLOOKUP($G461,alloc,7)</f>
        <v>0</v>
      </c>
      <c r="L461" s="106">
        <f t="shared" ref="L461:L495" si="276">$I461*VLOOKUP($G461,alloc,8)</f>
        <v>0</v>
      </c>
      <c r="M461" s="106">
        <f t="shared" ref="M461:M495" si="277">$I461*VLOOKUP($G461,alloc,9)</f>
        <v>0</v>
      </c>
      <c r="N461" s="106">
        <f t="shared" ref="N461:N495" si="278">$I461*VLOOKUP($G461,alloc,10)</f>
        <v>0</v>
      </c>
      <c r="O461" s="106">
        <f t="shared" ref="O461:O495" si="279">$I461*VLOOKUP($G461,alloc,11)</f>
        <v>0</v>
      </c>
      <c r="P461" s="106">
        <f t="shared" ref="P461:P495" si="280">$I461*VLOOKUP($G461,alloc,12)</f>
        <v>0</v>
      </c>
      <c r="Q461" s="106">
        <f t="shared" ref="Q461:Q495" si="281">$I461*VLOOKUP($G461,alloc,13)</f>
        <v>0</v>
      </c>
      <c r="R461" s="106">
        <f t="shared" ref="R461:R495" si="282">$I461*VLOOKUP($G461,alloc,14)</f>
        <v>0</v>
      </c>
      <c r="S461" s="106">
        <f t="shared" ref="S461:S495" si="283">$I461*VLOOKUP($G461,alloc,15)</f>
        <v>0</v>
      </c>
      <c r="T461" s="106">
        <f t="shared" ref="T461:T495" si="284">$I461*VLOOKUP($G461,alloc,16)</f>
        <v>0</v>
      </c>
      <c r="U461" s="106">
        <f t="shared" ref="U461:U495" si="285">$I461*VLOOKUP($G461,alloc,17)</f>
        <v>0</v>
      </c>
      <c r="V461" s="106">
        <f t="shared" ref="V461:V495" si="286">$I461*VLOOKUP($G461,alloc,18)</f>
        <v>0</v>
      </c>
      <c r="W461" s="106">
        <f t="shared" ref="W461:W495" si="287">$I461*VLOOKUP($G461,alloc,19)</f>
        <v>0</v>
      </c>
      <c r="X461" s="106">
        <f t="shared" ref="X461:X495" si="288">$I461*VLOOKUP($G461,alloc,20)</f>
        <v>0</v>
      </c>
      <c r="Y461" s="98">
        <f t="shared" ref="Y461:Y495" si="289">SUM(J461:X461)-I461</f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54"/>
        <v>445</v>
      </c>
      <c r="C462" s="97">
        <v>39000</v>
      </c>
      <c r="E462" s="107" t="s">
        <v>139</v>
      </c>
      <c r="G462" s="118">
        <v>6.4</v>
      </c>
      <c r="H462" s="106" t="str">
        <f t="shared" si="273"/>
        <v>P, S, T &amp; D Plant - Demand</v>
      </c>
      <c r="I462" s="98">
        <f>'Dep. Res. Class'!K$194</f>
        <v>54116.998245999603</v>
      </c>
      <c r="J462" s="106">
        <f t="shared" si="274"/>
        <v>25207.3792880248</v>
      </c>
      <c r="K462" s="106">
        <f t="shared" si="275"/>
        <v>13602.030765267353</v>
      </c>
      <c r="L462" s="106">
        <f t="shared" si="276"/>
        <v>308.68201896310472</v>
      </c>
      <c r="M462" s="106">
        <f t="shared" si="277"/>
        <v>7849.3710729541153</v>
      </c>
      <c r="N462" s="106">
        <f t="shared" si="278"/>
        <v>7149.53510079023</v>
      </c>
      <c r="O462" s="106">
        <f t="shared" si="279"/>
        <v>0</v>
      </c>
      <c r="P462" s="106">
        <f t="shared" si="280"/>
        <v>0</v>
      </c>
      <c r="Q462" s="106">
        <f t="shared" si="281"/>
        <v>0</v>
      </c>
      <c r="R462" s="106">
        <f t="shared" si="282"/>
        <v>0</v>
      </c>
      <c r="S462" s="106">
        <f t="shared" si="283"/>
        <v>0</v>
      </c>
      <c r="T462" s="106">
        <f t="shared" si="284"/>
        <v>0</v>
      </c>
      <c r="U462" s="106">
        <f t="shared" si="285"/>
        <v>0</v>
      </c>
      <c r="V462" s="106">
        <f t="shared" si="286"/>
        <v>0</v>
      </c>
      <c r="W462" s="106">
        <f t="shared" si="287"/>
        <v>0</v>
      </c>
      <c r="X462" s="106">
        <f t="shared" si="288"/>
        <v>0</v>
      </c>
      <c r="Y462" s="98">
        <f t="shared" si="289"/>
        <v>0</v>
      </c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54"/>
        <v>446</v>
      </c>
      <c r="C463" s="97">
        <v>36602</v>
      </c>
      <c r="E463" s="107" t="s">
        <v>139</v>
      </c>
      <c r="G463" s="118">
        <v>6.4</v>
      </c>
      <c r="H463" s="106" t="str">
        <f t="shared" si="273"/>
        <v>P, S, T &amp; D Plant - Demand</v>
      </c>
      <c r="I463" s="98">
        <f>'Dep. Res. Class'!K$195</f>
        <v>0</v>
      </c>
      <c r="J463" s="106">
        <f t="shared" si="274"/>
        <v>0</v>
      </c>
      <c r="K463" s="106">
        <f t="shared" si="275"/>
        <v>0</v>
      </c>
      <c r="L463" s="106">
        <f t="shared" si="276"/>
        <v>0</v>
      </c>
      <c r="M463" s="106">
        <f t="shared" si="277"/>
        <v>0</v>
      </c>
      <c r="N463" s="106">
        <f t="shared" si="278"/>
        <v>0</v>
      </c>
      <c r="O463" s="106">
        <f t="shared" si="279"/>
        <v>0</v>
      </c>
      <c r="P463" s="106">
        <f t="shared" si="280"/>
        <v>0</v>
      </c>
      <c r="Q463" s="106">
        <f t="shared" si="281"/>
        <v>0</v>
      </c>
      <c r="R463" s="106">
        <f t="shared" si="282"/>
        <v>0</v>
      </c>
      <c r="S463" s="106">
        <f t="shared" si="283"/>
        <v>0</v>
      </c>
      <c r="T463" s="106">
        <f t="shared" si="284"/>
        <v>0</v>
      </c>
      <c r="U463" s="106">
        <f t="shared" si="285"/>
        <v>0</v>
      </c>
      <c r="V463" s="106">
        <f t="shared" si="286"/>
        <v>0</v>
      </c>
      <c r="W463" s="106">
        <f t="shared" si="287"/>
        <v>0</v>
      </c>
      <c r="X463" s="106">
        <f t="shared" si="288"/>
        <v>0</v>
      </c>
      <c r="Y463" s="98">
        <f t="shared" si="289"/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54"/>
        <v>447</v>
      </c>
      <c r="C464" s="97">
        <v>37503</v>
      </c>
      <c r="E464" s="107" t="s">
        <v>278</v>
      </c>
      <c r="G464" s="118">
        <v>6.4</v>
      </c>
      <c r="H464" s="106" t="str">
        <f t="shared" si="273"/>
        <v>P, S, T &amp; D Plant - Demand</v>
      </c>
      <c r="I464" s="98">
        <f>'Dep. Res. Class'!K$196</f>
        <v>0</v>
      </c>
      <c r="J464" s="106">
        <f t="shared" si="274"/>
        <v>0</v>
      </c>
      <c r="K464" s="106">
        <f t="shared" si="275"/>
        <v>0</v>
      </c>
      <c r="L464" s="106">
        <f t="shared" si="276"/>
        <v>0</v>
      </c>
      <c r="M464" s="106">
        <f t="shared" si="277"/>
        <v>0</v>
      </c>
      <c r="N464" s="106">
        <f t="shared" si="278"/>
        <v>0</v>
      </c>
      <c r="O464" s="106">
        <f t="shared" si="279"/>
        <v>0</v>
      </c>
      <c r="P464" s="106">
        <f t="shared" si="280"/>
        <v>0</v>
      </c>
      <c r="Q464" s="106">
        <f t="shared" si="281"/>
        <v>0</v>
      </c>
      <c r="R464" s="106">
        <f t="shared" si="282"/>
        <v>0</v>
      </c>
      <c r="S464" s="106">
        <f t="shared" si="283"/>
        <v>0</v>
      </c>
      <c r="T464" s="106">
        <f t="shared" si="284"/>
        <v>0</v>
      </c>
      <c r="U464" s="106">
        <f t="shared" si="285"/>
        <v>0</v>
      </c>
      <c r="V464" s="106">
        <f t="shared" si="286"/>
        <v>0</v>
      </c>
      <c r="W464" s="106">
        <f t="shared" si="287"/>
        <v>0</v>
      </c>
      <c r="X464" s="106">
        <f t="shared" si="288"/>
        <v>0</v>
      </c>
      <c r="Y464" s="98">
        <f t="shared" si="289"/>
        <v>0</v>
      </c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54"/>
        <v>448</v>
      </c>
      <c r="C465" s="97">
        <v>39004</v>
      </c>
      <c r="E465" s="107" t="s">
        <v>293</v>
      </c>
      <c r="G465" s="118">
        <v>6.4</v>
      </c>
      <c r="H465" s="106" t="str">
        <f t="shared" si="273"/>
        <v>P, S, T &amp; D Plant - Demand</v>
      </c>
      <c r="I465" s="98">
        <f>'Dep. Res. Class'!K$197</f>
        <v>0</v>
      </c>
      <c r="J465" s="106">
        <f t="shared" si="274"/>
        <v>0</v>
      </c>
      <c r="K465" s="106">
        <f t="shared" si="275"/>
        <v>0</v>
      </c>
      <c r="L465" s="106">
        <f t="shared" si="276"/>
        <v>0</v>
      </c>
      <c r="M465" s="106">
        <f t="shared" si="277"/>
        <v>0</v>
      </c>
      <c r="N465" s="106">
        <f t="shared" si="278"/>
        <v>0</v>
      </c>
      <c r="O465" s="106">
        <f t="shared" si="279"/>
        <v>0</v>
      </c>
      <c r="P465" s="106">
        <f t="shared" si="280"/>
        <v>0</v>
      </c>
      <c r="Q465" s="106">
        <f t="shared" si="281"/>
        <v>0</v>
      </c>
      <c r="R465" s="106">
        <f t="shared" si="282"/>
        <v>0</v>
      </c>
      <c r="S465" s="106">
        <f t="shared" si="283"/>
        <v>0</v>
      </c>
      <c r="T465" s="106">
        <f t="shared" si="284"/>
        <v>0</v>
      </c>
      <c r="U465" s="106">
        <f t="shared" si="285"/>
        <v>0</v>
      </c>
      <c r="V465" s="106">
        <f t="shared" si="286"/>
        <v>0</v>
      </c>
      <c r="W465" s="106">
        <f t="shared" si="287"/>
        <v>0</v>
      </c>
      <c r="X465" s="106">
        <f t="shared" si="288"/>
        <v>0</v>
      </c>
      <c r="Y465" s="98">
        <f t="shared" si="289"/>
        <v>0</v>
      </c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54"/>
        <v>449</v>
      </c>
      <c r="C466" s="97">
        <v>39009</v>
      </c>
      <c r="E466" s="107" t="s">
        <v>294</v>
      </c>
      <c r="G466" s="118">
        <v>6.4</v>
      </c>
      <c r="H466" s="106" t="str">
        <f t="shared" si="273"/>
        <v>P, S, T &amp; D Plant - Demand</v>
      </c>
      <c r="I466" s="98">
        <f>'Dep. Res. Class'!K$198</f>
        <v>209883.42392486805</v>
      </c>
      <c r="J466" s="106">
        <f t="shared" si="274"/>
        <v>97762.463636543922</v>
      </c>
      <c r="K466" s="106">
        <f t="shared" si="275"/>
        <v>52753.125300269938</v>
      </c>
      <c r="L466" s="106">
        <f t="shared" si="276"/>
        <v>1197.1698568629797</v>
      </c>
      <c r="M466" s="106">
        <f t="shared" si="277"/>
        <v>30442.428993559464</v>
      </c>
      <c r="N466" s="106">
        <f t="shared" si="278"/>
        <v>27728.236137631746</v>
      </c>
      <c r="O466" s="106">
        <f t="shared" si="279"/>
        <v>0</v>
      </c>
      <c r="P466" s="106">
        <f t="shared" si="280"/>
        <v>0</v>
      </c>
      <c r="Q466" s="106">
        <f t="shared" si="281"/>
        <v>0</v>
      </c>
      <c r="R466" s="106">
        <f t="shared" si="282"/>
        <v>0</v>
      </c>
      <c r="S466" s="106">
        <f t="shared" si="283"/>
        <v>0</v>
      </c>
      <c r="T466" s="106">
        <f t="shared" si="284"/>
        <v>0</v>
      </c>
      <c r="U466" s="106">
        <f t="shared" si="285"/>
        <v>0</v>
      </c>
      <c r="V466" s="106">
        <f t="shared" si="286"/>
        <v>0</v>
      </c>
      <c r="W466" s="106">
        <f t="shared" si="287"/>
        <v>0</v>
      </c>
      <c r="X466" s="106">
        <f t="shared" si="288"/>
        <v>0</v>
      </c>
      <c r="Y466" s="98">
        <f t="shared" si="289"/>
        <v>0</v>
      </c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54"/>
        <v>450</v>
      </c>
      <c r="C467" s="97">
        <v>39100</v>
      </c>
      <c r="E467" s="107" t="s">
        <v>295</v>
      </c>
      <c r="G467" s="118">
        <v>6.4</v>
      </c>
      <c r="H467" s="106" t="str">
        <f t="shared" si="273"/>
        <v>P, S, T &amp; D Plant - Demand</v>
      </c>
      <c r="I467" s="98">
        <f>'Dep. Res. Class'!K$199</f>
        <v>63943.697854133738</v>
      </c>
      <c r="J467" s="106">
        <f t="shared" si="274"/>
        <v>29784.598132383606</v>
      </c>
      <c r="K467" s="106">
        <f t="shared" si="275"/>
        <v>16071.921459930221</v>
      </c>
      <c r="L467" s="106">
        <f t="shared" si="276"/>
        <v>364.73327038311533</v>
      </c>
      <c r="M467" s="106">
        <f t="shared" si="277"/>
        <v>9274.6794630475997</v>
      </c>
      <c r="N467" s="106">
        <f t="shared" si="278"/>
        <v>8447.7655283891963</v>
      </c>
      <c r="O467" s="106">
        <f t="shared" si="279"/>
        <v>0</v>
      </c>
      <c r="P467" s="106">
        <f t="shared" si="280"/>
        <v>0</v>
      </c>
      <c r="Q467" s="106">
        <f t="shared" si="281"/>
        <v>0</v>
      </c>
      <c r="R467" s="106">
        <f t="shared" si="282"/>
        <v>0</v>
      </c>
      <c r="S467" s="106">
        <f t="shared" si="283"/>
        <v>0</v>
      </c>
      <c r="T467" s="106">
        <f t="shared" si="284"/>
        <v>0</v>
      </c>
      <c r="U467" s="106">
        <f t="shared" si="285"/>
        <v>0</v>
      </c>
      <c r="V467" s="106">
        <f t="shared" si="286"/>
        <v>0</v>
      </c>
      <c r="W467" s="106">
        <f t="shared" si="287"/>
        <v>0</v>
      </c>
      <c r="X467" s="106">
        <f t="shared" si="288"/>
        <v>0</v>
      </c>
      <c r="Y467" s="98">
        <f t="shared" si="289"/>
        <v>0</v>
      </c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54"/>
        <v>451</v>
      </c>
      <c r="C468" s="97">
        <v>39102</v>
      </c>
      <c r="E468" s="107" t="s">
        <v>296</v>
      </c>
      <c r="G468" s="118">
        <v>6.4</v>
      </c>
      <c r="H468" s="106" t="str">
        <f t="shared" si="273"/>
        <v>P, S, T &amp; D Plant - Demand</v>
      </c>
      <c r="I468" s="98">
        <f>'Dep. Res. Class'!K$200</f>
        <v>2.6924470016125069E-2</v>
      </c>
      <c r="J468" s="106">
        <f t="shared" si="274"/>
        <v>1.2541259674832128E-2</v>
      </c>
      <c r="K468" s="106">
        <f t="shared" si="275"/>
        <v>6.7673278520196485E-3</v>
      </c>
      <c r="L468" s="106">
        <f t="shared" si="276"/>
        <v>1.5357651077225871E-4</v>
      </c>
      <c r="M468" s="106">
        <f t="shared" si="277"/>
        <v>3.9052453563389405E-3</v>
      </c>
      <c r="N468" s="106">
        <f t="shared" si="278"/>
        <v>3.5570606221620935E-3</v>
      </c>
      <c r="O468" s="106">
        <f t="shared" si="279"/>
        <v>0</v>
      </c>
      <c r="P468" s="106">
        <f t="shared" si="280"/>
        <v>0</v>
      </c>
      <c r="Q468" s="106">
        <f t="shared" si="281"/>
        <v>0</v>
      </c>
      <c r="R468" s="106">
        <f t="shared" si="282"/>
        <v>0</v>
      </c>
      <c r="S468" s="106">
        <f t="shared" si="283"/>
        <v>0</v>
      </c>
      <c r="T468" s="106">
        <f t="shared" si="284"/>
        <v>0</v>
      </c>
      <c r="U468" s="106">
        <f t="shared" si="285"/>
        <v>0</v>
      </c>
      <c r="V468" s="106">
        <f t="shared" si="286"/>
        <v>0</v>
      </c>
      <c r="W468" s="106">
        <f t="shared" si="287"/>
        <v>0</v>
      </c>
      <c r="X468" s="106">
        <f t="shared" si="288"/>
        <v>0</v>
      </c>
      <c r="Y468" s="98">
        <f t="shared" si="289"/>
        <v>0</v>
      </c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54"/>
        <v>452</v>
      </c>
      <c r="C469" s="97">
        <v>39103</v>
      </c>
      <c r="E469" s="107" t="s">
        <v>297</v>
      </c>
      <c r="G469" s="118">
        <v>6.4</v>
      </c>
      <c r="H469" s="106" t="str">
        <f t="shared" si="273"/>
        <v>P, S, T &amp; D Plant - Demand</v>
      </c>
      <c r="I469" s="98">
        <f>'Dep. Res. Class'!K$201</f>
        <v>9.6158821486160978E-3</v>
      </c>
      <c r="J469" s="106">
        <f t="shared" si="274"/>
        <v>4.4790213124400466E-3</v>
      </c>
      <c r="K469" s="106">
        <f t="shared" si="275"/>
        <v>2.4169028042927321E-3</v>
      </c>
      <c r="L469" s="106">
        <f t="shared" si="276"/>
        <v>5.484875384723526E-5</v>
      </c>
      <c r="M469" s="106">
        <f t="shared" si="277"/>
        <v>1.3947304844067648E-3</v>
      </c>
      <c r="N469" s="106">
        <f t="shared" si="278"/>
        <v>1.2703787936293193E-3</v>
      </c>
      <c r="O469" s="106">
        <f t="shared" si="279"/>
        <v>0</v>
      </c>
      <c r="P469" s="106">
        <f t="shared" si="280"/>
        <v>0</v>
      </c>
      <c r="Q469" s="106">
        <f t="shared" si="281"/>
        <v>0</v>
      </c>
      <c r="R469" s="106">
        <f t="shared" si="282"/>
        <v>0</v>
      </c>
      <c r="S469" s="106">
        <f t="shared" si="283"/>
        <v>0</v>
      </c>
      <c r="T469" s="106">
        <f t="shared" si="284"/>
        <v>0</v>
      </c>
      <c r="U469" s="106">
        <f t="shared" si="285"/>
        <v>0</v>
      </c>
      <c r="V469" s="106">
        <f t="shared" si="286"/>
        <v>0</v>
      </c>
      <c r="W469" s="106">
        <f t="shared" si="287"/>
        <v>0</v>
      </c>
      <c r="X469" s="106">
        <f t="shared" si="288"/>
        <v>0</v>
      </c>
      <c r="Y469" s="98">
        <f t="shared" si="289"/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54"/>
        <v>453</v>
      </c>
      <c r="C470" s="97">
        <v>39200</v>
      </c>
      <c r="E470" s="107" t="s">
        <v>298</v>
      </c>
      <c r="G470" s="118">
        <v>6.4</v>
      </c>
      <c r="H470" s="106" t="str">
        <f t="shared" si="273"/>
        <v>P, S, T &amp; D Plant - Demand</v>
      </c>
      <c r="I470" s="98">
        <f>'Dep. Res. Class'!K$202</f>
        <v>1993.9770097747921</v>
      </c>
      <c r="J470" s="106">
        <f t="shared" si="274"/>
        <v>928.78275599312678</v>
      </c>
      <c r="K470" s="106">
        <f t="shared" si="275"/>
        <v>501.17592459403323</v>
      </c>
      <c r="L470" s="106">
        <f t="shared" si="276"/>
        <v>11.373595526222598</v>
      </c>
      <c r="M470" s="106">
        <f t="shared" si="277"/>
        <v>289.21532915619122</v>
      </c>
      <c r="N470" s="106">
        <f t="shared" si="278"/>
        <v>263.42940450521832</v>
      </c>
      <c r="O470" s="106">
        <f t="shared" si="279"/>
        <v>0</v>
      </c>
      <c r="P470" s="106">
        <f t="shared" si="280"/>
        <v>0</v>
      </c>
      <c r="Q470" s="106">
        <f t="shared" si="281"/>
        <v>0</v>
      </c>
      <c r="R470" s="106">
        <f t="shared" si="282"/>
        <v>0</v>
      </c>
      <c r="S470" s="106">
        <f t="shared" si="283"/>
        <v>0</v>
      </c>
      <c r="T470" s="106">
        <f t="shared" si="284"/>
        <v>0</v>
      </c>
      <c r="U470" s="106">
        <f t="shared" si="285"/>
        <v>0</v>
      </c>
      <c r="V470" s="106">
        <f t="shared" si="286"/>
        <v>0</v>
      </c>
      <c r="W470" s="106">
        <f t="shared" si="287"/>
        <v>0</v>
      </c>
      <c r="X470" s="106">
        <f t="shared" si="288"/>
        <v>0</v>
      </c>
      <c r="Y470" s="98">
        <f t="shared" si="289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54"/>
        <v>454</v>
      </c>
      <c r="C471" s="97">
        <v>39201</v>
      </c>
      <c r="E471" s="107" t="s">
        <v>299</v>
      </c>
      <c r="G471" s="118">
        <v>6.4</v>
      </c>
      <c r="H471" s="106" t="str">
        <f t="shared" si="273"/>
        <v>P, S, T &amp; D Plant - Demand</v>
      </c>
      <c r="I471" s="98">
        <f>'Dep. Res. Class'!K$203</f>
        <v>0</v>
      </c>
      <c r="J471" s="106">
        <f t="shared" si="274"/>
        <v>0</v>
      </c>
      <c r="K471" s="106">
        <f t="shared" si="275"/>
        <v>0</v>
      </c>
      <c r="L471" s="106">
        <f t="shared" si="276"/>
        <v>0</v>
      </c>
      <c r="M471" s="106">
        <f t="shared" si="277"/>
        <v>0</v>
      </c>
      <c r="N471" s="106">
        <f t="shared" si="278"/>
        <v>0</v>
      </c>
      <c r="O471" s="106">
        <f t="shared" si="279"/>
        <v>0</v>
      </c>
      <c r="P471" s="106">
        <f t="shared" si="280"/>
        <v>0</v>
      </c>
      <c r="Q471" s="106">
        <f t="shared" si="281"/>
        <v>0</v>
      </c>
      <c r="R471" s="106">
        <f t="shared" si="282"/>
        <v>0</v>
      </c>
      <c r="S471" s="106">
        <f t="shared" si="283"/>
        <v>0</v>
      </c>
      <c r="T471" s="106">
        <f t="shared" si="284"/>
        <v>0</v>
      </c>
      <c r="U471" s="106">
        <f t="shared" si="285"/>
        <v>0</v>
      </c>
      <c r="V471" s="106">
        <f t="shared" si="286"/>
        <v>0</v>
      </c>
      <c r="W471" s="106">
        <f t="shared" si="287"/>
        <v>0</v>
      </c>
      <c r="X471" s="106">
        <f t="shared" si="288"/>
        <v>0</v>
      </c>
      <c r="Y471" s="98">
        <f t="shared" si="289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54"/>
        <v>455</v>
      </c>
      <c r="C472" s="97">
        <v>39202</v>
      </c>
      <c r="E472" s="107" t="s">
        <v>300</v>
      </c>
      <c r="G472" s="118">
        <v>6.4</v>
      </c>
      <c r="H472" s="106" t="str">
        <f t="shared" si="273"/>
        <v>P, S, T &amp; D Plant - Demand</v>
      </c>
      <c r="I472" s="98">
        <f>'Dep. Res. Class'!K$204</f>
        <v>0</v>
      </c>
      <c r="J472" s="106">
        <f t="shared" si="274"/>
        <v>0</v>
      </c>
      <c r="K472" s="106">
        <f t="shared" si="275"/>
        <v>0</v>
      </c>
      <c r="L472" s="106">
        <f t="shared" si="276"/>
        <v>0</v>
      </c>
      <c r="M472" s="106">
        <f t="shared" si="277"/>
        <v>0</v>
      </c>
      <c r="N472" s="106">
        <f t="shared" si="278"/>
        <v>0</v>
      </c>
      <c r="O472" s="106">
        <f t="shared" si="279"/>
        <v>0</v>
      </c>
      <c r="P472" s="106">
        <f t="shared" si="280"/>
        <v>0</v>
      </c>
      <c r="Q472" s="106">
        <f t="shared" si="281"/>
        <v>0</v>
      </c>
      <c r="R472" s="106">
        <f t="shared" si="282"/>
        <v>0</v>
      </c>
      <c r="S472" s="106">
        <f t="shared" si="283"/>
        <v>0</v>
      </c>
      <c r="T472" s="106">
        <f t="shared" si="284"/>
        <v>0</v>
      </c>
      <c r="U472" s="106">
        <f t="shared" si="285"/>
        <v>0</v>
      </c>
      <c r="V472" s="106">
        <f t="shared" si="286"/>
        <v>0</v>
      </c>
      <c r="W472" s="106">
        <f t="shared" si="287"/>
        <v>0</v>
      </c>
      <c r="X472" s="106">
        <f t="shared" si="288"/>
        <v>0</v>
      </c>
      <c r="Y472" s="98">
        <f t="shared" si="289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54"/>
        <v>456</v>
      </c>
      <c r="C473" s="97">
        <v>39300</v>
      </c>
      <c r="E473" s="107" t="s">
        <v>186</v>
      </c>
      <c r="G473" s="118">
        <v>6.4</v>
      </c>
      <c r="H473" s="106" t="str">
        <f t="shared" si="273"/>
        <v>P, S, T &amp; D Plant - Demand</v>
      </c>
      <c r="I473" s="98">
        <f>'Dep. Res. Class'!K$205</f>
        <v>0</v>
      </c>
      <c r="J473" s="106">
        <f t="shared" si="274"/>
        <v>0</v>
      </c>
      <c r="K473" s="106">
        <f t="shared" si="275"/>
        <v>0</v>
      </c>
      <c r="L473" s="106">
        <f t="shared" si="276"/>
        <v>0</v>
      </c>
      <c r="M473" s="106">
        <f t="shared" si="277"/>
        <v>0</v>
      </c>
      <c r="N473" s="106">
        <f t="shared" si="278"/>
        <v>0</v>
      </c>
      <c r="O473" s="106">
        <f t="shared" si="279"/>
        <v>0</v>
      </c>
      <c r="P473" s="106">
        <f t="shared" si="280"/>
        <v>0</v>
      </c>
      <c r="Q473" s="106">
        <f t="shared" si="281"/>
        <v>0</v>
      </c>
      <c r="R473" s="106">
        <f t="shared" si="282"/>
        <v>0</v>
      </c>
      <c r="S473" s="106">
        <f t="shared" si="283"/>
        <v>0</v>
      </c>
      <c r="T473" s="106">
        <f t="shared" si="284"/>
        <v>0</v>
      </c>
      <c r="U473" s="106">
        <f t="shared" si="285"/>
        <v>0</v>
      </c>
      <c r="V473" s="106">
        <f t="shared" si="286"/>
        <v>0</v>
      </c>
      <c r="W473" s="106">
        <f t="shared" si="287"/>
        <v>0</v>
      </c>
      <c r="X473" s="106">
        <f t="shared" si="288"/>
        <v>0</v>
      </c>
      <c r="Y473" s="98">
        <f t="shared" si="289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54"/>
        <v>457</v>
      </c>
      <c r="C474" s="97">
        <v>39400</v>
      </c>
      <c r="E474" s="107" t="s">
        <v>301</v>
      </c>
      <c r="G474" s="118">
        <v>6.4</v>
      </c>
      <c r="H474" s="106" t="str">
        <f t="shared" si="273"/>
        <v>P, S, T &amp; D Plant - Demand</v>
      </c>
      <c r="I474" s="98">
        <f>'Dep. Res. Class'!K$206</f>
        <v>1222.9839810356343</v>
      </c>
      <c r="J474" s="106">
        <f t="shared" si="274"/>
        <v>569.65874073443501</v>
      </c>
      <c r="K474" s="106">
        <f t="shared" si="275"/>
        <v>307.39076952971112</v>
      </c>
      <c r="L474" s="106">
        <f t="shared" si="276"/>
        <v>6.9758703671913516</v>
      </c>
      <c r="M474" s="106">
        <f t="shared" si="277"/>
        <v>177.387057570899</v>
      </c>
      <c r="N474" s="106">
        <f t="shared" si="278"/>
        <v>161.57154283339784</v>
      </c>
      <c r="O474" s="106">
        <f t="shared" si="279"/>
        <v>0</v>
      </c>
      <c r="P474" s="106">
        <f t="shared" si="280"/>
        <v>0</v>
      </c>
      <c r="Q474" s="106">
        <f t="shared" si="281"/>
        <v>0</v>
      </c>
      <c r="R474" s="106">
        <f t="shared" si="282"/>
        <v>0</v>
      </c>
      <c r="S474" s="106">
        <f t="shared" si="283"/>
        <v>0</v>
      </c>
      <c r="T474" s="106">
        <f t="shared" si="284"/>
        <v>0</v>
      </c>
      <c r="U474" s="106">
        <f t="shared" si="285"/>
        <v>0</v>
      </c>
      <c r="V474" s="106">
        <f t="shared" si="286"/>
        <v>0</v>
      </c>
      <c r="W474" s="106">
        <f t="shared" si="287"/>
        <v>0</v>
      </c>
      <c r="X474" s="106">
        <f t="shared" si="288"/>
        <v>0</v>
      </c>
      <c r="Y474" s="98">
        <f t="shared" si="289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si="254"/>
        <v>458</v>
      </c>
      <c r="C475" s="97">
        <v>39600</v>
      </c>
      <c r="E475" s="107" t="s">
        <v>302</v>
      </c>
      <c r="G475" s="118">
        <v>6.4</v>
      </c>
      <c r="H475" s="106" t="str">
        <f t="shared" si="273"/>
        <v>P, S, T &amp; D Plant - Demand</v>
      </c>
      <c r="I475" s="98">
        <f>'Dep. Res. Class'!K$207</f>
        <v>0</v>
      </c>
      <c r="J475" s="106">
        <f t="shared" si="274"/>
        <v>0</v>
      </c>
      <c r="K475" s="106">
        <f t="shared" si="275"/>
        <v>0</v>
      </c>
      <c r="L475" s="106">
        <f t="shared" si="276"/>
        <v>0</v>
      </c>
      <c r="M475" s="106">
        <f t="shared" si="277"/>
        <v>0</v>
      </c>
      <c r="N475" s="106">
        <f t="shared" si="278"/>
        <v>0</v>
      </c>
      <c r="O475" s="106">
        <f t="shared" si="279"/>
        <v>0</v>
      </c>
      <c r="P475" s="106">
        <f t="shared" si="280"/>
        <v>0</v>
      </c>
      <c r="Q475" s="106">
        <f t="shared" si="281"/>
        <v>0</v>
      </c>
      <c r="R475" s="106">
        <f t="shared" si="282"/>
        <v>0</v>
      </c>
      <c r="S475" s="106">
        <f t="shared" si="283"/>
        <v>0</v>
      </c>
      <c r="T475" s="106">
        <f t="shared" si="284"/>
        <v>0</v>
      </c>
      <c r="U475" s="106">
        <f t="shared" si="285"/>
        <v>0</v>
      </c>
      <c r="V475" s="106">
        <f t="shared" si="286"/>
        <v>0</v>
      </c>
      <c r="W475" s="106">
        <f t="shared" si="287"/>
        <v>0</v>
      </c>
      <c r="X475" s="106">
        <f t="shared" si="288"/>
        <v>0</v>
      </c>
      <c r="Y475" s="98">
        <f t="shared" si="289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54"/>
        <v>459</v>
      </c>
      <c r="C476" s="97">
        <v>39603</v>
      </c>
      <c r="E476" s="107" t="s">
        <v>303</v>
      </c>
      <c r="G476" s="118">
        <v>6.4</v>
      </c>
      <c r="H476" s="106" t="str">
        <f t="shared" si="273"/>
        <v>P, S, T &amp; D Plant - Demand</v>
      </c>
      <c r="I476" s="98">
        <f>'Dep. Res. Class'!K$208</f>
        <v>0</v>
      </c>
      <c r="J476" s="106">
        <f t="shared" si="274"/>
        <v>0</v>
      </c>
      <c r="K476" s="106">
        <f t="shared" si="275"/>
        <v>0</v>
      </c>
      <c r="L476" s="106">
        <f t="shared" si="276"/>
        <v>0</v>
      </c>
      <c r="M476" s="106">
        <f t="shared" si="277"/>
        <v>0</v>
      </c>
      <c r="N476" s="106">
        <f t="shared" si="278"/>
        <v>0</v>
      </c>
      <c r="O476" s="106">
        <f t="shared" si="279"/>
        <v>0</v>
      </c>
      <c r="P476" s="106">
        <f t="shared" si="280"/>
        <v>0</v>
      </c>
      <c r="Q476" s="106">
        <f t="shared" si="281"/>
        <v>0</v>
      </c>
      <c r="R476" s="106">
        <f t="shared" si="282"/>
        <v>0</v>
      </c>
      <c r="S476" s="106">
        <f t="shared" si="283"/>
        <v>0</v>
      </c>
      <c r="T476" s="106">
        <f t="shared" si="284"/>
        <v>0</v>
      </c>
      <c r="U476" s="106">
        <f t="shared" si="285"/>
        <v>0</v>
      </c>
      <c r="V476" s="106">
        <f t="shared" si="286"/>
        <v>0</v>
      </c>
      <c r="W476" s="106">
        <f t="shared" si="287"/>
        <v>0</v>
      </c>
      <c r="X476" s="106">
        <f t="shared" si="288"/>
        <v>0</v>
      </c>
      <c r="Y476" s="98">
        <f t="shared" si="289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ref="A477:A537" si="290">A476+1</f>
        <v>460</v>
      </c>
      <c r="C477" s="97">
        <v>39604</v>
      </c>
      <c r="E477" s="107" t="s">
        <v>304</v>
      </c>
      <c r="G477" s="118">
        <v>6.4</v>
      </c>
      <c r="H477" s="106" t="str">
        <f t="shared" si="273"/>
        <v>P, S, T &amp; D Plant - Demand</v>
      </c>
      <c r="I477" s="98">
        <f>'Dep. Res. Class'!K$209</f>
        <v>0</v>
      </c>
      <c r="J477" s="106">
        <f t="shared" si="274"/>
        <v>0</v>
      </c>
      <c r="K477" s="106">
        <f t="shared" si="275"/>
        <v>0</v>
      </c>
      <c r="L477" s="106">
        <f t="shared" si="276"/>
        <v>0</v>
      </c>
      <c r="M477" s="106">
        <f t="shared" si="277"/>
        <v>0</v>
      </c>
      <c r="N477" s="106">
        <f t="shared" si="278"/>
        <v>0</v>
      </c>
      <c r="O477" s="106">
        <f t="shared" si="279"/>
        <v>0</v>
      </c>
      <c r="P477" s="106">
        <f t="shared" si="280"/>
        <v>0</v>
      </c>
      <c r="Q477" s="106">
        <f t="shared" si="281"/>
        <v>0</v>
      </c>
      <c r="R477" s="106">
        <f t="shared" si="282"/>
        <v>0</v>
      </c>
      <c r="S477" s="106">
        <f t="shared" si="283"/>
        <v>0</v>
      </c>
      <c r="T477" s="106">
        <f t="shared" si="284"/>
        <v>0</v>
      </c>
      <c r="U477" s="106">
        <f t="shared" si="285"/>
        <v>0</v>
      </c>
      <c r="V477" s="106">
        <f t="shared" si="286"/>
        <v>0</v>
      </c>
      <c r="W477" s="106">
        <f t="shared" si="287"/>
        <v>0</v>
      </c>
      <c r="X477" s="106">
        <f t="shared" si="288"/>
        <v>0</v>
      </c>
      <c r="Y477" s="98">
        <f t="shared" si="289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90"/>
        <v>461</v>
      </c>
      <c r="C478" s="97">
        <v>39605</v>
      </c>
      <c r="E478" s="98" t="s">
        <v>305</v>
      </c>
      <c r="G478" s="118">
        <v>6.4</v>
      </c>
      <c r="H478" s="106" t="str">
        <f t="shared" si="273"/>
        <v>P, S, T &amp; D Plant - Demand</v>
      </c>
      <c r="I478" s="98">
        <f>'Dep. Res. Class'!K$210</f>
        <v>0</v>
      </c>
      <c r="J478" s="106">
        <f t="shared" si="274"/>
        <v>0</v>
      </c>
      <c r="K478" s="106">
        <f t="shared" si="275"/>
        <v>0</v>
      </c>
      <c r="L478" s="106">
        <f t="shared" si="276"/>
        <v>0</v>
      </c>
      <c r="M478" s="106">
        <f t="shared" si="277"/>
        <v>0</v>
      </c>
      <c r="N478" s="106">
        <f t="shared" si="278"/>
        <v>0</v>
      </c>
      <c r="O478" s="106">
        <f t="shared" si="279"/>
        <v>0</v>
      </c>
      <c r="P478" s="106">
        <f t="shared" si="280"/>
        <v>0</v>
      </c>
      <c r="Q478" s="106">
        <f t="shared" si="281"/>
        <v>0</v>
      </c>
      <c r="R478" s="106">
        <f t="shared" si="282"/>
        <v>0</v>
      </c>
      <c r="S478" s="106">
        <f t="shared" si="283"/>
        <v>0</v>
      </c>
      <c r="T478" s="106">
        <f t="shared" si="284"/>
        <v>0</v>
      </c>
      <c r="U478" s="106">
        <f t="shared" si="285"/>
        <v>0</v>
      </c>
      <c r="V478" s="106">
        <f t="shared" si="286"/>
        <v>0</v>
      </c>
      <c r="W478" s="106">
        <f t="shared" si="287"/>
        <v>0</v>
      </c>
      <c r="X478" s="106">
        <f t="shared" si="288"/>
        <v>0</v>
      </c>
      <c r="Y478" s="98">
        <f t="shared" si="289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90"/>
        <v>462</v>
      </c>
      <c r="C479" s="97">
        <v>39700</v>
      </c>
      <c r="E479" s="107" t="s">
        <v>306</v>
      </c>
      <c r="G479" s="118">
        <v>6.4</v>
      </c>
      <c r="H479" s="106" t="str">
        <f t="shared" si="273"/>
        <v>P, S, T &amp; D Plant - Demand</v>
      </c>
      <c r="I479" s="98">
        <f>'Dep. Res. Class'!K$211</f>
        <v>721.17708957601735</v>
      </c>
      <c r="J479" s="106">
        <f t="shared" si="274"/>
        <v>335.92004397842447</v>
      </c>
      <c r="K479" s="106">
        <f t="shared" si="275"/>
        <v>181.26417350474694</v>
      </c>
      <c r="L479" s="106">
        <f t="shared" si="276"/>
        <v>4.1135762746544575</v>
      </c>
      <c r="M479" s="106">
        <f t="shared" si="277"/>
        <v>104.60274532713355</v>
      </c>
      <c r="N479" s="106">
        <f t="shared" si="278"/>
        <v>95.276550491057947</v>
      </c>
      <c r="O479" s="106">
        <f t="shared" si="279"/>
        <v>0</v>
      </c>
      <c r="P479" s="106">
        <f t="shared" si="280"/>
        <v>0</v>
      </c>
      <c r="Q479" s="106">
        <f t="shared" si="281"/>
        <v>0</v>
      </c>
      <c r="R479" s="106">
        <f t="shared" si="282"/>
        <v>0</v>
      </c>
      <c r="S479" s="106">
        <f t="shared" si="283"/>
        <v>0</v>
      </c>
      <c r="T479" s="106">
        <f t="shared" si="284"/>
        <v>0</v>
      </c>
      <c r="U479" s="106">
        <f t="shared" si="285"/>
        <v>0</v>
      </c>
      <c r="V479" s="106">
        <f t="shared" si="286"/>
        <v>0</v>
      </c>
      <c r="W479" s="106">
        <f t="shared" si="287"/>
        <v>0</v>
      </c>
      <c r="X479" s="106">
        <f t="shared" si="288"/>
        <v>0</v>
      </c>
      <c r="Y479" s="98">
        <f t="shared" si="289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90"/>
        <v>463</v>
      </c>
      <c r="C480" s="97">
        <v>39701</v>
      </c>
      <c r="E480" s="107" t="s">
        <v>307</v>
      </c>
      <c r="G480" s="118">
        <v>6.4</v>
      </c>
      <c r="H480" s="106" t="str">
        <f t="shared" si="273"/>
        <v>P, S, T &amp; D Plant - Demand</v>
      </c>
      <c r="I480" s="98">
        <f>'Dep. Res. Class'!K$212</f>
        <v>0</v>
      </c>
      <c r="J480" s="106">
        <f t="shared" si="274"/>
        <v>0</v>
      </c>
      <c r="K480" s="106">
        <f t="shared" si="275"/>
        <v>0</v>
      </c>
      <c r="L480" s="106">
        <f t="shared" si="276"/>
        <v>0</v>
      </c>
      <c r="M480" s="106">
        <f t="shared" si="277"/>
        <v>0</v>
      </c>
      <c r="N480" s="106">
        <f t="shared" si="278"/>
        <v>0</v>
      </c>
      <c r="O480" s="106">
        <f t="shared" si="279"/>
        <v>0</v>
      </c>
      <c r="P480" s="106">
        <f t="shared" si="280"/>
        <v>0</v>
      </c>
      <c r="Q480" s="106">
        <f t="shared" si="281"/>
        <v>0</v>
      </c>
      <c r="R480" s="106">
        <f t="shared" si="282"/>
        <v>0</v>
      </c>
      <c r="S480" s="106">
        <f t="shared" si="283"/>
        <v>0</v>
      </c>
      <c r="T480" s="106">
        <f t="shared" si="284"/>
        <v>0</v>
      </c>
      <c r="U480" s="106">
        <f t="shared" si="285"/>
        <v>0</v>
      </c>
      <c r="V480" s="106">
        <f t="shared" si="286"/>
        <v>0</v>
      </c>
      <c r="W480" s="106">
        <f t="shared" si="287"/>
        <v>0</v>
      </c>
      <c r="X480" s="106">
        <f t="shared" si="288"/>
        <v>0</v>
      </c>
      <c r="Y480" s="98">
        <f t="shared" si="289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90"/>
        <v>464</v>
      </c>
      <c r="C481" s="97">
        <v>39702</v>
      </c>
      <c r="E481" s="107" t="s">
        <v>308</v>
      </c>
      <c r="G481" s="118">
        <v>6.4</v>
      </c>
      <c r="H481" s="106" t="str">
        <f t="shared" si="273"/>
        <v>P, S, T &amp; D Plant - Demand</v>
      </c>
      <c r="I481" s="98">
        <f>'Dep. Res. Class'!K$213</f>
        <v>0</v>
      </c>
      <c r="J481" s="106">
        <f t="shared" si="274"/>
        <v>0</v>
      </c>
      <c r="K481" s="106">
        <f t="shared" si="275"/>
        <v>0</v>
      </c>
      <c r="L481" s="106">
        <f t="shared" si="276"/>
        <v>0</v>
      </c>
      <c r="M481" s="106">
        <f t="shared" si="277"/>
        <v>0</v>
      </c>
      <c r="N481" s="106">
        <f t="shared" si="278"/>
        <v>0</v>
      </c>
      <c r="O481" s="106">
        <f t="shared" si="279"/>
        <v>0</v>
      </c>
      <c r="P481" s="106">
        <f t="shared" si="280"/>
        <v>0</v>
      </c>
      <c r="Q481" s="106">
        <f t="shared" si="281"/>
        <v>0</v>
      </c>
      <c r="R481" s="106">
        <f t="shared" si="282"/>
        <v>0</v>
      </c>
      <c r="S481" s="106">
        <f t="shared" si="283"/>
        <v>0</v>
      </c>
      <c r="T481" s="106">
        <f t="shared" si="284"/>
        <v>0</v>
      </c>
      <c r="U481" s="106">
        <f t="shared" si="285"/>
        <v>0</v>
      </c>
      <c r="V481" s="106">
        <f t="shared" si="286"/>
        <v>0</v>
      </c>
      <c r="W481" s="106">
        <f t="shared" si="287"/>
        <v>0</v>
      </c>
      <c r="X481" s="106">
        <f t="shared" si="288"/>
        <v>0</v>
      </c>
      <c r="Y481" s="98">
        <f t="shared" si="289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si="290"/>
        <v>465</v>
      </c>
      <c r="C482" s="97">
        <v>39705</v>
      </c>
      <c r="E482" s="107" t="s">
        <v>309</v>
      </c>
      <c r="G482" s="118">
        <v>6.4</v>
      </c>
      <c r="H482" s="106" t="str">
        <f t="shared" si="273"/>
        <v>P, S, T &amp; D Plant - Demand</v>
      </c>
      <c r="I482" s="98">
        <f>'Dep. Res. Class'!K$214</f>
        <v>0</v>
      </c>
      <c r="J482" s="106">
        <f t="shared" si="274"/>
        <v>0</v>
      </c>
      <c r="K482" s="106">
        <f t="shared" si="275"/>
        <v>0</v>
      </c>
      <c r="L482" s="106">
        <f t="shared" si="276"/>
        <v>0</v>
      </c>
      <c r="M482" s="106">
        <f t="shared" si="277"/>
        <v>0</v>
      </c>
      <c r="N482" s="106">
        <f t="shared" si="278"/>
        <v>0</v>
      </c>
      <c r="O482" s="106">
        <f t="shared" si="279"/>
        <v>0</v>
      </c>
      <c r="P482" s="106">
        <f t="shared" si="280"/>
        <v>0</v>
      </c>
      <c r="Q482" s="106">
        <f t="shared" si="281"/>
        <v>0</v>
      </c>
      <c r="R482" s="106">
        <f t="shared" si="282"/>
        <v>0</v>
      </c>
      <c r="S482" s="106">
        <f t="shared" si="283"/>
        <v>0</v>
      </c>
      <c r="T482" s="106">
        <f t="shared" si="284"/>
        <v>0</v>
      </c>
      <c r="U482" s="106">
        <f t="shared" si="285"/>
        <v>0</v>
      </c>
      <c r="V482" s="106">
        <f t="shared" si="286"/>
        <v>0</v>
      </c>
      <c r="W482" s="106">
        <f t="shared" si="287"/>
        <v>0</v>
      </c>
      <c r="X482" s="106">
        <f t="shared" si="288"/>
        <v>0</v>
      </c>
      <c r="Y482" s="98">
        <f t="shared" si="289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90"/>
        <v>466</v>
      </c>
      <c r="C483" s="97">
        <v>39800</v>
      </c>
      <c r="E483" s="107" t="s">
        <v>310</v>
      </c>
      <c r="G483" s="118">
        <v>6.4</v>
      </c>
      <c r="H483" s="106" t="str">
        <f t="shared" si="273"/>
        <v>P, S, T &amp; D Plant - Demand</v>
      </c>
      <c r="I483" s="98">
        <f>'Dep. Res. Class'!K$215</f>
        <v>1492.1282431427787</v>
      </c>
      <c r="J483" s="106">
        <f t="shared" si="274"/>
        <v>695.02455402826206</v>
      </c>
      <c r="K483" s="106">
        <f t="shared" si="275"/>
        <v>375.03880345862876</v>
      </c>
      <c r="L483" s="106">
        <f t="shared" si="276"/>
        <v>8.5110625787384837</v>
      </c>
      <c r="M483" s="106">
        <f t="shared" si="277"/>
        <v>216.42494315043717</v>
      </c>
      <c r="N483" s="106">
        <f t="shared" si="278"/>
        <v>197.12887992671227</v>
      </c>
      <c r="O483" s="106">
        <f t="shared" si="279"/>
        <v>0</v>
      </c>
      <c r="P483" s="106">
        <f t="shared" si="280"/>
        <v>0</v>
      </c>
      <c r="Q483" s="106">
        <f t="shared" si="281"/>
        <v>0</v>
      </c>
      <c r="R483" s="106">
        <f t="shared" si="282"/>
        <v>0</v>
      </c>
      <c r="S483" s="106">
        <f t="shared" si="283"/>
        <v>0</v>
      </c>
      <c r="T483" s="106">
        <f t="shared" si="284"/>
        <v>0</v>
      </c>
      <c r="U483" s="106">
        <f t="shared" si="285"/>
        <v>0</v>
      </c>
      <c r="V483" s="106">
        <f t="shared" si="286"/>
        <v>0</v>
      </c>
      <c r="W483" s="106">
        <f t="shared" si="287"/>
        <v>0</v>
      </c>
      <c r="X483" s="106">
        <f t="shared" si="288"/>
        <v>0</v>
      </c>
      <c r="Y483" s="98">
        <f t="shared" si="289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90"/>
        <v>467</v>
      </c>
      <c r="C484" s="97">
        <v>39900</v>
      </c>
      <c r="E484" s="107" t="s">
        <v>311</v>
      </c>
      <c r="G484" s="118">
        <v>6.4</v>
      </c>
      <c r="H484" s="106" t="str">
        <f t="shared" si="273"/>
        <v>P, S, T &amp; D Plant - Demand</v>
      </c>
      <c r="I484" s="98">
        <f>'Dep. Res. Class'!K$216</f>
        <v>-1.2821176198154797E-3</v>
      </c>
      <c r="J484" s="106">
        <f t="shared" si="274"/>
        <v>-5.972028416586729E-4</v>
      </c>
      <c r="K484" s="106">
        <f t="shared" si="275"/>
        <v>-3.2225370723903095E-4</v>
      </c>
      <c r="L484" s="106">
        <f t="shared" si="276"/>
        <v>-7.3131671796313684E-6</v>
      </c>
      <c r="M484" s="106">
        <f t="shared" si="277"/>
        <v>-1.8596406458756863E-4</v>
      </c>
      <c r="N484" s="106">
        <f t="shared" si="278"/>
        <v>-1.693838391505759E-4</v>
      </c>
      <c r="O484" s="106">
        <f t="shared" si="279"/>
        <v>0</v>
      </c>
      <c r="P484" s="106">
        <f t="shared" si="280"/>
        <v>0</v>
      </c>
      <c r="Q484" s="106">
        <f t="shared" si="281"/>
        <v>0</v>
      </c>
      <c r="R484" s="106">
        <f t="shared" si="282"/>
        <v>0</v>
      </c>
      <c r="S484" s="106">
        <f t="shared" si="283"/>
        <v>0</v>
      </c>
      <c r="T484" s="106">
        <f t="shared" si="284"/>
        <v>0</v>
      </c>
      <c r="U484" s="106">
        <f t="shared" si="285"/>
        <v>0</v>
      </c>
      <c r="V484" s="106">
        <f t="shared" si="286"/>
        <v>0</v>
      </c>
      <c r="W484" s="106">
        <f t="shared" si="287"/>
        <v>0</v>
      </c>
      <c r="X484" s="106">
        <f t="shared" si="288"/>
        <v>0</v>
      </c>
      <c r="Y484" s="98">
        <f t="shared" si="289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90"/>
        <v>468</v>
      </c>
      <c r="C485" s="97">
        <v>39901</v>
      </c>
      <c r="E485" s="107" t="s">
        <v>312</v>
      </c>
      <c r="G485" s="118">
        <v>6.4</v>
      </c>
      <c r="H485" s="106" t="str">
        <f t="shared" si="273"/>
        <v>P, S, T &amp; D Plant - Demand</v>
      </c>
      <c r="I485" s="98">
        <f>'Dep. Res. Class'!K$217</f>
        <v>156008.5581314381</v>
      </c>
      <c r="J485" s="106">
        <f t="shared" si="274"/>
        <v>72667.868219903088</v>
      </c>
      <c r="K485" s="106">
        <f t="shared" si="275"/>
        <v>39211.953288737423</v>
      </c>
      <c r="L485" s="106">
        <f t="shared" si="276"/>
        <v>889.86895541818103</v>
      </c>
      <c r="M485" s="106">
        <f t="shared" si="277"/>
        <v>22628.177892714375</v>
      </c>
      <c r="N485" s="106">
        <f t="shared" si="278"/>
        <v>20610.689774665036</v>
      </c>
      <c r="O485" s="106">
        <f t="shared" si="279"/>
        <v>0</v>
      </c>
      <c r="P485" s="106">
        <f t="shared" si="280"/>
        <v>0</v>
      </c>
      <c r="Q485" s="106">
        <f t="shared" si="281"/>
        <v>0</v>
      </c>
      <c r="R485" s="106">
        <f t="shared" si="282"/>
        <v>0</v>
      </c>
      <c r="S485" s="106">
        <f t="shared" si="283"/>
        <v>0</v>
      </c>
      <c r="T485" s="106">
        <f t="shared" si="284"/>
        <v>0</v>
      </c>
      <c r="U485" s="106">
        <f t="shared" si="285"/>
        <v>0</v>
      </c>
      <c r="V485" s="106">
        <f t="shared" si="286"/>
        <v>0</v>
      </c>
      <c r="W485" s="106">
        <f t="shared" si="287"/>
        <v>0</v>
      </c>
      <c r="X485" s="106">
        <f t="shared" si="288"/>
        <v>0</v>
      </c>
      <c r="Y485" s="98">
        <f t="shared" si="289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90"/>
        <v>469</v>
      </c>
      <c r="C486" s="97">
        <v>39902</v>
      </c>
      <c r="E486" s="107" t="s">
        <v>313</v>
      </c>
      <c r="G486" s="118">
        <v>6.4</v>
      </c>
      <c r="H486" s="106" t="str">
        <f t="shared" si="273"/>
        <v>P, S, T &amp; D Plant - Demand</v>
      </c>
      <c r="I486" s="98">
        <f>'Dep. Res. Class'!K$218</f>
        <v>232317.89490147398</v>
      </c>
      <c r="J486" s="106">
        <f t="shared" si="274"/>
        <v>108212.30818377531</v>
      </c>
      <c r="K486" s="106">
        <f t="shared" si="275"/>
        <v>58391.914854693321</v>
      </c>
      <c r="L486" s="106">
        <f t="shared" si="276"/>
        <v>1325.1355242111276</v>
      </c>
      <c r="M486" s="106">
        <f t="shared" si="277"/>
        <v>33696.424840119864</v>
      </c>
      <c r="N486" s="106">
        <f t="shared" si="278"/>
        <v>30692.111498674345</v>
      </c>
      <c r="O486" s="106">
        <f t="shared" si="279"/>
        <v>0</v>
      </c>
      <c r="P486" s="106">
        <f t="shared" si="280"/>
        <v>0</v>
      </c>
      <c r="Q486" s="106">
        <f t="shared" si="281"/>
        <v>0</v>
      </c>
      <c r="R486" s="106">
        <f t="shared" si="282"/>
        <v>0</v>
      </c>
      <c r="S486" s="106">
        <f t="shared" si="283"/>
        <v>0</v>
      </c>
      <c r="T486" s="106">
        <f t="shared" si="284"/>
        <v>0</v>
      </c>
      <c r="U486" s="106">
        <f t="shared" si="285"/>
        <v>0</v>
      </c>
      <c r="V486" s="106">
        <f t="shared" si="286"/>
        <v>0</v>
      </c>
      <c r="W486" s="106">
        <f t="shared" si="287"/>
        <v>0</v>
      </c>
      <c r="X486" s="106">
        <f t="shared" si="288"/>
        <v>0</v>
      </c>
      <c r="Y486" s="98">
        <f t="shared" si="289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90"/>
        <v>470</v>
      </c>
      <c r="C487" s="97">
        <v>39903</v>
      </c>
      <c r="E487" s="107" t="s">
        <v>314</v>
      </c>
      <c r="G487" s="118">
        <v>6.4</v>
      </c>
      <c r="H487" s="106" t="str">
        <f t="shared" si="273"/>
        <v>P, S, T &amp; D Plant - Demand</v>
      </c>
      <c r="I487" s="98">
        <f>'Dep. Res. Class'!K$219</f>
        <v>29628.315373216894</v>
      </c>
      <c r="J487" s="106">
        <f t="shared" si="274"/>
        <v>13800.694929214826</v>
      </c>
      <c r="K487" s="106">
        <f t="shared" si="275"/>
        <v>7446.9255555823538</v>
      </c>
      <c r="L487" s="106">
        <f t="shared" si="276"/>
        <v>168.99917778710591</v>
      </c>
      <c r="M487" s="106">
        <f t="shared" si="277"/>
        <v>4297.4231603483622</v>
      </c>
      <c r="N487" s="106">
        <f t="shared" si="278"/>
        <v>3914.2725502842463</v>
      </c>
      <c r="O487" s="106">
        <f t="shared" si="279"/>
        <v>0</v>
      </c>
      <c r="P487" s="106">
        <f t="shared" si="280"/>
        <v>0</v>
      </c>
      <c r="Q487" s="106">
        <f t="shared" si="281"/>
        <v>0</v>
      </c>
      <c r="R487" s="106">
        <f t="shared" si="282"/>
        <v>0</v>
      </c>
      <c r="S487" s="106">
        <f t="shared" si="283"/>
        <v>0</v>
      </c>
      <c r="T487" s="106">
        <f t="shared" si="284"/>
        <v>0</v>
      </c>
      <c r="U487" s="106">
        <f t="shared" si="285"/>
        <v>0</v>
      </c>
      <c r="V487" s="106">
        <f t="shared" si="286"/>
        <v>0</v>
      </c>
      <c r="W487" s="106">
        <f t="shared" si="287"/>
        <v>0</v>
      </c>
      <c r="X487" s="106">
        <f t="shared" si="288"/>
        <v>0</v>
      </c>
      <c r="Y487" s="98">
        <f t="shared" si="289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90"/>
        <v>471</v>
      </c>
      <c r="C488" s="97">
        <v>39904</v>
      </c>
      <c r="E488" s="107" t="s">
        <v>315</v>
      </c>
      <c r="G488" s="118">
        <v>6.4</v>
      </c>
      <c r="H488" s="106" t="str">
        <f t="shared" si="273"/>
        <v>P, S, T &amp; D Plant - Demand</v>
      </c>
      <c r="I488" s="98">
        <f>'Dep. Res. Class'!K$220</f>
        <v>0</v>
      </c>
      <c r="J488" s="106">
        <f t="shared" si="274"/>
        <v>0</v>
      </c>
      <c r="K488" s="106">
        <f t="shared" si="275"/>
        <v>0</v>
      </c>
      <c r="L488" s="106">
        <f t="shared" si="276"/>
        <v>0</v>
      </c>
      <c r="M488" s="106">
        <f t="shared" si="277"/>
        <v>0</v>
      </c>
      <c r="N488" s="106">
        <f t="shared" si="278"/>
        <v>0</v>
      </c>
      <c r="O488" s="106">
        <f t="shared" si="279"/>
        <v>0</v>
      </c>
      <c r="P488" s="106">
        <f t="shared" si="280"/>
        <v>0</v>
      </c>
      <c r="Q488" s="106">
        <f t="shared" si="281"/>
        <v>0</v>
      </c>
      <c r="R488" s="106">
        <f t="shared" si="282"/>
        <v>0</v>
      </c>
      <c r="S488" s="106">
        <f t="shared" si="283"/>
        <v>0</v>
      </c>
      <c r="T488" s="106">
        <f t="shared" si="284"/>
        <v>0</v>
      </c>
      <c r="U488" s="106">
        <f t="shared" si="285"/>
        <v>0</v>
      </c>
      <c r="V488" s="106">
        <f t="shared" si="286"/>
        <v>0</v>
      </c>
      <c r="W488" s="106">
        <f t="shared" si="287"/>
        <v>0</v>
      </c>
      <c r="X488" s="106">
        <f t="shared" si="288"/>
        <v>0</v>
      </c>
      <c r="Y488" s="98">
        <f t="shared" si="289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90"/>
        <v>472</v>
      </c>
      <c r="C489" s="97">
        <v>39905</v>
      </c>
      <c r="E489" s="107" t="s">
        <v>316</v>
      </c>
      <c r="G489" s="118">
        <v>6.4</v>
      </c>
      <c r="H489" s="106" t="str">
        <f t="shared" si="273"/>
        <v>P, S, T &amp; D Plant - Demand</v>
      </c>
      <c r="I489" s="98">
        <f>'Dep. Res. Class'!K$221</f>
        <v>0</v>
      </c>
      <c r="J489" s="106">
        <f t="shared" si="274"/>
        <v>0</v>
      </c>
      <c r="K489" s="106">
        <f t="shared" si="275"/>
        <v>0</v>
      </c>
      <c r="L489" s="106">
        <f t="shared" si="276"/>
        <v>0</v>
      </c>
      <c r="M489" s="106">
        <f t="shared" si="277"/>
        <v>0</v>
      </c>
      <c r="N489" s="106">
        <f t="shared" si="278"/>
        <v>0</v>
      </c>
      <c r="O489" s="106">
        <f t="shared" si="279"/>
        <v>0</v>
      </c>
      <c r="P489" s="106">
        <f t="shared" si="280"/>
        <v>0</v>
      </c>
      <c r="Q489" s="106">
        <f t="shared" si="281"/>
        <v>0</v>
      </c>
      <c r="R489" s="106">
        <f t="shared" si="282"/>
        <v>0</v>
      </c>
      <c r="S489" s="106">
        <f t="shared" si="283"/>
        <v>0</v>
      </c>
      <c r="T489" s="106">
        <f t="shared" si="284"/>
        <v>0</v>
      </c>
      <c r="U489" s="106">
        <f t="shared" si="285"/>
        <v>0</v>
      </c>
      <c r="V489" s="106">
        <f t="shared" si="286"/>
        <v>0</v>
      </c>
      <c r="W489" s="106">
        <f t="shared" si="287"/>
        <v>0</v>
      </c>
      <c r="X489" s="106">
        <f t="shared" si="288"/>
        <v>0</v>
      </c>
      <c r="Y489" s="98">
        <f t="shared" si="289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90"/>
        <v>473</v>
      </c>
      <c r="C490" s="97">
        <v>39906</v>
      </c>
      <c r="E490" s="107" t="s">
        <v>317</v>
      </c>
      <c r="G490" s="118">
        <v>6.4</v>
      </c>
      <c r="H490" s="106" t="str">
        <f t="shared" si="273"/>
        <v>P, S, T &amp; D Plant - Demand</v>
      </c>
      <c r="I490" s="98">
        <f>'Dep. Res. Class'!K$222</f>
        <v>17108.133004968106</v>
      </c>
      <c r="J490" s="106">
        <f t="shared" si="274"/>
        <v>7968.8676671582598</v>
      </c>
      <c r="K490" s="106">
        <f t="shared" si="275"/>
        <v>4300.0417431146761</v>
      </c>
      <c r="L490" s="106">
        <f t="shared" si="276"/>
        <v>97.584367349001269</v>
      </c>
      <c r="M490" s="106">
        <f t="shared" si="277"/>
        <v>2481.4400035828844</v>
      </c>
      <c r="N490" s="106">
        <f t="shared" si="278"/>
        <v>2260.199223763284</v>
      </c>
      <c r="O490" s="106">
        <f t="shared" si="279"/>
        <v>0</v>
      </c>
      <c r="P490" s="106">
        <f t="shared" si="280"/>
        <v>0</v>
      </c>
      <c r="Q490" s="106">
        <f t="shared" si="281"/>
        <v>0</v>
      </c>
      <c r="R490" s="106">
        <f t="shared" si="282"/>
        <v>0</v>
      </c>
      <c r="S490" s="106">
        <f t="shared" si="283"/>
        <v>0</v>
      </c>
      <c r="T490" s="106">
        <f t="shared" si="284"/>
        <v>0</v>
      </c>
      <c r="U490" s="106">
        <f t="shared" si="285"/>
        <v>0</v>
      </c>
      <c r="V490" s="106">
        <f t="shared" si="286"/>
        <v>0</v>
      </c>
      <c r="W490" s="106">
        <f t="shared" si="287"/>
        <v>0</v>
      </c>
      <c r="X490" s="106">
        <f t="shared" si="288"/>
        <v>0</v>
      </c>
      <c r="Y490" s="98">
        <f t="shared" si="289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90"/>
        <v>474</v>
      </c>
      <c r="C491" s="97">
        <v>39907</v>
      </c>
      <c r="E491" s="107" t="s">
        <v>318</v>
      </c>
      <c r="G491" s="118">
        <v>6.4</v>
      </c>
      <c r="H491" s="106" t="str">
        <f t="shared" si="273"/>
        <v>P, S, T &amp; D Plant - Demand</v>
      </c>
      <c r="I491" s="98">
        <f>'Dep. Res. Class'!K$223</f>
        <v>6363.9055083739631</v>
      </c>
      <c r="J491" s="106">
        <f t="shared" si="274"/>
        <v>2964.2697322849208</v>
      </c>
      <c r="K491" s="106">
        <f t="shared" si="275"/>
        <v>1599.5351057475882</v>
      </c>
      <c r="L491" s="106">
        <f t="shared" si="276"/>
        <v>36.299559555864889</v>
      </c>
      <c r="M491" s="106">
        <f t="shared" si="277"/>
        <v>923.04927153154699</v>
      </c>
      <c r="N491" s="106">
        <f t="shared" si="278"/>
        <v>840.75183925404212</v>
      </c>
      <c r="O491" s="106">
        <f t="shared" si="279"/>
        <v>0</v>
      </c>
      <c r="P491" s="106">
        <f t="shared" si="280"/>
        <v>0</v>
      </c>
      <c r="Q491" s="106">
        <f t="shared" si="281"/>
        <v>0</v>
      </c>
      <c r="R491" s="106">
        <f t="shared" si="282"/>
        <v>0</v>
      </c>
      <c r="S491" s="106">
        <f t="shared" si="283"/>
        <v>0</v>
      </c>
      <c r="T491" s="106">
        <f t="shared" si="284"/>
        <v>0</v>
      </c>
      <c r="U491" s="106">
        <f t="shared" si="285"/>
        <v>0</v>
      </c>
      <c r="V491" s="106">
        <f t="shared" si="286"/>
        <v>0</v>
      </c>
      <c r="W491" s="106">
        <f t="shared" si="287"/>
        <v>0</v>
      </c>
      <c r="X491" s="106">
        <f t="shared" si="288"/>
        <v>0</v>
      </c>
      <c r="Y491" s="98">
        <f t="shared" si="289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90"/>
        <v>475</v>
      </c>
      <c r="C492" s="97">
        <v>39908</v>
      </c>
      <c r="E492" s="107" t="s">
        <v>319</v>
      </c>
      <c r="G492" s="118">
        <v>6.4</v>
      </c>
      <c r="H492" s="106" t="str">
        <f t="shared" si="273"/>
        <v>P, S, T &amp; D Plant - Demand</v>
      </c>
      <c r="I492" s="98">
        <f>'Dep. Res. Class'!K$224</f>
        <v>0</v>
      </c>
      <c r="J492" s="106">
        <f t="shared" si="274"/>
        <v>0</v>
      </c>
      <c r="K492" s="106">
        <f t="shared" si="275"/>
        <v>0</v>
      </c>
      <c r="L492" s="106">
        <f t="shared" si="276"/>
        <v>0</v>
      </c>
      <c r="M492" s="106">
        <f t="shared" si="277"/>
        <v>0</v>
      </c>
      <c r="N492" s="106">
        <f t="shared" si="278"/>
        <v>0</v>
      </c>
      <c r="O492" s="106">
        <f t="shared" si="279"/>
        <v>0</v>
      </c>
      <c r="P492" s="106">
        <f t="shared" si="280"/>
        <v>0</v>
      </c>
      <c r="Q492" s="106">
        <f t="shared" si="281"/>
        <v>0</v>
      </c>
      <c r="R492" s="106">
        <f t="shared" si="282"/>
        <v>0</v>
      </c>
      <c r="S492" s="106">
        <f t="shared" si="283"/>
        <v>0</v>
      </c>
      <c r="T492" s="106">
        <f t="shared" si="284"/>
        <v>0</v>
      </c>
      <c r="U492" s="106">
        <f t="shared" si="285"/>
        <v>0</v>
      </c>
      <c r="V492" s="106">
        <f t="shared" si="286"/>
        <v>0</v>
      </c>
      <c r="W492" s="106">
        <f t="shared" si="287"/>
        <v>0</v>
      </c>
      <c r="X492" s="106">
        <f t="shared" si="288"/>
        <v>0</v>
      </c>
      <c r="Y492" s="98">
        <f t="shared" si="289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90"/>
        <v>476</v>
      </c>
      <c r="C493" s="97">
        <v>39909</v>
      </c>
      <c r="E493" s="107" t="s">
        <v>320</v>
      </c>
      <c r="G493" s="118">
        <v>6.4</v>
      </c>
      <c r="H493" s="106" t="str">
        <f t="shared" si="273"/>
        <v>P, S, T &amp; D Plant - Demand</v>
      </c>
      <c r="I493" s="98">
        <f>'Dep. Res. Class'!K$225</f>
        <v>1664347.3847548151</v>
      </c>
      <c r="J493" s="106">
        <f t="shared" si="274"/>
        <v>775243.21662922332</v>
      </c>
      <c r="K493" s="106">
        <f t="shared" si="275"/>
        <v>418325.20400742523</v>
      </c>
      <c r="L493" s="106">
        <f t="shared" si="276"/>
        <v>9493.3963012269796</v>
      </c>
      <c r="M493" s="106">
        <f t="shared" si="277"/>
        <v>241404.37645591315</v>
      </c>
      <c r="N493" s="106">
        <f t="shared" si="278"/>
        <v>219881.19136102646</v>
      </c>
      <c r="O493" s="106">
        <f t="shared" si="279"/>
        <v>0</v>
      </c>
      <c r="P493" s="106">
        <f t="shared" si="280"/>
        <v>0</v>
      </c>
      <c r="Q493" s="106">
        <f t="shared" si="281"/>
        <v>0</v>
      </c>
      <c r="R493" s="106">
        <f t="shared" si="282"/>
        <v>0</v>
      </c>
      <c r="S493" s="106">
        <f t="shared" si="283"/>
        <v>0</v>
      </c>
      <c r="T493" s="106">
        <f t="shared" si="284"/>
        <v>0</v>
      </c>
      <c r="U493" s="106">
        <f t="shared" si="285"/>
        <v>0</v>
      </c>
      <c r="V493" s="106">
        <f t="shared" si="286"/>
        <v>0</v>
      </c>
      <c r="W493" s="106">
        <f t="shared" si="287"/>
        <v>0</v>
      </c>
      <c r="X493" s="106">
        <f t="shared" si="288"/>
        <v>0</v>
      </c>
      <c r="Y493" s="98">
        <f t="shared" si="289"/>
        <v>0</v>
      </c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90"/>
        <v>477</v>
      </c>
      <c r="C494" s="97">
        <v>39924</v>
      </c>
      <c r="E494" s="107" t="s">
        <v>321</v>
      </c>
      <c r="G494" s="118">
        <v>6.4</v>
      </c>
      <c r="H494" s="106" t="str">
        <f t="shared" si="273"/>
        <v>P, S, T &amp; D Plant - Demand</v>
      </c>
      <c r="I494" s="98">
        <f>'Dep. Res. Class'!K$226</f>
        <v>0</v>
      </c>
      <c r="J494" s="106">
        <f t="shared" si="274"/>
        <v>0</v>
      </c>
      <c r="K494" s="106">
        <f t="shared" si="275"/>
        <v>0</v>
      </c>
      <c r="L494" s="106">
        <f t="shared" si="276"/>
        <v>0</v>
      </c>
      <c r="M494" s="106">
        <f t="shared" si="277"/>
        <v>0</v>
      </c>
      <c r="N494" s="106">
        <f t="shared" si="278"/>
        <v>0</v>
      </c>
      <c r="O494" s="106">
        <f t="shared" si="279"/>
        <v>0</v>
      </c>
      <c r="P494" s="106">
        <f t="shared" si="280"/>
        <v>0</v>
      </c>
      <c r="Q494" s="106">
        <f t="shared" si="281"/>
        <v>0</v>
      </c>
      <c r="R494" s="106">
        <f t="shared" si="282"/>
        <v>0</v>
      </c>
      <c r="S494" s="106">
        <f t="shared" si="283"/>
        <v>0</v>
      </c>
      <c r="T494" s="106">
        <f t="shared" si="284"/>
        <v>0</v>
      </c>
      <c r="U494" s="106">
        <f t="shared" si="285"/>
        <v>0</v>
      </c>
      <c r="V494" s="106">
        <f t="shared" si="286"/>
        <v>0</v>
      </c>
      <c r="W494" s="106">
        <f t="shared" si="287"/>
        <v>0</v>
      </c>
      <c r="X494" s="106">
        <f t="shared" si="288"/>
        <v>0</v>
      </c>
      <c r="Y494" s="98">
        <f t="shared" si="289"/>
        <v>0</v>
      </c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90"/>
        <v>478</v>
      </c>
      <c r="C495" s="103"/>
      <c r="E495" s="107" t="s">
        <v>355</v>
      </c>
      <c r="G495" s="118">
        <v>6.4</v>
      </c>
      <c r="H495" s="106" t="str">
        <f t="shared" si="273"/>
        <v>P, S, T &amp; D Plant - Demand</v>
      </c>
      <c r="I495" s="98">
        <f>'Dep. Res. Class'!K$227</f>
        <v>0</v>
      </c>
      <c r="J495" s="106">
        <f t="shared" si="274"/>
        <v>0</v>
      </c>
      <c r="K495" s="106">
        <f t="shared" si="275"/>
        <v>0</v>
      </c>
      <c r="L495" s="106">
        <f t="shared" si="276"/>
        <v>0</v>
      </c>
      <c r="M495" s="106">
        <f t="shared" si="277"/>
        <v>0</v>
      </c>
      <c r="N495" s="106">
        <f t="shared" si="278"/>
        <v>0</v>
      </c>
      <c r="O495" s="106">
        <f t="shared" si="279"/>
        <v>0</v>
      </c>
      <c r="P495" s="106">
        <f t="shared" si="280"/>
        <v>0</v>
      </c>
      <c r="Q495" s="106">
        <f t="shared" si="281"/>
        <v>0</v>
      </c>
      <c r="R495" s="106">
        <f t="shared" si="282"/>
        <v>0</v>
      </c>
      <c r="S495" s="106">
        <f t="shared" si="283"/>
        <v>0</v>
      </c>
      <c r="T495" s="106">
        <f t="shared" si="284"/>
        <v>0</v>
      </c>
      <c r="U495" s="106">
        <f t="shared" si="285"/>
        <v>0</v>
      </c>
      <c r="V495" s="106">
        <f t="shared" si="286"/>
        <v>0</v>
      </c>
      <c r="W495" s="106">
        <f t="shared" si="287"/>
        <v>0</v>
      </c>
      <c r="X495" s="106">
        <f t="shared" si="288"/>
        <v>0</v>
      </c>
      <c r="Y495" s="98">
        <f t="shared" si="289"/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90"/>
        <v>479</v>
      </c>
      <c r="G496" s="118"/>
      <c r="I496" s="98"/>
      <c r="J496" s="119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90"/>
        <v>480</v>
      </c>
      <c r="D497" s="97" t="s">
        <v>149</v>
      </c>
      <c r="G497" s="118"/>
      <c r="I497" s="98">
        <f>'Dep. Res. Class'!K$229</f>
        <v>2439148.6132810512</v>
      </c>
      <c r="J497" s="106">
        <f>SUM(J461:J495)</f>
        <v>1136141.0689363244</v>
      </c>
      <c r="K497" s="106">
        <f t="shared" ref="K497:X497" si="291">SUM(K461:K495)</f>
        <v>613067.53061383218</v>
      </c>
      <c r="L497" s="106">
        <f t="shared" si="291"/>
        <v>13912.843337616363</v>
      </c>
      <c r="M497" s="106">
        <f t="shared" si="291"/>
        <v>353785.00634298782</v>
      </c>
      <c r="N497" s="106">
        <f t="shared" si="291"/>
        <v>322242.16405029054</v>
      </c>
      <c r="O497" s="106">
        <f t="shared" si="291"/>
        <v>0</v>
      </c>
      <c r="P497" s="106">
        <f t="shared" si="291"/>
        <v>0</v>
      </c>
      <c r="Q497" s="106">
        <f t="shared" si="291"/>
        <v>0</v>
      </c>
      <c r="R497" s="106">
        <f t="shared" si="291"/>
        <v>0</v>
      </c>
      <c r="S497" s="106">
        <f t="shared" si="291"/>
        <v>0</v>
      </c>
      <c r="T497" s="106">
        <f t="shared" si="291"/>
        <v>0</v>
      </c>
      <c r="U497" s="106">
        <f t="shared" si="291"/>
        <v>0</v>
      </c>
      <c r="V497" s="106">
        <f t="shared" si="291"/>
        <v>0</v>
      </c>
      <c r="W497" s="106">
        <f t="shared" si="291"/>
        <v>0</v>
      </c>
      <c r="X497" s="106">
        <f t="shared" si="291"/>
        <v>0</v>
      </c>
      <c r="Y497" s="98">
        <f>SUM(J497:X497)-I497</f>
        <v>0</v>
      </c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90"/>
        <v>481</v>
      </c>
      <c r="G498" s="118"/>
      <c r="H498" s="106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90"/>
        <v>482</v>
      </c>
      <c r="D499" s="97" t="s">
        <v>352</v>
      </c>
      <c r="G499" s="118"/>
      <c r="H499" s="106"/>
      <c r="I499" s="98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98"/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90"/>
        <v>483</v>
      </c>
      <c r="G500" s="118"/>
      <c r="H500" s="106"/>
      <c r="I500" s="98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98"/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90"/>
        <v>484</v>
      </c>
      <c r="D501" s="97" t="s">
        <v>148</v>
      </c>
      <c r="G501" s="118"/>
      <c r="H501" s="106"/>
      <c r="I501" s="98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98"/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90"/>
        <v>485</v>
      </c>
      <c r="G502" s="118"/>
      <c r="H502" s="106"/>
      <c r="I502" s="98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98"/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90"/>
        <v>486</v>
      </c>
      <c r="C503" s="97">
        <v>37400</v>
      </c>
      <c r="E503" s="107" t="s">
        <v>115</v>
      </c>
      <c r="G503" s="118">
        <v>6.4</v>
      </c>
      <c r="H503" s="106" t="str">
        <f t="shared" ref="H503:H537" si="292">VLOOKUP($G503,alloc,3)</f>
        <v>P, S, T &amp; D Plant - Demand</v>
      </c>
      <c r="I503" s="98">
        <f>'Dep. Res. Class'!K$235</f>
        <v>0</v>
      </c>
      <c r="J503" s="106">
        <f t="shared" ref="J503:J537" si="293">$I503*VLOOKUP($G503,alloc,6)</f>
        <v>0</v>
      </c>
      <c r="K503" s="106">
        <f t="shared" ref="K503:K537" si="294">$I503*VLOOKUP($G503,alloc,7)</f>
        <v>0</v>
      </c>
      <c r="L503" s="106">
        <f t="shared" ref="L503:L537" si="295">$I503*VLOOKUP($G503,alloc,8)</f>
        <v>0</v>
      </c>
      <c r="M503" s="106">
        <f t="shared" ref="M503:M537" si="296">$I503*VLOOKUP($G503,alloc,9)</f>
        <v>0</v>
      </c>
      <c r="N503" s="106">
        <f t="shared" ref="N503:N537" si="297">$I503*VLOOKUP($G503,alloc,10)</f>
        <v>0</v>
      </c>
      <c r="O503" s="106">
        <f t="shared" ref="O503:O537" si="298">$I503*VLOOKUP($G503,alloc,11)</f>
        <v>0</v>
      </c>
      <c r="P503" s="106">
        <f t="shared" ref="P503:P537" si="299">$I503*VLOOKUP($G503,alloc,12)</f>
        <v>0</v>
      </c>
      <c r="Q503" s="106">
        <f t="shared" ref="Q503:Q537" si="300">$I503*VLOOKUP($G503,alloc,13)</f>
        <v>0</v>
      </c>
      <c r="R503" s="106">
        <f t="shared" ref="R503:R537" si="301">$I503*VLOOKUP($G503,alloc,14)</f>
        <v>0</v>
      </c>
      <c r="S503" s="106">
        <f t="shared" ref="S503:S537" si="302">$I503*VLOOKUP($G503,alloc,15)</f>
        <v>0</v>
      </c>
      <c r="T503" s="106">
        <f t="shared" ref="T503:T537" si="303">$I503*VLOOKUP($G503,alloc,16)</f>
        <v>0</v>
      </c>
      <c r="U503" s="106">
        <f t="shared" ref="U503:U537" si="304">$I503*VLOOKUP($G503,alloc,17)</f>
        <v>0</v>
      </c>
      <c r="V503" s="106">
        <f t="shared" ref="V503:V537" si="305">$I503*VLOOKUP($G503,alloc,18)</f>
        <v>0</v>
      </c>
      <c r="W503" s="106">
        <f t="shared" ref="W503:W537" si="306">$I503*VLOOKUP($G503,alloc,19)</f>
        <v>0</v>
      </c>
      <c r="X503" s="106">
        <f t="shared" ref="X503:X537" si="307">$I503*VLOOKUP($G503,alloc,20)</f>
        <v>0</v>
      </c>
      <c r="Y503" s="98">
        <f t="shared" ref="Y503:Y537" si="308">SUM(J503:X503)-I503</f>
        <v>0</v>
      </c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90"/>
        <v>487</v>
      </c>
      <c r="C504" s="97">
        <v>39001</v>
      </c>
      <c r="E504" s="107" t="s">
        <v>291</v>
      </c>
      <c r="G504" s="118">
        <v>6.4</v>
      </c>
      <c r="H504" s="106" t="str">
        <f t="shared" si="292"/>
        <v>P, S, T &amp; D Plant - Demand</v>
      </c>
      <c r="I504" s="98">
        <f>'Dep. Res. Class'!K$236</f>
        <v>0</v>
      </c>
      <c r="J504" s="106">
        <f t="shared" si="293"/>
        <v>0</v>
      </c>
      <c r="K504" s="106">
        <f t="shared" si="294"/>
        <v>0</v>
      </c>
      <c r="L504" s="106">
        <f t="shared" si="295"/>
        <v>0</v>
      </c>
      <c r="M504" s="106">
        <f t="shared" si="296"/>
        <v>0</v>
      </c>
      <c r="N504" s="106">
        <f t="shared" si="297"/>
        <v>0</v>
      </c>
      <c r="O504" s="106">
        <f t="shared" si="298"/>
        <v>0</v>
      </c>
      <c r="P504" s="106">
        <f t="shared" si="299"/>
        <v>0</v>
      </c>
      <c r="Q504" s="106">
        <f t="shared" si="300"/>
        <v>0</v>
      </c>
      <c r="R504" s="106">
        <f t="shared" si="301"/>
        <v>0</v>
      </c>
      <c r="S504" s="106">
        <f t="shared" si="302"/>
        <v>0</v>
      </c>
      <c r="T504" s="106">
        <f t="shared" si="303"/>
        <v>0</v>
      </c>
      <c r="U504" s="106">
        <f t="shared" si="304"/>
        <v>0</v>
      </c>
      <c r="V504" s="106">
        <f t="shared" si="305"/>
        <v>0</v>
      </c>
      <c r="W504" s="106">
        <f t="shared" si="306"/>
        <v>0</v>
      </c>
      <c r="X504" s="106">
        <f t="shared" si="307"/>
        <v>0</v>
      </c>
      <c r="Y504" s="98">
        <f t="shared" si="308"/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90"/>
        <v>488</v>
      </c>
      <c r="C505" s="97">
        <v>36602</v>
      </c>
      <c r="E505" s="107" t="s">
        <v>139</v>
      </c>
      <c r="G505" s="118">
        <v>6.4</v>
      </c>
      <c r="H505" s="106" t="str">
        <f t="shared" si="292"/>
        <v>P, S, T &amp; D Plant - Demand</v>
      </c>
      <c r="I505" s="98">
        <f>'Dep. Res. Class'!K$237</f>
        <v>127828.1756826514</v>
      </c>
      <c r="J505" s="106">
        <f t="shared" si="293"/>
        <v>59541.611925363075</v>
      </c>
      <c r="K505" s="106">
        <f t="shared" si="294"/>
        <v>32128.958269261602</v>
      </c>
      <c r="L505" s="106">
        <f t="shared" si="295"/>
        <v>729.12875120541423</v>
      </c>
      <c r="M505" s="106">
        <f t="shared" si="296"/>
        <v>18540.769389146062</v>
      </c>
      <c r="N505" s="106">
        <f t="shared" si="297"/>
        <v>16887.707347675252</v>
      </c>
      <c r="O505" s="106">
        <f t="shared" si="298"/>
        <v>0</v>
      </c>
      <c r="P505" s="106">
        <f t="shared" si="299"/>
        <v>0</v>
      </c>
      <c r="Q505" s="106">
        <f t="shared" si="300"/>
        <v>0</v>
      </c>
      <c r="R505" s="106">
        <f t="shared" si="301"/>
        <v>0</v>
      </c>
      <c r="S505" s="106">
        <f t="shared" si="302"/>
        <v>0</v>
      </c>
      <c r="T505" s="106">
        <f t="shared" si="303"/>
        <v>0</v>
      </c>
      <c r="U505" s="106">
        <f t="shared" si="304"/>
        <v>0</v>
      </c>
      <c r="V505" s="106">
        <f t="shared" si="305"/>
        <v>0</v>
      </c>
      <c r="W505" s="106">
        <f t="shared" si="306"/>
        <v>0</v>
      </c>
      <c r="X505" s="106">
        <f t="shared" si="307"/>
        <v>0</v>
      </c>
      <c r="Y505" s="98">
        <f t="shared" si="308"/>
        <v>0</v>
      </c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90"/>
        <v>489</v>
      </c>
      <c r="C506" s="97">
        <v>37503</v>
      </c>
      <c r="E506" s="107" t="s">
        <v>278</v>
      </c>
      <c r="G506" s="118">
        <v>6.4</v>
      </c>
      <c r="H506" s="106" t="str">
        <f t="shared" si="292"/>
        <v>P, S, T &amp; D Plant - Demand</v>
      </c>
      <c r="I506" s="98">
        <f>'Dep. Res. Class'!K$238</f>
        <v>0</v>
      </c>
      <c r="J506" s="106">
        <f t="shared" si="293"/>
        <v>0</v>
      </c>
      <c r="K506" s="106">
        <f t="shared" si="294"/>
        <v>0</v>
      </c>
      <c r="L506" s="106">
        <f t="shared" si="295"/>
        <v>0</v>
      </c>
      <c r="M506" s="106">
        <f t="shared" si="296"/>
        <v>0</v>
      </c>
      <c r="N506" s="106">
        <f t="shared" si="297"/>
        <v>0</v>
      </c>
      <c r="O506" s="106">
        <f t="shared" si="298"/>
        <v>0</v>
      </c>
      <c r="P506" s="106">
        <f t="shared" si="299"/>
        <v>0</v>
      </c>
      <c r="Q506" s="106">
        <f t="shared" si="300"/>
        <v>0</v>
      </c>
      <c r="R506" s="106">
        <f t="shared" si="301"/>
        <v>0</v>
      </c>
      <c r="S506" s="106">
        <f t="shared" si="302"/>
        <v>0</v>
      </c>
      <c r="T506" s="106">
        <f t="shared" si="303"/>
        <v>0</v>
      </c>
      <c r="U506" s="106">
        <f t="shared" si="304"/>
        <v>0</v>
      </c>
      <c r="V506" s="106">
        <f t="shared" si="305"/>
        <v>0</v>
      </c>
      <c r="W506" s="106">
        <f t="shared" si="306"/>
        <v>0</v>
      </c>
      <c r="X506" s="106">
        <f t="shared" si="307"/>
        <v>0</v>
      </c>
      <c r="Y506" s="98">
        <f t="shared" si="308"/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90"/>
        <v>490</v>
      </c>
      <c r="C507" s="97">
        <v>39004</v>
      </c>
      <c r="E507" s="107" t="s">
        <v>293</v>
      </c>
      <c r="G507" s="118">
        <v>6.4</v>
      </c>
      <c r="H507" s="106" t="str">
        <f t="shared" si="292"/>
        <v>P, S, T &amp; D Plant - Demand</v>
      </c>
      <c r="I507" s="98">
        <f>'Dep. Res. Class'!K$239</f>
        <v>0</v>
      </c>
      <c r="J507" s="106">
        <f t="shared" si="293"/>
        <v>0</v>
      </c>
      <c r="K507" s="106">
        <f t="shared" si="294"/>
        <v>0</v>
      </c>
      <c r="L507" s="106">
        <f t="shared" si="295"/>
        <v>0</v>
      </c>
      <c r="M507" s="106">
        <f t="shared" si="296"/>
        <v>0</v>
      </c>
      <c r="N507" s="106">
        <f t="shared" si="297"/>
        <v>0</v>
      </c>
      <c r="O507" s="106">
        <f t="shared" si="298"/>
        <v>0</v>
      </c>
      <c r="P507" s="106">
        <f t="shared" si="299"/>
        <v>0</v>
      </c>
      <c r="Q507" s="106">
        <f t="shared" si="300"/>
        <v>0</v>
      </c>
      <c r="R507" s="106">
        <f t="shared" si="301"/>
        <v>0</v>
      </c>
      <c r="S507" s="106">
        <f t="shared" si="302"/>
        <v>0</v>
      </c>
      <c r="T507" s="106">
        <f t="shared" si="303"/>
        <v>0</v>
      </c>
      <c r="U507" s="106">
        <f t="shared" si="304"/>
        <v>0</v>
      </c>
      <c r="V507" s="106">
        <f t="shared" si="305"/>
        <v>0</v>
      </c>
      <c r="W507" s="106">
        <f t="shared" si="306"/>
        <v>0</v>
      </c>
      <c r="X507" s="106">
        <f t="shared" si="307"/>
        <v>0</v>
      </c>
      <c r="Y507" s="98">
        <f t="shared" si="308"/>
        <v>0</v>
      </c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90"/>
        <v>491</v>
      </c>
      <c r="C508" s="97">
        <v>39009</v>
      </c>
      <c r="E508" s="107" t="s">
        <v>294</v>
      </c>
      <c r="G508" s="118">
        <v>6.4</v>
      </c>
      <c r="H508" s="106" t="str">
        <f t="shared" si="292"/>
        <v>P, S, T &amp; D Plant - Demand</v>
      </c>
      <c r="I508" s="98">
        <f>'Dep. Res. Class'!K$240</f>
        <v>49922.00302994802</v>
      </c>
      <c r="J508" s="106">
        <f t="shared" si="293"/>
        <v>23253.375205208205</v>
      </c>
      <c r="K508" s="106">
        <f t="shared" si="294"/>
        <v>12547.640170107154</v>
      </c>
      <c r="L508" s="106">
        <f t="shared" si="295"/>
        <v>284.7538700486906</v>
      </c>
      <c r="M508" s="106">
        <f t="shared" si="296"/>
        <v>7240.9102350049179</v>
      </c>
      <c r="N508" s="106">
        <f t="shared" si="297"/>
        <v>6595.323549579055</v>
      </c>
      <c r="O508" s="106">
        <f t="shared" si="298"/>
        <v>0</v>
      </c>
      <c r="P508" s="106">
        <f t="shared" si="299"/>
        <v>0</v>
      </c>
      <c r="Q508" s="106">
        <f t="shared" si="300"/>
        <v>0</v>
      </c>
      <c r="R508" s="106">
        <f t="shared" si="301"/>
        <v>0</v>
      </c>
      <c r="S508" s="106">
        <f t="shared" si="302"/>
        <v>0</v>
      </c>
      <c r="T508" s="106">
        <f t="shared" si="303"/>
        <v>0</v>
      </c>
      <c r="U508" s="106">
        <f t="shared" si="304"/>
        <v>0</v>
      </c>
      <c r="V508" s="106">
        <f t="shared" si="305"/>
        <v>0</v>
      </c>
      <c r="W508" s="106">
        <f t="shared" si="306"/>
        <v>0</v>
      </c>
      <c r="X508" s="106">
        <f t="shared" si="307"/>
        <v>0</v>
      </c>
      <c r="Y508" s="98">
        <f t="shared" si="308"/>
        <v>0</v>
      </c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90"/>
        <v>492</v>
      </c>
      <c r="C509" s="97">
        <v>39100</v>
      </c>
      <c r="E509" s="107" t="s">
        <v>295</v>
      </c>
      <c r="G509" s="118">
        <v>6.4</v>
      </c>
      <c r="H509" s="106" t="str">
        <f t="shared" si="292"/>
        <v>P, S, T &amp; D Plant - Demand</v>
      </c>
      <c r="I509" s="98">
        <f>'Dep. Res. Class'!K$241</f>
        <v>31765.60610611895</v>
      </c>
      <c r="J509" s="106">
        <f t="shared" si="293"/>
        <v>14796.232373995868</v>
      </c>
      <c r="K509" s="106">
        <f t="shared" si="294"/>
        <v>7984.1226516057568</v>
      </c>
      <c r="L509" s="106">
        <f t="shared" si="295"/>
        <v>181.19023124399473</v>
      </c>
      <c r="M509" s="106">
        <f t="shared" si="296"/>
        <v>4607.4253518423156</v>
      </c>
      <c r="N509" s="106">
        <f t="shared" si="297"/>
        <v>4196.6354974310143</v>
      </c>
      <c r="O509" s="106">
        <f t="shared" si="298"/>
        <v>0</v>
      </c>
      <c r="P509" s="106">
        <f t="shared" si="299"/>
        <v>0</v>
      </c>
      <c r="Q509" s="106">
        <f t="shared" si="300"/>
        <v>0</v>
      </c>
      <c r="R509" s="106">
        <f t="shared" si="301"/>
        <v>0</v>
      </c>
      <c r="S509" s="106">
        <f t="shared" si="302"/>
        <v>0</v>
      </c>
      <c r="T509" s="106">
        <f t="shared" si="303"/>
        <v>0</v>
      </c>
      <c r="U509" s="106">
        <f t="shared" si="304"/>
        <v>0</v>
      </c>
      <c r="V509" s="106">
        <f t="shared" si="305"/>
        <v>0</v>
      </c>
      <c r="W509" s="106">
        <f t="shared" si="306"/>
        <v>0</v>
      </c>
      <c r="X509" s="106">
        <f t="shared" si="307"/>
        <v>0</v>
      </c>
      <c r="Y509" s="98">
        <f t="shared" si="308"/>
        <v>0</v>
      </c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90"/>
        <v>493</v>
      </c>
      <c r="C510" s="97">
        <v>39102</v>
      </c>
      <c r="E510" s="107" t="s">
        <v>296</v>
      </c>
      <c r="G510" s="118">
        <v>6.4</v>
      </c>
      <c r="H510" s="106" t="str">
        <f t="shared" si="292"/>
        <v>P, S, T &amp; D Plant - Demand</v>
      </c>
      <c r="I510" s="98">
        <f>'Dep. Res. Class'!K$242</f>
        <v>0</v>
      </c>
      <c r="J510" s="106">
        <f t="shared" si="293"/>
        <v>0</v>
      </c>
      <c r="K510" s="106">
        <f t="shared" si="294"/>
        <v>0</v>
      </c>
      <c r="L510" s="106">
        <f t="shared" si="295"/>
        <v>0</v>
      </c>
      <c r="M510" s="106">
        <f t="shared" si="296"/>
        <v>0</v>
      </c>
      <c r="N510" s="106">
        <f t="shared" si="297"/>
        <v>0</v>
      </c>
      <c r="O510" s="106">
        <f t="shared" si="298"/>
        <v>0</v>
      </c>
      <c r="P510" s="106">
        <f t="shared" si="299"/>
        <v>0</v>
      </c>
      <c r="Q510" s="106">
        <f t="shared" si="300"/>
        <v>0</v>
      </c>
      <c r="R510" s="106">
        <f t="shared" si="301"/>
        <v>0</v>
      </c>
      <c r="S510" s="106">
        <f t="shared" si="302"/>
        <v>0</v>
      </c>
      <c r="T510" s="106">
        <f t="shared" si="303"/>
        <v>0</v>
      </c>
      <c r="U510" s="106">
        <f t="shared" si="304"/>
        <v>0</v>
      </c>
      <c r="V510" s="106">
        <f t="shared" si="305"/>
        <v>0</v>
      </c>
      <c r="W510" s="106">
        <f t="shared" si="306"/>
        <v>0</v>
      </c>
      <c r="X510" s="106">
        <f t="shared" si="307"/>
        <v>0</v>
      </c>
      <c r="Y510" s="98">
        <f t="shared" si="308"/>
        <v>0</v>
      </c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90"/>
        <v>494</v>
      </c>
      <c r="C511" s="97">
        <v>39103</v>
      </c>
      <c r="E511" s="107" t="s">
        <v>297</v>
      </c>
      <c r="G511" s="118">
        <v>6.4</v>
      </c>
      <c r="H511" s="106" t="str">
        <f t="shared" si="292"/>
        <v>P, S, T &amp; D Plant - Demand</v>
      </c>
      <c r="I511" s="98">
        <f>'Dep. Res. Class'!K$243</f>
        <v>0</v>
      </c>
      <c r="J511" s="106">
        <f t="shared" si="293"/>
        <v>0</v>
      </c>
      <c r="K511" s="106">
        <f t="shared" si="294"/>
        <v>0</v>
      </c>
      <c r="L511" s="106">
        <f t="shared" si="295"/>
        <v>0</v>
      </c>
      <c r="M511" s="106">
        <f t="shared" si="296"/>
        <v>0</v>
      </c>
      <c r="N511" s="106">
        <f t="shared" si="297"/>
        <v>0</v>
      </c>
      <c r="O511" s="106">
        <f t="shared" si="298"/>
        <v>0</v>
      </c>
      <c r="P511" s="106">
        <f t="shared" si="299"/>
        <v>0</v>
      </c>
      <c r="Q511" s="106">
        <f t="shared" si="300"/>
        <v>0</v>
      </c>
      <c r="R511" s="106">
        <f t="shared" si="301"/>
        <v>0</v>
      </c>
      <c r="S511" s="106">
        <f t="shared" si="302"/>
        <v>0</v>
      </c>
      <c r="T511" s="106">
        <f t="shared" si="303"/>
        <v>0</v>
      </c>
      <c r="U511" s="106">
        <f t="shared" si="304"/>
        <v>0</v>
      </c>
      <c r="V511" s="106">
        <f t="shared" si="305"/>
        <v>0</v>
      </c>
      <c r="W511" s="106">
        <f t="shared" si="306"/>
        <v>0</v>
      </c>
      <c r="X511" s="106">
        <f t="shared" si="307"/>
        <v>0</v>
      </c>
      <c r="Y511" s="98">
        <f t="shared" si="308"/>
        <v>0</v>
      </c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90"/>
        <v>495</v>
      </c>
      <c r="C512" s="97">
        <v>39200</v>
      </c>
      <c r="E512" s="107" t="s">
        <v>298</v>
      </c>
      <c r="G512" s="118">
        <v>6.4</v>
      </c>
      <c r="H512" s="106" t="str">
        <f t="shared" si="292"/>
        <v>P, S, T &amp; D Plant - Demand</v>
      </c>
      <c r="I512" s="98">
        <f>'Dep. Res. Class'!K$244</f>
        <v>1030.1969555663493</v>
      </c>
      <c r="J512" s="106">
        <f t="shared" si="293"/>
        <v>479.8596788810072</v>
      </c>
      <c r="K512" s="106">
        <f t="shared" si="294"/>
        <v>258.9347365535761</v>
      </c>
      <c r="L512" s="106">
        <f t="shared" si="295"/>
        <v>5.8762179440980322</v>
      </c>
      <c r="M512" s="106">
        <f t="shared" si="296"/>
        <v>149.42436654948162</v>
      </c>
      <c r="N512" s="106">
        <f t="shared" si="297"/>
        <v>136.10195563818635</v>
      </c>
      <c r="O512" s="106">
        <f t="shared" si="298"/>
        <v>0</v>
      </c>
      <c r="P512" s="106">
        <f t="shared" si="299"/>
        <v>0</v>
      </c>
      <c r="Q512" s="106">
        <f t="shared" si="300"/>
        <v>0</v>
      </c>
      <c r="R512" s="106">
        <f t="shared" si="301"/>
        <v>0</v>
      </c>
      <c r="S512" s="106">
        <f t="shared" si="302"/>
        <v>0</v>
      </c>
      <c r="T512" s="106">
        <f t="shared" si="303"/>
        <v>0</v>
      </c>
      <c r="U512" s="106">
        <f t="shared" si="304"/>
        <v>0</v>
      </c>
      <c r="V512" s="106">
        <f t="shared" si="305"/>
        <v>0</v>
      </c>
      <c r="W512" s="106">
        <f t="shared" si="306"/>
        <v>0</v>
      </c>
      <c r="X512" s="106">
        <f t="shared" si="307"/>
        <v>0</v>
      </c>
      <c r="Y512" s="98">
        <f t="shared" si="308"/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90"/>
        <v>496</v>
      </c>
      <c r="C513" s="97">
        <v>39201</v>
      </c>
      <c r="E513" s="107" t="s">
        <v>299</v>
      </c>
      <c r="G513" s="118">
        <v>6.4</v>
      </c>
      <c r="H513" s="106" t="str">
        <f t="shared" si="292"/>
        <v>P, S, T &amp; D Plant - Demand</v>
      </c>
      <c r="I513" s="98">
        <f>'Dep. Res. Class'!K$245</f>
        <v>0</v>
      </c>
      <c r="J513" s="106">
        <f t="shared" si="293"/>
        <v>0</v>
      </c>
      <c r="K513" s="106">
        <f t="shared" si="294"/>
        <v>0</v>
      </c>
      <c r="L513" s="106">
        <f t="shared" si="295"/>
        <v>0</v>
      </c>
      <c r="M513" s="106">
        <f t="shared" si="296"/>
        <v>0</v>
      </c>
      <c r="N513" s="106">
        <f t="shared" si="297"/>
        <v>0</v>
      </c>
      <c r="O513" s="106">
        <f t="shared" si="298"/>
        <v>0</v>
      </c>
      <c r="P513" s="106">
        <f t="shared" si="299"/>
        <v>0</v>
      </c>
      <c r="Q513" s="106">
        <f t="shared" si="300"/>
        <v>0</v>
      </c>
      <c r="R513" s="106">
        <f t="shared" si="301"/>
        <v>0</v>
      </c>
      <c r="S513" s="106">
        <f t="shared" si="302"/>
        <v>0</v>
      </c>
      <c r="T513" s="106">
        <f t="shared" si="303"/>
        <v>0</v>
      </c>
      <c r="U513" s="106">
        <f t="shared" si="304"/>
        <v>0</v>
      </c>
      <c r="V513" s="106">
        <f t="shared" si="305"/>
        <v>0</v>
      </c>
      <c r="W513" s="106">
        <f t="shared" si="306"/>
        <v>0</v>
      </c>
      <c r="X513" s="106">
        <f t="shared" si="307"/>
        <v>0</v>
      </c>
      <c r="Y513" s="98">
        <f t="shared" si="308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90"/>
        <v>497</v>
      </c>
      <c r="C514" s="97">
        <v>39202</v>
      </c>
      <c r="E514" s="107" t="s">
        <v>300</v>
      </c>
      <c r="G514" s="118">
        <v>6.4</v>
      </c>
      <c r="H514" s="106" t="str">
        <f t="shared" si="292"/>
        <v>P, S, T &amp; D Plant - Demand</v>
      </c>
      <c r="I514" s="98">
        <f>'Dep. Res. Class'!K$246</f>
        <v>0</v>
      </c>
      <c r="J514" s="106">
        <f t="shared" si="293"/>
        <v>0</v>
      </c>
      <c r="K514" s="106">
        <f t="shared" si="294"/>
        <v>0</v>
      </c>
      <c r="L514" s="106">
        <f t="shared" si="295"/>
        <v>0</v>
      </c>
      <c r="M514" s="106">
        <f t="shared" si="296"/>
        <v>0</v>
      </c>
      <c r="N514" s="106">
        <f t="shared" si="297"/>
        <v>0</v>
      </c>
      <c r="O514" s="106">
        <f t="shared" si="298"/>
        <v>0</v>
      </c>
      <c r="P514" s="106">
        <f t="shared" si="299"/>
        <v>0</v>
      </c>
      <c r="Q514" s="106">
        <f t="shared" si="300"/>
        <v>0</v>
      </c>
      <c r="R514" s="106">
        <f t="shared" si="301"/>
        <v>0</v>
      </c>
      <c r="S514" s="106">
        <f t="shared" si="302"/>
        <v>0</v>
      </c>
      <c r="T514" s="106">
        <f t="shared" si="303"/>
        <v>0</v>
      </c>
      <c r="U514" s="106">
        <f t="shared" si="304"/>
        <v>0</v>
      </c>
      <c r="V514" s="106">
        <f t="shared" si="305"/>
        <v>0</v>
      </c>
      <c r="W514" s="106">
        <f t="shared" si="306"/>
        <v>0</v>
      </c>
      <c r="X514" s="106">
        <f t="shared" si="307"/>
        <v>0</v>
      </c>
      <c r="Y514" s="98">
        <f t="shared" si="308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90"/>
        <v>498</v>
      </c>
      <c r="C515" s="97">
        <v>39300</v>
      </c>
      <c r="E515" s="107" t="s">
        <v>186</v>
      </c>
      <c r="G515" s="118">
        <v>6.4</v>
      </c>
      <c r="H515" s="106" t="str">
        <f t="shared" si="292"/>
        <v>P, S, T &amp; D Plant - Demand</v>
      </c>
      <c r="I515" s="98">
        <f>'Dep. Res. Class'!K$247</f>
        <v>0</v>
      </c>
      <c r="J515" s="106">
        <f t="shared" si="293"/>
        <v>0</v>
      </c>
      <c r="K515" s="106">
        <f t="shared" si="294"/>
        <v>0</v>
      </c>
      <c r="L515" s="106">
        <f t="shared" si="295"/>
        <v>0</v>
      </c>
      <c r="M515" s="106">
        <f t="shared" si="296"/>
        <v>0</v>
      </c>
      <c r="N515" s="106">
        <f t="shared" si="297"/>
        <v>0</v>
      </c>
      <c r="O515" s="106">
        <f t="shared" si="298"/>
        <v>0</v>
      </c>
      <c r="P515" s="106">
        <f t="shared" si="299"/>
        <v>0</v>
      </c>
      <c r="Q515" s="106">
        <f t="shared" si="300"/>
        <v>0</v>
      </c>
      <c r="R515" s="106">
        <f t="shared" si="301"/>
        <v>0</v>
      </c>
      <c r="S515" s="106">
        <f t="shared" si="302"/>
        <v>0</v>
      </c>
      <c r="T515" s="106">
        <f t="shared" si="303"/>
        <v>0</v>
      </c>
      <c r="U515" s="106">
        <f t="shared" si="304"/>
        <v>0</v>
      </c>
      <c r="V515" s="106">
        <f t="shared" si="305"/>
        <v>0</v>
      </c>
      <c r="W515" s="106">
        <f t="shared" si="306"/>
        <v>0</v>
      </c>
      <c r="X515" s="106">
        <f t="shared" si="307"/>
        <v>0</v>
      </c>
      <c r="Y515" s="98">
        <f t="shared" si="308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90"/>
        <v>499</v>
      </c>
      <c r="C516" s="97">
        <v>39400</v>
      </c>
      <c r="E516" s="107" t="s">
        <v>301</v>
      </c>
      <c r="G516" s="118">
        <v>6.4</v>
      </c>
      <c r="H516" s="106" t="str">
        <f t="shared" si="292"/>
        <v>P, S, T &amp; D Plant - Demand</v>
      </c>
      <c r="I516" s="98">
        <f>'Dep. Res. Class'!K$248</f>
        <v>3123.7325590444079</v>
      </c>
      <c r="J516" s="106">
        <f t="shared" si="293"/>
        <v>1455.0162418885707</v>
      </c>
      <c r="K516" s="106">
        <f t="shared" si="294"/>
        <v>785.13420455152846</v>
      </c>
      <c r="L516" s="106">
        <f t="shared" si="295"/>
        <v>17.817693225397836</v>
      </c>
      <c r="M516" s="106">
        <f t="shared" si="296"/>
        <v>453.08011869303209</v>
      </c>
      <c r="N516" s="106">
        <f t="shared" si="297"/>
        <v>412.68430068587895</v>
      </c>
      <c r="O516" s="106">
        <f t="shared" si="298"/>
        <v>0</v>
      </c>
      <c r="P516" s="106">
        <f t="shared" si="299"/>
        <v>0</v>
      </c>
      <c r="Q516" s="106">
        <f t="shared" si="300"/>
        <v>0</v>
      </c>
      <c r="R516" s="106">
        <f t="shared" si="301"/>
        <v>0</v>
      </c>
      <c r="S516" s="106">
        <f t="shared" si="302"/>
        <v>0</v>
      </c>
      <c r="T516" s="106">
        <f t="shared" si="303"/>
        <v>0</v>
      </c>
      <c r="U516" s="106">
        <f t="shared" si="304"/>
        <v>0</v>
      </c>
      <c r="V516" s="106">
        <f t="shared" si="305"/>
        <v>0</v>
      </c>
      <c r="W516" s="106">
        <f t="shared" si="306"/>
        <v>0</v>
      </c>
      <c r="X516" s="106">
        <f t="shared" si="307"/>
        <v>0</v>
      </c>
      <c r="Y516" s="98">
        <f t="shared" si="308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90"/>
        <v>500</v>
      </c>
      <c r="C517" s="97">
        <v>39500</v>
      </c>
      <c r="E517" s="107" t="s">
        <v>443</v>
      </c>
      <c r="G517" s="118">
        <v>6.4</v>
      </c>
      <c r="H517" s="106" t="str">
        <f t="shared" si="292"/>
        <v>P, S, T &amp; D Plant - Demand</v>
      </c>
      <c r="I517" s="98">
        <f>'Dep. Res. Class'!K$249</f>
        <v>253.029929724607</v>
      </c>
      <c r="J517" s="106">
        <f t="shared" si="293"/>
        <v>117.85985210777864</v>
      </c>
      <c r="K517" s="106">
        <f t="shared" si="294"/>
        <v>63.597778890146728</v>
      </c>
      <c r="L517" s="106">
        <f t="shared" si="295"/>
        <v>1.4432764583585875</v>
      </c>
      <c r="M517" s="106">
        <f t="shared" si="296"/>
        <v>36.700590855827073</v>
      </c>
      <c r="N517" s="106">
        <f t="shared" si="297"/>
        <v>33.428431412495975</v>
      </c>
      <c r="O517" s="106">
        <f t="shared" si="298"/>
        <v>0</v>
      </c>
      <c r="P517" s="106">
        <f t="shared" si="299"/>
        <v>0</v>
      </c>
      <c r="Q517" s="106">
        <f t="shared" si="300"/>
        <v>0</v>
      </c>
      <c r="R517" s="106">
        <f t="shared" si="301"/>
        <v>0</v>
      </c>
      <c r="S517" s="106">
        <f t="shared" si="302"/>
        <v>0</v>
      </c>
      <c r="T517" s="106">
        <f t="shared" si="303"/>
        <v>0</v>
      </c>
      <c r="U517" s="106">
        <f t="shared" si="304"/>
        <v>0</v>
      </c>
      <c r="V517" s="106">
        <f t="shared" si="305"/>
        <v>0</v>
      </c>
      <c r="W517" s="106">
        <f t="shared" si="306"/>
        <v>0</v>
      </c>
      <c r="X517" s="106">
        <f t="shared" si="307"/>
        <v>0</v>
      </c>
      <c r="Y517" s="98">
        <f t="shared" si="308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90"/>
        <v>501</v>
      </c>
      <c r="C518" s="97">
        <v>39603</v>
      </c>
      <c r="E518" s="107" t="s">
        <v>303</v>
      </c>
      <c r="G518" s="118">
        <v>6.4</v>
      </c>
      <c r="H518" s="106" t="str">
        <f t="shared" si="292"/>
        <v>P, S, T &amp; D Plant - Demand</v>
      </c>
      <c r="I518" s="98">
        <f>'Dep. Res. Class'!K$250</f>
        <v>0</v>
      </c>
      <c r="J518" s="106">
        <f t="shared" si="293"/>
        <v>0</v>
      </c>
      <c r="K518" s="106">
        <f t="shared" si="294"/>
        <v>0</v>
      </c>
      <c r="L518" s="106">
        <f t="shared" si="295"/>
        <v>0</v>
      </c>
      <c r="M518" s="106">
        <f t="shared" si="296"/>
        <v>0</v>
      </c>
      <c r="N518" s="106">
        <f t="shared" si="297"/>
        <v>0</v>
      </c>
      <c r="O518" s="106">
        <f t="shared" si="298"/>
        <v>0</v>
      </c>
      <c r="P518" s="106">
        <f t="shared" si="299"/>
        <v>0</v>
      </c>
      <c r="Q518" s="106">
        <f t="shared" si="300"/>
        <v>0</v>
      </c>
      <c r="R518" s="106">
        <f t="shared" si="301"/>
        <v>0</v>
      </c>
      <c r="S518" s="106">
        <f t="shared" si="302"/>
        <v>0</v>
      </c>
      <c r="T518" s="106">
        <f t="shared" si="303"/>
        <v>0</v>
      </c>
      <c r="U518" s="106">
        <f t="shared" si="304"/>
        <v>0</v>
      </c>
      <c r="V518" s="106">
        <f t="shared" si="305"/>
        <v>0</v>
      </c>
      <c r="W518" s="106">
        <f t="shared" si="306"/>
        <v>0</v>
      </c>
      <c r="X518" s="106">
        <f t="shared" si="307"/>
        <v>0</v>
      </c>
      <c r="Y518" s="98">
        <f t="shared" si="308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90"/>
        <v>502</v>
      </c>
      <c r="C519" s="97">
        <v>39604</v>
      </c>
      <c r="E519" s="107" t="s">
        <v>304</v>
      </c>
      <c r="G519" s="118">
        <v>6.4</v>
      </c>
      <c r="H519" s="106" t="str">
        <f t="shared" si="292"/>
        <v>P, S, T &amp; D Plant - Demand</v>
      </c>
      <c r="I519" s="98">
        <f>'Dep. Res. Class'!K$251</f>
        <v>0</v>
      </c>
      <c r="J519" s="106">
        <f t="shared" si="293"/>
        <v>0</v>
      </c>
      <c r="K519" s="106">
        <f t="shared" si="294"/>
        <v>0</v>
      </c>
      <c r="L519" s="106">
        <f t="shared" si="295"/>
        <v>0</v>
      </c>
      <c r="M519" s="106">
        <f t="shared" si="296"/>
        <v>0</v>
      </c>
      <c r="N519" s="106">
        <f t="shared" si="297"/>
        <v>0</v>
      </c>
      <c r="O519" s="106">
        <f t="shared" si="298"/>
        <v>0</v>
      </c>
      <c r="P519" s="106">
        <f t="shared" si="299"/>
        <v>0</v>
      </c>
      <c r="Q519" s="106">
        <f t="shared" si="300"/>
        <v>0</v>
      </c>
      <c r="R519" s="106">
        <f t="shared" si="301"/>
        <v>0</v>
      </c>
      <c r="S519" s="106">
        <f t="shared" si="302"/>
        <v>0</v>
      </c>
      <c r="T519" s="106">
        <f t="shared" si="303"/>
        <v>0</v>
      </c>
      <c r="U519" s="106">
        <f t="shared" si="304"/>
        <v>0</v>
      </c>
      <c r="V519" s="106">
        <f t="shared" si="305"/>
        <v>0</v>
      </c>
      <c r="W519" s="106">
        <f t="shared" si="306"/>
        <v>0</v>
      </c>
      <c r="X519" s="106">
        <f t="shared" si="307"/>
        <v>0</v>
      </c>
      <c r="Y519" s="98">
        <f t="shared" si="308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90"/>
        <v>503</v>
      </c>
      <c r="C520" s="97">
        <v>39605</v>
      </c>
      <c r="E520" s="98" t="s">
        <v>305</v>
      </c>
      <c r="G520" s="118">
        <v>6.4</v>
      </c>
      <c r="H520" s="106" t="str">
        <f t="shared" si="292"/>
        <v>P, S, T &amp; D Plant - Demand</v>
      </c>
      <c r="I520" s="98">
        <f>'Dep. Res. Class'!K$252</f>
        <v>0</v>
      </c>
      <c r="J520" s="106">
        <f t="shared" si="293"/>
        <v>0</v>
      </c>
      <c r="K520" s="106">
        <f t="shared" si="294"/>
        <v>0</v>
      </c>
      <c r="L520" s="106">
        <f t="shared" si="295"/>
        <v>0</v>
      </c>
      <c r="M520" s="106">
        <f t="shared" si="296"/>
        <v>0</v>
      </c>
      <c r="N520" s="106">
        <f t="shared" si="297"/>
        <v>0</v>
      </c>
      <c r="O520" s="106">
        <f t="shared" si="298"/>
        <v>0</v>
      </c>
      <c r="P520" s="106">
        <f t="shared" si="299"/>
        <v>0</v>
      </c>
      <c r="Q520" s="106">
        <f t="shared" si="300"/>
        <v>0</v>
      </c>
      <c r="R520" s="106">
        <f t="shared" si="301"/>
        <v>0</v>
      </c>
      <c r="S520" s="106">
        <f t="shared" si="302"/>
        <v>0</v>
      </c>
      <c r="T520" s="106">
        <f t="shared" si="303"/>
        <v>0</v>
      </c>
      <c r="U520" s="106">
        <f t="shared" si="304"/>
        <v>0</v>
      </c>
      <c r="V520" s="106">
        <f t="shared" si="305"/>
        <v>0</v>
      </c>
      <c r="W520" s="106">
        <f t="shared" si="306"/>
        <v>0</v>
      </c>
      <c r="X520" s="106">
        <f t="shared" si="307"/>
        <v>0</v>
      </c>
      <c r="Y520" s="98">
        <f t="shared" si="308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90"/>
        <v>504</v>
      </c>
      <c r="C521" s="97">
        <v>39700</v>
      </c>
      <c r="E521" s="107" t="s">
        <v>306</v>
      </c>
      <c r="G521" s="118">
        <v>6.4</v>
      </c>
      <c r="H521" s="106" t="str">
        <f t="shared" si="292"/>
        <v>P, S, T &amp; D Plant - Demand</v>
      </c>
      <c r="I521" s="98">
        <f>'Dep. Res. Class'!K$253</f>
        <v>37684.874107546602</v>
      </c>
      <c r="J521" s="106">
        <f t="shared" si="293"/>
        <v>17553.392572371897</v>
      </c>
      <c r="K521" s="106">
        <f t="shared" si="294"/>
        <v>9471.9003937726229</v>
      </c>
      <c r="L521" s="106">
        <f t="shared" si="295"/>
        <v>214.9535894620285</v>
      </c>
      <c r="M521" s="106">
        <f t="shared" si="296"/>
        <v>5465.9824139370103</v>
      </c>
      <c r="N521" s="106">
        <f t="shared" si="297"/>
        <v>4978.6451380030467</v>
      </c>
      <c r="O521" s="106">
        <f t="shared" si="298"/>
        <v>0</v>
      </c>
      <c r="P521" s="106">
        <f t="shared" si="299"/>
        <v>0</v>
      </c>
      <c r="Q521" s="106">
        <f t="shared" si="300"/>
        <v>0</v>
      </c>
      <c r="R521" s="106">
        <f t="shared" si="301"/>
        <v>0</v>
      </c>
      <c r="S521" s="106">
        <f t="shared" si="302"/>
        <v>0</v>
      </c>
      <c r="T521" s="106">
        <f t="shared" si="303"/>
        <v>0</v>
      </c>
      <c r="U521" s="106">
        <f t="shared" si="304"/>
        <v>0</v>
      </c>
      <c r="V521" s="106">
        <f t="shared" si="305"/>
        <v>0</v>
      </c>
      <c r="W521" s="106">
        <f t="shared" si="306"/>
        <v>0</v>
      </c>
      <c r="X521" s="106">
        <f t="shared" si="307"/>
        <v>0</v>
      </c>
      <c r="Y521" s="98">
        <f t="shared" si="308"/>
        <v>0</v>
      </c>
      <c r="Z521" s="98"/>
      <c r="AA521" s="98"/>
      <c r="AB521" s="98"/>
      <c r="AC521" s="98"/>
      <c r="AD521" s="98"/>
      <c r="AE521" s="98"/>
      <c r="AF521" s="98"/>
      <c r="AG521" s="98"/>
    </row>
    <row r="522" spans="1:33">
      <c r="A522" s="97">
        <f t="shared" si="290"/>
        <v>505</v>
      </c>
      <c r="C522" s="97">
        <v>39701</v>
      </c>
      <c r="E522" s="107" t="s">
        <v>307</v>
      </c>
      <c r="G522" s="118">
        <v>6.4</v>
      </c>
      <c r="H522" s="106" t="str">
        <f t="shared" si="292"/>
        <v>P, S, T &amp; D Plant - Demand</v>
      </c>
      <c r="I522" s="98">
        <f>'Dep. Res. Class'!K$254</f>
        <v>0</v>
      </c>
      <c r="J522" s="106">
        <f t="shared" si="293"/>
        <v>0</v>
      </c>
      <c r="K522" s="106">
        <f t="shared" si="294"/>
        <v>0</v>
      </c>
      <c r="L522" s="106">
        <f t="shared" si="295"/>
        <v>0</v>
      </c>
      <c r="M522" s="106">
        <f t="shared" si="296"/>
        <v>0</v>
      </c>
      <c r="N522" s="106">
        <f t="shared" si="297"/>
        <v>0</v>
      </c>
      <c r="O522" s="106">
        <f t="shared" si="298"/>
        <v>0</v>
      </c>
      <c r="P522" s="106">
        <f t="shared" si="299"/>
        <v>0</v>
      </c>
      <c r="Q522" s="106">
        <f t="shared" si="300"/>
        <v>0</v>
      </c>
      <c r="R522" s="106">
        <f t="shared" si="301"/>
        <v>0</v>
      </c>
      <c r="S522" s="106">
        <f t="shared" si="302"/>
        <v>0</v>
      </c>
      <c r="T522" s="106">
        <f t="shared" si="303"/>
        <v>0</v>
      </c>
      <c r="U522" s="106">
        <f t="shared" si="304"/>
        <v>0</v>
      </c>
      <c r="V522" s="106">
        <f t="shared" si="305"/>
        <v>0</v>
      </c>
      <c r="W522" s="106">
        <f t="shared" si="306"/>
        <v>0</v>
      </c>
      <c r="X522" s="106">
        <f t="shared" si="307"/>
        <v>0</v>
      </c>
      <c r="Y522" s="98">
        <f t="shared" si="308"/>
        <v>0</v>
      </c>
      <c r="Z522" s="98"/>
      <c r="AA522" s="98"/>
      <c r="AB522" s="98"/>
      <c r="AC522" s="98"/>
      <c r="AD522" s="98"/>
      <c r="AE522" s="98"/>
      <c r="AF522" s="98"/>
      <c r="AG522" s="98"/>
    </row>
    <row r="523" spans="1:33">
      <c r="A523" s="97">
        <f t="shared" si="290"/>
        <v>506</v>
      </c>
      <c r="C523" s="97">
        <v>39702</v>
      </c>
      <c r="E523" s="107" t="s">
        <v>308</v>
      </c>
      <c r="G523" s="118">
        <v>6.4</v>
      </c>
      <c r="H523" s="106" t="str">
        <f t="shared" si="292"/>
        <v>P, S, T &amp; D Plant - Demand</v>
      </c>
      <c r="I523" s="98">
        <f>'Dep. Res. Class'!K$255</f>
        <v>0</v>
      </c>
      <c r="J523" s="106">
        <f t="shared" si="293"/>
        <v>0</v>
      </c>
      <c r="K523" s="106">
        <f t="shared" si="294"/>
        <v>0</v>
      </c>
      <c r="L523" s="106">
        <f t="shared" si="295"/>
        <v>0</v>
      </c>
      <c r="M523" s="106">
        <f t="shared" si="296"/>
        <v>0</v>
      </c>
      <c r="N523" s="106">
        <f t="shared" si="297"/>
        <v>0</v>
      </c>
      <c r="O523" s="106">
        <f t="shared" si="298"/>
        <v>0</v>
      </c>
      <c r="P523" s="106">
        <f t="shared" si="299"/>
        <v>0</v>
      </c>
      <c r="Q523" s="106">
        <f t="shared" si="300"/>
        <v>0</v>
      </c>
      <c r="R523" s="106">
        <f t="shared" si="301"/>
        <v>0</v>
      </c>
      <c r="S523" s="106">
        <f t="shared" si="302"/>
        <v>0</v>
      </c>
      <c r="T523" s="106">
        <f t="shared" si="303"/>
        <v>0</v>
      </c>
      <c r="U523" s="106">
        <f t="shared" si="304"/>
        <v>0</v>
      </c>
      <c r="V523" s="106">
        <f t="shared" si="305"/>
        <v>0</v>
      </c>
      <c r="W523" s="106">
        <f t="shared" si="306"/>
        <v>0</v>
      </c>
      <c r="X523" s="106">
        <f t="shared" si="307"/>
        <v>0</v>
      </c>
      <c r="Y523" s="98">
        <f t="shared" si="308"/>
        <v>0</v>
      </c>
      <c r="Z523" s="98"/>
      <c r="AA523" s="98"/>
      <c r="AB523" s="98"/>
      <c r="AC523" s="98"/>
      <c r="AD523" s="98"/>
      <c r="AE523" s="98"/>
      <c r="AF523" s="98"/>
      <c r="AG523" s="98"/>
    </row>
    <row r="524" spans="1:33">
      <c r="A524" s="97">
        <f t="shared" si="290"/>
        <v>507</v>
      </c>
      <c r="C524" s="97">
        <v>39705</v>
      </c>
      <c r="E524" s="107" t="s">
        <v>309</v>
      </c>
      <c r="G524" s="118">
        <v>6.4</v>
      </c>
      <c r="H524" s="106" t="str">
        <f t="shared" si="292"/>
        <v>P, S, T &amp; D Plant - Demand</v>
      </c>
      <c r="I524" s="98">
        <f>'Dep. Res. Class'!K$256</f>
        <v>0</v>
      </c>
      <c r="J524" s="106">
        <f t="shared" si="293"/>
        <v>0</v>
      </c>
      <c r="K524" s="106">
        <f t="shared" si="294"/>
        <v>0</v>
      </c>
      <c r="L524" s="106">
        <f t="shared" si="295"/>
        <v>0</v>
      </c>
      <c r="M524" s="106">
        <f t="shared" si="296"/>
        <v>0</v>
      </c>
      <c r="N524" s="106">
        <f t="shared" si="297"/>
        <v>0</v>
      </c>
      <c r="O524" s="106">
        <f t="shared" si="298"/>
        <v>0</v>
      </c>
      <c r="P524" s="106">
        <f t="shared" si="299"/>
        <v>0</v>
      </c>
      <c r="Q524" s="106">
        <f t="shared" si="300"/>
        <v>0</v>
      </c>
      <c r="R524" s="106">
        <f t="shared" si="301"/>
        <v>0</v>
      </c>
      <c r="S524" s="106">
        <f t="shared" si="302"/>
        <v>0</v>
      </c>
      <c r="T524" s="106">
        <f t="shared" si="303"/>
        <v>0</v>
      </c>
      <c r="U524" s="106">
        <f t="shared" si="304"/>
        <v>0</v>
      </c>
      <c r="V524" s="106">
        <f t="shared" si="305"/>
        <v>0</v>
      </c>
      <c r="W524" s="106">
        <f t="shared" si="306"/>
        <v>0</v>
      </c>
      <c r="X524" s="106">
        <f t="shared" si="307"/>
        <v>0</v>
      </c>
      <c r="Y524" s="98">
        <f t="shared" si="308"/>
        <v>0</v>
      </c>
      <c r="Z524" s="98"/>
      <c r="AA524" s="98"/>
      <c r="AB524" s="98"/>
      <c r="AC524" s="98"/>
      <c r="AD524" s="98"/>
      <c r="AE524" s="98"/>
      <c r="AF524" s="98"/>
      <c r="AG524" s="98"/>
    </row>
    <row r="525" spans="1:33">
      <c r="A525" s="97">
        <f t="shared" si="290"/>
        <v>508</v>
      </c>
      <c r="C525" s="97">
        <v>39800</v>
      </c>
      <c r="E525" s="107" t="s">
        <v>310</v>
      </c>
      <c r="G525" s="118">
        <v>6.4</v>
      </c>
      <c r="H525" s="106" t="str">
        <f t="shared" si="292"/>
        <v>P, S, T &amp; D Plant - Demand</v>
      </c>
      <c r="I525" s="98">
        <f>'Dep. Res. Class'!K$257</f>
        <v>2780.6565758269385</v>
      </c>
      <c r="J525" s="106">
        <f t="shared" si="293"/>
        <v>1295.2134680121749</v>
      </c>
      <c r="K525" s="106">
        <f t="shared" si="294"/>
        <v>698.90381059405638</v>
      </c>
      <c r="L525" s="106">
        <f t="shared" si="295"/>
        <v>15.860796305950736</v>
      </c>
      <c r="M525" s="106">
        <f t="shared" si="296"/>
        <v>403.31884615808394</v>
      </c>
      <c r="N525" s="106">
        <f t="shared" si="297"/>
        <v>367.35965475667251</v>
      </c>
      <c r="O525" s="106">
        <f t="shared" si="298"/>
        <v>0</v>
      </c>
      <c r="P525" s="106">
        <f t="shared" si="299"/>
        <v>0</v>
      </c>
      <c r="Q525" s="106">
        <f t="shared" si="300"/>
        <v>0</v>
      </c>
      <c r="R525" s="106">
        <f t="shared" si="301"/>
        <v>0</v>
      </c>
      <c r="S525" s="106">
        <f t="shared" si="302"/>
        <v>0</v>
      </c>
      <c r="T525" s="106">
        <f t="shared" si="303"/>
        <v>0</v>
      </c>
      <c r="U525" s="106">
        <f t="shared" si="304"/>
        <v>0</v>
      </c>
      <c r="V525" s="106">
        <f t="shared" si="305"/>
        <v>0</v>
      </c>
      <c r="W525" s="106">
        <f t="shared" si="306"/>
        <v>0</v>
      </c>
      <c r="X525" s="106">
        <f t="shared" si="307"/>
        <v>0</v>
      </c>
      <c r="Y525" s="98">
        <f t="shared" si="308"/>
        <v>0</v>
      </c>
      <c r="Z525" s="98"/>
      <c r="AA525" s="98"/>
      <c r="AB525" s="98"/>
      <c r="AC525" s="98"/>
      <c r="AD525" s="98"/>
      <c r="AE525" s="98"/>
      <c r="AF525" s="98"/>
      <c r="AG525" s="98"/>
    </row>
    <row r="526" spans="1:33">
      <c r="A526" s="97">
        <f t="shared" si="290"/>
        <v>509</v>
      </c>
      <c r="C526" s="97">
        <v>39900</v>
      </c>
      <c r="E526" s="107" t="s">
        <v>311</v>
      </c>
      <c r="G526" s="118">
        <v>6.4</v>
      </c>
      <c r="H526" s="106" t="str">
        <f t="shared" si="292"/>
        <v>P, S, T &amp; D Plant - Demand</v>
      </c>
      <c r="I526" s="98">
        <f>'Dep. Res. Class'!K$258</f>
        <v>-3684.9685571666359</v>
      </c>
      <c r="J526" s="106">
        <f t="shared" si="293"/>
        <v>-1716.4366667696931</v>
      </c>
      <c r="K526" s="106">
        <f t="shared" si="294"/>
        <v>-926.1980026271799</v>
      </c>
      <c r="L526" s="106">
        <f t="shared" si="295"/>
        <v>-21.018969471867194</v>
      </c>
      <c r="M526" s="106">
        <f t="shared" si="296"/>
        <v>-534.48429393452921</v>
      </c>
      <c r="N526" s="106">
        <f t="shared" si="297"/>
        <v>-486.83062436336644</v>
      </c>
      <c r="O526" s="106">
        <f t="shared" si="298"/>
        <v>0</v>
      </c>
      <c r="P526" s="106">
        <f t="shared" si="299"/>
        <v>0</v>
      </c>
      <c r="Q526" s="106">
        <f t="shared" si="300"/>
        <v>0</v>
      </c>
      <c r="R526" s="106">
        <f t="shared" si="301"/>
        <v>0</v>
      </c>
      <c r="S526" s="106">
        <f t="shared" si="302"/>
        <v>0</v>
      </c>
      <c r="T526" s="106">
        <f t="shared" si="303"/>
        <v>0</v>
      </c>
      <c r="U526" s="106">
        <f t="shared" si="304"/>
        <v>0</v>
      </c>
      <c r="V526" s="106">
        <f t="shared" si="305"/>
        <v>0</v>
      </c>
      <c r="W526" s="106">
        <f t="shared" si="306"/>
        <v>0</v>
      </c>
      <c r="X526" s="106">
        <f t="shared" si="307"/>
        <v>0</v>
      </c>
      <c r="Y526" s="98">
        <f t="shared" si="308"/>
        <v>0</v>
      </c>
      <c r="Z526" s="98"/>
      <c r="AA526" s="98"/>
      <c r="AB526" s="98"/>
      <c r="AC526" s="98"/>
      <c r="AD526" s="98"/>
      <c r="AE526" s="98"/>
      <c r="AF526" s="98"/>
      <c r="AG526" s="98"/>
    </row>
    <row r="527" spans="1:33">
      <c r="A527" s="97">
        <f t="shared" si="290"/>
        <v>510</v>
      </c>
      <c r="C527" s="97">
        <v>39901</v>
      </c>
      <c r="E527" s="107" t="s">
        <v>312</v>
      </c>
      <c r="G527" s="118">
        <v>6.4</v>
      </c>
      <c r="H527" s="106" t="str">
        <f t="shared" si="292"/>
        <v>P, S, T &amp; D Plant - Demand</v>
      </c>
      <c r="I527" s="98">
        <f>'Dep. Res. Class'!K$259</f>
        <v>180138.45732486015</v>
      </c>
      <c r="J527" s="106">
        <f t="shared" si="293"/>
        <v>83907.43325241773</v>
      </c>
      <c r="K527" s="106">
        <f t="shared" si="294"/>
        <v>45276.88005536548</v>
      </c>
      <c r="L527" s="106">
        <f t="shared" si="295"/>
        <v>1027.505303364592</v>
      </c>
      <c r="M527" s="106">
        <f t="shared" si="296"/>
        <v>26128.086218397366</v>
      </c>
      <c r="N527" s="106">
        <f t="shared" si="297"/>
        <v>23798.552495314983</v>
      </c>
      <c r="O527" s="106">
        <f t="shared" si="298"/>
        <v>0</v>
      </c>
      <c r="P527" s="106">
        <f t="shared" si="299"/>
        <v>0</v>
      </c>
      <c r="Q527" s="106">
        <f t="shared" si="300"/>
        <v>0</v>
      </c>
      <c r="R527" s="106">
        <f t="shared" si="301"/>
        <v>0</v>
      </c>
      <c r="S527" s="106">
        <f t="shared" si="302"/>
        <v>0</v>
      </c>
      <c r="T527" s="106">
        <f t="shared" si="303"/>
        <v>0</v>
      </c>
      <c r="U527" s="106">
        <f t="shared" si="304"/>
        <v>0</v>
      </c>
      <c r="V527" s="106">
        <f t="shared" si="305"/>
        <v>0</v>
      </c>
      <c r="W527" s="106">
        <f t="shared" si="306"/>
        <v>0</v>
      </c>
      <c r="X527" s="106">
        <f t="shared" si="307"/>
        <v>0</v>
      </c>
      <c r="Y527" s="98">
        <f t="shared" si="308"/>
        <v>0</v>
      </c>
      <c r="Z527" s="98"/>
      <c r="AA527" s="98"/>
      <c r="AB527" s="98"/>
      <c r="AC527" s="98"/>
      <c r="AD527" s="98"/>
      <c r="AE527" s="98"/>
      <c r="AF527" s="98"/>
      <c r="AG527" s="98"/>
    </row>
    <row r="528" spans="1:33">
      <c r="A528" s="97">
        <f t="shared" si="290"/>
        <v>511</v>
      </c>
      <c r="C528" s="97">
        <v>39902</v>
      </c>
      <c r="E528" s="107" t="s">
        <v>313</v>
      </c>
      <c r="G528" s="118">
        <v>6.4</v>
      </c>
      <c r="H528" s="106" t="str">
        <f t="shared" si="292"/>
        <v>P, S, T &amp; D Plant - Demand</v>
      </c>
      <c r="I528" s="98">
        <f>'Dep. Res. Class'!K$260</f>
        <v>46053.079330838322</v>
      </c>
      <c r="J528" s="106">
        <f t="shared" si="293"/>
        <v>21451.253315953283</v>
      </c>
      <c r="K528" s="106">
        <f t="shared" si="294"/>
        <v>11575.20598326361</v>
      </c>
      <c r="L528" s="106">
        <f t="shared" si="295"/>
        <v>262.68562499883387</v>
      </c>
      <c r="M528" s="106">
        <f t="shared" si="296"/>
        <v>6679.7442658724149</v>
      </c>
      <c r="N528" s="106">
        <f t="shared" si="297"/>
        <v>6084.1901407501809</v>
      </c>
      <c r="O528" s="106">
        <f t="shared" si="298"/>
        <v>0</v>
      </c>
      <c r="P528" s="106">
        <f t="shared" si="299"/>
        <v>0</v>
      </c>
      <c r="Q528" s="106">
        <f t="shared" si="300"/>
        <v>0</v>
      </c>
      <c r="R528" s="106">
        <f t="shared" si="301"/>
        <v>0</v>
      </c>
      <c r="S528" s="106">
        <f t="shared" si="302"/>
        <v>0</v>
      </c>
      <c r="T528" s="106">
        <f t="shared" si="303"/>
        <v>0</v>
      </c>
      <c r="U528" s="106">
        <f t="shared" si="304"/>
        <v>0</v>
      </c>
      <c r="V528" s="106">
        <f t="shared" si="305"/>
        <v>0</v>
      </c>
      <c r="W528" s="106">
        <f t="shared" si="306"/>
        <v>0</v>
      </c>
      <c r="X528" s="106">
        <f t="shared" si="307"/>
        <v>0</v>
      </c>
      <c r="Y528" s="98">
        <f t="shared" si="308"/>
        <v>0</v>
      </c>
      <c r="Z528" s="98"/>
      <c r="AA528" s="98"/>
      <c r="AB528" s="98"/>
      <c r="AC528" s="98"/>
      <c r="AD528" s="98"/>
      <c r="AE528" s="98"/>
      <c r="AF528" s="98"/>
      <c r="AG528" s="98"/>
    </row>
    <row r="529" spans="1:33">
      <c r="A529" s="97">
        <f t="shared" si="290"/>
        <v>512</v>
      </c>
      <c r="C529" s="97">
        <v>39903</v>
      </c>
      <c r="E529" s="107" t="s">
        <v>314</v>
      </c>
      <c r="G529" s="118">
        <v>6.4</v>
      </c>
      <c r="H529" s="106" t="str">
        <f t="shared" si="292"/>
        <v>P, S, T &amp; D Plant - Demand</v>
      </c>
      <c r="I529" s="98">
        <f>'Dep. Res. Class'!K$261</f>
        <v>5117.8310717539716</v>
      </c>
      <c r="J529" s="106">
        <f t="shared" si="293"/>
        <v>2383.8555932336326</v>
      </c>
      <c r="K529" s="106">
        <f t="shared" si="294"/>
        <v>1286.340668286874</v>
      </c>
      <c r="L529" s="106">
        <f t="shared" si="295"/>
        <v>29.191981801353986</v>
      </c>
      <c r="M529" s="106">
        <f t="shared" si="296"/>
        <v>742.31307117742676</v>
      </c>
      <c r="N529" s="106">
        <f t="shared" si="297"/>
        <v>676.12975725468459</v>
      </c>
      <c r="O529" s="106">
        <f t="shared" si="298"/>
        <v>0</v>
      </c>
      <c r="P529" s="106">
        <f t="shared" si="299"/>
        <v>0</v>
      </c>
      <c r="Q529" s="106">
        <f t="shared" si="300"/>
        <v>0</v>
      </c>
      <c r="R529" s="106">
        <f t="shared" si="301"/>
        <v>0</v>
      </c>
      <c r="S529" s="106">
        <f t="shared" si="302"/>
        <v>0</v>
      </c>
      <c r="T529" s="106">
        <f t="shared" si="303"/>
        <v>0</v>
      </c>
      <c r="U529" s="106">
        <f t="shared" si="304"/>
        <v>0</v>
      </c>
      <c r="V529" s="106">
        <f t="shared" si="305"/>
        <v>0</v>
      </c>
      <c r="W529" s="106">
        <f t="shared" si="306"/>
        <v>0</v>
      </c>
      <c r="X529" s="106">
        <f t="shared" si="307"/>
        <v>0</v>
      </c>
      <c r="Y529" s="98">
        <f t="shared" si="308"/>
        <v>0</v>
      </c>
      <c r="Z529" s="98"/>
      <c r="AA529" s="98"/>
      <c r="AB529" s="98"/>
      <c r="AC529" s="98"/>
      <c r="AD529" s="98"/>
      <c r="AE529" s="98"/>
      <c r="AF529" s="98"/>
      <c r="AG529" s="98"/>
    </row>
    <row r="530" spans="1:33">
      <c r="A530" s="97">
        <f t="shared" si="290"/>
        <v>513</v>
      </c>
      <c r="C530" s="97">
        <v>39904</v>
      </c>
      <c r="E530" s="107" t="s">
        <v>315</v>
      </c>
      <c r="G530" s="118">
        <v>6.4</v>
      </c>
      <c r="H530" s="106" t="str">
        <f t="shared" si="292"/>
        <v>P, S, T &amp; D Plant - Demand</v>
      </c>
      <c r="I530" s="98">
        <f>'Dep. Res. Class'!K$262</f>
        <v>0</v>
      </c>
      <c r="J530" s="106">
        <f t="shared" si="293"/>
        <v>0</v>
      </c>
      <c r="K530" s="106">
        <f t="shared" si="294"/>
        <v>0</v>
      </c>
      <c r="L530" s="106">
        <f t="shared" si="295"/>
        <v>0</v>
      </c>
      <c r="M530" s="106">
        <f t="shared" si="296"/>
        <v>0</v>
      </c>
      <c r="N530" s="106">
        <f t="shared" si="297"/>
        <v>0</v>
      </c>
      <c r="O530" s="106">
        <f t="shared" si="298"/>
        <v>0</v>
      </c>
      <c r="P530" s="106">
        <f t="shared" si="299"/>
        <v>0</v>
      </c>
      <c r="Q530" s="106">
        <f t="shared" si="300"/>
        <v>0</v>
      </c>
      <c r="R530" s="106">
        <f t="shared" si="301"/>
        <v>0</v>
      </c>
      <c r="S530" s="106">
        <f t="shared" si="302"/>
        <v>0</v>
      </c>
      <c r="T530" s="106">
        <f t="shared" si="303"/>
        <v>0</v>
      </c>
      <c r="U530" s="106">
        <f t="shared" si="304"/>
        <v>0</v>
      </c>
      <c r="V530" s="106">
        <f t="shared" si="305"/>
        <v>0</v>
      </c>
      <c r="W530" s="106">
        <f t="shared" si="306"/>
        <v>0</v>
      </c>
      <c r="X530" s="106">
        <f t="shared" si="307"/>
        <v>0</v>
      </c>
      <c r="Y530" s="98">
        <f t="shared" si="308"/>
        <v>0</v>
      </c>
      <c r="Z530" s="98"/>
      <c r="AA530" s="98"/>
      <c r="AB530" s="98"/>
      <c r="AC530" s="98"/>
      <c r="AD530" s="98"/>
      <c r="AE530" s="98"/>
      <c r="AF530" s="98"/>
      <c r="AG530" s="98"/>
    </row>
    <row r="531" spans="1:33">
      <c r="A531" s="97">
        <f t="shared" si="290"/>
        <v>514</v>
      </c>
      <c r="C531" s="97">
        <v>39905</v>
      </c>
      <c r="E531" s="107" t="s">
        <v>316</v>
      </c>
      <c r="G531" s="118">
        <v>6.4</v>
      </c>
      <c r="H531" s="106" t="str">
        <f t="shared" si="292"/>
        <v>P, S, T &amp; D Plant - Demand</v>
      </c>
      <c r="I531" s="98">
        <f>'Dep. Res. Class'!K$263</f>
        <v>0</v>
      </c>
      <c r="J531" s="106">
        <f t="shared" si="293"/>
        <v>0</v>
      </c>
      <c r="K531" s="106">
        <f t="shared" si="294"/>
        <v>0</v>
      </c>
      <c r="L531" s="106">
        <f t="shared" si="295"/>
        <v>0</v>
      </c>
      <c r="M531" s="106">
        <f t="shared" si="296"/>
        <v>0</v>
      </c>
      <c r="N531" s="106">
        <f t="shared" si="297"/>
        <v>0</v>
      </c>
      <c r="O531" s="106">
        <f t="shared" si="298"/>
        <v>0</v>
      </c>
      <c r="P531" s="106">
        <f t="shared" si="299"/>
        <v>0</v>
      </c>
      <c r="Q531" s="106">
        <f t="shared" si="300"/>
        <v>0</v>
      </c>
      <c r="R531" s="106">
        <f t="shared" si="301"/>
        <v>0</v>
      </c>
      <c r="S531" s="106">
        <f t="shared" si="302"/>
        <v>0</v>
      </c>
      <c r="T531" s="106">
        <f t="shared" si="303"/>
        <v>0</v>
      </c>
      <c r="U531" s="106">
        <f t="shared" si="304"/>
        <v>0</v>
      </c>
      <c r="V531" s="106">
        <f t="shared" si="305"/>
        <v>0</v>
      </c>
      <c r="W531" s="106">
        <f t="shared" si="306"/>
        <v>0</v>
      </c>
      <c r="X531" s="106">
        <f t="shared" si="307"/>
        <v>0</v>
      </c>
      <c r="Y531" s="98">
        <f t="shared" si="308"/>
        <v>0</v>
      </c>
      <c r="Z531" s="98"/>
      <c r="AA531" s="98"/>
      <c r="AB531" s="98"/>
      <c r="AC531" s="98"/>
      <c r="AD531" s="98"/>
      <c r="AE531" s="98"/>
      <c r="AF531" s="98"/>
      <c r="AG531" s="98"/>
    </row>
    <row r="532" spans="1:33">
      <c r="A532" s="97">
        <f t="shared" si="290"/>
        <v>515</v>
      </c>
      <c r="C532" s="97">
        <v>39906</v>
      </c>
      <c r="E532" s="107" t="s">
        <v>317</v>
      </c>
      <c r="G532" s="118">
        <v>6.4</v>
      </c>
      <c r="H532" s="106" t="str">
        <f t="shared" si="292"/>
        <v>P, S, T &amp; D Plant - Demand</v>
      </c>
      <c r="I532" s="98">
        <f>'Dep. Res. Class'!K$264</f>
        <v>542.24012045235486</v>
      </c>
      <c r="J532" s="106">
        <f t="shared" si="293"/>
        <v>252.57225685900181</v>
      </c>
      <c r="K532" s="106">
        <f t="shared" si="294"/>
        <v>136.28928136457415</v>
      </c>
      <c r="L532" s="106">
        <f t="shared" si="295"/>
        <v>3.0929242302607376</v>
      </c>
      <c r="M532" s="106">
        <f t="shared" si="296"/>
        <v>78.64892832241479</v>
      </c>
      <c r="N532" s="106">
        <f t="shared" si="297"/>
        <v>71.636729676103357</v>
      </c>
      <c r="O532" s="106">
        <f t="shared" si="298"/>
        <v>0</v>
      </c>
      <c r="P532" s="106">
        <f t="shared" si="299"/>
        <v>0</v>
      </c>
      <c r="Q532" s="106">
        <f t="shared" si="300"/>
        <v>0</v>
      </c>
      <c r="R532" s="106">
        <f t="shared" si="301"/>
        <v>0</v>
      </c>
      <c r="S532" s="106">
        <f t="shared" si="302"/>
        <v>0</v>
      </c>
      <c r="T532" s="106">
        <f t="shared" si="303"/>
        <v>0</v>
      </c>
      <c r="U532" s="106">
        <f t="shared" si="304"/>
        <v>0</v>
      </c>
      <c r="V532" s="106">
        <f t="shared" si="305"/>
        <v>0</v>
      </c>
      <c r="W532" s="106">
        <f t="shared" si="306"/>
        <v>0</v>
      </c>
      <c r="X532" s="106">
        <f t="shared" si="307"/>
        <v>0</v>
      </c>
      <c r="Y532" s="98">
        <f t="shared" si="308"/>
        <v>0</v>
      </c>
      <c r="Z532" s="98"/>
      <c r="AA532" s="98"/>
      <c r="AB532" s="98"/>
      <c r="AC532" s="98"/>
      <c r="AD532" s="98"/>
      <c r="AE532" s="98"/>
      <c r="AF532" s="98"/>
      <c r="AG532" s="98"/>
    </row>
    <row r="533" spans="1:33">
      <c r="A533" s="97">
        <f t="shared" si="290"/>
        <v>516</v>
      </c>
      <c r="C533" s="97">
        <v>39907</v>
      </c>
      <c r="E533" s="107" t="s">
        <v>318</v>
      </c>
      <c r="G533" s="118">
        <v>6.4</v>
      </c>
      <c r="H533" s="106" t="str">
        <f t="shared" si="292"/>
        <v>P, S, T &amp; D Plant - Demand</v>
      </c>
      <c r="I533" s="98">
        <f>'Dep. Res. Class'!K$265</f>
        <v>-1658.8514263883601</v>
      </c>
      <c r="J533" s="106">
        <f t="shared" si="293"/>
        <v>-772.68323156751183</v>
      </c>
      <c r="K533" s="106">
        <f t="shared" si="294"/>
        <v>-416.94382297728509</v>
      </c>
      <c r="L533" s="106">
        <f t="shared" si="295"/>
        <v>-9.4620474906927612</v>
      </c>
      <c r="M533" s="106">
        <f t="shared" si="296"/>
        <v>-240.6072181134694</v>
      </c>
      <c r="N533" s="106">
        <f t="shared" si="297"/>
        <v>-219.15510623940099</v>
      </c>
      <c r="O533" s="106">
        <f t="shared" si="298"/>
        <v>0</v>
      </c>
      <c r="P533" s="106">
        <f t="shared" si="299"/>
        <v>0</v>
      </c>
      <c r="Q533" s="106">
        <f t="shared" si="300"/>
        <v>0</v>
      </c>
      <c r="R533" s="106">
        <f t="shared" si="301"/>
        <v>0</v>
      </c>
      <c r="S533" s="106">
        <f t="shared" si="302"/>
        <v>0</v>
      </c>
      <c r="T533" s="106">
        <f t="shared" si="303"/>
        <v>0</v>
      </c>
      <c r="U533" s="106">
        <f t="shared" si="304"/>
        <v>0</v>
      </c>
      <c r="V533" s="106">
        <f t="shared" si="305"/>
        <v>0</v>
      </c>
      <c r="W533" s="106">
        <f t="shared" si="306"/>
        <v>0</v>
      </c>
      <c r="X533" s="106">
        <f t="shared" si="307"/>
        <v>0</v>
      </c>
      <c r="Y533" s="98">
        <f t="shared" si="308"/>
        <v>0</v>
      </c>
      <c r="Z533" s="98"/>
      <c r="AA533" s="98"/>
      <c r="AB533" s="98"/>
      <c r="AC533" s="98"/>
      <c r="AD533" s="98"/>
      <c r="AE533" s="98"/>
      <c r="AF533" s="98"/>
      <c r="AG533" s="98"/>
    </row>
    <row r="534" spans="1:33">
      <c r="A534" s="97">
        <f t="shared" si="290"/>
        <v>517</v>
      </c>
      <c r="C534" s="97">
        <v>39908</v>
      </c>
      <c r="E534" s="107" t="s">
        <v>319</v>
      </c>
      <c r="G534" s="118">
        <v>6.4</v>
      </c>
      <c r="H534" s="106" t="str">
        <f t="shared" si="292"/>
        <v>P, S, T &amp; D Plant - Demand</v>
      </c>
      <c r="I534" s="98">
        <f>'Dep. Res. Class'!K$266</f>
        <v>1294164.0532649723</v>
      </c>
      <c r="J534" s="106">
        <f t="shared" si="293"/>
        <v>602813.99946252897</v>
      </c>
      <c r="K534" s="106">
        <f t="shared" si="294"/>
        <v>325281.5166834296</v>
      </c>
      <c r="L534" s="106">
        <f t="shared" si="295"/>
        <v>7381.8797379589896</v>
      </c>
      <c r="M534" s="106">
        <f t="shared" si="296"/>
        <v>187711.33308573786</v>
      </c>
      <c r="N534" s="106">
        <f t="shared" si="297"/>
        <v>170975.32429531685</v>
      </c>
      <c r="O534" s="106">
        <f t="shared" si="298"/>
        <v>0</v>
      </c>
      <c r="P534" s="106">
        <f t="shared" si="299"/>
        <v>0</v>
      </c>
      <c r="Q534" s="106">
        <f t="shared" si="300"/>
        <v>0</v>
      </c>
      <c r="R534" s="106">
        <f t="shared" si="301"/>
        <v>0</v>
      </c>
      <c r="S534" s="106">
        <f t="shared" si="302"/>
        <v>0</v>
      </c>
      <c r="T534" s="106">
        <f t="shared" si="303"/>
        <v>0</v>
      </c>
      <c r="U534" s="106">
        <f t="shared" si="304"/>
        <v>0</v>
      </c>
      <c r="V534" s="106">
        <f t="shared" si="305"/>
        <v>0</v>
      </c>
      <c r="W534" s="106">
        <f t="shared" si="306"/>
        <v>0</v>
      </c>
      <c r="X534" s="106">
        <f t="shared" si="307"/>
        <v>0</v>
      </c>
      <c r="Y534" s="98">
        <f t="shared" si="308"/>
        <v>0</v>
      </c>
      <c r="Z534" s="98"/>
      <c r="AA534" s="98"/>
      <c r="AB534" s="98"/>
      <c r="AC534" s="98"/>
      <c r="AD534" s="98"/>
      <c r="AE534" s="98"/>
      <c r="AF534" s="98"/>
      <c r="AG534" s="98"/>
    </row>
    <row r="535" spans="1:33">
      <c r="A535" s="97">
        <f t="shared" si="290"/>
        <v>518</v>
      </c>
      <c r="C535" s="97">
        <v>39909</v>
      </c>
      <c r="E535" s="107" t="s">
        <v>320</v>
      </c>
      <c r="G535" s="118">
        <v>6.4</v>
      </c>
      <c r="H535" s="106" t="str">
        <f t="shared" si="292"/>
        <v>P, S, T &amp; D Plant - Demand</v>
      </c>
      <c r="I535" s="98">
        <f>'Dep. Res. Class'!K$267</f>
        <v>2539.6875428489698</v>
      </c>
      <c r="J535" s="106">
        <f t="shared" si="293"/>
        <v>1182.9715106269418</v>
      </c>
      <c r="K535" s="106">
        <f t="shared" si="294"/>
        <v>638.33747642408343</v>
      </c>
      <c r="L535" s="106">
        <f t="shared" si="295"/>
        <v>14.486314904208818</v>
      </c>
      <c r="M535" s="106">
        <f t="shared" si="296"/>
        <v>368.36762162162671</v>
      </c>
      <c r="N535" s="106">
        <f t="shared" si="297"/>
        <v>335.52461927210885</v>
      </c>
      <c r="O535" s="106">
        <f t="shared" si="298"/>
        <v>0</v>
      </c>
      <c r="P535" s="106">
        <f t="shared" si="299"/>
        <v>0</v>
      </c>
      <c r="Q535" s="106">
        <f t="shared" si="300"/>
        <v>0</v>
      </c>
      <c r="R535" s="106">
        <f t="shared" si="301"/>
        <v>0</v>
      </c>
      <c r="S535" s="106">
        <f t="shared" si="302"/>
        <v>0</v>
      </c>
      <c r="T535" s="106">
        <f t="shared" si="303"/>
        <v>0</v>
      </c>
      <c r="U535" s="106">
        <f t="shared" si="304"/>
        <v>0</v>
      </c>
      <c r="V535" s="106">
        <f t="shared" si="305"/>
        <v>0</v>
      </c>
      <c r="W535" s="106">
        <f t="shared" si="306"/>
        <v>0</v>
      </c>
      <c r="X535" s="106">
        <f t="shared" si="307"/>
        <v>0</v>
      </c>
      <c r="Y535" s="98">
        <f t="shared" si="308"/>
        <v>0</v>
      </c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90"/>
        <v>519</v>
      </c>
      <c r="C536" s="97">
        <v>39924</v>
      </c>
      <c r="E536" s="107" t="s">
        <v>321</v>
      </c>
      <c r="G536" s="118">
        <v>6.4</v>
      </c>
      <c r="H536" s="106" t="str">
        <f t="shared" si="292"/>
        <v>P, S, T &amp; D Plant - Demand</v>
      </c>
      <c r="I536" s="98">
        <f>'Dep. Res. Class'!K$268</f>
        <v>0</v>
      </c>
      <c r="J536" s="106">
        <f t="shared" si="293"/>
        <v>0</v>
      </c>
      <c r="K536" s="106">
        <f t="shared" si="294"/>
        <v>0</v>
      </c>
      <c r="L536" s="106">
        <f t="shared" si="295"/>
        <v>0</v>
      </c>
      <c r="M536" s="106">
        <f t="shared" si="296"/>
        <v>0</v>
      </c>
      <c r="N536" s="106">
        <f t="shared" si="297"/>
        <v>0</v>
      </c>
      <c r="O536" s="106">
        <f t="shared" si="298"/>
        <v>0</v>
      </c>
      <c r="P536" s="106">
        <f t="shared" si="299"/>
        <v>0</v>
      </c>
      <c r="Q536" s="106">
        <f t="shared" si="300"/>
        <v>0</v>
      </c>
      <c r="R536" s="106">
        <f t="shared" si="301"/>
        <v>0</v>
      </c>
      <c r="S536" s="106">
        <f t="shared" si="302"/>
        <v>0</v>
      </c>
      <c r="T536" s="106">
        <f t="shared" si="303"/>
        <v>0</v>
      </c>
      <c r="U536" s="106">
        <f t="shared" si="304"/>
        <v>0</v>
      </c>
      <c r="V536" s="106">
        <f t="shared" si="305"/>
        <v>0</v>
      </c>
      <c r="W536" s="106">
        <f t="shared" si="306"/>
        <v>0</v>
      </c>
      <c r="X536" s="106">
        <f t="shared" si="307"/>
        <v>0</v>
      </c>
      <c r="Y536" s="98">
        <f t="shared" si="308"/>
        <v>0</v>
      </c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90"/>
        <v>520</v>
      </c>
      <c r="C537" s="103"/>
      <c r="E537" s="107" t="s">
        <v>355</v>
      </c>
      <c r="G537" s="118">
        <v>6.4</v>
      </c>
      <c r="H537" s="106" t="str">
        <f t="shared" si="292"/>
        <v>P, S, T &amp; D Plant - Demand</v>
      </c>
      <c r="I537" s="98">
        <f>'Dep. Res. Class'!K$269</f>
        <v>0</v>
      </c>
      <c r="J537" s="106">
        <f t="shared" si="293"/>
        <v>0</v>
      </c>
      <c r="K537" s="106">
        <f t="shared" si="294"/>
        <v>0</v>
      </c>
      <c r="L537" s="106">
        <f t="shared" si="295"/>
        <v>0</v>
      </c>
      <c r="M537" s="106">
        <f t="shared" si="296"/>
        <v>0</v>
      </c>
      <c r="N537" s="106">
        <f t="shared" si="297"/>
        <v>0</v>
      </c>
      <c r="O537" s="106">
        <f t="shared" si="298"/>
        <v>0</v>
      </c>
      <c r="P537" s="106">
        <f t="shared" si="299"/>
        <v>0</v>
      </c>
      <c r="Q537" s="106">
        <f t="shared" si="300"/>
        <v>0</v>
      </c>
      <c r="R537" s="106">
        <f t="shared" si="301"/>
        <v>0</v>
      </c>
      <c r="S537" s="106">
        <f t="shared" si="302"/>
        <v>0</v>
      </c>
      <c r="T537" s="106">
        <f t="shared" si="303"/>
        <v>0</v>
      </c>
      <c r="U537" s="106">
        <f t="shared" si="304"/>
        <v>0</v>
      </c>
      <c r="V537" s="106">
        <f t="shared" si="305"/>
        <v>0</v>
      </c>
      <c r="W537" s="106">
        <f t="shared" si="306"/>
        <v>0</v>
      </c>
      <c r="X537" s="106">
        <f t="shared" si="307"/>
        <v>0</v>
      </c>
      <c r="Y537" s="98">
        <f t="shared" si="308"/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>A537+1</f>
        <v>521</v>
      </c>
      <c r="E538" s="107"/>
      <c r="G538" s="118"/>
      <c r="H538" s="106"/>
      <c r="I538" s="98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98"/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>A538+1</f>
        <v>522</v>
      </c>
      <c r="D539" s="97" t="s">
        <v>149</v>
      </c>
      <c r="G539" s="118"/>
      <c r="I539" s="98">
        <f>'Dep. Res. Class'!K$271</f>
        <v>1777599.8036185985</v>
      </c>
      <c r="J539" s="106">
        <f>SUM(J503:J537)</f>
        <v>827995.52681111102</v>
      </c>
      <c r="K539" s="106">
        <f t="shared" ref="K539:X539" si="309">SUM(K503:K537)</f>
        <v>446790.62033786619</v>
      </c>
      <c r="L539" s="106">
        <f t="shared" si="309"/>
        <v>10139.385296189612</v>
      </c>
      <c r="M539" s="106">
        <f t="shared" si="309"/>
        <v>257831.01299126787</v>
      </c>
      <c r="N539" s="106">
        <f t="shared" si="309"/>
        <v>234843.25818216373</v>
      </c>
      <c r="O539" s="106">
        <f t="shared" si="309"/>
        <v>0</v>
      </c>
      <c r="P539" s="106">
        <f t="shared" si="309"/>
        <v>0</v>
      </c>
      <c r="Q539" s="106">
        <f t="shared" si="309"/>
        <v>0</v>
      </c>
      <c r="R539" s="106">
        <f t="shared" si="309"/>
        <v>0</v>
      </c>
      <c r="S539" s="106">
        <f t="shared" si="309"/>
        <v>0</v>
      </c>
      <c r="T539" s="106">
        <f t="shared" si="309"/>
        <v>0</v>
      </c>
      <c r="U539" s="106">
        <f t="shared" si="309"/>
        <v>0</v>
      </c>
      <c r="V539" s="106">
        <f t="shared" si="309"/>
        <v>0</v>
      </c>
      <c r="W539" s="106">
        <f t="shared" si="309"/>
        <v>0</v>
      </c>
      <c r="X539" s="106">
        <f t="shared" si="309"/>
        <v>0</v>
      </c>
      <c r="Y539" s="98">
        <f>SUM(J539:X539)-I539</f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A540" s="97">
        <f>A539+1</f>
        <v>523</v>
      </c>
      <c r="G540" s="118"/>
      <c r="H540" s="106"/>
      <c r="I540" s="98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98"/>
      <c r="Z540" s="98"/>
      <c r="AA540" s="98"/>
      <c r="AB540" s="98"/>
      <c r="AC540" s="98"/>
      <c r="AD540" s="98"/>
      <c r="AE540" s="98"/>
      <c r="AF540" s="98"/>
      <c r="AG540" s="98"/>
    </row>
    <row r="541" spans="1:33">
      <c r="A541" s="97">
        <f>A540+1</f>
        <v>524</v>
      </c>
      <c r="D541" s="97" t="s">
        <v>406</v>
      </c>
      <c r="G541" s="118"/>
      <c r="I541" s="98">
        <f>'Dep. Res. Class'!K$273</f>
        <v>72669048.490320355</v>
      </c>
      <c r="J541" s="98">
        <f t="shared" ref="J541:X541" si="310">J405+J415+J455+J497+J539</f>
        <v>33848815.107382275</v>
      </c>
      <c r="K541" s="98">
        <f t="shared" si="310"/>
        <v>18264993.722579762</v>
      </c>
      <c r="L541" s="98">
        <f t="shared" si="310"/>
        <v>414502.454518124</v>
      </c>
      <c r="M541" s="98">
        <f t="shared" si="310"/>
        <v>10540243.280422263</v>
      </c>
      <c r="N541" s="98">
        <f t="shared" si="310"/>
        <v>9600493.9254179429</v>
      </c>
      <c r="O541" s="98">
        <f t="shared" si="310"/>
        <v>0</v>
      </c>
      <c r="P541" s="98">
        <f t="shared" si="310"/>
        <v>0</v>
      </c>
      <c r="Q541" s="98">
        <f t="shared" si="310"/>
        <v>0</v>
      </c>
      <c r="R541" s="98">
        <f t="shared" si="310"/>
        <v>0</v>
      </c>
      <c r="S541" s="98">
        <f t="shared" si="310"/>
        <v>0</v>
      </c>
      <c r="T541" s="98">
        <f t="shared" si="310"/>
        <v>0</v>
      </c>
      <c r="U541" s="98">
        <f t="shared" si="310"/>
        <v>0</v>
      </c>
      <c r="V541" s="98">
        <f t="shared" si="310"/>
        <v>0</v>
      </c>
      <c r="W541" s="98">
        <f t="shared" si="310"/>
        <v>0</v>
      </c>
      <c r="X541" s="98">
        <f t="shared" si="310"/>
        <v>0</v>
      </c>
      <c r="Y541" s="98">
        <f>SUM(J541:X541)-I541</f>
        <v>0</v>
      </c>
      <c r="Z541" s="98"/>
      <c r="AA541" s="98"/>
      <c r="AB541" s="98"/>
      <c r="AC541" s="98"/>
      <c r="AD541" s="98"/>
      <c r="AE541" s="98"/>
      <c r="AF541" s="98"/>
      <c r="AG541" s="98"/>
    </row>
    <row r="542" spans="1:33">
      <c r="G542" s="11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</row>
    <row r="543" spans="1:33">
      <c r="F543" s="103" t="s">
        <v>61</v>
      </c>
      <c r="G543" s="11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</row>
    <row r="544" spans="1:33">
      <c r="F544" s="103"/>
      <c r="G544" s="11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</row>
    <row r="545" spans="1:33">
      <c r="N545" s="105"/>
      <c r="O545" s="105"/>
      <c r="Q545" s="103"/>
      <c r="R545" s="103"/>
      <c r="S545" s="103"/>
      <c r="T545" s="103"/>
      <c r="U545" s="103"/>
      <c r="V545" s="103"/>
    </row>
    <row r="546" spans="1:33">
      <c r="A546" s="105" t="s">
        <v>290</v>
      </c>
      <c r="C546" s="105" t="s">
        <v>288</v>
      </c>
      <c r="G546" s="104" t="s">
        <v>38</v>
      </c>
      <c r="H546" s="115" t="s">
        <v>38</v>
      </c>
      <c r="I546" s="103" t="s">
        <v>1</v>
      </c>
      <c r="J546" s="116" t="s">
        <v>56</v>
      </c>
      <c r="K546" s="116" t="s">
        <v>543</v>
      </c>
      <c r="L546" s="116" t="s">
        <v>543</v>
      </c>
      <c r="M546" s="117" t="s">
        <v>544</v>
      </c>
      <c r="N546" s="117" t="s">
        <v>544</v>
      </c>
      <c r="O546" s="103"/>
      <c r="P546" s="103"/>
      <c r="Q546" s="103"/>
      <c r="R546" s="103"/>
      <c r="S546" s="103"/>
      <c r="T546" s="105"/>
      <c r="U546" s="105"/>
      <c r="V546" s="105"/>
      <c r="W546" s="103"/>
      <c r="X546" s="103"/>
      <c r="Y546" s="103"/>
    </row>
    <row r="547" spans="1:33">
      <c r="A547" s="105" t="s">
        <v>289</v>
      </c>
      <c r="C547" s="105" t="s">
        <v>289</v>
      </c>
      <c r="G547" s="104" t="s">
        <v>39</v>
      </c>
      <c r="H547" s="115" t="s">
        <v>21</v>
      </c>
      <c r="I547" s="103" t="s">
        <v>2</v>
      </c>
      <c r="J547" s="116" t="s">
        <v>464</v>
      </c>
      <c r="K547" s="117" t="s">
        <v>545</v>
      </c>
      <c r="L547" s="117" t="s">
        <v>546</v>
      </c>
      <c r="M547" s="117" t="s">
        <v>545</v>
      </c>
      <c r="N547" s="117" t="s">
        <v>546</v>
      </c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33">
      <c r="A548" s="97">
        <f>+A541+1</f>
        <v>525</v>
      </c>
      <c r="D548" s="97" t="s">
        <v>322</v>
      </c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1:33">
      <c r="A549" s="97">
        <f t="shared" ref="A549:A613" si="311">A548+1</f>
        <v>526</v>
      </c>
      <c r="G549" s="118"/>
      <c r="H549" s="106"/>
      <c r="I549" s="98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98"/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11"/>
        <v>527</v>
      </c>
      <c r="C550" s="97">
        <v>30100</v>
      </c>
      <c r="E550" s="107" t="s">
        <v>323</v>
      </c>
      <c r="G550" s="118">
        <v>6.6</v>
      </c>
      <c r="H550" s="106" t="str">
        <f>VLOOKUP($G550,alloc,3)</f>
        <v>P, S, T &amp; D Plant - Commodity</v>
      </c>
      <c r="I550" s="98">
        <f>'Dep. Res. Class'!L$14</f>
        <v>82.203205187206407</v>
      </c>
      <c r="J550" s="106">
        <f>$I550*VLOOKUP($G550,alloc,6)</f>
        <v>31.741937060441401</v>
      </c>
      <c r="K550" s="106">
        <f>$I550*VLOOKUP($G550,alloc,7)</f>
        <v>18.773841374837442</v>
      </c>
      <c r="L550" s="106">
        <f>$I550*VLOOKUP($G550,alloc,8)</f>
        <v>0.34994603741298519</v>
      </c>
      <c r="M550" s="106">
        <f>$I550*VLOOKUP($G550,alloc,9)</f>
        <v>15.508157641112213</v>
      </c>
      <c r="N550" s="106">
        <f>$I550*VLOOKUP($G550,alloc,10)</f>
        <v>15.829323073402374</v>
      </c>
      <c r="O550" s="106">
        <f>$I550*VLOOKUP($G550,alloc,11)</f>
        <v>0</v>
      </c>
      <c r="P550" s="106">
        <f>$I550*VLOOKUP($G550,alloc,12)</f>
        <v>0</v>
      </c>
      <c r="Q550" s="106">
        <f>$I550*VLOOKUP($G550,alloc,13)</f>
        <v>0</v>
      </c>
      <c r="R550" s="106">
        <f>$I550*VLOOKUP($G550,alloc,14)</f>
        <v>0</v>
      </c>
      <c r="S550" s="106">
        <f>$I550*VLOOKUP($G550,alloc,15)</f>
        <v>0</v>
      </c>
      <c r="T550" s="106">
        <f>$I550*VLOOKUP($G550,alloc,16)</f>
        <v>0</v>
      </c>
      <c r="U550" s="106">
        <f>$I550*VLOOKUP($G550,alloc,17)</f>
        <v>0</v>
      </c>
      <c r="V550" s="106">
        <f>$I550*VLOOKUP($G550,alloc,18)</f>
        <v>0</v>
      </c>
      <c r="W550" s="106">
        <f>$I550*VLOOKUP($G550,alloc,19)</f>
        <v>0</v>
      </c>
      <c r="X550" s="106">
        <f>$I550*VLOOKUP($G550,alloc,20)</f>
        <v>0</v>
      </c>
      <c r="Y550" s="98">
        <f>SUM(J550:X550)-I550</f>
        <v>0</v>
      </c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11"/>
        <v>528</v>
      </c>
      <c r="C551" s="97">
        <v>30200</v>
      </c>
      <c r="E551" s="107" t="s">
        <v>185</v>
      </c>
      <c r="G551" s="118">
        <v>6.6</v>
      </c>
      <c r="H551" s="106" t="str">
        <f>VLOOKUP($G551,alloc,3)</f>
        <v>P, S, T &amp; D Plant - Commodity</v>
      </c>
      <c r="I551" s="98">
        <f>'Dep. Res. Class'!L$15</f>
        <v>1182.7858881581419</v>
      </c>
      <c r="J551" s="106">
        <f>$I551*VLOOKUP($G551,alloc,6)</f>
        <v>456.720819247777</v>
      </c>
      <c r="K551" s="106">
        <f>$I551*VLOOKUP($G551,alloc,7)</f>
        <v>270.12857459885385</v>
      </c>
      <c r="L551" s="106">
        <f>$I551*VLOOKUP($G551,alloc,8)</f>
        <v>5.0352201441089131</v>
      </c>
      <c r="M551" s="106">
        <f>$I551*VLOOKUP($G551,alloc,9)</f>
        <v>223.14008276765037</v>
      </c>
      <c r="N551" s="106">
        <f>$I551*VLOOKUP($G551,alloc,10)</f>
        <v>227.76119139975188</v>
      </c>
      <c r="O551" s="106">
        <f>$I551*VLOOKUP($G551,alloc,11)</f>
        <v>0</v>
      </c>
      <c r="P551" s="106">
        <f>$I551*VLOOKUP($G551,alloc,12)</f>
        <v>0</v>
      </c>
      <c r="Q551" s="106">
        <f>$I551*VLOOKUP($G551,alloc,13)</f>
        <v>0</v>
      </c>
      <c r="R551" s="106">
        <f>$I551*VLOOKUP($G551,alloc,14)</f>
        <v>0</v>
      </c>
      <c r="S551" s="106">
        <f>$I551*VLOOKUP($G551,alloc,15)</f>
        <v>0</v>
      </c>
      <c r="T551" s="106">
        <f>$I551*VLOOKUP($G551,alloc,16)</f>
        <v>0</v>
      </c>
      <c r="U551" s="106">
        <f>$I551*VLOOKUP($G551,alloc,17)</f>
        <v>0</v>
      </c>
      <c r="V551" s="106">
        <f>$I551*VLOOKUP($G551,alloc,18)</f>
        <v>0</v>
      </c>
      <c r="W551" s="106">
        <f>$I551*VLOOKUP($G551,alloc,19)</f>
        <v>0</v>
      </c>
      <c r="X551" s="106">
        <f>$I551*VLOOKUP($G551,alloc,20)</f>
        <v>0</v>
      </c>
      <c r="Y551" s="98">
        <f>SUM(J551:X551)-I551</f>
        <v>0</v>
      </c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11"/>
        <v>529</v>
      </c>
      <c r="C552" s="97">
        <v>30300</v>
      </c>
      <c r="E552" s="107" t="s">
        <v>324</v>
      </c>
      <c r="G552" s="118">
        <v>99</v>
      </c>
      <c r="H552" s="106" t="str">
        <f>VLOOKUP($G552,alloc,3)</f>
        <v>-</v>
      </c>
      <c r="I552" s="98">
        <f>'Dep. Res. Class'!L$16</f>
        <v>0</v>
      </c>
      <c r="J552" s="106">
        <f>$I552*VLOOKUP($G552,alloc,6)</f>
        <v>0</v>
      </c>
      <c r="K552" s="106">
        <f>$I552*VLOOKUP($G552,alloc,7)</f>
        <v>0</v>
      </c>
      <c r="L552" s="106">
        <f>$I552*VLOOKUP($G552,alloc,8)</f>
        <v>0</v>
      </c>
      <c r="M552" s="106">
        <f>$I552*VLOOKUP($G552,alloc,9)</f>
        <v>0</v>
      </c>
      <c r="N552" s="106">
        <f>$I552*VLOOKUP($G552,alloc,10)</f>
        <v>0</v>
      </c>
      <c r="O552" s="106">
        <f>$I552*VLOOKUP($G552,alloc,11)</f>
        <v>0</v>
      </c>
      <c r="P552" s="106">
        <f>$I552*VLOOKUP($G552,alloc,12)</f>
        <v>0</v>
      </c>
      <c r="Q552" s="106">
        <f>$I552*VLOOKUP($G552,alloc,13)</f>
        <v>0</v>
      </c>
      <c r="R552" s="106">
        <f>$I552*VLOOKUP($G552,alloc,14)</f>
        <v>0</v>
      </c>
      <c r="S552" s="106">
        <f>$I552*VLOOKUP($G552,alloc,15)</f>
        <v>0</v>
      </c>
      <c r="T552" s="106">
        <f>$I552*VLOOKUP($G552,alloc,16)</f>
        <v>0</v>
      </c>
      <c r="U552" s="106">
        <f>$I552*VLOOKUP($G552,alloc,17)</f>
        <v>0</v>
      </c>
      <c r="V552" s="106">
        <f>$I552*VLOOKUP($G552,alloc,18)</f>
        <v>0</v>
      </c>
      <c r="W552" s="106">
        <f>$I552*VLOOKUP($G552,alloc,19)</f>
        <v>0</v>
      </c>
      <c r="X552" s="106">
        <f>$I552*VLOOKUP($G552,alloc,20)</f>
        <v>0</v>
      </c>
      <c r="Y552" s="98">
        <f>SUM(J552:X552)-I552</f>
        <v>0</v>
      </c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11"/>
        <v>530</v>
      </c>
      <c r="G553" s="118"/>
      <c r="H553" s="106"/>
      <c r="I553" s="98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98"/>
      <c r="Z553" s="98"/>
      <c r="AA553" s="98"/>
      <c r="AB553" s="98"/>
      <c r="AC553" s="98"/>
      <c r="AD553" s="98"/>
      <c r="AE553" s="98"/>
      <c r="AF553" s="98"/>
      <c r="AG553" s="98"/>
    </row>
    <row r="554" spans="1:33">
      <c r="A554" s="97">
        <f t="shared" si="311"/>
        <v>531</v>
      </c>
      <c r="D554" s="97" t="s">
        <v>325</v>
      </c>
      <c r="G554" s="118"/>
      <c r="I554" s="98">
        <f>'Dep. Res. Class'!L$18</f>
        <v>1264.9890933453482</v>
      </c>
      <c r="J554" s="98">
        <f>SUM(J550:J552)</f>
        <v>488.46275630821839</v>
      </c>
      <c r="K554" s="98">
        <f t="shared" ref="K554:X554" si="312">SUM(K550:K552)</f>
        <v>288.90241597369129</v>
      </c>
      <c r="L554" s="98">
        <f t="shared" si="312"/>
        <v>5.3851661815218979</v>
      </c>
      <c r="M554" s="98">
        <f t="shared" si="312"/>
        <v>238.64824040876258</v>
      </c>
      <c r="N554" s="98">
        <f t="shared" si="312"/>
        <v>243.59051447315426</v>
      </c>
      <c r="O554" s="98">
        <f t="shared" si="312"/>
        <v>0</v>
      </c>
      <c r="P554" s="98">
        <f t="shared" si="312"/>
        <v>0</v>
      </c>
      <c r="Q554" s="98">
        <f t="shared" si="312"/>
        <v>0</v>
      </c>
      <c r="R554" s="98">
        <f t="shared" si="312"/>
        <v>0</v>
      </c>
      <c r="S554" s="98">
        <f t="shared" si="312"/>
        <v>0</v>
      </c>
      <c r="T554" s="98">
        <f t="shared" si="312"/>
        <v>0</v>
      </c>
      <c r="U554" s="98">
        <f t="shared" si="312"/>
        <v>0</v>
      </c>
      <c r="V554" s="98">
        <f t="shared" si="312"/>
        <v>0</v>
      </c>
      <c r="W554" s="98">
        <f t="shared" si="312"/>
        <v>0</v>
      </c>
      <c r="X554" s="98">
        <f t="shared" si="312"/>
        <v>0</v>
      </c>
      <c r="Y554" s="98">
        <f>SUM(J554:X554)-I554</f>
        <v>0</v>
      </c>
      <c r="Z554" s="98"/>
      <c r="AA554" s="98"/>
      <c r="AB554" s="98"/>
      <c r="AC554" s="98"/>
      <c r="AD554" s="98"/>
      <c r="AE554" s="98"/>
      <c r="AF554" s="98"/>
      <c r="AG554" s="98"/>
    </row>
    <row r="555" spans="1:33">
      <c r="A555" s="97">
        <f t="shared" si="311"/>
        <v>532</v>
      </c>
      <c r="G555" s="118"/>
      <c r="H555" s="106"/>
      <c r="I555" s="98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98"/>
      <c r="Z555" s="98"/>
      <c r="AA555" s="98"/>
      <c r="AB555" s="98"/>
      <c r="AC555" s="98"/>
      <c r="AD555" s="98"/>
      <c r="AE555" s="98"/>
      <c r="AF555" s="98"/>
      <c r="AG555" s="98"/>
    </row>
    <row r="556" spans="1:33">
      <c r="A556" s="97">
        <f t="shared" si="311"/>
        <v>533</v>
      </c>
      <c r="D556" s="97" t="s">
        <v>334</v>
      </c>
      <c r="G556" s="118"/>
      <c r="H556" s="106"/>
      <c r="I556" s="98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98"/>
      <c r="Z556" s="98"/>
      <c r="AA556" s="98"/>
      <c r="AB556" s="98"/>
      <c r="AC556" s="98"/>
      <c r="AD556" s="98"/>
      <c r="AE556" s="98"/>
      <c r="AF556" s="98"/>
      <c r="AG556" s="98"/>
    </row>
    <row r="557" spans="1:33">
      <c r="A557" s="97">
        <f t="shared" si="311"/>
        <v>534</v>
      </c>
      <c r="G557" s="118"/>
      <c r="H557" s="106"/>
      <c r="I557" s="98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98"/>
      <c r="Z557" s="98"/>
      <c r="AA557" s="98"/>
      <c r="AB557" s="98"/>
      <c r="AC557" s="98"/>
      <c r="AD557" s="98"/>
      <c r="AE557" s="98"/>
      <c r="AF557" s="98"/>
      <c r="AG557" s="98"/>
    </row>
    <row r="558" spans="1:33">
      <c r="A558" s="97">
        <f t="shared" si="311"/>
        <v>535</v>
      </c>
      <c r="C558" s="97">
        <v>32520</v>
      </c>
      <c r="E558" s="107" t="s">
        <v>326</v>
      </c>
      <c r="G558" s="118">
        <v>99</v>
      </c>
      <c r="H558" s="106" t="str">
        <f t="shared" ref="H558:H564" si="313">VLOOKUP($G558,alloc,3)</f>
        <v>-</v>
      </c>
      <c r="I558" s="98">
        <f>'Dep. Res. Class'!L$22</f>
        <v>0</v>
      </c>
      <c r="J558" s="106">
        <f t="shared" ref="J558:J564" si="314">$I558*VLOOKUP($G558,alloc,6)</f>
        <v>0</v>
      </c>
      <c r="K558" s="106">
        <f t="shared" ref="K558:K564" si="315">$I558*VLOOKUP($G558,alloc,7)</f>
        <v>0</v>
      </c>
      <c r="L558" s="106">
        <f t="shared" ref="L558:L564" si="316">$I558*VLOOKUP($G558,alloc,8)</f>
        <v>0</v>
      </c>
      <c r="M558" s="106">
        <f t="shared" ref="M558:M564" si="317">$I558*VLOOKUP($G558,alloc,9)</f>
        <v>0</v>
      </c>
      <c r="N558" s="106">
        <f t="shared" ref="N558:N564" si="318">$I558*VLOOKUP($G558,alloc,10)</f>
        <v>0</v>
      </c>
      <c r="O558" s="106">
        <f t="shared" ref="O558:O564" si="319">$I558*VLOOKUP($G558,alloc,11)</f>
        <v>0</v>
      </c>
      <c r="P558" s="106">
        <f t="shared" ref="P558:P564" si="320">$I558*VLOOKUP($G558,alloc,12)</f>
        <v>0</v>
      </c>
      <c r="Q558" s="106">
        <f t="shared" ref="Q558:Q564" si="321">$I558*VLOOKUP($G558,alloc,13)</f>
        <v>0</v>
      </c>
      <c r="R558" s="106">
        <f t="shared" ref="R558:R564" si="322">$I558*VLOOKUP($G558,alloc,14)</f>
        <v>0</v>
      </c>
      <c r="S558" s="106">
        <f t="shared" ref="S558:S564" si="323">$I558*VLOOKUP($G558,alloc,15)</f>
        <v>0</v>
      </c>
      <c r="T558" s="106">
        <f t="shared" ref="T558:T564" si="324">$I558*VLOOKUP($G558,alloc,16)</f>
        <v>0</v>
      </c>
      <c r="U558" s="106">
        <f t="shared" ref="U558:U564" si="325">$I558*VLOOKUP($G558,alloc,17)</f>
        <v>0</v>
      </c>
      <c r="V558" s="106">
        <f t="shared" ref="V558:V564" si="326">$I558*VLOOKUP($G558,alloc,18)</f>
        <v>0</v>
      </c>
      <c r="W558" s="106">
        <f t="shared" ref="W558:W564" si="327">$I558*VLOOKUP($G558,alloc,19)</f>
        <v>0</v>
      </c>
      <c r="X558" s="106">
        <f t="shared" ref="X558:X564" si="328">$I558*VLOOKUP($G558,alloc,20)</f>
        <v>0</v>
      </c>
      <c r="Y558" s="98">
        <f t="shared" ref="Y558:Y564" si="329">SUM(J558:X558)-I558</f>
        <v>0</v>
      </c>
      <c r="Z558" s="98"/>
      <c r="AA558" s="98"/>
      <c r="AB558" s="98"/>
      <c r="AC558" s="98"/>
      <c r="AD558" s="98"/>
      <c r="AE558" s="98"/>
      <c r="AF558" s="98"/>
      <c r="AG558" s="98"/>
    </row>
    <row r="559" spans="1:33">
      <c r="A559" s="97">
        <f t="shared" si="311"/>
        <v>536</v>
      </c>
      <c r="C559" s="97">
        <v>32540</v>
      </c>
      <c r="E559" s="107" t="s">
        <v>327</v>
      </c>
      <c r="G559" s="118">
        <v>99</v>
      </c>
      <c r="H559" s="106" t="str">
        <f t="shared" si="313"/>
        <v>-</v>
      </c>
      <c r="I559" s="98">
        <f>'Dep. Res. Class'!L$23</f>
        <v>0</v>
      </c>
      <c r="J559" s="106">
        <f t="shared" si="314"/>
        <v>0</v>
      </c>
      <c r="K559" s="106">
        <f t="shared" si="315"/>
        <v>0</v>
      </c>
      <c r="L559" s="106">
        <f t="shared" si="316"/>
        <v>0</v>
      </c>
      <c r="M559" s="106">
        <f t="shared" si="317"/>
        <v>0</v>
      </c>
      <c r="N559" s="106">
        <f t="shared" si="318"/>
        <v>0</v>
      </c>
      <c r="O559" s="106">
        <f t="shared" si="319"/>
        <v>0</v>
      </c>
      <c r="P559" s="106">
        <f t="shared" si="320"/>
        <v>0</v>
      </c>
      <c r="Q559" s="106">
        <f t="shared" si="321"/>
        <v>0</v>
      </c>
      <c r="R559" s="106">
        <f t="shared" si="322"/>
        <v>0</v>
      </c>
      <c r="S559" s="106">
        <f t="shared" si="323"/>
        <v>0</v>
      </c>
      <c r="T559" s="106">
        <f t="shared" si="324"/>
        <v>0</v>
      </c>
      <c r="U559" s="106">
        <f t="shared" si="325"/>
        <v>0</v>
      </c>
      <c r="V559" s="106">
        <f t="shared" si="326"/>
        <v>0</v>
      </c>
      <c r="W559" s="106">
        <f t="shared" si="327"/>
        <v>0</v>
      </c>
      <c r="X559" s="106">
        <f t="shared" si="328"/>
        <v>0</v>
      </c>
      <c r="Y559" s="98">
        <f t="shared" si="329"/>
        <v>0</v>
      </c>
      <c r="Z559" s="98"/>
      <c r="AA559" s="98"/>
      <c r="AB559" s="98"/>
      <c r="AC559" s="98"/>
      <c r="AD559" s="98"/>
      <c r="AE559" s="98"/>
      <c r="AF559" s="98"/>
      <c r="AG559" s="98"/>
    </row>
    <row r="560" spans="1:33">
      <c r="A560" s="97">
        <f t="shared" si="311"/>
        <v>537</v>
      </c>
      <c r="C560" s="97">
        <v>33100</v>
      </c>
      <c r="E560" s="107" t="s">
        <v>328</v>
      </c>
      <c r="G560" s="118">
        <v>99</v>
      </c>
      <c r="H560" s="106" t="str">
        <f t="shared" si="313"/>
        <v>-</v>
      </c>
      <c r="I560" s="98">
        <f>'Dep. Res. Class'!L$24</f>
        <v>0</v>
      </c>
      <c r="J560" s="106">
        <f t="shared" si="314"/>
        <v>0</v>
      </c>
      <c r="K560" s="106">
        <f t="shared" si="315"/>
        <v>0</v>
      </c>
      <c r="L560" s="106">
        <f t="shared" si="316"/>
        <v>0</v>
      </c>
      <c r="M560" s="106">
        <f t="shared" si="317"/>
        <v>0</v>
      </c>
      <c r="N560" s="106">
        <f t="shared" si="318"/>
        <v>0</v>
      </c>
      <c r="O560" s="106">
        <f t="shared" si="319"/>
        <v>0</v>
      </c>
      <c r="P560" s="106">
        <f t="shared" si="320"/>
        <v>0</v>
      </c>
      <c r="Q560" s="106">
        <f t="shared" si="321"/>
        <v>0</v>
      </c>
      <c r="R560" s="106">
        <f t="shared" si="322"/>
        <v>0</v>
      </c>
      <c r="S560" s="106">
        <f t="shared" si="323"/>
        <v>0</v>
      </c>
      <c r="T560" s="106">
        <f t="shared" si="324"/>
        <v>0</v>
      </c>
      <c r="U560" s="106">
        <f t="shared" si="325"/>
        <v>0</v>
      </c>
      <c r="V560" s="106">
        <f t="shared" si="326"/>
        <v>0</v>
      </c>
      <c r="W560" s="106">
        <f t="shared" si="327"/>
        <v>0</v>
      </c>
      <c r="X560" s="106">
        <f t="shared" si="328"/>
        <v>0</v>
      </c>
      <c r="Y560" s="98">
        <f t="shared" si="329"/>
        <v>0</v>
      </c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si="311"/>
        <v>538</v>
      </c>
      <c r="C561" s="97">
        <v>33201</v>
      </c>
      <c r="E561" s="107" t="s">
        <v>329</v>
      </c>
      <c r="G561" s="118">
        <v>99</v>
      </c>
      <c r="H561" s="106" t="str">
        <f t="shared" si="313"/>
        <v>-</v>
      </c>
      <c r="I561" s="98">
        <f>'Dep. Res. Class'!L$25</f>
        <v>0</v>
      </c>
      <c r="J561" s="106">
        <f t="shared" si="314"/>
        <v>0</v>
      </c>
      <c r="K561" s="106">
        <f t="shared" si="315"/>
        <v>0</v>
      </c>
      <c r="L561" s="106">
        <f t="shared" si="316"/>
        <v>0</v>
      </c>
      <c r="M561" s="106">
        <f t="shared" si="317"/>
        <v>0</v>
      </c>
      <c r="N561" s="106">
        <f t="shared" si="318"/>
        <v>0</v>
      </c>
      <c r="O561" s="106">
        <f t="shared" si="319"/>
        <v>0</v>
      </c>
      <c r="P561" s="106">
        <f t="shared" si="320"/>
        <v>0</v>
      </c>
      <c r="Q561" s="106">
        <f t="shared" si="321"/>
        <v>0</v>
      </c>
      <c r="R561" s="106">
        <f t="shared" si="322"/>
        <v>0</v>
      </c>
      <c r="S561" s="106">
        <f t="shared" si="323"/>
        <v>0</v>
      </c>
      <c r="T561" s="106">
        <f t="shared" si="324"/>
        <v>0</v>
      </c>
      <c r="U561" s="106">
        <f t="shared" si="325"/>
        <v>0</v>
      </c>
      <c r="V561" s="106">
        <f t="shared" si="326"/>
        <v>0</v>
      </c>
      <c r="W561" s="106">
        <f t="shared" si="327"/>
        <v>0</v>
      </c>
      <c r="X561" s="106">
        <f t="shared" si="328"/>
        <v>0</v>
      </c>
      <c r="Y561" s="98">
        <f t="shared" si="329"/>
        <v>0</v>
      </c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11"/>
        <v>539</v>
      </c>
      <c r="C562" s="97">
        <v>33202</v>
      </c>
      <c r="E562" s="107" t="s">
        <v>330</v>
      </c>
      <c r="G562" s="118">
        <v>1.2</v>
      </c>
      <c r="H562" s="106" t="str">
        <f t="shared" si="313"/>
        <v>Sales Mcf</v>
      </c>
      <c r="I562" s="98">
        <f>'Dep. Res. Class'!L$26</f>
        <v>0</v>
      </c>
      <c r="J562" s="106">
        <f t="shared" si="314"/>
        <v>0</v>
      </c>
      <c r="K562" s="106">
        <f t="shared" si="315"/>
        <v>0</v>
      </c>
      <c r="L562" s="106">
        <f t="shared" si="316"/>
        <v>0</v>
      </c>
      <c r="M562" s="106">
        <f t="shared" si="317"/>
        <v>0</v>
      </c>
      <c r="N562" s="106">
        <f t="shared" si="318"/>
        <v>0</v>
      </c>
      <c r="O562" s="106">
        <f t="shared" si="319"/>
        <v>0</v>
      </c>
      <c r="P562" s="106">
        <f t="shared" si="320"/>
        <v>0</v>
      </c>
      <c r="Q562" s="106">
        <f t="shared" si="321"/>
        <v>0</v>
      </c>
      <c r="R562" s="106">
        <f t="shared" si="322"/>
        <v>0</v>
      </c>
      <c r="S562" s="106">
        <f t="shared" si="323"/>
        <v>0</v>
      </c>
      <c r="T562" s="106">
        <f t="shared" si="324"/>
        <v>0</v>
      </c>
      <c r="U562" s="106">
        <f t="shared" si="325"/>
        <v>0</v>
      </c>
      <c r="V562" s="106">
        <f t="shared" si="326"/>
        <v>0</v>
      </c>
      <c r="W562" s="106">
        <f t="shared" si="327"/>
        <v>0</v>
      </c>
      <c r="X562" s="106">
        <f t="shared" si="328"/>
        <v>0</v>
      </c>
      <c r="Y562" s="98">
        <f t="shared" si="329"/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11"/>
        <v>540</v>
      </c>
      <c r="C563" s="97">
        <v>33400</v>
      </c>
      <c r="E563" s="107" t="s">
        <v>331</v>
      </c>
      <c r="G563" s="118">
        <v>1.2</v>
      </c>
      <c r="H563" s="106" t="str">
        <f t="shared" si="313"/>
        <v>Sales Mcf</v>
      </c>
      <c r="I563" s="98">
        <f>'Dep. Res. Class'!L$27</f>
        <v>0</v>
      </c>
      <c r="J563" s="106">
        <f t="shared" si="314"/>
        <v>0</v>
      </c>
      <c r="K563" s="106">
        <f t="shared" si="315"/>
        <v>0</v>
      </c>
      <c r="L563" s="106">
        <f t="shared" si="316"/>
        <v>0</v>
      </c>
      <c r="M563" s="106">
        <f t="shared" si="317"/>
        <v>0</v>
      </c>
      <c r="N563" s="106">
        <f t="shared" si="318"/>
        <v>0</v>
      </c>
      <c r="O563" s="106">
        <f t="shared" si="319"/>
        <v>0</v>
      </c>
      <c r="P563" s="106">
        <f t="shared" si="320"/>
        <v>0</v>
      </c>
      <c r="Q563" s="106">
        <f t="shared" si="321"/>
        <v>0</v>
      </c>
      <c r="R563" s="106">
        <f t="shared" si="322"/>
        <v>0</v>
      </c>
      <c r="S563" s="106">
        <f t="shared" si="323"/>
        <v>0</v>
      </c>
      <c r="T563" s="106">
        <f t="shared" si="324"/>
        <v>0</v>
      </c>
      <c r="U563" s="106">
        <f t="shared" si="325"/>
        <v>0</v>
      </c>
      <c r="V563" s="106">
        <f t="shared" si="326"/>
        <v>0</v>
      </c>
      <c r="W563" s="106">
        <f t="shared" si="327"/>
        <v>0</v>
      </c>
      <c r="X563" s="106">
        <f t="shared" si="328"/>
        <v>0</v>
      </c>
      <c r="Y563" s="98">
        <f t="shared" si="329"/>
        <v>0</v>
      </c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11"/>
        <v>541</v>
      </c>
      <c r="C564" s="97">
        <v>33600</v>
      </c>
      <c r="E564" s="107" t="s">
        <v>332</v>
      </c>
      <c r="G564" s="118">
        <v>99</v>
      </c>
      <c r="H564" s="106" t="str">
        <f t="shared" si="313"/>
        <v>-</v>
      </c>
      <c r="I564" s="98">
        <f>'Dep. Res. Class'!L$28</f>
        <v>0</v>
      </c>
      <c r="J564" s="106">
        <f t="shared" si="314"/>
        <v>0</v>
      </c>
      <c r="K564" s="106">
        <f t="shared" si="315"/>
        <v>0</v>
      </c>
      <c r="L564" s="106">
        <f t="shared" si="316"/>
        <v>0</v>
      </c>
      <c r="M564" s="106">
        <f t="shared" si="317"/>
        <v>0</v>
      </c>
      <c r="N564" s="106">
        <f t="shared" si="318"/>
        <v>0</v>
      </c>
      <c r="O564" s="106">
        <f t="shared" si="319"/>
        <v>0</v>
      </c>
      <c r="P564" s="106">
        <f t="shared" si="320"/>
        <v>0</v>
      </c>
      <c r="Q564" s="106">
        <f t="shared" si="321"/>
        <v>0</v>
      </c>
      <c r="R564" s="106">
        <f t="shared" si="322"/>
        <v>0</v>
      </c>
      <c r="S564" s="106">
        <f t="shared" si="323"/>
        <v>0</v>
      </c>
      <c r="T564" s="106">
        <f t="shared" si="324"/>
        <v>0</v>
      </c>
      <c r="U564" s="106">
        <f t="shared" si="325"/>
        <v>0</v>
      </c>
      <c r="V564" s="106">
        <f t="shared" si="326"/>
        <v>0</v>
      </c>
      <c r="W564" s="106">
        <f t="shared" si="327"/>
        <v>0</v>
      </c>
      <c r="X564" s="106">
        <f t="shared" si="328"/>
        <v>0</v>
      </c>
      <c r="Y564" s="98">
        <f t="shared" si="329"/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11"/>
        <v>542</v>
      </c>
      <c r="G565" s="118"/>
      <c r="I565" s="98"/>
      <c r="J565" s="119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11"/>
        <v>543</v>
      </c>
      <c r="D566" s="97" t="s">
        <v>333</v>
      </c>
      <c r="G566" s="118"/>
      <c r="H566" s="106"/>
      <c r="I566" s="98">
        <f>'Dep. Res. Class'!L$30</f>
        <v>0</v>
      </c>
      <c r="J566" s="98">
        <f t="shared" ref="J566:P566" si="330">SUM(J557:J564)</f>
        <v>0</v>
      </c>
      <c r="K566" s="98">
        <f t="shared" si="330"/>
        <v>0</v>
      </c>
      <c r="L566" s="98">
        <f t="shared" si="330"/>
        <v>0</v>
      </c>
      <c r="M566" s="98">
        <f t="shared" si="330"/>
        <v>0</v>
      </c>
      <c r="N566" s="98">
        <f t="shared" si="330"/>
        <v>0</v>
      </c>
      <c r="O566" s="98">
        <f t="shared" si="330"/>
        <v>0</v>
      </c>
      <c r="P566" s="98">
        <f t="shared" si="330"/>
        <v>0</v>
      </c>
      <c r="Q566" s="98">
        <f t="shared" ref="Q566:X566" si="331">SUM(Q557:Q564)</f>
        <v>0</v>
      </c>
      <c r="R566" s="98">
        <f t="shared" si="331"/>
        <v>0</v>
      </c>
      <c r="S566" s="98">
        <f t="shared" si="331"/>
        <v>0</v>
      </c>
      <c r="T566" s="98">
        <f t="shared" si="331"/>
        <v>0</v>
      </c>
      <c r="U566" s="98">
        <f t="shared" si="331"/>
        <v>0</v>
      </c>
      <c r="V566" s="98">
        <f t="shared" si="331"/>
        <v>0</v>
      </c>
      <c r="W566" s="98">
        <f t="shared" si="331"/>
        <v>0</v>
      </c>
      <c r="X566" s="98">
        <f t="shared" si="331"/>
        <v>0</v>
      </c>
      <c r="Y566" s="98">
        <f>SUM(J566:X566)-I566</f>
        <v>0</v>
      </c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11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11"/>
        <v>545</v>
      </c>
      <c r="D568" s="97" t="s">
        <v>346</v>
      </c>
      <c r="G568" s="118"/>
      <c r="H568" s="106"/>
      <c r="I568" s="98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98"/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11"/>
        <v>546</v>
      </c>
      <c r="G569" s="118"/>
      <c r="H569" s="106"/>
      <c r="I569" s="98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98"/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11"/>
        <v>547</v>
      </c>
      <c r="C570" s="97">
        <v>35010</v>
      </c>
      <c r="E570" s="107" t="s">
        <v>274</v>
      </c>
      <c r="G570" s="118">
        <v>1.5</v>
      </c>
      <c r="H570" s="106" t="str">
        <f t="shared" ref="H570:H586" si="332">VLOOKUP($G570,alloc,3)</f>
        <v>Winter Volumes</v>
      </c>
      <c r="I570" s="98">
        <f>'Dep. Res. Class'!L$34</f>
        <v>0</v>
      </c>
      <c r="J570" s="106">
        <f t="shared" ref="J570:J586" si="333">$I570*VLOOKUP($G570,alloc,6)</f>
        <v>0</v>
      </c>
      <c r="K570" s="106">
        <f t="shared" ref="K570:K586" si="334">$I570*VLOOKUP($G570,alloc,7)</f>
        <v>0</v>
      </c>
      <c r="L570" s="106">
        <f t="shared" ref="L570:L586" si="335">$I570*VLOOKUP($G570,alloc,8)</f>
        <v>0</v>
      </c>
      <c r="M570" s="106">
        <f t="shared" ref="M570:M586" si="336">$I570*VLOOKUP($G570,alloc,9)</f>
        <v>0</v>
      </c>
      <c r="N570" s="106">
        <f t="shared" ref="N570:N586" si="337">$I570*VLOOKUP($G570,alloc,10)</f>
        <v>0</v>
      </c>
      <c r="O570" s="106">
        <f t="shared" ref="O570:O586" si="338">$I570*VLOOKUP($G570,alloc,11)</f>
        <v>0</v>
      </c>
      <c r="P570" s="106">
        <f t="shared" ref="P570:P586" si="339">$I570*VLOOKUP($G570,alloc,12)</f>
        <v>0</v>
      </c>
      <c r="Q570" s="106">
        <f t="shared" ref="Q570:Q586" si="340">$I570*VLOOKUP($G570,alloc,13)</f>
        <v>0</v>
      </c>
      <c r="R570" s="106">
        <f t="shared" ref="R570:R586" si="341">$I570*VLOOKUP($G570,alloc,14)</f>
        <v>0</v>
      </c>
      <c r="S570" s="106">
        <f t="shared" ref="S570:S586" si="342">$I570*VLOOKUP($G570,alloc,15)</f>
        <v>0</v>
      </c>
      <c r="T570" s="106">
        <f t="shared" ref="T570:T586" si="343">$I570*VLOOKUP($G570,alloc,16)</f>
        <v>0</v>
      </c>
      <c r="U570" s="106">
        <f t="shared" ref="U570:U586" si="344">$I570*VLOOKUP($G570,alloc,17)</f>
        <v>0</v>
      </c>
      <c r="V570" s="106">
        <f t="shared" ref="V570:V586" si="345">$I570*VLOOKUP($G570,alloc,18)</f>
        <v>0</v>
      </c>
      <c r="W570" s="106">
        <f t="shared" ref="W570:W586" si="346">$I570*VLOOKUP($G570,alloc,19)</f>
        <v>0</v>
      </c>
      <c r="X570" s="106">
        <f t="shared" ref="X570:X586" si="347">$I570*VLOOKUP($G570,alloc,20)</f>
        <v>0</v>
      </c>
      <c r="Y570" s="98">
        <f t="shared" ref="Y570:Y586" si="348">SUM(J570:X570)-I570</f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11"/>
        <v>548</v>
      </c>
      <c r="C571" s="97">
        <v>35020</v>
      </c>
      <c r="E571" s="107" t="s">
        <v>137</v>
      </c>
      <c r="G571" s="118">
        <v>1.5</v>
      </c>
      <c r="H571" s="106" t="str">
        <f t="shared" si="332"/>
        <v>Winter Volumes</v>
      </c>
      <c r="I571" s="98">
        <f>'Dep. Res. Class'!L$35</f>
        <v>2062.7338190000009</v>
      </c>
      <c r="J571" s="106">
        <f t="shared" si="333"/>
        <v>796.50382130515879</v>
      </c>
      <c r="K571" s="106">
        <f t="shared" si="334"/>
        <v>471.09400939083633</v>
      </c>
      <c r="L571" s="106">
        <f t="shared" si="335"/>
        <v>8.7812333418496369</v>
      </c>
      <c r="M571" s="106">
        <f t="shared" si="336"/>
        <v>389.14785821130039</v>
      </c>
      <c r="N571" s="106">
        <f t="shared" si="337"/>
        <v>397.20689675085572</v>
      </c>
      <c r="O571" s="106">
        <f t="shared" si="338"/>
        <v>0</v>
      </c>
      <c r="P571" s="106">
        <f t="shared" si="339"/>
        <v>0</v>
      </c>
      <c r="Q571" s="106">
        <f t="shared" si="340"/>
        <v>0</v>
      </c>
      <c r="R571" s="106">
        <f t="shared" si="341"/>
        <v>0</v>
      </c>
      <c r="S571" s="106">
        <f t="shared" si="342"/>
        <v>0</v>
      </c>
      <c r="T571" s="106">
        <f t="shared" si="343"/>
        <v>0</v>
      </c>
      <c r="U571" s="106">
        <f t="shared" si="344"/>
        <v>0</v>
      </c>
      <c r="V571" s="106">
        <f t="shared" si="345"/>
        <v>0</v>
      </c>
      <c r="W571" s="106">
        <f t="shared" si="346"/>
        <v>0</v>
      </c>
      <c r="X571" s="106">
        <f t="shared" si="347"/>
        <v>0</v>
      </c>
      <c r="Y571" s="98">
        <f t="shared" si="348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11"/>
        <v>549</v>
      </c>
      <c r="C572" s="97">
        <v>35100</v>
      </c>
      <c r="E572" s="107" t="s">
        <v>80</v>
      </c>
      <c r="G572" s="118">
        <v>1.5</v>
      </c>
      <c r="H572" s="106" t="str">
        <f t="shared" si="332"/>
        <v>Winter Volumes</v>
      </c>
      <c r="I572" s="98">
        <f>'Dep. Res. Class'!L$36</f>
        <v>3477.8785190000003</v>
      </c>
      <c r="J572" s="106">
        <f t="shared" si="333"/>
        <v>1342.9476478751742</v>
      </c>
      <c r="K572" s="106">
        <f t="shared" si="334"/>
        <v>794.28946216834845</v>
      </c>
      <c r="L572" s="106">
        <f t="shared" si="335"/>
        <v>14.805624714463184</v>
      </c>
      <c r="M572" s="106">
        <f t="shared" si="336"/>
        <v>656.12390911594343</v>
      </c>
      <c r="N572" s="106">
        <f t="shared" si="337"/>
        <v>669.71187512607094</v>
      </c>
      <c r="O572" s="106">
        <f t="shared" si="338"/>
        <v>0</v>
      </c>
      <c r="P572" s="106">
        <f t="shared" si="339"/>
        <v>0</v>
      </c>
      <c r="Q572" s="106">
        <f t="shared" si="340"/>
        <v>0</v>
      </c>
      <c r="R572" s="106">
        <f t="shared" si="341"/>
        <v>0</v>
      </c>
      <c r="S572" s="106">
        <f t="shared" si="342"/>
        <v>0</v>
      </c>
      <c r="T572" s="106">
        <f t="shared" si="343"/>
        <v>0</v>
      </c>
      <c r="U572" s="106">
        <f t="shared" si="344"/>
        <v>0</v>
      </c>
      <c r="V572" s="106">
        <f t="shared" si="345"/>
        <v>0</v>
      </c>
      <c r="W572" s="106">
        <f t="shared" si="346"/>
        <v>0</v>
      </c>
      <c r="X572" s="106">
        <f t="shared" si="347"/>
        <v>0</v>
      </c>
      <c r="Y572" s="98">
        <f t="shared" si="348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11"/>
        <v>550</v>
      </c>
      <c r="C573" s="97">
        <v>35102</v>
      </c>
      <c r="E573" s="107" t="s">
        <v>335</v>
      </c>
      <c r="G573" s="118">
        <v>1.5</v>
      </c>
      <c r="H573" s="106" t="str">
        <f t="shared" si="332"/>
        <v>Winter Volumes</v>
      </c>
      <c r="I573" s="98">
        <f>'Dep. Res. Class'!L$37</f>
        <v>57082.431205000001</v>
      </c>
      <c r="J573" s="106">
        <f t="shared" si="333"/>
        <v>22041.804020168303</v>
      </c>
      <c r="K573" s="106">
        <f t="shared" si="334"/>
        <v>13036.675471378418</v>
      </c>
      <c r="L573" s="106">
        <f t="shared" si="335"/>
        <v>243.00476557570997</v>
      </c>
      <c r="M573" s="106">
        <f t="shared" si="336"/>
        <v>10768.963809246412</v>
      </c>
      <c r="N573" s="106">
        <f t="shared" si="337"/>
        <v>10991.983138631154</v>
      </c>
      <c r="O573" s="106">
        <f t="shared" si="338"/>
        <v>0</v>
      </c>
      <c r="P573" s="106">
        <f t="shared" si="339"/>
        <v>0</v>
      </c>
      <c r="Q573" s="106">
        <f t="shared" si="340"/>
        <v>0</v>
      </c>
      <c r="R573" s="106">
        <f t="shared" si="341"/>
        <v>0</v>
      </c>
      <c r="S573" s="106">
        <f t="shared" si="342"/>
        <v>0</v>
      </c>
      <c r="T573" s="106">
        <f t="shared" si="343"/>
        <v>0</v>
      </c>
      <c r="U573" s="106">
        <f t="shared" si="344"/>
        <v>0</v>
      </c>
      <c r="V573" s="106">
        <f t="shared" si="345"/>
        <v>0</v>
      </c>
      <c r="W573" s="106">
        <f t="shared" si="346"/>
        <v>0</v>
      </c>
      <c r="X573" s="106">
        <f t="shared" si="347"/>
        <v>0</v>
      </c>
      <c r="Y573" s="98">
        <f t="shared" si="348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11"/>
        <v>551</v>
      </c>
      <c r="C574" s="97">
        <v>35103</v>
      </c>
      <c r="E574" s="107" t="s">
        <v>336</v>
      </c>
      <c r="G574" s="118">
        <v>1.5</v>
      </c>
      <c r="H574" s="106" t="str">
        <f t="shared" si="332"/>
        <v>Winter Volumes</v>
      </c>
      <c r="I574" s="98">
        <f>'Dep. Res. Class'!L$38</f>
        <v>10119.662995750001</v>
      </c>
      <c r="J574" s="106">
        <f t="shared" si="333"/>
        <v>3907.6056116357699</v>
      </c>
      <c r="K574" s="106">
        <f t="shared" si="334"/>
        <v>2311.1622888226607</v>
      </c>
      <c r="L574" s="106">
        <f t="shared" si="335"/>
        <v>43.080266240867722</v>
      </c>
      <c r="M574" s="106">
        <f t="shared" si="336"/>
        <v>1909.1388061526045</v>
      </c>
      <c r="N574" s="106">
        <f t="shared" si="337"/>
        <v>1948.6760228980975</v>
      </c>
      <c r="O574" s="106">
        <f t="shared" si="338"/>
        <v>0</v>
      </c>
      <c r="P574" s="106">
        <f t="shared" si="339"/>
        <v>0</v>
      </c>
      <c r="Q574" s="106">
        <f t="shared" si="340"/>
        <v>0</v>
      </c>
      <c r="R574" s="106">
        <f t="shared" si="341"/>
        <v>0</v>
      </c>
      <c r="S574" s="106">
        <f t="shared" si="342"/>
        <v>0</v>
      </c>
      <c r="T574" s="106">
        <f t="shared" si="343"/>
        <v>0</v>
      </c>
      <c r="U574" s="106">
        <f t="shared" si="344"/>
        <v>0</v>
      </c>
      <c r="V574" s="106">
        <f t="shared" si="345"/>
        <v>0</v>
      </c>
      <c r="W574" s="106">
        <f t="shared" si="346"/>
        <v>0</v>
      </c>
      <c r="X574" s="106">
        <f t="shared" si="347"/>
        <v>0</v>
      </c>
      <c r="Y574" s="98">
        <f t="shared" si="348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11"/>
        <v>552</v>
      </c>
      <c r="C575" s="97">
        <v>35104</v>
      </c>
      <c r="E575" s="107" t="s">
        <v>337</v>
      </c>
      <c r="G575" s="118">
        <v>1.5</v>
      </c>
      <c r="H575" s="106" t="str">
        <f t="shared" si="332"/>
        <v>Winter Volumes</v>
      </c>
      <c r="I575" s="98">
        <f>'Dep. Res. Class'!L$39</f>
        <v>50511.92811350002</v>
      </c>
      <c r="J575" s="106">
        <f t="shared" si="333"/>
        <v>19504.670643058977</v>
      </c>
      <c r="K575" s="106">
        <f t="shared" si="334"/>
        <v>11536.082124540189</v>
      </c>
      <c r="L575" s="106">
        <f t="shared" si="335"/>
        <v>215.03357497013928</v>
      </c>
      <c r="M575" s="106">
        <f t="shared" si="336"/>
        <v>9529.3965990343295</v>
      </c>
      <c r="N575" s="106">
        <f t="shared" si="337"/>
        <v>9726.7451718963839</v>
      </c>
      <c r="O575" s="106">
        <f t="shared" si="338"/>
        <v>0</v>
      </c>
      <c r="P575" s="106">
        <f t="shared" si="339"/>
        <v>0</v>
      </c>
      <c r="Q575" s="106">
        <f t="shared" si="340"/>
        <v>0</v>
      </c>
      <c r="R575" s="106">
        <f t="shared" si="341"/>
        <v>0</v>
      </c>
      <c r="S575" s="106">
        <f t="shared" si="342"/>
        <v>0</v>
      </c>
      <c r="T575" s="106">
        <f t="shared" si="343"/>
        <v>0</v>
      </c>
      <c r="U575" s="106">
        <f t="shared" si="344"/>
        <v>0</v>
      </c>
      <c r="V575" s="106">
        <f t="shared" si="345"/>
        <v>0</v>
      </c>
      <c r="W575" s="106">
        <f t="shared" si="346"/>
        <v>0</v>
      </c>
      <c r="X575" s="106">
        <f t="shared" si="347"/>
        <v>0</v>
      </c>
      <c r="Y575" s="98">
        <f t="shared" si="348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11"/>
        <v>553</v>
      </c>
      <c r="C576" s="97">
        <v>35200</v>
      </c>
      <c r="E576" s="107" t="s">
        <v>338</v>
      </c>
      <c r="G576" s="118">
        <v>1.5</v>
      </c>
      <c r="H576" s="106" t="str">
        <f t="shared" si="332"/>
        <v>Winter Volumes</v>
      </c>
      <c r="I576" s="98">
        <f>'Dep. Res. Class'!L$40</f>
        <v>927901.96428299998</v>
      </c>
      <c r="J576" s="106">
        <f t="shared" si="333"/>
        <v>358299.96751896571</v>
      </c>
      <c r="K576" s="106">
        <f t="shared" si="334"/>
        <v>211917.33642473959</v>
      </c>
      <c r="L576" s="106">
        <f t="shared" si="335"/>
        <v>3950.1575974935072</v>
      </c>
      <c r="M576" s="106">
        <f t="shared" si="336"/>
        <v>175054.60893923891</v>
      </c>
      <c r="N576" s="106">
        <f t="shared" si="337"/>
        <v>178679.89380256223</v>
      </c>
      <c r="O576" s="106">
        <f t="shared" si="338"/>
        <v>0</v>
      </c>
      <c r="P576" s="106">
        <f t="shared" si="339"/>
        <v>0</v>
      </c>
      <c r="Q576" s="106">
        <f t="shared" si="340"/>
        <v>0</v>
      </c>
      <c r="R576" s="106">
        <f t="shared" si="341"/>
        <v>0</v>
      </c>
      <c r="S576" s="106">
        <f t="shared" si="342"/>
        <v>0</v>
      </c>
      <c r="T576" s="106">
        <f t="shared" si="343"/>
        <v>0</v>
      </c>
      <c r="U576" s="106">
        <f t="shared" si="344"/>
        <v>0</v>
      </c>
      <c r="V576" s="106">
        <f t="shared" si="345"/>
        <v>0</v>
      </c>
      <c r="W576" s="106">
        <f t="shared" si="346"/>
        <v>0</v>
      </c>
      <c r="X576" s="106">
        <f t="shared" si="347"/>
        <v>0</v>
      </c>
      <c r="Y576" s="98">
        <f t="shared" si="348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11"/>
        <v>554</v>
      </c>
      <c r="C577" s="97">
        <v>35201</v>
      </c>
      <c r="E577" s="107" t="s">
        <v>339</v>
      </c>
      <c r="G577" s="118">
        <v>1.5</v>
      </c>
      <c r="H577" s="106" t="str">
        <f t="shared" si="332"/>
        <v>Winter Volumes</v>
      </c>
      <c r="I577" s="98">
        <f>'Dep. Res. Class'!L$41</f>
        <v>718231.22638549982</v>
      </c>
      <c r="J577" s="106">
        <f t="shared" si="333"/>
        <v>277337.73069861176</v>
      </c>
      <c r="K577" s="106">
        <f t="shared" si="334"/>
        <v>164032.03602473266</v>
      </c>
      <c r="L577" s="106">
        <f t="shared" si="335"/>
        <v>3057.5714298180628</v>
      </c>
      <c r="M577" s="106">
        <f t="shared" si="336"/>
        <v>135498.89029496381</v>
      </c>
      <c r="N577" s="106">
        <f t="shared" si="337"/>
        <v>138304.9979373735</v>
      </c>
      <c r="O577" s="106">
        <f t="shared" si="338"/>
        <v>0</v>
      </c>
      <c r="P577" s="106">
        <f t="shared" si="339"/>
        <v>0</v>
      </c>
      <c r="Q577" s="106">
        <f t="shared" si="340"/>
        <v>0</v>
      </c>
      <c r="R577" s="106">
        <f t="shared" si="341"/>
        <v>0</v>
      </c>
      <c r="S577" s="106">
        <f t="shared" si="342"/>
        <v>0</v>
      </c>
      <c r="T577" s="106">
        <f t="shared" si="343"/>
        <v>0</v>
      </c>
      <c r="U577" s="106">
        <f t="shared" si="344"/>
        <v>0</v>
      </c>
      <c r="V577" s="106">
        <f t="shared" si="345"/>
        <v>0</v>
      </c>
      <c r="W577" s="106">
        <f t="shared" si="346"/>
        <v>0</v>
      </c>
      <c r="X577" s="106">
        <f t="shared" si="347"/>
        <v>0</v>
      </c>
      <c r="Y577" s="98">
        <f t="shared" si="348"/>
        <v>0</v>
      </c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11"/>
        <v>555</v>
      </c>
      <c r="C578" s="97">
        <v>35202</v>
      </c>
      <c r="E578" s="107" t="s">
        <v>340</v>
      </c>
      <c r="G578" s="118">
        <v>1.5</v>
      </c>
      <c r="H578" s="106" t="str">
        <f t="shared" si="332"/>
        <v>Winter Volumes</v>
      </c>
      <c r="I578" s="98">
        <f>'Dep. Res. Class'!L$42</f>
        <v>224695.41718850003</v>
      </c>
      <c r="J578" s="106">
        <f t="shared" si="333"/>
        <v>86763.864911644734</v>
      </c>
      <c r="K578" s="106">
        <f t="shared" si="334"/>
        <v>51316.686622413436</v>
      </c>
      <c r="L578" s="106">
        <f t="shared" si="335"/>
        <v>956.54750554922157</v>
      </c>
      <c r="M578" s="106">
        <f t="shared" si="336"/>
        <v>42390.219980583621</v>
      </c>
      <c r="N578" s="106">
        <f t="shared" si="337"/>
        <v>43268.098168309007</v>
      </c>
      <c r="O578" s="106">
        <f t="shared" si="338"/>
        <v>0</v>
      </c>
      <c r="P578" s="106">
        <f t="shared" si="339"/>
        <v>0</v>
      </c>
      <c r="Q578" s="106">
        <f t="shared" si="340"/>
        <v>0</v>
      </c>
      <c r="R578" s="106">
        <f t="shared" si="341"/>
        <v>0</v>
      </c>
      <c r="S578" s="106">
        <f t="shared" si="342"/>
        <v>0</v>
      </c>
      <c r="T578" s="106">
        <f t="shared" si="343"/>
        <v>0</v>
      </c>
      <c r="U578" s="106">
        <f t="shared" si="344"/>
        <v>0</v>
      </c>
      <c r="V578" s="106">
        <f t="shared" si="345"/>
        <v>0</v>
      </c>
      <c r="W578" s="106">
        <f t="shared" si="346"/>
        <v>0</v>
      </c>
      <c r="X578" s="106">
        <f t="shared" si="347"/>
        <v>0</v>
      </c>
      <c r="Y578" s="98">
        <f t="shared" si="348"/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11"/>
        <v>556</v>
      </c>
      <c r="C579" s="97">
        <v>35203</v>
      </c>
      <c r="E579" s="107" t="s">
        <v>341</v>
      </c>
      <c r="G579" s="118">
        <v>1.5</v>
      </c>
      <c r="H579" s="106" t="str">
        <f t="shared" si="332"/>
        <v>Winter Volumes</v>
      </c>
      <c r="I579" s="98">
        <f>'Dep. Res. Class'!L$43</f>
        <v>315893.0984560005</v>
      </c>
      <c r="J579" s="106">
        <f t="shared" si="333"/>
        <v>121978.92802577406</v>
      </c>
      <c r="K579" s="106">
        <f t="shared" si="334"/>
        <v>72144.716356410994</v>
      </c>
      <c r="L579" s="106">
        <f t="shared" si="335"/>
        <v>1344.7837927856365</v>
      </c>
      <c r="M579" s="106">
        <f t="shared" si="336"/>
        <v>59595.242757729749</v>
      </c>
      <c r="N579" s="106">
        <f t="shared" si="337"/>
        <v>60829.427523300052</v>
      </c>
      <c r="O579" s="106">
        <f t="shared" si="338"/>
        <v>0</v>
      </c>
      <c r="P579" s="106">
        <f t="shared" si="339"/>
        <v>0</v>
      </c>
      <c r="Q579" s="106">
        <f t="shared" si="340"/>
        <v>0</v>
      </c>
      <c r="R579" s="106">
        <f t="shared" si="341"/>
        <v>0</v>
      </c>
      <c r="S579" s="106">
        <f t="shared" si="342"/>
        <v>0</v>
      </c>
      <c r="T579" s="106">
        <f t="shared" si="343"/>
        <v>0</v>
      </c>
      <c r="U579" s="106">
        <f t="shared" si="344"/>
        <v>0</v>
      </c>
      <c r="V579" s="106">
        <f t="shared" si="345"/>
        <v>0</v>
      </c>
      <c r="W579" s="106">
        <f t="shared" si="346"/>
        <v>0</v>
      </c>
      <c r="X579" s="106">
        <f t="shared" si="347"/>
        <v>0</v>
      </c>
      <c r="Y579" s="98">
        <f t="shared" si="348"/>
        <v>0</v>
      </c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11"/>
        <v>557</v>
      </c>
      <c r="C580" s="97">
        <v>35210</v>
      </c>
      <c r="E580" s="107" t="s">
        <v>342</v>
      </c>
      <c r="G580" s="118">
        <v>1.5</v>
      </c>
      <c r="H580" s="106" t="str">
        <f t="shared" si="332"/>
        <v>Winter Volumes</v>
      </c>
      <c r="I580" s="98">
        <f>'Dep. Res. Class'!L$44</f>
        <v>82120.570301625048</v>
      </c>
      <c r="J580" s="106">
        <f t="shared" si="333"/>
        <v>31710.028434358675</v>
      </c>
      <c r="K580" s="106">
        <f t="shared" si="334"/>
        <v>18754.968944858596</v>
      </c>
      <c r="L580" s="106">
        <f t="shared" si="335"/>
        <v>349.59425367541166</v>
      </c>
      <c r="M580" s="106">
        <f t="shared" si="336"/>
        <v>15492.568044218358</v>
      </c>
      <c r="N580" s="106">
        <f t="shared" si="337"/>
        <v>15813.410624514006</v>
      </c>
      <c r="O580" s="106">
        <f t="shared" si="338"/>
        <v>0</v>
      </c>
      <c r="P580" s="106">
        <f t="shared" si="339"/>
        <v>0</v>
      </c>
      <c r="Q580" s="106">
        <f t="shared" si="340"/>
        <v>0</v>
      </c>
      <c r="R580" s="106">
        <f t="shared" si="341"/>
        <v>0</v>
      </c>
      <c r="S580" s="106">
        <f t="shared" si="342"/>
        <v>0</v>
      </c>
      <c r="T580" s="106">
        <f t="shared" si="343"/>
        <v>0</v>
      </c>
      <c r="U580" s="106">
        <f t="shared" si="344"/>
        <v>0</v>
      </c>
      <c r="V580" s="106">
        <f t="shared" si="345"/>
        <v>0</v>
      </c>
      <c r="W580" s="106">
        <f t="shared" si="346"/>
        <v>0</v>
      </c>
      <c r="X580" s="106">
        <f t="shared" si="347"/>
        <v>0</v>
      </c>
      <c r="Y580" s="98">
        <f t="shared" si="348"/>
        <v>0</v>
      </c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11"/>
        <v>558</v>
      </c>
      <c r="C581" s="97">
        <v>35211</v>
      </c>
      <c r="E581" s="107" t="s">
        <v>343</v>
      </c>
      <c r="G581" s="118">
        <v>1.5</v>
      </c>
      <c r="H581" s="106" t="str">
        <f t="shared" si="332"/>
        <v>Winter Volumes</v>
      </c>
      <c r="I581" s="98">
        <f>'Dep. Res. Class'!L$45</f>
        <v>21765.153128250004</v>
      </c>
      <c r="J581" s="106">
        <f t="shared" si="333"/>
        <v>8404.3939544014684</v>
      </c>
      <c r="K581" s="106">
        <f t="shared" si="334"/>
        <v>4970.7980534122389</v>
      </c>
      <c r="L581" s="106">
        <f t="shared" si="335"/>
        <v>92.656108403219903</v>
      </c>
      <c r="M581" s="106">
        <f t="shared" si="336"/>
        <v>4106.1346090721509</v>
      </c>
      <c r="N581" s="106">
        <f t="shared" si="337"/>
        <v>4191.1704029609255</v>
      </c>
      <c r="O581" s="106">
        <f t="shared" si="338"/>
        <v>0</v>
      </c>
      <c r="P581" s="106">
        <f t="shared" si="339"/>
        <v>0</v>
      </c>
      <c r="Q581" s="106">
        <f t="shared" si="340"/>
        <v>0</v>
      </c>
      <c r="R581" s="106">
        <f t="shared" si="341"/>
        <v>0</v>
      </c>
      <c r="S581" s="106">
        <f t="shared" si="342"/>
        <v>0</v>
      </c>
      <c r="T581" s="106">
        <f t="shared" si="343"/>
        <v>0</v>
      </c>
      <c r="U581" s="106">
        <f t="shared" si="344"/>
        <v>0</v>
      </c>
      <c r="V581" s="106">
        <f t="shared" si="345"/>
        <v>0</v>
      </c>
      <c r="W581" s="106">
        <f t="shared" si="346"/>
        <v>0</v>
      </c>
      <c r="X581" s="106">
        <f t="shared" si="347"/>
        <v>0</v>
      </c>
      <c r="Y581" s="98">
        <f t="shared" si="348"/>
        <v>0</v>
      </c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11"/>
        <v>559</v>
      </c>
      <c r="C582" s="97">
        <v>35301</v>
      </c>
      <c r="E582" s="98" t="s">
        <v>329</v>
      </c>
      <c r="G582" s="118">
        <v>1.5</v>
      </c>
      <c r="H582" s="106" t="str">
        <f t="shared" si="332"/>
        <v>Winter Volumes</v>
      </c>
      <c r="I582" s="98">
        <f>'Dep. Res. Class'!L$46</f>
        <v>50836.385219500022</v>
      </c>
      <c r="J582" s="106">
        <f t="shared" si="333"/>
        <v>19629.95647606282</v>
      </c>
      <c r="K582" s="106">
        <f t="shared" si="334"/>
        <v>11610.182717419881</v>
      </c>
      <c r="L582" s="106">
        <f t="shared" si="335"/>
        <v>216.41481647156991</v>
      </c>
      <c r="M582" s="106">
        <f t="shared" si="336"/>
        <v>9590.6074963000501</v>
      </c>
      <c r="N582" s="106">
        <f t="shared" si="337"/>
        <v>9789.2237132456994</v>
      </c>
      <c r="O582" s="106">
        <f t="shared" si="338"/>
        <v>0</v>
      </c>
      <c r="P582" s="106">
        <f t="shared" si="339"/>
        <v>0</v>
      </c>
      <c r="Q582" s="106">
        <f t="shared" si="340"/>
        <v>0</v>
      </c>
      <c r="R582" s="106">
        <f t="shared" si="341"/>
        <v>0</v>
      </c>
      <c r="S582" s="106">
        <f t="shared" si="342"/>
        <v>0</v>
      </c>
      <c r="T582" s="106">
        <f t="shared" si="343"/>
        <v>0</v>
      </c>
      <c r="U582" s="106">
        <f t="shared" si="344"/>
        <v>0</v>
      </c>
      <c r="V582" s="106">
        <f t="shared" si="345"/>
        <v>0</v>
      </c>
      <c r="W582" s="106">
        <f t="shared" si="346"/>
        <v>0</v>
      </c>
      <c r="X582" s="106">
        <f t="shared" si="347"/>
        <v>0</v>
      </c>
      <c r="Y582" s="98">
        <f t="shared" si="348"/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11"/>
        <v>560</v>
      </c>
      <c r="C583" s="97">
        <v>35302</v>
      </c>
      <c r="E583" s="107" t="s">
        <v>330</v>
      </c>
      <c r="G583" s="118">
        <v>1.5</v>
      </c>
      <c r="H583" s="106" t="str">
        <f t="shared" si="332"/>
        <v>Winter Volumes</v>
      </c>
      <c r="I583" s="98">
        <f>'Dep. Res. Class'!L$47</f>
        <v>75669.268914999891</v>
      </c>
      <c r="J583" s="106">
        <f t="shared" si="333"/>
        <v>29218.923591112682</v>
      </c>
      <c r="K583" s="106">
        <f t="shared" si="334"/>
        <v>17281.599279795715</v>
      </c>
      <c r="L583" s="106">
        <f t="shared" si="335"/>
        <v>322.13051486784349</v>
      </c>
      <c r="M583" s="106">
        <f t="shared" si="336"/>
        <v>14275.488994000501</v>
      </c>
      <c r="N583" s="106">
        <f t="shared" si="337"/>
        <v>14571.126535223149</v>
      </c>
      <c r="O583" s="106">
        <f t="shared" si="338"/>
        <v>0</v>
      </c>
      <c r="P583" s="106">
        <f t="shared" si="339"/>
        <v>0</v>
      </c>
      <c r="Q583" s="106">
        <f t="shared" si="340"/>
        <v>0</v>
      </c>
      <c r="R583" s="106">
        <f t="shared" si="341"/>
        <v>0</v>
      </c>
      <c r="S583" s="106">
        <f t="shared" si="342"/>
        <v>0</v>
      </c>
      <c r="T583" s="106">
        <f t="shared" si="343"/>
        <v>0</v>
      </c>
      <c r="U583" s="106">
        <f t="shared" si="344"/>
        <v>0</v>
      </c>
      <c r="V583" s="106">
        <f t="shared" si="345"/>
        <v>0</v>
      </c>
      <c r="W583" s="106">
        <f t="shared" si="346"/>
        <v>0</v>
      </c>
      <c r="X583" s="106">
        <f t="shared" si="347"/>
        <v>0</v>
      </c>
      <c r="Y583" s="98">
        <f t="shared" si="348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11"/>
        <v>561</v>
      </c>
      <c r="C584" s="97">
        <v>35400</v>
      </c>
      <c r="E584" s="107" t="s">
        <v>116</v>
      </c>
      <c r="G584" s="118">
        <v>1.5</v>
      </c>
      <c r="H584" s="106" t="str">
        <f t="shared" si="332"/>
        <v>Winter Volumes</v>
      </c>
      <c r="I584" s="98">
        <f>'Dep. Res. Class'!L$48</f>
        <v>252816.9500712498</v>
      </c>
      <c r="J584" s="106">
        <f t="shared" si="333"/>
        <v>97622.71068018298</v>
      </c>
      <c r="K584" s="106">
        <f t="shared" si="334"/>
        <v>57739.175822873294</v>
      </c>
      <c r="L584" s="106">
        <f t="shared" si="335"/>
        <v>1076.263263297179</v>
      </c>
      <c r="M584" s="106">
        <f t="shared" si="336"/>
        <v>47695.526070075102</v>
      </c>
      <c r="N584" s="106">
        <f t="shared" si="337"/>
        <v>48683.274234821241</v>
      </c>
      <c r="O584" s="106">
        <f t="shared" si="338"/>
        <v>0</v>
      </c>
      <c r="P584" s="106">
        <f t="shared" si="339"/>
        <v>0</v>
      </c>
      <c r="Q584" s="106">
        <f t="shared" si="340"/>
        <v>0</v>
      </c>
      <c r="R584" s="106">
        <f t="shared" si="341"/>
        <v>0</v>
      </c>
      <c r="S584" s="106">
        <f t="shared" si="342"/>
        <v>0</v>
      </c>
      <c r="T584" s="106">
        <f t="shared" si="343"/>
        <v>0</v>
      </c>
      <c r="U584" s="106">
        <f t="shared" si="344"/>
        <v>0</v>
      </c>
      <c r="V584" s="106">
        <f t="shared" si="345"/>
        <v>0</v>
      </c>
      <c r="W584" s="106">
        <f t="shared" si="346"/>
        <v>0</v>
      </c>
      <c r="X584" s="106">
        <f t="shared" si="347"/>
        <v>0</v>
      </c>
      <c r="Y584" s="98">
        <f t="shared" si="348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11"/>
        <v>562</v>
      </c>
      <c r="C585" s="97">
        <v>35500</v>
      </c>
      <c r="E585" s="107" t="s">
        <v>344</v>
      </c>
      <c r="G585" s="118">
        <v>1.5</v>
      </c>
      <c r="H585" s="106" t="str">
        <f t="shared" si="332"/>
        <v>Winter Volumes</v>
      </c>
      <c r="I585" s="98">
        <f>'Dep. Res. Class'!L$49</f>
        <v>78972.318063250015</v>
      </c>
      <c r="J585" s="106">
        <f t="shared" si="333"/>
        <v>30494.362644036828</v>
      </c>
      <c r="K585" s="106">
        <f t="shared" si="334"/>
        <v>18035.960628861343</v>
      </c>
      <c r="L585" s="106">
        <f t="shared" si="335"/>
        <v>336.19187607849324</v>
      </c>
      <c r="M585" s="106">
        <f t="shared" si="336"/>
        <v>14898.630230047786</v>
      </c>
      <c r="N585" s="106">
        <f t="shared" si="337"/>
        <v>15207.172684225561</v>
      </c>
      <c r="O585" s="106">
        <f t="shared" si="338"/>
        <v>0</v>
      </c>
      <c r="P585" s="106">
        <f t="shared" si="339"/>
        <v>0</v>
      </c>
      <c r="Q585" s="106">
        <f t="shared" si="340"/>
        <v>0</v>
      </c>
      <c r="R585" s="106">
        <f t="shared" si="341"/>
        <v>0</v>
      </c>
      <c r="S585" s="106">
        <f t="shared" si="342"/>
        <v>0</v>
      </c>
      <c r="T585" s="106">
        <f t="shared" si="343"/>
        <v>0</v>
      </c>
      <c r="U585" s="106">
        <f t="shared" si="344"/>
        <v>0</v>
      </c>
      <c r="V585" s="106">
        <f t="shared" si="345"/>
        <v>0</v>
      </c>
      <c r="W585" s="106">
        <f t="shared" si="346"/>
        <v>0</v>
      </c>
      <c r="X585" s="106">
        <f t="shared" si="347"/>
        <v>0</v>
      </c>
      <c r="Y585" s="98">
        <f t="shared" si="348"/>
        <v>0</v>
      </c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11"/>
        <v>563</v>
      </c>
      <c r="C586" s="97">
        <v>35600</v>
      </c>
      <c r="E586" s="107" t="s">
        <v>332</v>
      </c>
      <c r="G586" s="118">
        <v>1.5</v>
      </c>
      <c r="H586" s="106" t="str">
        <f t="shared" si="332"/>
        <v>Winter Volumes</v>
      </c>
      <c r="I586" s="98">
        <f>'Dep. Res. Class'!L$50</f>
        <v>115049.26679812501</v>
      </c>
      <c r="J586" s="106">
        <f t="shared" si="333"/>
        <v>44425.111858343589</v>
      </c>
      <c r="K586" s="106">
        <f t="shared" si="334"/>
        <v>26275.334158083493</v>
      </c>
      <c r="L586" s="106">
        <f t="shared" si="335"/>
        <v>489.77451586692064</v>
      </c>
      <c r="M586" s="106">
        <f t="shared" si="336"/>
        <v>21704.776132955234</v>
      </c>
      <c r="N586" s="106">
        <f t="shared" si="337"/>
        <v>22154.270132875768</v>
      </c>
      <c r="O586" s="106">
        <f t="shared" si="338"/>
        <v>0</v>
      </c>
      <c r="P586" s="106">
        <f t="shared" si="339"/>
        <v>0</v>
      </c>
      <c r="Q586" s="106">
        <f t="shared" si="340"/>
        <v>0</v>
      </c>
      <c r="R586" s="106">
        <f t="shared" si="341"/>
        <v>0</v>
      </c>
      <c r="S586" s="106">
        <f t="shared" si="342"/>
        <v>0</v>
      </c>
      <c r="T586" s="106">
        <f t="shared" si="343"/>
        <v>0</v>
      </c>
      <c r="U586" s="106">
        <f t="shared" si="344"/>
        <v>0</v>
      </c>
      <c r="V586" s="106">
        <f t="shared" si="345"/>
        <v>0</v>
      </c>
      <c r="W586" s="106">
        <f t="shared" si="346"/>
        <v>0</v>
      </c>
      <c r="X586" s="106">
        <f t="shared" si="347"/>
        <v>0</v>
      </c>
      <c r="Y586" s="98">
        <f t="shared" si="348"/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11"/>
        <v>564</v>
      </c>
      <c r="G587" s="118"/>
      <c r="H587" s="106"/>
      <c r="I587" s="98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98"/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11"/>
        <v>565</v>
      </c>
      <c r="D588" s="97" t="s">
        <v>345</v>
      </c>
      <c r="G588" s="118"/>
      <c r="H588" s="106"/>
      <c r="I588" s="98">
        <f>'Dep. Res. Class'!L$52</f>
        <v>2987206.2534622499</v>
      </c>
      <c r="J588" s="106">
        <f>SUM(J570:J586)</f>
        <v>1153479.5105375387</v>
      </c>
      <c r="K588" s="106">
        <f t="shared" ref="K588:X588" si="349">SUM(K570:K586)</f>
        <v>682228.09838990169</v>
      </c>
      <c r="L588" s="106">
        <f t="shared" si="349"/>
        <v>12716.791139150097</v>
      </c>
      <c r="M588" s="106">
        <f t="shared" si="349"/>
        <v>563555.46453094587</v>
      </c>
      <c r="N588" s="106">
        <f t="shared" si="349"/>
        <v>575226.38886471372</v>
      </c>
      <c r="O588" s="106">
        <f t="shared" si="349"/>
        <v>0</v>
      </c>
      <c r="P588" s="106">
        <f t="shared" si="349"/>
        <v>0</v>
      </c>
      <c r="Q588" s="106">
        <f t="shared" si="349"/>
        <v>0</v>
      </c>
      <c r="R588" s="106">
        <f t="shared" si="349"/>
        <v>0</v>
      </c>
      <c r="S588" s="106">
        <f t="shared" si="349"/>
        <v>0</v>
      </c>
      <c r="T588" s="106">
        <f t="shared" si="349"/>
        <v>0</v>
      </c>
      <c r="U588" s="106">
        <f t="shared" si="349"/>
        <v>0</v>
      </c>
      <c r="V588" s="106">
        <f t="shared" si="349"/>
        <v>0</v>
      </c>
      <c r="W588" s="106">
        <f t="shared" si="349"/>
        <v>0</v>
      </c>
      <c r="X588" s="106">
        <f t="shared" si="349"/>
        <v>0</v>
      </c>
      <c r="Y588" s="98">
        <f>SUM(J588:X588)-I588</f>
        <v>0</v>
      </c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11"/>
        <v>566</v>
      </c>
      <c r="G589" s="118"/>
      <c r="H589" s="106"/>
      <c r="I589" s="98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98"/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11"/>
        <v>567</v>
      </c>
      <c r="D590" s="97" t="s">
        <v>64</v>
      </c>
      <c r="G590" s="118"/>
      <c r="H590" s="106"/>
      <c r="I590" s="98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98"/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11"/>
        <v>568</v>
      </c>
      <c r="G591" s="118"/>
      <c r="H591" s="106"/>
      <c r="I591" s="98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98"/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11"/>
        <v>569</v>
      </c>
      <c r="C592" s="97">
        <v>36510</v>
      </c>
      <c r="E592" s="97" t="s">
        <v>115</v>
      </c>
      <c r="G592" s="118">
        <v>99</v>
      </c>
      <c r="H592" s="106" t="str">
        <f t="shared" ref="H592:H600" si="350">VLOOKUP($G592,alloc,3)</f>
        <v>-</v>
      </c>
      <c r="I592" s="98">
        <f>'Dep. Res. Class'!L$56</f>
        <v>0</v>
      </c>
      <c r="J592" s="106">
        <f t="shared" ref="J592:J600" si="351">$I592*VLOOKUP($G592,alloc,6)</f>
        <v>0</v>
      </c>
      <c r="K592" s="106">
        <f t="shared" ref="K592:K600" si="352">$I592*VLOOKUP($G592,alloc,7)</f>
        <v>0</v>
      </c>
      <c r="L592" s="106">
        <f t="shared" ref="L592:L600" si="353">$I592*VLOOKUP($G592,alloc,8)</f>
        <v>0</v>
      </c>
      <c r="M592" s="106">
        <f t="shared" ref="M592:M600" si="354">$I592*VLOOKUP($G592,alloc,9)</f>
        <v>0</v>
      </c>
      <c r="N592" s="106">
        <f t="shared" ref="N592:N600" si="355">$I592*VLOOKUP($G592,alloc,10)</f>
        <v>0</v>
      </c>
      <c r="O592" s="106">
        <f t="shared" ref="O592:O600" si="356">$I592*VLOOKUP($G592,alloc,11)</f>
        <v>0</v>
      </c>
      <c r="P592" s="106">
        <f t="shared" ref="P592:P600" si="357">$I592*VLOOKUP($G592,alloc,12)</f>
        <v>0</v>
      </c>
      <c r="Q592" s="106">
        <f t="shared" ref="Q592:Q600" si="358">$I592*VLOOKUP($G592,alloc,13)</f>
        <v>0</v>
      </c>
      <c r="R592" s="106">
        <f t="shared" ref="R592:R600" si="359">$I592*VLOOKUP($G592,alloc,14)</f>
        <v>0</v>
      </c>
      <c r="S592" s="106">
        <f t="shared" ref="S592:S600" si="360">$I592*VLOOKUP($G592,alloc,15)</f>
        <v>0</v>
      </c>
      <c r="T592" s="106">
        <f t="shared" ref="T592:T600" si="361">$I592*VLOOKUP($G592,alloc,16)</f>
        <v>0</v>
      </c>
      <c r="U592" s="106">
        <f t="shared" ref="U592:U600" si="362">$I592*VLOOKUP($G592,alloc,17)</f>
        <v>0</v>
      </c>
      <c r="V592" s="106">
        <f t="shared" ref="V592:V600" si="363">$I592*VLOOKUP($G592,alloc,18)</f>
        <v>0</v>
      </c>
      <c r="W592" s="106">
        <f t="shared" ref="W592:W600" si="364">$I592*VLOOKUP($G592,alloc,19)</f>
        <v>0</v>
      </c>
      <c r="X592" s="106">
        <f t="shared" ref="X592:X600" si="365">$I592*VLOOKUP($G592,alloc,20)</f>
        <v>0</v>
      </c>
      <c r="Y592" s="98">
        <f t="shared" ref="Y592:Y600" si="366">SUM(J592:X592)-I592</f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11"/>
        <v>570</v>
      </c>
      <c r="C593" s="97">
        <v>36520</v>
      </c>
      <c r="E593" s="97" t="s">
        <v>137</v>
      </c>
      <c r="G593" s="118">
        <v>99</v>
      </c>
      <c r="H593" s="106" t="str">
        <f t="shared" si="350"/>
        <v>-</v>
      </c>
      <c r="I593" s="98">
        <f>'Dep. Res. Class'!L$57</f>
        <v>0</v>
      </c>
      <c r="J593" s="106">
        <f t="shared" si="351"/>
        <v>0</v>
      </c>
      <c r="K593" s="106">
        <f t="shared" si="352"/>
        <v>0</v>
      </c>
      <c r="L593" s="106">
        <f t="shared" si="353"/>
        <v>0</v>
      </c>
      <c r="M593" s="106">
        <f t="shared" si="354"/>
        <v>0</v>
      </c>
      <c r="N593" s="106">
        <f t="shared" si="355"/>
        <v>0</v>
      </c>
      <c r="O593" s="106">
        <f t="shared" si="356"/>
        <v>0</v>
      </c>
      <c r="P593" s="106">
        <f t="shared" si="357"/>
        <v>0</v>
      </c>
      <c r="Q593" s="106">
        <f t="shared" si="358"/>
        <v>0</v>
      </c>
      <c r="R593" s="106">
        <f t="shared" si="359"/>
        <v>0</v>
      </c>
      <c r="S593" s="106">
        <f t="shared" si="360"/>
        <v>0</v>
      </c>
      <c r="T593" s="106">
        <f t="shared" si="361"/>
        <v>0</v>
      </c>
      <c r="U593" s="106">
        <f t="shared" si="362"/>
        <v>0</v>
      </c>
      <c r="V593" s="106">
        <f t="shared" si="363"/>
        <v>0</v>
      </c>
      <c r="W593" s="106">
        <f t="shared" si="364"/>
        <v>0</v>
      </c>
      <c r="X593" s="106">
        <f t="shared" si="365"/>
        <v>0</v>
      </c>
      <c r="Y593" s="98">
        <f t="shared" si="366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11"/>
        <v>571</v>
      </c>
      <c r="C594" s="97">
        <v>36602</v>
      </c>
      <c r="E594" s="107" t="s">
        <v>139</v>
      </c>
      <c r="G594" s="118">
        <v>99</v>
      </c>
      <c r="H594" s="106" t="str">
        <f t="shared" si="350"/>
        <v>-</v>
      </c>
      <c r="I594" s="98">
        <f>'Dep. Res. Class'!L$58</f>
        <v>0</v>
      </c>
      <c r="J594" s="106">
        <f t="shared" si="351"/>
        <v>0</v>
      </c>
      <c r="K594" s="106">
        <f t="shared" si="352"/>
        <v>0</v>
      </c>
      <c r="L594" s="106">
        <f t="shared" si="353"/>
        <v>0</v>
      </c>
      <c r="M594" s="106">
        <f t="shared" si="354"/>
        <v>0</v>
      </c>
      <c r="N594" s="106">
        <f t="shared" si="355"/>
        <v>0</v>
      </c>
      <c r="O594" s="106">
        <f t="shared" si="356"/>
        <v>0</v>
      </c>
      <c r="P594" s="106">
        <f t="shared" si="357"/>
        <v>0</v>
      </c>
      <c r="Q594" s="106">
        <f t="shared" si="358"/>
        <v>0</v>
      </c>
      <c r="R594" s="106">
        <f t="shared" si="359"/>
        <v>0</v>
      </c>
      <c r="S594" s="106">
        <f t="shared" si="360"/>
        <v>0</v>
      </c>
      <c r="T594" s="106">
        <f t="shared" si="361"/>
        <v>0</v>
      </c>
      <c r="U594" s="106">
        <f t="shared" si="362"/>
        <v>0</v>
      </c>
      <c r="V594" s="106">
        <f t="shared" si="363"/>
        <v>0</v>
      </c>
      <c r="W594" s="106">
        <f t="shared" si="364"/>
        <v>0</v>
      </c>
      <c r="X594" s="106">
        <f t="shared" si="365"/>
        <v>0</v>
      </c>
      <c r="Y594" s="98">
        <f t="shared" si="366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11"/>
        <v>572</v>
      </c>
      <c r="C595" s="97">
        <v>36603</v>
      </c>
      <c r="E595" s="107" t="s">
        <v>270</v>
      </c>
      <c r="G595" s="118">
        <v>99</v>
      </c>
      <c r="H595" s="106" t="str">
        <f t="shared" si="350"/>
        <v>-</v>
      </c>
      <c r="I595" s="98">
        <f>'Dep. Res. Class'!L$59</f>
        <v>0</v>
      </c>
      <c r="J595" s="106">
        <f t="shared" si="351"/>
        <v>0</v>
      </c>
      <c r="K595" s="106">
        <f t="shared" si="352"/>
        <v>0</v>
      </c>
      <c r="L595" s="106">
        <f t="shared" si="353"/>
        <v>0</v>
      </c>
      <c r="M595" s="106">
        <f t="shared" si="354"/>
        <v>0</v>
      </c>
      <c r="N595" s="106">
        <f t="shared" si="355"/>
        <v>0</v>
      </c>
      <c r="O595" s="106">
        <f t="shared" si="356"/>
        <v>0</v>
      </c>
      <c r="P595" s="106">
        <f t="shared" si="357"/>
        <v>0</v>
      </c>
      <c r="Q595" s="106">
        <f t="shared" si="358"/>
        <v>0</v>
      </c>
      <c r="R595" s="106">
        <f t="shared" si="359"/>
        <v>0</v>
      </c>
      <c r="S595" s="106">
        <f t="shared" si="360"/>
        <v>0</v>
      </c>
      <c r="T595" s="106">
        <f t="shared" si="361"/>
        <v>0</v>
      </c>
      <c r="U595" s="106">
        <f t="shared" si="362"/>
        <v>0</v>
      </c>
      <c r="V595" s="106">
        <f t="shared" si="363"/>
        <v>0</v>
      </c>
      <c r="W595" s="106">
        <f t="shared" si="364"/>
        <v>0</v>
      </c>
      <c r="X595" s="106">
        <f t="shared" si="365"/>
        <v>0</v>
      </c>
      <c r="Y595" s="98">
        <f t="shared" si="366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11"/>
        <v>573</v>
      </c>
      <c r="C596" s="97">
        <v>36700</v>
      </c>
      <c r="E596" s="107" t="s">
        <v>271</v>
      </c>
      <c r="G596" s="118">
        <v>99</v>
      </c>
      <c r="H596" s="106" t="str">
        <f t="shared" si="350"/>
        <v>-</v>
      </c>
      <c r="I596" s="98">
        <f>'Dep. Res. Class'!L$60</f>
        <v>0</v>
      </c>
      <c r="J596" s="106">
        <f t="shared" si="351"/>
        <v>0</v>
      </c>
      <c r="K596" s="106">
        <f t="shared" si="352"/>
        <v>0</v>
      </c>
      <c r="L596" s="106">
        <f t="shared" si="353"/>
        <v>0</v>
      </c>
      <c r="M596" s="106">
        <f t="shared" si="354"/>
        <v>0</v>
      </c>
      <c r="N596" s="106">
        <f t="shared" si="355"/>
        <v>0</v>
      </c>
      <c r="O596" s="106">
        <f t="shared" si="356"/>
        <v>0</v>
      </c>
      <c r="P596" s="106">
        <f t="shared" si="357"/>
        <v>0</v>
      </c>
      <c r="Q596" s="106">
        <f t="shared" si="358"/>
        <v>0</v>
      </c>
      <c r="R596" s="106">
        <f t="shared" si="359"/>
        <v>0</v>
      </c>
      <c r="S596" s="106">
        <f t="shared" si="360"/>
        <v>0</v>
      </c>
      <c r="T596" s="106">
        <f t="shared" si="361"/>
        <v>0</v>
      </c>
      <c r="U596" s="106">
        <f t="shared" si="362"/>
        <v>0</v>
      </c>
      <c r="V596" s="106">
        <f t="shared" si="363"/>
        <v>0</v>
      </c>
      <c r="W596" s="106">
        <f t="shared" si="364"/>
        <v>0</v>
      </c>
      <c r="X596" s="106">
        <f t="shared" si="365"/>
        <v>0</v>
      </c>
      <c r="Y596" s="98">
        <f t="shared" si="366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11"/>
        <v>574</v>
      </c>
      <c r="C597" s="97">
        <v>36701</v>
      </c>
      <c r="E597" s="107" t="s">
        <v>272</v>
      </c>
      <c r="G597" s="118">
        <v>99</v>
      </c>
      <c r="H597" s="106" t="str">
        <f t="shared" si="350"/>
        <v>-</v>
      </c>
      <c r="I597" s="98">
        <f>'Dep. Res. Class'!L$61</f>
        <v>0</v>
      </c>
      <c r="J597" s="106">
        <f t="shared" si="351"/>
        <v>0</v>
      </c>
      <c r="K597" s="106">
        <f t="shared" si="352"/>
        <v>0</v>
      </c>
      <c r="L597" s="106">
        <f t="shared" si="353"/>
        <v>0</v>
      </c>
      <c r="M597" s="106">
        <f t="shared" si="354"/>
        <v>0</v>
      </c>
      <c r="N597" s="106">
        <f t="shared" si="355"/>
        <v>0</v>
      </c>
      <c r="O597" s="106">
        <f t="shared" si="356"/>
        <v>0</v>
      </c>
      <c r="P597" s="106">
        <f t="shared" si="357"/>
        <v>0</v>
      </c>
      <c r="Q597" s="106">
        <f t="shared" si="358"/>
        <v>0</v>
      </c>
      <c r="R597" s="106">
        <f t="shared" si="359"/>
        <v>0</v>
      </c>
      <c r="S597" s="106">
        <f t="shared" si="360"/>
        <v>0</v>
      </c>
      <c r="T597" s="106">
        <f t="shared" si="361"/>
        <v>0</v>
      </c>
      <c r="U597" s="106">
        <f t="shared" si="362"/>
        <v>0</v>
      </c>
      <c r="V597" s="106">
        <f t="shared" si="363"/>
        <v>0</v>
      </c>
      <c r="W597" s="106">
        <f t="shared" si="364"/>
        <v>0</v>
      </c>
      <c r="X597" s="106">
        <f t="shared" si="365"/>
        <v>0</v>
      </c>
      <c r="Y597" s="98">
        <f t="shared" si="366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11"/>
        <v>575</v>
      </c>
      <c r="C598" s="97">
        <v>36703</v>
      </c>
      <c r="E598" s="107" t="s">
        <v>639</v>
      </c>
      <c r="G598" s="118">
        <v>99</v>
      </c>
      <c r="H598" s="106" t="str">
        <f t="shared" si="350"/>
        <v>-</v>
      </c>
      <c r="I598" s="98">
        <f>'Dep. Res. Class'!L$62</f>
        <v>0</v>
      </c>
      <c r="J598" s="106">
        <f t="shared" si="351"/>
        <v>0</v>
      </c>
      <c r="K598" s="106">
        <f t="shared" si="352"/>
        <v>0</v>
      </c>
      <c r="L598" s="106">
        <f t="shared" si="353"/>
        <v>0</v>
      </c>
      <c r="M598" s="106">
        <f t="shared" si="354"/>
        <v>0</v>
      </c>
      <c r="N598" s="106">
        <f t="shared" si="355"/>
        <v>0</v>
      </c>
      <c r="O598" s="106">
        <f t="shared" si="356"/>
        <v>0</v>
      </c>
      <c r="P598" s="106">
        <f t="shared" si="357"/>
        <v>0</v>
      </c>
      <c r="Q598" s="106">
        <f t="shared" si="358"/>
        <v>0</v>
      </c>
      <c r="R598" s="106">
        <f t="shared" si="359"/>
        <v>0</v>
      </c>
      <c r="S598" s="106">
        <f t="shared" si="360"/>
        <v>0</v>
      </c>
      <c r="T598" s="106">
        <f t="shared" si="361"/>
        <v>0</v>
      </c>
      <c r="U598" s="106">
        <f t="shared" si="362"/>
        <v>0</v>
      </c>
      <c r="V598" s="106">
        <f t="shared" si="363"/>
        <v>0</v>
      </c>
      <c r="W598" s="106">
        <f t="shared" si="364"/>
        <v>0</v>
      </c>
      <c r="X598" s="106">
        <f t="shared" si="365"/>
        <v>0</v>
      </c>
      <c r="Y598" s="98">
        <f t="shared" si="366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11"/>
        <v>576</v>
      </c>
      <c r="C599" s="97">
        <v>36900</v>
      </c>
      <c r="E599" s="107" t="s">
        <v>273</v>
      </c>
      <c r="G599" s="118">
        <v>99</v>
      </c>
      <c r="H599" s="106" t="str">
        <f t="shared" si="350"/>
        <v>-</v>
      </c>
      <c r="I599" s="98">
        <f>'Dep. Res. Class'!L$63</f>
        <v>0</v>
      </c>
      <c r="J599" s="106">
        <f t="shared" si="351"/>
        <v>0</v>
      </c>
      <c r="K599" s="106">
        <f t="shared" si="352"/>
        <v>0</v>
      </c>
      <c r="L599" s="106">
        <f t="shared" si="353"/>
        <v>0</v>
      </c>
      <c r="M599" s="106">
        <f t="shared" si="354"/>
        <v>0</v>
      </c>
      <c r="N599" s="106">
        <f t="shared" si="355"/>
        <v>0</v>
      </c>
      <c r="O599" s="106">
        <f t="shared" si="356"/>
        <v>0</v>
      </c>
      <c r="P599" s="106">
        <f t="shared" si="357"/>
        <v>0</v>
      </c>
      <c r="Q599" s="106">
        <f t="shared" si="358"/>
        <v>0</v>
      </c>
      <c r="R599" s="106">
        <f t="shared" si="359"/>
        <v>0</v>
      </c>
      <c r="S599" s="106">
        <f t="shared" si="360"/>
        <v>0</v>
      </c>
      <c r="T599" s="106">
        <f t="shared" si="361"/>
        <v>0</v>
      </c>
      <c r="U599" s="106">
        <f t="shared" si="362"/>
        <v>0</v>
      </c>
      <c r="V599" s="106">
        <f t="shared" si="363"/>
        <v>0</v>
      </c>
      <c r="W599" s="106">
        <f t="shared" si="364"/>
        <v>0</v>
      </c>
      <c r="X599" s="106">
        <f t="shared" si="365"/>
        <v>0</v>
      </c>
      <c r="Y599" s="98">
        <f t="shared" si="366"/>
        <v>0</v>
      </c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11"/>
        <v>577</v>
      </c>
      <c r="C600" s="97">
        <v>36901</v>
      </c>
      <c r="E600" s="107" t="s">
        <v>273</v>
      </c>
      <c r="G600" s="118">
        <v>99</v>
      </c>
      <c r="H600" s="106" t="str">
        <f t="shared" si="350"/>
        <v>-</v>
      </c>
      <c r="I600" s="98">
        <f>'Dep. Res. Class'!L$64</f>
        <v>0</v>
      </c>
      <c r="J600" s="106">
        <f t="shared" si="351"/>
        <v>0</v>
      </c>
      <c r="K600" s="106">
        <f t="shared" si="352"/>
        <v>0</v>
      </c>
      <c r="L600" s="106">
        <f t="shared" si="353"/>
        <v>0</v>
      </c>
      <c r="M600" s="106">
        <f t="shared" si="354"/>
        <v>0</v>
      </c>
      <c r="N600" s="106">
        <f t="shared" si="355"/>
        <v>0</v>
      </c>
      <c r="O600" s="106">
        <f t="shared" si="356"/>
        <v>0</v>
      </c>
      <c r="P600" s="106">
        <f t="shared" si="357"/>
        <v>0</v>
      </c>
      <c r="Q600" s="106">
        <f t="shared" si="358"/>
        <v>0</v>
      </c>
      <c r="R600" s="106">
        <f t="shared" si="359"/>
        <v>0</v>
      </c>
      <c r="S600" s="106">
        <f t="shared" si="360"/>
        <v>0</v>
      </c>
      <c r="T600" s="106">
        <f t="shared" si="361"/>
        <v>0</v>
      </c>
      <c r="U600" s="106">
        <f t="shared" si="362"/>
        <v>0</v>
      </c>
      <c r="V600" s="106">
        <f t="shared" si="363"/>
        <v>0</v>
      </c>
      <c r="W600" s="106">
        <f t="shared" si="364"/>
        <v>0</v>
      </c>
      <c r="X600" s="106">
        <f t="shared" si="365"/>
        <v>0</v>
      </c>
      <c r="Y600" s="98">
        <f t="shared" si="366"/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11"/>
        <v>578</v>
      </c>
      <c r="G601" s="118"/>
      <c r="I601" s="98"/>
      <c r="J601" s="120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11"/>
        <v>579</v>
      </c>
      <c r="D602" s="97" t="s">
        <v>65</v>
      </c>
      <c r="G602" s="118"/>
      <c r="H602" s="106"/>
      <c r="I602" s="98">
        <f>'Dep. Res. Class'!L$66</f>
        <v>0</v>
      </c>
      <c r="J602" s="106">
        <f>SUM(J592:J600)</f>
        <v>0</v>
      </c>
      <c r="K602" s="106">
        <f t="shared" ref="K602:X602" si="367">SUM(K592:K600)</f>
        <v>0</v>
      </c>
      <c r="L602" s="106">
        <f t="shared" si="367"/>
        <v>0</v>
      </c>
      <c r="M602" s="106">
        <f t="shared" si="367"/>
        <v>0</v>
      </c>
      <c r="N602" s="106">
        <f t="shared" si="367"/>
        <v>0</v>
      </c>
      <c r="O602" s="106">
        <f t="shared" si="367"/>
        <v>0</v>
      </c>
      <c r="P602" s="106">
        <f t="shared" si="367"/>
        <v>0</v>
      </c>
      <c r="Q602" s="106">
        <f t="shared" si="367"/>
        <v>0</v>
      </c>
      <c r="R602" s="106">
        <f t="shared" si="367"/>
        <v>0</v>
      </c>
      <c r="S602" s="106">
        <f t="shared" si="367"/>
        <v>0</v>
      </c>
      <c r="T602" s="106">
        <f t="shared" si="367"/>
        <v>0</v>
      </c>
      <c r="U602" s="106">
        <f t="shared" si="367"/>
        <v>0</v>
      </c>
      <c r="V602" s="106">
        <f t="shared" si="367"/>
        <v>0</v>
      </c>
      <c r="W602" s="106">
        <f t="shared" si="367"/>
        <v>0</v>
      </c>
      <c r="X602" s="106">
        <f t="shared" si="367"/>
        <v>0</v>
      </c>
      <c r="Y602" s="98">
        <f>SUM(J602:X602)-I602</f>
        <v>0</v>
      </c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11"/>
        <v>580</v>
      </c>
      <c r="G603" s="11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11"/>
        <v>581</v>
      </c>
      <c r="D604" s="97" t="s">
        <v>24</v>
      </c>
      <c r="G604" s="11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11"/>
        <v>582</v>
      </c>
      <c r="G605" s="11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11"/>
        <v>583</v>
      </c>
      <c r="C606" s="97">
        <v>37400</v>
      </c>
      <c r="E606" s="107" t="s">
        <v>115</v>
      </c>
      <c r="G606" s="118">
        <v>99</v>
      </c>
      <c r="H606" s="106" t="str">
        <f t="shared" ref="H606:H628" si="368">VLOOKUP($G606,alloc,3)</f>
        <v>-</v>
      </c>
      <c r="I606" s="98">
        <f>'Dep. Res. Class'!L$70</f>
        <v>0</v>
      </c>
      <c r="J606" s="106">
        <f t="shared" ref="J606:J628" si="369">$I606*VLOOKUP($G606,alloc,6)</f>
        <v>0</v>
      </c>
      <c r="K606" s="106">
        <f t="shared" ref="K606:K628" si="370">$I606*VLOOKUP($G606,alloc,7)</f>
        <v>0</v>
      </c>
      <c r="L606" s="106">
        <f t="shared" ref="L606:L628" si="371">$I606*VLOOKUP($G606,alloc,8)</f>
        <v>0</v>
      </c>
      <c r="M606" s="106">
        <f t="shared" ref="M606:M628" si="372">$I606*VLOOKUP($G606,alloc,9)</f>
        <v>0</v>
      </c>
      <c r="N606" s="106">
        <f t="shared" ref="N606:N628" si="373">$I606*VLOOKUP($G606,alloc,10)</f>
        <v>0</v>
      </c>
      <c r="O606" s="106">
        <f t="shared" ref="O606:O628" si="374">$I606*VLOOKUP($G606,alloc,11)</f>
        <v>0</v>
      </c>
      <c r="P606" s="106">
        <f t="shared" ref="P606:P628" si="375">$I606*VLOOKUP($G606,alloc,12)</f>
        <v>0</v>
      </c>
      <c r="Q606" s="106">
        <f t="shared" ref="Q606:Q628" si="376">$I606*VLOOKUP($G606,alloc,13)</f>
        <v>0</v>
      </c>
      <c r="R606" s="106">
        <f t="shared" ref="R606:R628" si="377">$I606*VLOOKUP($G606,alloc,14)</f>
        <v>0</v>
      </c>
      <c r="S606" s="106">
        <f t="shared" ref="S606:S628" si="378">$I606*VLOOKUP($G606,alloc,15)</f>
        <v>0</v>
      </c>
      <c r="T606" s="106">
        <f t="shared" ref="T606:T628" si="379">$I606*VLOOKUP($G606,alloc,16)</f>
        <v>0</v>
      </c>
      <c r="U606" s="106">
        <f t="shared" ref="U606:U628" si="380">$I606*VLOOKUP($G606,alloc,17)</f>
        <v>0</v>
      </c>
      <c r="V606" s="106">
        <f t="shared" ref="V606:V628" si="381">$I606*VLOOKUP($G606,alloc,18)</f>
        <v>0</v>
      </c>
      <c r="W606" s="106">
        <f t="shared" ref="W606:W628" si="382">$I606*VLOOKUP($G606,alloc,19)</f>
        <v>0</v>
      </c>
      <c r="X606" s="106">
        <f t="shared" ref="X606:X628" si="383">$I606*VLOOKUP($G606,alloc,20)</f>
        <v>0</v>
      </c>
      <c r="Y606" s="98">
        <f t="shared" ref="Y606:Y628" si="384">SUM(J606:X606)-I606</f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11"/>
        <v>584</v>
      </c>
      <c r="C607" s="97">
        <v>37401</v>
      </c>
      <c r="E607" s="107" t="s">
        <v>274</v>
      </c>
      <c r="G607" s="118">
        <v>99</v>
      </c>
      <c r="H607" s="106" t="str">
        <f t="shared" si="368"/>
        <v>-</v>
      </c>
      <c r="I607" s="98">
        <f>'Dep. Res. Class'!L$71</f>
        <v>0</v>
      </c>
      <c r="J607" s="106">
        <f t="shared" si="369"/>
        <v>0</v>
      </c>
      <c r="K607" s="106">
        <f t="shared" si="370"/>
        <v>0</v>
      </c>
      <c r="L607" s="106">
        <f t="shared" si="371"/>
        <v>0</v>
      </c>
      <c r="M607" s="106">
        <f t="shared" si="372"/>
        <v>0</v>
      </c>
      <c r="N607" s="106">
        <f t="shared" si="373"/>
        <v>0</v>
      </c>
      <c r="O607" s="106">
        <f t="shared" si="374"/>
        <v>0</v>
      </c>
      <c r="P607" s="106">
        <f t="shared" si="375"/>
        <v>0</v>
      </c>
      <c r="Q607" s="106">
        <f t="shared" si="376"/>
        <v>0</v>
      </c>
      <c r="R607" s="106">
        <f t="shared" si="377"/>
        <v>0</v>
      </c>
      <c r="S607" s="106">
        <f t="shared" si="378"/>
        <v>0</v>
      </c>
      <c r="T607" s="106">
        <f t="shared" si="379"/>
        <v>0</v>
      </c>
      <c r="U607" s="106">
        <f t="shared" si="380"/>
        <v>0</v>
      </c>
      <c r="V607" s="106">
        <f t="shared" si="381"/>
        <v>0</v>
      </c>
      <c r="W607" s="106">
        <f t="shared" si="382"/>
        <v>0</v>
      </c>
      <c r="X607" s="106">
        <f t="shared" si="383"/>
        <v>0</v>
      </c>
      <c r="Y607" s="98">
        <f t="shared" si="384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11"/>
        <v>585</v>
      </c>
      <c r="C608" s="97">
        <v>37402</v>
      </c>
      <c r="E608" s="107" t="s">
        <v>275</v>
      </c>
      <c r="G608" s="118">
        <v>1</v>
      </c>
      <c r="H608" s="106" t="str">
        <f t="shared" si="368"/>
        <v>Mcf</v>
      </c>
      <c r="I608" s="98">
        <f>'Dep. Res. Class'!L$72</f>
        <v>0</v>
      </c>
      <c r="J608" s="106">
        <f t="shared" si="369"/>
        <v>0</v>
      </c>
      <c r="K608" s="106">
        <f t="shared" si="370"/>
        <v>0</v>
      </c>
      <c r="L608" s="106">
        <f t="shared" si="371"/>
        <v>0</v>
      </c>
      <c r="M608" s="106">
        <f t="shared" si="372"/>
        <v>0</v>
      </c>
      <c r="N608" s="106">
        <f t="shared" si="373"/>
        <v>0</v>
      </c>
      <c r="O608" s="106">
        <f t="shared" si="374"/>
        <v>0</v>
      </c>
      <c r="P608" s="106">
        <f t="shared" si="375"/>
        <v>0</v>
      </c>
      <c r="Q608" s="106">
        <f t="shared" si="376"/>
        <v>0</v>
      </c>
      <c r="R608" s="106">
        <f t="shared" si="377"/>
        <v>0</v>
      </c>
      <c r="S608" s="106">
        <f t="shared" si="378"/>
        <v>0</v>
      </c>
      <c r="T608" s="106">
        <f t="shared" si="379"/>
        <v>0</v>
      </c>
      <c r="U608" s="106">
        <f t="shared" si="380"/>
        <v>0</v>
      </c>
      <c r="V608" s="106">
        <f t="shared" si="381"/>
        <v>0</v>
      </c>
      <c r="W608" s="106">
        <f t="shared" si="382"/>
        <v>0</v>
      </c>
      <c r="X608" s="106">
        <f t="shared" si="383"/>
        <v>0</v>
      </c>
      <c r="Y608" s="98">
        <f t="shared" si="384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11"/>
        <v>586</v>
      </c>
      <c r="C609" s="97">
        <v>37403</v>
      </c>
      <c r="E609" s="107" t="s">
        <v>276</v>
      </c>
      <c r="G609" s="118">
        <v>99</v>
      </c>
      <c r="H609" s="106" t="str">
        <f t="shared" si="368"/>
        <v>-</v>
      </c>
      <c r="I609" s="98">
        <f>'Dep. Res. Class'!L$73</f>
        <v>0</v>
      </c>
      <c r="J609" s="106">
        <f t="shared" si="369"/>
        <v>0</v>
      </c>
      <c r="K609" s="106">
        <f t="shared" si="370"/>
        <v>0</v>
      </c>
      <c r="L609" s="106">
        <f t="shared" si="371"/>
        <v>0</v>
      </c>
      <c r="M609" s="106">
        <f t="shared" si="372"/>
        <v>0</v>
      </c>
      <c r="N609" s="106">
        <f t="shared" si="373"/>
        <v>0</v>
      </c>
      <c r="O609" s="106">
        <f t="shared" si="374"/>
        <v>0</v>
      </c>
      <c r="P609" s="106">
        <f t="shared" si="375"/>
        <v>0</v>
      </c>
      <c r="Q609" s="106">
        <f t="shared" si="376"/>
        <v>0</v>
      </c>
      <c r="R609" s="106">
        <f t="shared" si="377"/>
        <v>0</v>
      </c>
      <c r="S609" s="106">
        <f t="shared" si="378"/>
        <v>0</v>
      </c>
      <c r="T609" s="106">
        <f t="shared" si="379"/>
        <v>0</v>
      </c>
      <c r="U609" s="106">
        <f t="shared" si="380"/>
        <v>0</v>
      </c>
      <c r="V609" s="106">
        <f t="shared" si="381"/>
        <v>0</v>
      </c>
      <c r="W609" s="106">
        <f t="shared" si="382"/>
        <v>0</v>
      </c>
      <c r="X609" s="106">
        <f t="shared" si="383"/>
        <v>0</v>
      </c>
      <c r="Y609" s="98">
        <f t="shared" si="384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11"/>
        <v>587</v>
      </c>
      <c r="C610" s="97">
        <v>37500</v>
      </c>
      <c r="E610" s="107" t="s">
        <v>139</v>
      </c>
      <c r="G610" s="118">
        <v>1</v>
      </c>
      <c r="H610" s="106" t="str">
        <f t="shared" si="368"/>
        <v>Mcf</v>
      </c>
      <c r="I610" s="98">
        <f>'Dep. Res. Class'!L$74</f>
        <v>0</v>
      </c>
      <c r="J610" s="106">
        <f t="shared" si="369"/>
        <v>0</v>
      </c>
      <c r="K610" s="106">
        <f t="shared" si="370"/>
        <v>0</v>
      </c>
      <c r="L610" s="106">
        <f t="shared" si="371"/>
        <v>0</v>
      </c>
      <c r="M610" s="106">
        <f t="shared" si="372"/>
        <v>0</v>
      </c>
      <c r="N610" s="106">
        <f t="shared" si="373"/>
        <v>0</v>
      </c>
      <c r="O610" s="106">
        <f t="shared" si="374"/>
        <v>0</v>
      </c>
      <c r="P610" s="106">
        <f t="shared" si="375"/>
        <v>0</v>
      </c>
      <c r="Q610" s="106">
        <f t="shared" si="376"/>
        <v>0</v>
      </c>
      <c r="R610" s="106">
        <f t="shared" si="377"/>
        <v>0</v>
      </c>
      <c r="S610" s="106">
        <f t="shared" si="378"/>
        <v>0</v>
      </c>
      <c r="T610" s="106">
        <f t="shared" si="379"/>
        <v>0</v>
      </c>
      <c r="U610" s="106">
        <f t="shared" si="380"/>
        <v>0</v>
      </c>
      <c r="V610" s="106">
        <f t="shared" si="381"/>
        <v>0</v>
      </c>
      <c r="W610" s="106">
        <f t="shared" si="382"/>
        <v>0</v>
      </c>
      <c r="X610" s="106">
        <f t="shared" si="383"/>
        <v>0</v>
      </c>
      <c r="Y610" s="98">
        <f t="shared" si="384"/>
        <v>0</v>
      </c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11"/>
        <v>588</v>
      </c>
      <c r="C611" s="97">
        <v>37501</v>
      </c>
      <c r="E611" s="107" t="s">
        <v>277</v>
      </c>
      <c r="G611" s="118">
        <v>1</v>
      </c>
      <c r="H611" s="106" t="str">
        <f t="shared" si="368"/>
        <v>Mcf</v>
      </c>
      <c r="I611" s="98">
        <f>'Dep. Res. Class'!L$75</f>
        <v>0</v>
      </c>
      <c r="J611" s="106">
        <f t="shared" si="369"/>
        <v>0</v>
      </c>
      <c r="K611" s="106">
        <f t="shared" si="370"/>
        <v>0</v>
      </c>
      <c r="L611" s="106">
        <f t="shared" si="371"/>
        <v>0</v>
      </c>
      <c r="M611" s="106">
        <f t="shared" si="372"/>
        <v>0</v>
      </c>
      <c r="N611" s="106">
        <f t="shared" si="373"/>
        <v>0</v>
      </c>
      <c r="O611" s="106">
        <f t="shared" si="374"/>
        <v>0</v>
      </c>
      <c r="P611" s="106">
        <f t="shared" si="375"/>
        <v>0</v>
      </c>
      <c r="Q611" s="106">
        <f t="shared" si="376"/>
        <v>0</v>
      </c>
      <c r="R611" s="106">
        <f t="shared" si="377"/>
        <v>0</v>
      </c>
      <c r="S611" s="106">
        <f t="shared" si="378"/>
        <v>0</v>
      </c>
      <c r="T611" s="106">
        <f t="shared" si="379"/>
        <v>0</v>
      </c>
      <c r="U611" s="106">
        <f t="shared" si="380"/>
        <v>0</v>
      </c>
      <c r="V611" s="106">
        <f t="shared" si="381"/>
        <v>0</v>
      </c>
      <c r="W611" s="106">
        <f t="shared" si="382"/>
        <v>0</v>
      </c>
      <c r="X611" s="106">
        <f t="shared" si="383"/>
        <v>0</v>
      </c>
      <c r="Y611" s="98">
        <f t="shared" si="384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si="311"/>
        <v>589</v>
      </c>
      <c r="C612" s="97">
        <v>37502</v>
      </c>
      <c r="E612" s="107" t="s">
        <v>275</v>
      </c>
      <c r="G612" s="118">
        <v>1</v>
      </c>
      <c r="H612" s="106" t="str">
        <f t="shared" si="368"/>
        <v>Mcf</v>
      </c>
      <c r="I612" s="98">
        <f>'Dep. Res. Class'!L$76</f>
        <v>0</v>
      </c>
      <c r="J612" s="106">
        <f t="shared" si="369"/>
        <v>0</v>
      </c>
      <c r="K612" s="106">
        <f t="shared" si="370"/>
        <v>0</v>
      </c>
      <c r="L612" s="106">
        <f t="shared" si="371"/>
        <v>0</v>
      </c>
      <c r="M612" s="106">
        <f t="shared" si="372"/>
        <v>0</v>
      </c>
      <c r="N612" s="106">
        <f t="shared" si="373"/>
        <v>0</v>
      </c>
      <c r="O612" s="106">
        <f t="shared" si="374"/>
        <v>0</v>
      </c>
      <c r="P612" s="106">
        <f t="shared" si="375"/>
        <v>0</v>
      </c>
      <c r="Q612" s="106">
        <f t="shared" si="376"/>
        <v>0</v>
      </c>
      <c r="R612" s="106">
        <f t="shared" si="377"/>
        <v>0</v>
      </c>
      <c r="S612" s="106">
        <f t="shared" si="378"/>
        <v>0</v>
      </c>
      <c r="T612" s="106">
        <f t="shared" si="379"/>
        <v>0</v>
      </c>
      <c r="U612" s="106">
        <f t="shared" si="380"/>
        <v>0</v>
      </c>
      <c r="V612" s="106">
        <f t="shared" si="381"/>
        <v>0</v>
      </c>
      <c r="W612" s="106">
        <f t="shared" si="382"/>
        <v>0</v>
      </c>
      <c r="X612" s="106">
        <f t="shared" si="383"/>
        <v>0</v>
      </c>
      <c r="Y612" s="98">
        <f t="shared" si="384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11"/>
        <v>590</v>
      </c>
      <c r="C613" s="97">
        <v>37503</v>
      </c>
      <c r="E613" s="107" t="s">
        <v>278</v>
      </c>
      <c r="G613" s="118">
        <v>1</v>
      </c>
      <c r="H613" s="106" t="str">
        <f t="shared" si="368"/>
        <v>Mcf</v>
      </c>
      <c r="I613" s="98">
        <f>'Dep. Res. Class'!L$77</f>
        <v>0</v>
      </c>
      <c r="J613" s="106">
        <f t="shared" si="369"/>
        <v>0</v>
      </c>
      <c r="K613" s="106">
        <f t="shared" si="370"/>
        <v>0</v>
      </c>
      <c r="L613" s="106">
        <f t="shared" si="371"/>
        <v>0</v>
      </c>
      <c r="M613" s="106">
        <f t="shared" si="372"/>
        <v>0</v>
      </c>
      <c r="N613" s="106">
        <f t="shared" si="373"/>
        <v>0</v>
      </c>
      <c r="O613" s="106">
        <f t="shared" si="374"/>
        <v>0</v>
      </c>
      <c r="P613" s="106">
        <f t="shared" si="375"/>
        <v>0</v>
      </c>
      <c r="Q613" s="106">
        <f t="shared" si="376"/>
        <v>0</v>
      </c>
      <c r="R613" s="106">
        <f t="shared" si="377"/>
        <v>0</v>
      </c>
      <c r="S613" s="106">
        <f t="shared" si="378"/>
        <v>0</v>
      </c>
      <c r="T613" s="106">
        <f t="shared" si="379"/>
        <v>0</v>
      </c>
      <c r="U613" s="106">
        <f t="shared" si="380"/>
        <v>0</v>
      </c>
      <c r="V613" s="106">
        <f t="shared" si="381"/>
        <v>0</v>
      </c>
      <c r="W613" s="106">
        <f t="shared" si="382"/>
        <v>0</v>
      </c>
      <c r="X613" s="106">
        <f t="shared" si="383"/>
        <v>0</v>
      </c>
      <c r="Y613" s="98">
        <f t="shared" si="384"/>
        <v>0</v>
      </c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ref="A614:A624" si="385">A613+1</f>
        <v>591</v>
      </c>
      <c r="C614" s="97">
        <v>37600</v>
      </c>
      <c r="E614" s="107" t="s">
        <v>271</v>
      </c>
      <c r="G614" s="118">
        <v>1</v>
      </c>
      <c r="H614" s="106" t="str">
        <f t="shared" si="368"/>
        <v>Mcf</v>
      </c>
      <c r="I614" s="98">
        <f>'Dep. Res. Class'!L$78</f>
        <v>0</v>
      </c>
      <c r="J614" s="106">
        <f t="shared" si="369"/>
        <v>0</v>
      </c>
      <c r="K614" s="106">
        <f t="shared" si="370"/>
        <v>0</v>
      </c>
      <c r="L614" s="106">
        <f t="shared" si="371"/>
        <v>0</v>
      </c>
      <c r="M614" s="106">
        <f t="shared" si="372"/>
        <v>0</v>
      </c>
      <c r="N614" s="106">
        <f t="shared" si="373"/>
        <v>0</v>
      </c>
      <c r="O614" s="106">
        <f t="shared" si="374"/>
        <v>0</v>
      </c>
      <c r="P614" s="106">
        <f t="shared" si="375"/>
        <v>0</v>
      </c>
      <c r="Q614" s="106">
        <f t="shared" si="376"/>
        <v>0</v>
      </c>
      <c r="R614" s="106">
        <f t="shared" si="377"/>
        <v>0</v>
      </c>
      <c r="S614" s="106">
        <f t="shared" si="378"/>
        <v>0</v>
      </c>
      <c r="T614" s="106">
        <f t="shared" si="379"/>
        <v>0</v>
      </c>
      <c r="U614" s="106">
        <f t="shared" si="380"/>
        <v>0</v>
      </c>
      <c r="V614" s="106">
        <f t="shared" si="381"/>
        <v>0</v>
      </c>
      <c r="W614" s="106">
        <f t="shared" si="382"/>
        <v>0</v>
      </c>
      <c r="X614" s="106">
        <f t="shared" si="383"/>
        <v>0</v>
      </c>
      <c r="Y614" s="98">
        <f t="shared" si="384"/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85"/>
        <v>592</v>
      </c>
      <c r="C615" s="97">
        <v>37601</v>
      </c>
      <c r="E615" s="107" t="s">
        <v>272</v>
      </c>
      <c r="G615" s="118">
        <v>1</v>
      </c>
      <c r="H615" s="106" t="str">
        <f t="shared" si="368"/>
        <v>Mcf</v>
      </c>
      <c r="I615" s="98">
        <f>'Dep. Res. Class'!L$79</f>
        <v>0</v>
      </c>
      <c r="J615" s="106">
        <f t="shared" si="369"/>
        <v>0</v>
      </c>
      <c r="K615" s="106">
        <f t="shared" si="370"/>
        <v>0</v>
      </c>
      <c r="L615" s="106">
        <f t="shared" si="371"/>
        <v>0</v>
      </c>
      <c r="M615" s="106">
        <f t="shared" si="372"/>
        <v>0</v>
      </c>
      <c r="N615" s="106">
        <f t="shared" si="373"/>
        <v>0</v>
      </c>
      <c r="O615" s="106">
        <f t="shared" si="374"/>
        <v>0</v>
      </c>
      <c r="P615" s="106">
        <f t="shared" si="375"/>
        <v>0</v>
      </c>
      <c r="Q615" s="106">
        <f t="shared" si="376"/>
        <v>0</v>
      </c>
      <c r="R615" s="106">
        <f t="shared" si="377"/>
        <v>0</v>
      </c>
      <c r="S615" s="106">
        <f t="shared" si="378"/>
        <v>0</v>
      </c>
      <c r="T615" s="106">
        <f t="shared" si="379"/>
        <v>0</v>
      </c>
      <c r="U615" s="106">
        <f t="shared" si="380"/>
        <v>0</v>
      </c>
      <c r="V615" s="106">
        <f t="shared" si="381"/>
        <v>0</v>
      </c>
      <c r="W615" s="106">
        <f t="shared" si="382"/>
        <v>0</v>
      </c>
      <c r="X615" s="106">
        <f t="shared" si="383"/>
        <v>0</v>
      </c>
      <c r="Y615" s="98">
        <f t="shared" si="384"/>
        <v>0</v>
      </c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85"/>
        <v>593</v>
      </c>
      <c r="C616" s="97">
        <v>37602</v>
      </c>
      <c r="E616" s="107" t="s">
        <v>279</v>
      </c>
      <c r="G616" s="118">
        <v>1</v>
      </c>
      <c r="H616" s="106" t="str">
        <f t="shared" si="368"/>
        <v>Mcf</v>
      </c>
      <c r="I616" s="98">
        <f>'Dep. Res. Class'!L$80</f>
        <v>0</v>
      </c>
      <c r="J616" s="106">
        <f t="shared" si="369"/>
        <v>0</v>
      </c>
      <c r="K616" s="106">
        <f t="shared" si="370"/>
        <v>0</v>
      </c>
      <c r="L616" s="106">
        <f t="shared" si="371"/>
        <v>0</v>
      </c>
      <c r="M616" s="106">
        <f t="shared" si="372"/>
        <v>0</v>
      </c>
      <c r="N616" s="106">
        <f t="shared" si="373"/>
        <v>0</v>
      </c>
      <c r="O616" s="106">
        <f t="shared" si="374"/>
        <v>0</v>
      </c>
      <c r="P616" s="106">
        <f t="shared" si="375"/>
        <v>0</v>
      </c>
      <c r="Q616" s="106">
        <f t="shared" si="376"/>
        <v>0</v>
      </c>
      <c r="R616" s="106">
        <f t="shared" si="377"/>
        <v>0</v>
      </c>
      <c r="S616" s="106">
        <f t="shared" si="378"/>
        <v>0</v>
      </c>
      <c r="T616" s="106">
        <f t="shared" si="379"/>
        <v>0</v>
      </c>
      <c r="U616" s="106">
        <f t="shared" si="380"/>
        <v>0</v>
      </c>
      <c r="V616" s="106">
        <f t="shared" si="381"/>
        <v>0</v>
      </c>
      <c r="W616" s="106">
        <f t="shared" si="382"/>
        <v>0</v>
      </c>
      <c r="X616" s="106">
        <f t="shared" si="383"/>
        <v>0</v>
      </c>
      <c r="Y616" s="98">
        <f t="shared" si="384"/>
        <v>0</v>
      </c>
    </row>
    <row r="617" spans="1:33">
      <c r="A617" s="97">
        <f t="shared" si="385"/>
        <v>594</v>
      </c>
      <c r="C617" s="97">
        <v>37603</v>
      </c>
      <c r="E617" s="107" t="s">
        <v>639</v>
      </c>
      <c r="G617" s="118">
        <v>1</v>
      </c>
      <c r="H617" s="106" t="str">
        <f t="shared" si="368"/>
        <v>Mcf</v>
      </c>
      <c r="I617" s="98">
        <f>'Dep. Res. Class'!L$81</f>
        <v>0</v>
      </c>
      <c r="J617" s="106">
        <f t="shared" si="369"/>
        <v>0</v>
      </c>
      <c r="K617" s="106">
        <f t="shared" si="370"/>
        <v>0</v>
      </c>
      <c r="L617" s="106">
        <f t="shared" si="371"/>
        <v>0</v>
      </c>
      <c r="M617" s="106">
        <f t="shared" si="372"/>
        <v>0</v>
      </c>
      <c r="N617" s="106">
        <f t="shared" si="373"/>
        <v>0</v>
      </c>
      <c r="O617" s="106">
        <f t="shared" si="374"/>
        <v>0</v>
      </c>
      <c r="P617" s="106">
        <f t="shared" si="375"/>
        <v>0</v>
      </c>
      <c r="Q617" s="106">
        <f t="shared" si="376"/>
        <v>0</v>
      </c>
      <c r="R617" s="106">
        <f t="shared" si="377"/>
        <v>0</v>
      </c>
      <c r="S617" s="106">
        <f t="shared" si="378"/>
        <v>0</v>
      </c>
      <c r="T617" s="106">
        <f t="shared" si="379"/>
        <v>0</v>
      </c>
      <c r="U617" s="106">
        <f t="shared" si="380"/>
        <v>0</v>
      </c>
      <c r="V617" s="106">
        <f t="shared" si="381"/>
        <v>0</v>
      </c>
      <c r="W617" s="106">
        <f t="shared" si="382"/>
        <v>0</v>
      </c>
      <c r="X617" s="106">
        <f t="shared" si="383"/>
        <v>0</v>
      </c>
      <c r="Y617" s="98">
        <f t="shared" si="384"/>
        <v>0</v>
      </c>
    </row>
    <row r="618" spans="1:33">
      <c r="A618" s="97">
        <f t="shared" si="385"/>
        <v>595</v>
      </c>
      <c r="C618" s="97">
        <v>37604</v>
      </c>
      <c r="E618" s="107" t="s">
        <v>640</v>
      </c>
      <c r="G618" s="118">
        <v>1</v>
      </c>
      <c r="H618" s="106" t="str">
        <f t="shared" si="368"/>
        <v>Mcf</v>
      </c>
      <c r="I618" s="98">
        <f>'Dep. Res. Class'!L$82</f>
        <v>0</v>
      </c>
      <c r="J618" s="106">
        <f t="shared" si="369"/>
        <v>0</v>
      </c>
      <c r="K618" s="106">
        <f t="shared" si="370"/>
        <v>0</v>
      </c>
      <c r="L618" s="106">
        <f t="shared" si="371"/>
        <v>0</v>
      </c>
      <c r="M618" s="106">
        <f t="shared" si="372"/>
        <v>0</v>
      </c>
      <c r="N618" s="106">
        <f t="shared" si="373"/>
        <v>0</v>
      </c>
      <c r="O618" s="106">
        <f t="shared" si="374"/>
        <v>0</v>
      </c>
      <c r="P618" s="106">
        <f t="shared" si="375"/>
        <v>0</v>
      </c>
      <c r="Q618" s="106">
        <f t="shared" si="376"/>
        <v>0</v>
      </c>
      <c r="R618" s="106">
        <f t="shared" si="377"/>
        <v>0</v>
      </c>
      <c r="S618" s="106">
        <f t="shared" si="378"/>
        <v>0</v>
      </c>
      <c r="T618" s="106">
        <f t="shared" si="379"/>
        <v>0</v>
      </c>
      <c r="U618" s="106">
        <f t="shared" si="380"/>
        <v>0</v>
      </c>
      <c r="V618" s="106">
        <f t="shared" si="381"/>
        <v>0</v>
      </c>
      <c r="W618" s="106">
        <f t="shared" si="382"/>
        <v>0</v>
      </c>
      <c r="X618" s="106">
        <f t="shared" si="383"/>
        <v>0</v>
      </c>
      <c r="Y618" s="98">
        <f t="shared" si="384"/>
        <v>0</v>
      </c>
    </row>
    <row r="619" spans="1:33">
      <c r="A619" s="97">
        <f t="shared" si="385"/>
        <v>596</v>
      </c>
      <c r="C619" s="97">
        <v>37800</v>
      </c>
      <c r="E619" s="107" t="s">
        <v>280</v>
      </c>
      <c r="G619" s="118">
        <v>1</v>
      </c>
      <c r="H619" s="106" t="str">
        <f t="shared" si="368"/>
        <v>Mcf</v>
      </c>
      <c r="I619" s="98">
        <f>'Dep. Res. Class'!L$83</f>
        <v>0</v>
      </c>
      <c r="J619" s="106">
        <f t="shared" si="369"/>
        <v>0</v>
      </c>
      <c r="K619" s="106">
        <f t="shared" si="370"/>
        <v>0</v>
      </c>
      <c r="L619" s="106">
        <f t="shared" si="371"/>
        <v>0</v>
      </c>
      <c r="M619" s="106">
        <f t="shared" si="372"/>
        <v>0</v>
      </c>
      <c r="N619" s="106">
        <f t="shared" si="373"/>
        <v>0</v>
      </c>
      <c r="O619" s="106">
        <f t="shared" si="374"/>
        <v>0</v>
      </c>
      <c r="P619" s="106">
        <f t="shared" si="375"/>
        <v>0</v>
      </c>
      <c r="Q619" s="106">
        <f t="shared" si="376"/>
        <v>0</v>
      </c>
      <c r="R619" s="106">
        <f t="shared" si="377"/>
        <v>0</v>
      </c>
      <c r="S619" s="106">
        <f t="shared" si="378"/>
        <v>0</v>
      </c>
      <c r="T619" s="106">
        <f t="shared" si="379"/>
        <v>0</v>
      </c>
      <c r="U619" s="106">
        <f t="shared" si="380"/>
        <v>0</v>
      </c>
      <c r="V619" s="106">
        <f t="shared" si="381"/>
        <v>0</v>
      </c>
      <c r="W619" s="106">
        <f t="shared" si="382"/>
        <v>0</v>
      </c>
      <c r="X619" s="106">
        <f t="shared" si="383"/>
        <v>0</v>
      </c>
      <c r="Y619" s="98">
        <f t="shared" si="384"/>
        <v>0</v>
      </c>
    </row>
    <row r="620" spans="1:33">
      <c r="A620" s="97">
        <f t="shared" si="385"/>
        <v>597</v>
      </c>
      <c r="C620" s="97">
        <v>37900</v>
      </c>
      <c r="E620" s="107" t="s">
        <v>281</v>
      </c>
      <c r="G620" s="118">
        <v>1</v>
      </c>
      <c r="H620" s="106" t="str">
        <f t="shared" si="368"/>
        <v>Mcf</v>
      </c>
      <c r="I620" s="98">
        <f>'Dep. Res. Class'!L$84</f>
        <v>0</v>
      </c>
      <c r="J620" s="106">
        <f t="shared" si="369"/>
        <v>0</v>
      </c>
      <c r="K620" s="106">
        <f t="shared" si="370"/>
        <v>0</v>
      </c>
      <c r="L620" s="106">
        <f t="shared" si="371"/>
        <v>0</v>
      </c>
      <c r="M620" s="106">
        <f t="shared" si="372"/>
        <v>0</v>
      </c>
      <c r="N620" s="106">
        <f t="shared" si="373"/>
        <v>0</v>
      </c>
      <c r="O620" s="106">
        <f t="shared" si="374"/>
        <v>0</v>
      </c>
      <c r="P620" s="106">
        <f t="shared" si="375"/>
        <v>0</v>
      </c>
      <c r="Q620" s="106">
        <f t="shared" si="376"/>
        <v>0</v>
      </c>
      <c r="R620" s="106">
        <f t="shared" si="377"/>
        <v>0</v>
      </c>
      <c r="S620" s="106">
        <f t="shared" si="378"/>
        <v>0</v>
      </c>
      <c r="T620" s="106">
        <f t="shared" si="379"/>
        <v>0</v>
      </c>
      <c r="U620" s="106">
        <f t="shared" si="380"/>
        <v>0</v>
      </c>
      <c r="V620" s="106">
        <f t="shared" si="381"/>
        <v>0</v>
      </c>
      <c r="W620" s="106">
        <f t="shared" si="382"/>
        <v>0</v>
      </c>
      <c r="X620" s="106">
        <f t="shared" si="383"/>
        <v>0</v>
      </c>
      <c r="Y620" s="98">
        <f t="shared" si="384"/>
        <v>0</v>
      </c>
    </row>
    <row r="621" spans="1:33">
      <c r="A621" s="97">
        <f t="shared" si="385"/>
        <v>598</v>
      </c>
      <c r="C621" s="97">
        <v>37905</v>
      </c>
      <c r="E621" s="107" t="s">
        <v>282</v>
      </c>
      <c r="G621" s="118">
        <v>1</v>
      </c>
      <c r="H621" s="106" t="str">
        <f t="shared" si="368"/>
        <v>Mcf</v>
      </c>
      <c r="I621" s="98">
        <f>'Dep. Res. Class'!L$85</f>
        <v>0</v>
      </c>
      <c r="J621" s="106">
        <f t="shared" si="369"/>
        <v>0</v>
      </c>
      <c r="K621" s="106">
        <f t="shared" si="370"/>
        <v>0</v>
      </c>
      <c r="L621" s="106">
        <f t="shared" si="371"/>
        <v>0</v>
      </c>
      <c r="M621" s="106">
        <f t="shared" si="372"/>
        <v>0</v>
      </c>
      <c r="N621" s="106">
        <f t="shared" si="373"/>
        <v>0</v>
      </c>
      <c r="O621" s="106">
        <f t="shared" si="374"/>
        <v>0</v>
      </c>
      <c r="P621" s="106">
        <f t="shared" si="375"/>
        <v>0</v>
      </c>
      <c r="Q621" s="106">
        <f t="shared" si="376"/>
        <v>0</v>
      </c>
      <c r="R621" s="106">
        <f t="shared" si="377"/>
        <v>0</v>
      </c>
      <c r="S621" s="106">
        <f t="shared" si="378"/>
        <v>0</v>
      </c>
      <c r="T621" s="106">
        <f t="shared" si="379"/>
        <v>0</v>
      </c>
      <c r="U621" s="106">
        <f t="shared" si="380"/>
        <v>0</v>
      </c>
      <c r="V621" s="106">
        <f t="shared" si="381"/>
        <v>0</v>
      </c>
      <c r="W621" s="106">
        <f t="shared" si="382"/>
        <v>0</v>
      </c>
      <c r="X621" s="106">
        <f t="shared" si="383"/>
        <v>0</v>
      </c>
      <c r="Y621" s="98">
        <f t="shared" si="384"/>
        <v>0</v>
      </c>
    </row>
    <row r="622" spans="1:33">
      <c r="A622" s="97">
        <f t="shared" si="385"/>
        <v>599</v>
      </c>
      <c r="C622" s="97">
        <v>38000</v>
      </c>
      <c r="E622" s="107" t="s">
        <v>52</v>
      </c>
      <c r="G622" s="118">
        <v>99</v>
      </c>
      <c r="H622" s="106" t="str">
        <f t="shared" si="368"/>
        <v>-</v>
      </c>
      <c r="I622" s="98">
        <f>'Dep. Res. Class'!L$86</f>
        <v>0</v>
      </c>
      <c r="J622" s="106">
        <f t="shared" si="369"/>
        <v>0</v>
      </c>
      <c r="K622" s="106">
        <f t="shared" si="370"/>
        <v>0</v>
      </c>
      <c r="L622" s="106">
        <f t="shared" si="371"/>
        <v>0</v>
      </c>
      <c r="M622" s="106">
        <f t="shared" si="372"/>
        <v>0</v>
      </c>
      <c r="N622" s="106">
        <f t="shared" si="373"/>
        <v>0</v>
      </c>
      <c r="O622" s="106">
        <f t="shared" si="374"/>
        <v>0</v>
      </c>
      <c r="P622" s="106">
        <f t="shared" si="375"/>
        <v>0</v>
      </c>
      <c r="Q622" s="106">
        <f t="shared" si="376"/>
        <v>0</v>
      </c>
      <c r="R622" s="106">
        <f t="shared" si="377"/>
        <v>0</v>
      </c>
      <c r="S622" s="106">
        <f t="shared" si="378"/>
        <v>0</v>
      </c>
      <c r="T622" s="106">
        <f t="shared" si="379"/>
        <v>0</v>
      </c>
      <c r="U622" s="106">
        <f t="shared" si="380"/>
        <v>0</v>
      </c>
      <c r="V622" s="106">
        <f t="shared" si="381"/>
        <v>0</v>
      </c>
      <c r="W622" s="106">
        <f t="shared" si="382"/>
        <v>0</v>
      </c>
      <c r="X622" s="106">
        <f t="shared" si="383"/>
        <v>0</v>
      </c>
      <c r="Y622" s="98">
        <f t="shared" si="384"/>
        <v>0</v>
      </c>
    </row>
    <row r="623" spans="1:33">
      <c r="A623" s="97">
        <f t="shared" si="385"/>
        <v>600</v>
      </c>
      <c r="C623" s="97">
        <v>38100</v>
      </c>
      <c r="E623" s="107" t="s">
        <v>51</v>
      </c>
      <c r="G623" s="118">
        <v>99</v>
      </c>
      <c r="H623" s="106" t="str">
        <f t="shared" si="368"/>
        <v>-</v>
      </c>
      <c r="I623" s="98">
        <f>'Dep. Res. Class'!L$87</f>
        <v>0</v>
      </c>
      <c r="J623" s="106">
        <f t="shared" si="369"/>
        <v>0</v>
      </c>
      <c r="K623" s="106">
        <f t="shared" si="370"/>
        <v>0</v>
      </c>
      <c r="L623" s="106">
        <f t="shared" si="371"/>
        <v>0</v>
      </c>
      <c r="M623" s="106">
        <f t="shared" si="372"/>
        <v>0</v>
      </c>
      <c r="N623" s="106">
        <f t="shared" si="373"/>
        <v>0</v>
      </c>
      <c r="O623" s="106">
        <f t="shared" si="374"/>
        <v>0</v>
      </c>
      <c r="P623" s="106">
        <f t="shared" si="375"/>
        <v>0</v>
      </c>
      <c r="Q623" s="106">
        <f t="shared" si="376"/>
        <v>0</v>
      </c>
      <c r="R623" s="106">
        <f t="shared" si="377"/>
        <v>0</v>
      </c>
      <c r="S623" s="106">
        <f t="shared" si="378"/>
        <v>0</v>
      </c>
      <c r="T623" s="106">
        <f t="shared" si="379"/>
        <v>0</v>
      </c>
      <c r="U623" s="106">
        <f t="shared" si="380"/>
        <v>0</v>
      </c>
      <c r="V623" s="106">
        <f t="shared" si="381"/>
        <v>0</v>
      </c>
      <c r="W623" s="106">
        <f t="shared" si="382"/>
        <v>0</v>
      </c>
      <c r="X623" s="106">
        <f t="shared" si="383"/>
        <v>0</v>
      </c>
      <c r="Y623" s="98">
        <f t="shared" si="384"/>
        <v>0</v>
      </c>
      <c r="Z623" s="98"/>
      <c r="AA623" s="98"/>
      <c r="AB623" s="98"/>
      <c r="AC623" s="98"/>
      <c r="AD623" s="98"/>
      <c r="AE623" s="98"/>
      <c r="AF623" s="98"/>
      <c r="AG623" s="98"/>
    </row>
    <row r="624" spans="1:33">
      <c r="A624" s="97">
        <f t="shared" si="385"/>
        <v>601</v>
      </c>
      <c r="C624" s="97">
        <v>38200</v>
      </c>
      <c r="E624" s="107" t="s">
        <v>283</v>
      </c>
      <c r="G624" s="118">
        <v>99</v>
      </c>
      <c r="H624" s="106" t="str">
        <f t="shared" si="368"/>
        <v>-</v>
      </c>
      <c r="I624" s="98">
        <f>'Dep. Res. Class'!L$88</f>
        <v>0</v>
      </c>
      <c r="J624" s="106">
        <f t="shared" si="369"/>
        <v>0</v>
      </c>
      <c r="K624" s="106">
        <f t="shared" si="370"/>
        <v>0</v>
      </c>
      <c r="L624" s="106">
        <f t="shared" si="371"/>
        <v>0</v>
      </c>
      <c r="M624" s="106">
        <f t="shared" si="372"/>
        <v>0</v>
      </c>
      <c r="N624" s="106">
        <f t="shared" si="373"/>
        <v>0</v>
      </c>
      <c r="O624" s="106">
        <f t="shared" si="374"/>
        <v>0</v>
      </c>
      <c r="P624" s="106">
        <f t="shared" si="375"/>
        <v>0</v>
      </c>
      <c r="Q624" s="106">
        <f t="shared" si="376"/>
        <v>0</v>
      </c>
      <c r="R624" s="106">
        <f t="shared" si="377"/>
        <v>0</v>
      </c>
      <c r="S624" s="106">
        <f t="shared" si="378"/>
        <v>0</v>
      </c>
      <c r="T624" s="106">
        <f t="shared" si="379"/>
        <v>0</v>
      </c>
      <c r="U624" s="106">
        <f t="shared" si="380"/>
        <v>0</v>
      </c>
      <c r="V624" s="106">
        <f t="shared" si="381"/>
        <v>0</v>
      </c>
      <c r="W624" s="106">
        <f t="shared" si="382"/>
        <v>0</v>
      </c>
      <c r="X624" s="106">
        <f t="shared" si="383"/>
        <v>0</v>
      </c>
      <c r="Y624" s="98">
        <f t="shared" si="384"/>
        <v>0</v>
      </c>
      <c r="Z624" s="98"/>
      <c r="AA624" s="98"/>
      <c r="AB624" s="98"/>
      <c r="AC624" s="98"/>
      <c r="AD624" s="98"/>
      <c r="AE624" s="98"/>
      <c r="AF624" s="98"/>
      <c r="AG624" s="98"/>
    </row>
    <row r="625" spans="1:33">
      <c r="A625" s="97">
        <f t="shared" ref="A625:A680" si="386">A624+1</f>
        <v>602</v>
      </c>
      <c r="C625" s="97">
        <v>38300</v>
      </c>
      <c r="E625" s="107" t="s">
        <v>284</v>
      </c>
      <c r="G625" s="118">
        <v>99</v>
      </c>
      <c r="H625" s="106" t="str">
        <f t="shared" si="368"/>
        <v>-</v>
      </c>
      <c r="I625" s="98">
        <f>'Dep. Res. Class'!L$89</f>
        <v>0</v>
      </c>
      <c r="J625" s="106">
        <f t="shared" si="369"/>
        <v>0</v>
      </c>
      <c r="K625" s="106">
        <f t="shared" si="370"/>
        <v>0</v>
      </c>
      <c r="L625" s="106">
        <f t="shared" si="371"/>
        <v>0</v>
      </c>
      <c r="M625" s="106">
        <f t="shared" si="372"/>
        <v>0</v>
      </c>
      <c r="N625" s="106">
        <f t="shared" si="373"/>
        <v>0</v>
      </c>
      <c r="O625" s="106">
        <f t="shared" si="374"/>
        <v>0</v>
      </c>
      <c r="P625" s="106">
        <f t="shared" si="375"/>
        <v>0</v>
      </c>
      <c r="Q625" s="106">
        <f t="shared" si="376"/>
        <v>0</v>
      </c>
      <c r="R625" s="106">
        <f t="shared" si="377"/>
        <v>0</v>
      </c>
      <c r="S625" s="106">
        <f t="shared" si="378"/>
        <v>0</v>
      </c>
      <c r="T625" s="106">
        <f t="shared" si="379"/>
        <v>0</v>
      </c>
      <c r="U625" s="106">
        <f t="shared" si="380"/>
        <v>0</v>
      </c>
      <c r="V625" s="106">
        <f t="shared" si="381"/>
        <v>0</v>
      </c>
      <c r="W625" s="106">
        <f t="shared" si="382"/>
        <v>0</v>
      </c>
      <c r="X625" s="106">
        <f t="shared" si="383"/>
        <v>0</v>
      </c>
      <c r="Y625" s="98">
        <f t="shared" si="384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si="386"/>
        <v>603</v>
      </c>
      <c r="C626" s="97">
        <v>38400</v>
      </c>
      <c r="E626" s="107" t="s">
        <v>285</v>
      </c>
      <c r="G626" s="118">
        <v>99</v>
      </c>
      <c r="H626" s="106" t="str">
        <f t="shared" si="368"/>
        <v>-</v>
      </c>
      <c r="I626" s="98">
        <f>'Dep. Res. Class'!L$90</f>
        <v>0</v>
      </c>
      <c r="J626" s="106">
        <f t="shared" si="369"/>
        <v>0</v>
      </c>
      <c r="K626" s="106">
        <f t="shared" si="370"/>
        <v>0</v>
      </c>
      <c r="L626" s="106">
        <f t="shared" si="371"/>
        <v>0</v>
      </c>
      <c r="M626" s="106">
        <f t="shared" si="372"/>
        <v>0</v>
      </c>
      <c r="N626" s="106">
        <f t="shared" si="373"/>
        <v>0</v>
      </c>
      <c r="O626" s="106">
        <f t="shared" si="374"/>
        <v>0</v>
      </c>
      <c r="P626" s="106">
        <f t="shared" si="375"/>
        <v>0</v>
      </c>
      <c r="Q626" s="106">
        <f t="shared" si="376"/>
        <v>0</v>
      </c>
      <c r="R626" s="106">
        <f t="shared" si="377"/>
        <v>0</v>
      </c>
      <c r="S626" s="106">
        <f t="shared" si="378"/>
        <v>0</v>
      </c>
      <c r="T626" s="106">
        <f t="shared" si="379"/>
        <v>0</v>
      </c>
      <c r="U626" s="106">
        <f t="shared" si="380"/>
        <v>0</v>
      </c>
      <c r="V626" s="106">
        <f t="shared" si="381"/>
        <v>0</v>
      </c>
      <c r="W626" s="106">
        <f t="shared" si="382"/>
        <v>0</v>
      </c>
      <c r="X626" s="106">
        <f t="shared" si="383"/>
        <v>0</v>
      </c>
      <c r="Y626" s="98">
        <f t="shared" si="384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6"/>
        <v>604</v>
      </c>
      <c r="C627" s="97">
        <v>38500</v>
      </c>
      <c r="E627" s="107" t="s">
        <v>286</v>
      </c>
      <c r="G627" s="118">
        <v>99</v>
      </c>
      <c r="H627" s="106" t="str">
        <f t="shared" si="368"/>
        <v>-</v>
      </c>
      <c r="I627" s="98">
        <f>'Dep. Res. Class'!L$91</f>
        <v>0</v>
      </c>
      <c r="J627" s="106">
        <f t="shared" si="369"/>
        <v>0</v>
      </c>
      <c r="K627" s="106">
        <f t="shared" si="370"/>
        <v>0</v>
      </c>
      <c r="L627" s="106">
        <f t="shared" si="371"/>
        <v>0</v>
      </c>
      <c r="M627" s="106">
        <f t="shared" si="372"/>
        <v>0</v>
      </c>
      <c r="N627" s="106">
        <f t="shared" si="373"/>
        <v>0</v>
      </c>
      <c r="O627" s="106">
        <f t="shared" si="374"/>
        <v>0</v>
      </c>
      <c r="P627" s="106">
        <f t="shared" si="375"/>
        <v>0</v>
      </c>
      <c r="Q627" s="106">
        <f t="shared" si="376"/>
        <v>0</v>
      </c>
      <c r="R627" s="106">
        <f t="shared" si="377"/>
        <v>0</v>
      </c>
      <c r="S627" s="106">
        <f t="shared" si="378"/>
        <v>0</v>
      </c>
      <c r="T627" s="106">
        <f t="shared" si="379"/>
        <v>0</v>
      </c>
      <c r="U627" s="106">
        <f t="shared" si="380"/>
        <v>0</v>
      </c>
      <c r="V627" s="106">
        <f t="shared" si="381"/>
        <v>0</v>
      </c>
      <c r="W627" s="106">
        <f t="shared" si="382"/>
        <v>0</v>
      </c>
      <c r="X627" s="106">
        <f t="shared" si="383"/>
        <v>0</v>
      </c>
      <c r="Y627" s="98">
        <f t="shared" si="384"/>
        <v>0</v>
      </c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6"/>
        <v>605</v>
      </c>
      <c r="C628" s="97">
        <v>38600</v>
      </c>
      <c r="E628" s="107" t="s">
        <v>287</v>
      </c>
      <c r="G628" s="118">
        <v>99</v>
      </c>
      <c r="H628" s="106" t="str">
        <f t="shared" si="368"/>
        <v>-</v>
      </c>
      <c r="I628" s="98">
        <f>'Dep. Res. Class'!L$92</f>
        <v>0</v>
      </c>
      <c r="J628" s="106">
        <f t="shared" si="369"/>
        <v>0</v>
      </c>
      <c r="K628" s="106">
        <f t="shared" si="370"/>
        <v>0</v>
      </c>
      <c r="L628" s="106">
        <f t="shared" si="371"/>
        <v>0</v>
      </c>
      <c r="M628" s="106">
        <f t="shared" si="372"/>
        <v>0</v>
      </c>
      <c r="N628" s="106">
        <f t="shared" si="373"/>
        <v>0</v>
      </c>
      <c r="O628" s="106">
        <f t="shared" si="374"/>
        <v>0</v>
      </c>
      <c r="P628" s="106">
        <f t="shared" si="375"/>
        <v>0</v>
      </c>
      <c r="Q628" s="106">
        <f t="shared" si="376"/>
        <v>0</v>
      </c>
      <c r="R628" s="106">
        <f t="shared" si="377"/>
        <v>0</v>
      </c>
      <c r="S628" s="106">
        <f t="shared" si="378"/>
        <v>0</v>
      </c>
      <c r="T628" s="106">
        <f t="shared" si="379"/>
        <v>0</v>
      </c>
      <c r="U628" s="106">
        <f t="shared" si="380"/>
        <v>0</v>
      </c>
      <c r="V628" s="106">
        <f t="shared" si="381"/>
        <v>0</v>
      </c>
      <c r="W628" s="106">
        <f t="shared" si="382"/>
        <v>0</v>
      </c>
      <c r="X628" s="106">
        <f t="shared" si="383"/>
        <v>0</v>
      </c>
      <c r="Y628" s="98">
        <f t="shared" si="384"/>
        <v>0</v>
      </c>
      <c r="Z628" s="98"/>
      <c r="AA628" s="98"/>
      <c r="AB628" s="98"/>
      <c r="AC628" s="98"/>
      <c r="AD628" s="98"/>
      <c r="AE628" s="98"/>
      <c r="AF628" s="98"/>
      <c r="AG628" s="98"/>
    </row>
    <row r="629" spans="1:33">
      <c r="A629" s="97">
        <f t="shared" si="386"/>
        <v>606</v>
      </c>
      <c r="G629" s="118"/>
      <c r="H629" s="106"/>
      <c r="I629" s="98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98"/>
      <c r="Z629" s="98"/>
      <c r="AA629" s="98"/>
      <c r="AB629" s="98"/>
      <c r="AC629" s="98"/>
      <c r="AD629" s="98"/>
      <c r="AE629" s="98"/>
      <c r="AF629" s="98"/>
      <c r="AG629" s="98"/>
    </row>
    <row r="630" spans="1:33">
      <c r="A630" s="97">
        <f t="shared" si="386"/>
        <v>607</v>
      </c>
      <c r="D630" s="97" t="s">
        <v>66</v>
      </c>
      <c r="G630" s="118"/>
      <c r="H630" s="106"/>
      <c r="I630" s="98">
        <f>'Dep. Res. Class'!L$94</f>
        <v>0</v>
      </c>
      <c r="J630" s="106">
        <f>SUM(J606:J628)</f>
        <v>0</v>
      </c>
      <c r="K630" s="106">
        <f t="shared" ref="K630:X630" si="387">SUM(K606:K628)</f>
        <v>0</v>
      </c>
      <c r="L630" s="106">
        <f t="shared" si="387"/>
        <v>0</v>
      </c>
      <c r="M630" s="106">
        <f t="shared" si="387"/>
        <v>0</v>
      </c>
      <c r="N630" s="106">
        <f t="shared" si="387"/>
        <v>0</v>
      </c>
      <c r="O630" s="106">
        <f t="shared" si="387"/>
        <v>0</v>
      </c>
      <c r="P630" s="106">
        <f t="shared" si="387"/>
        <v>0</v>
      </c>
      <c r="Q630" s="106">
        <f t="shared" si="387"/>
        <v>0</v>
      </c>
      <c r="R630" s="106">
        <f t="shared" si="387"/>
        <v>0</v>
      </c>
      <c r="S630" s="106">
        <f t="shared" si="387"/>
        <v>0</v>
      </c>
      <c r="T630" s="106">
        <f t="shared" si="387"/>
        <v>0</v>
      </c>
      <c r="U630" s="106">
        <f t="shared" si="387"/>
        <v>0</v>
      </c>
      <c r="V630" s="106">
        <f t="shared" si="387"/>
        <v>0</v>
      </c>
      <c r="W630" s="106">
        <f t="shared" si="387"/>
        <v>0</v>
      </c>
      <c r="X630" s="106">
        <f t="shared" si="387"/>
        <v>0</v>
      </c>
      <c r="Y630" s="98">
        <f>SUM(J630:X630)-I630</f>
        <v>0</v>
      </c>
      <c r="Z630" s="98"/>
      <c r="AA630" s="98"/>
      <c r="AB630" s="98"/>
      <c r="AC630" s="98"/>
      <c r="AD630" s="98"/>
      <c r="AE630" s="98"/>
      <c r="AF630" s="98"/>
      <c r="AG630" s="98"/>
    </row>
    <row r="631" spans="1:33">
      <c r="A631" s="97">
        <f t="shared" si="386"/>
        <v>608</v>
      </c>
      <c r="G631" s="118"/>
      <c r="H631" s="106"/>
      <c r="I631" s="98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98"/>
      <c r="Z631" s="98"/>
      <c r="AA631" s="98"/>
      <c r="AB631" s="98"/>
      <c r="AC631" s="98"/>
      <c r="AD631" s="98"/>
      <c r="AE631" s="98"/>
      <c r="AF631" s="98"/>
      <c r="AG631" s="98"/>
    </row>
    <row r="632" spans="1:33">
      <c r="A632" s="97">
        <f t="shared" si="386"/>
        <v>609</v>
      </c>
      <c r="D632" s="97" t="s">
        <v>148</v>
      </c>
      <c r="G632" s="118"/>
      <c r="H632" s="106"/>
      <c r="I632" s="98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98"/>
      <c r="Z632" s="98"/>
      <c r="AA632" s="98"/>
      <c r="AB632" s="98"/>
      <c r="AC632" s="98"/>
      <c r="AD632" s="98"/>
      <c r="AE632" s="98"/>
      <c r="AF632" s="98"/>
      <c r="AG632" s="98"/>
    </row>
    <row r="633" spans="1:33">
      <c r="A633" s="97">
        <f t="shared" si="386"/>
        <v>610</v>
      </c>
      <c r="G633" s="118"/>
      <c r="H633" s="106"/>
      <c r="I633" s="98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98"/>
      <c r="Z633" s="98"/>
      <c r="AA633" s="98"/>
      <c r="AB633" s="98"/>
      <c r="AC633" s="98"/>
      <c r="AD633" s="98"/>
      <c r="AE633" s="98"/>
      <c r="AF633" s="98"/>
      <c r="AG633" s="98"/>
    </row>
    <row r="634" spans="1:33">
      <c r="A634" s="97">
        <f t="shared" si="386"/>
        <v>611</v>
      </c>
      <c r="C634" s="97">
        <v>38900</v>
      </c>
      <c r="E634" s="107" t="s">
        <v>115</v>
      </c>
      <c r="G634" s="118">
        <v>6.6</v>
      </c>
      <c r="H634" s="106" t="str">
        <f t="shared" ref="H634:H669" si="388">VLOOKUP($G634,alloc,3)</f>
        <v>P, S, T &amp; D Plant - Commodity</v>
      </c>
      <c r="I634" s="98">
        <f>'Dep. Res. Class'!L$98</f>
        <v>0</v>
      </c>
      <c r="J634" s="106">
        <f t="shared" ref="J634:J669" si="389">$I634*VLOOKUP($G634,alloc,6)</f>
        <v>0</v>
      </c>
      <c r="K634" s="106">
        <f t="shared" ref="K634:K669" si="390">$I634*VLOOKUP($G634,alloc,7)</f>
        <v>0</v>
      </c>
      <c r="L634" s="106">
        <f t="shared" ref="L634:L669" si="391">$I634*VLOOKUP($G634,alloc,8)</f>
        <v>0</v>
      </c>
      <c r="M634" s="106">
        <f t="shared" ref="M634:M669" si="392">$I634*VLOOKUP($G634,alloc,9)</f>
        <v>0</v>
      </c>
      <c r="N634" s="106">
        <f t="shared" ref="N634:N669" si="393">$I634*VLOOKUP($G634,alloc,10)</f>
        <v>0</v>
      </c>
      <c r="O634" s="106">
        <f t="shared" ref="O634:O669" si="394">$I634*VLOOKUP($G634,alloc,11)</f>
        <v>0</v>
      </c>
      <c r="P634" s="106">
        <f t="shared" ref="P634:P669" si="395">$I634*VLOOKUP($G634,alloc,12)</f>
        <v>0</v>
      </c>
      <c r="Q634" s="106">
        <f t="shared" ref="Q634:Q669" si="396">$I634*VLOOKUP($G634,alloc,13)</f>
        <v>0</v>
      </c>
      <c r="R634" s="106">
        <f t="shared" ref="R634:R669" si="397">$I634*VLOOKUP($G634,alloc,14)</f>
        <v>0</v>
      </c>
      <c r="S634" s="106">
        <f t="shared" ref="S634:S669" si="398">$I634*VLOOKUP($G634,alloc,15)</f>
        <v>0</v>
      </c>
      <c r="T634" s="106">
        <f t="shared" ref="T634:T669" si="399">$I634*VLOOKUP($G634,alloc,16)</f>
        <v>0</v>
      </c>
      <c r="U634" s="106">
        <f t="shared" ref="U634:U669" si="400">$I634*VLOOKUP($G634,alloc,17)</f>
        <v>0</v>
      </c>
      <c r="V634" s="106">
        <f t="shared" ref="V634:V669" si="401">$I634*VLOOKUP($G634,alloc,18)</f>
        <v>0</v>
      </c>
      <c r="W634" s="106">
        <f t="shared" ref="W634:W669" si="402">$I634*VLOOKUP($G634,alloc,19)</f>
        <v>0</v>
      </c>
      <c r="X634" s="106">
        <f t="shared" ref="X634:X669" si="403">$I634*VLOOKUP($G634,alloc,20)</f>
        <v>0</v>
      </c>
      <c r="Y634" s="98">
        <f t="shared" ref="Y634:Y669" si="404">SUM(J634:X634)-I634</f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6"/>
        <v>612</v>
      </c>
      <c r="C635" s="97">
        <v>39000</v>
      </c>
      <c r="E635" s="107" t="s">
        <v>139</v>
      </c>
      <c r="G635" s="118">
        <v>6.6</v>
      </c>
      <c r="H635" s="106" t="str">
        <f t="shared" si="388"/>
        <v>P, S, T &amp; D Plant - Commodity</v>
      </c>
      <c r="I635" s="98">
        <f>'Dep. Res. Class'!L$99</f>
        <v>17222.434558071986</v>
      </c>
      <c r="J635" s="106">
        <f t="shared" si="389"/>
        <v>6650.2690804442345</v>
      </c>
      <c r="K635" s="106">
        <f t="shared" si="390"/>
        <v>3933.3168791340913</v>
      </c>
      <c r="L635" s="106">
        <f t="shared" si="391"/>
        <v>73.317369006187363</v>
      </c>
      <c r="M635" s="106">
        <f t="shared" si="392"/>
        <v>3249.1218497145296</v>
      </c>
      <c r="N635" s="106">
        <f t="shared" si="393"/>
        <v>3316.4093797729447</v>
      </c>
      <c r="O635" s="106">
        <f t="shared" si="394"/>
        <v>0</v>
      </c>
      <c r="P635" s="106">
        <f t="shared" si="395"/>
        <v>0</v>
      </c>
      <c r="Q635" s="106">
        <f t="shared" si="396"/>
        <v>0</v>
      </c>
      <c r="R635" s="106">
        <f t="shared" si="397"/>
        <v>0</v>
      </c>
      <c r="S635" s="106">
        <f t="shared" si="398"/>
        <v>0</v>
      </c>
      <c r="T635" s="106">
        <f t="shared" si="399"/>
        <v>0</v>
      </c>
      <c r="U635" s="106">
        <f t="shared" si="400"/>
        <v>0</v>
      </c>
      <c r="V635" s="106">
        <f t="shared" si="401"/>
        <v>0</v>
      </c>
      <c r="W635" s="106">
        <f t="shared" si="402"/>
        <v>0</v>
      </c>
      <c r="X635" s="106">
        <f t="shared" si="403"/>
        <v>0</v>
      </c>
      <c r="Y635" s="98">
        <f t="shared" si="404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si="386"/>
        <v>613</v>
      </c>
      <c r="C636" s="97">
        <v>39002</v>
      </c>
      <c r="E636" s="107" t="s">
        <v>513</v>
      </c>
      <c r="G636" s="118">
        <v>6.6</v>
      </c>
      <c r="H636" s="106" t="str">
        <f t="shared" si="388"/>
        <v>P, S, T &amp; D Plant - Commodity</v>
      </c>
      <c r="I636" s="98">
        <f>'Dep. Res. Class'!L$100</f>
        <v>1507.1716782051678</v>
      </c>
      <c r="J636" s="106">
        <f t="shared" si="389"/>
        <v>581.97911431699117</v>
      </c>
      <c r="K636" s="106">
        <f t="shared" si="390"/>
        <v>344.21288010403617</v>
      </c>
      <c r="L636" s="106">
        <f t="shared" si="391"/>
        <v>6.4161580474609403</v>
      </c>
      <c r="M636" s="106">
        <f t="shared" si="392"/>
        <v>284.33752582512545</v>
      </c>
      <c r="N636" s="106">
        <f t="shared" si="393"/>
        <v>290.22599991155425</v>
      </c>
      <c r="O636" s="106">
        <f t="shared" si="394"/>
        <v>0</v>
      </c>
      <c r="P636" s="106">
        <f t="shared" si="395"/>
        <v>0</v>
      </c>
      <c r="Q636" s="106">
        <f t="shared" si="396"/>
        <v>0</v>
      </c>
      <c r="R636" s="106">
        <f t="shared" si="397"/>
        <v>0</v>
      </c>
      <c r="S636" s="106">
        <f t="shared" si="398"/>
        <v>0</v>
      </c>
      <c r="T636" s="106">
        <f t="shared" si="399"/>
        <v>0</v>
      </c>
      <c r="U636" s="106">
        <f t="shared" si="400"/>
        <v>0</v>
      </c>
      <c r="V636" s="106">
        <f t="shared" si="401"/>
        <v>0</v>
      </c>
      <c r="W636" s="106">
        <f t="shared" si="402"/>
        <v>0</v>
      </c>
      <c r="X636" s="106">
        <f t="shared" si="403"/>
        <v>0</v>
      </c>
      <c r="Y636" s="98">
        <f t="shared" si="404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6"/>
        <v>614</v>
      </c>
      <c r="C637" s="97">
        <v>39003</v>
      </c>
      <c r="E637" s="107" t="s">
        <v>278</v>
      </c>
      <c r="G637" s="118">
        <v>6.6</v>
      </c>
      <c r="H637" s="106" t="str">
        <f t="shared" si="388"/>
        <v>P, S, T &amp; D Plant - Commodity</v>
      </c>
      <c r="I637" s="98">
        <f>'Dep. Res. Class'!L$101</f>
        <v>3780.8774407752862</v>
      </c>
      <c r="J637" s="106">
        <f t="shared" si="389"/>
        <v>1459.9476198649475</v>
      </c>
      <c r="K637" s="106">
        <f t="shared" si="390"/>
        <v>863.48936357366881</v>
      </c>
      <c r="L637" s="106">
        <f t="shared" si="391"/>
        <v>16.095516900226407</v>
      </c>
      <c r="M637" s="106">
        <f t="shared" si="392"/>
        <v>713.28658340920185</v>
      </c>
      <c r="N637" s="106">
        <f t="shared" si="393"/>
        <v>728.05835702724198</v>
      </c>
      <c r="O637" s="106">
        <f t="shared" si="394"/>
        <v>0</v>
      </c>
      <c r="P637" s="106">
        <f t="shared" si="395"/>
        <v>0</v>
      </c>
      <c r="Q637" s="106">
        <f t="shared" si="396"/>
        <v>0</v>
      </c>
      <c r="R637" s="106">
        <f t="shared" si="397"/>
        <v>0</v>
      </c>
      <c r="S637" s="106">
        <f t="shared" si="398"/>
        <v>0</v>
      </c>
      <c r="T637" s="106">
        <f t="shared" si="399"/>
        <v>0</v>
      </c>
      <c r="U637" s="106">
        <f t="shared" si="400"/>
        <v>0</v>
      </c>
      <c r="V637" s="106">
        <f t="shared" si="401"/>
        <v>0</v>
      </c>
      <c r="W637" s="106">
        <f t="shared" si="402"/>
        <v>0</v>
      </c>
      <c r="X637" s="106">
        <f t="shared" si="403"/>
        <v>0</v>
      </c>
      <c r="Y637" s="98">
        <f t="shared" si="404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6"/>
        <v>615</v>
      </c>
      <c r="C638" s="97">
        <v>39003</v>
      </c>
      <c r="E638" s="107" t="s">
        <v>293</v>
      </c>
      <c r="G638" s="118">
        <v>6.6</v>
      </c>
      <c r="H638" s="106" t="str">
        <f t="shared" si="388"/>
        <v>P, S, T &amp; D Plant - Commodity</v>
      </c>
      <c r="I638" s="98">
        <f>'Dep. Res. Class'!L$102</f>
        <v>106.62181263867897</v>
      </c>
      <c r="J638" s="106">
        <f t="shared" si="389"/>
        <v>41.170935589915999</v>
      </c>
      <c r="K638" s="106">
        <f t="shared" si="390"/>
        <v>24.350644150889256</v>
      </c>
      <c r="L638" s="106">
        <f t="shared" si="391"/>
        <v>0.45389812659643636</v>
      </c>
      <c r="M638" s="106">
        <f t="shared" si="392"/>
        <v>20.114883289722449</v>
      </c>
      <c r="N638" s="106">
        <f t="shared" si="393"/>
        <v>20.531451481554846</v>
      </c>
      <c r="O638" s="106">
        <f t="shared" si="394"/>
        <v>0</v>
      </c>
      <c r="P638" s="106">
        <f t="shared" si="395"/>
        <v>0</v>
      </c>
      <c r="Q638" s="106">
        <f t="shared" si="396"/>
        <v>0</v>
      </c>
      <c r="R638" s="106">
        <f t="shared" si="397"/>
        <v>0</v>
      </c>
      <c r="S638" s="106">
        <f t="shared" si="398"/>
        <v>0</v>
      </c>
      <c r="T638" s="106">
        <f t="shared" si="399"/>
        <v>0</v>
      </c>
      <c r="U638" s="106">
        <f t="shared" si="400"/>
        <v>0</v>
      </c>
      <c r="V638" s="106">
        <f t="shared" si="401"/>
        <v>0</v>
      </c>
      <c r="W638" s="106">
        <f t="shared" si="402"/>
        <v>0</v>
      </c>
      <c r="X638" s="106">
        <f t="shared" si="403"/>
        <v>0</v>
      </c>
      <c r="Y638" s="98">
        <f t="shared" si="404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6"/>
        <v>616</v>
      </c>
      <c r="C639" s="97">
        <v>39004</v>
      </c>
      <c r="E639" s="107" t="s">
        <v>514</v>
      </c>
      <c r="G639" s="118">
        <v>6.6</v>
      </c>
      <c r="H639" s="106" t="str">
        <f t="shared" si="388"/>
        <v>P, S, T &amp; D Plant - Commodity</v>
      </c>
      <c r="I639" s="98">
        <f>'Dep. Res. Class'!L$103</f>
        <v>12298.271236205112</v>
      </c>
      <c r="J639" s="106">
        <f t="shared" si="389"/>
        <v>4748.8531699322884</v>
      </c>
      <c r="K639" s="106">
        <f t="shared" si="390"/>
        <v>2808.7200839362695</v>
      </c>
      <c r="L639" s="106">
        <f t="shared" si="391"/>
        <v>52.354786852154021</v>
      </c>
      <c r="M639" s="106">
        <f t="shared" si="392"/>
        <v>2320.1471111725928</v>
      </c>
      <c r="N639" s="106">
        <f t="shared" si="393"/>
        <v>2368.1960843118077</v>
      </c>
      <c r="O639" s="106">
        <f t="shared" si="394"/>
        <v>0</v>
      </c>
      <c r="P639" s="106">
        <f t="shared" si="395"/>
        <v>0</v>
      </c>
      <c r="Q639" s="106">
        <f t="shared" si="396"/>
        <v>0</v>
      </c>
      <c r="R639" s="106">
        <f t="shared" si="397"/>
        <v>0</v>
      </c>
      <c r="S639" s="106">
        <f t="shared" si="398"/>
        <v>0</v>
      </c>
      <c r="T639" s="106">
        <f t="shared" si="399"/>
        <v>0</v>
      </c>
      <c r="U639" s="106">
        <f t="shared" si="400"/>
        <v>0</v>
      </c>
      <c r="V639" s="106">
        <f t="shared" si="401"/>
        <v>0</v>
      </c>
      <c r="W639" s="106">
        <f t="shared" si="402"/>
        <v>0</v>
      </c>
      <c r="X639" s="106">
        <f t="shared" si="403"/>
        <v>0</v>
      </c>
      <c r="Y639" s="98">
        <f t="shared" si="404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6"/>
        <v>617</v>
      </c>
      <c r="C640" s="97">
        <v>39009</v>
      </c>
      <c r="E640" s="107" t="s">
        <v>295</v>
      </c>
      <c r="G640" s="118">
        <v>6.6</v>
      </c>
      <c r="H640" s="106" t="str">
        <f t="shared" si="388"/>
        <v>P, S, T &amp; D Plant - Commodity</v>
      </c>
      <c r="I640" s="98">
        <f>'Dep. Res. Class'!L$104</f>
        <v>11724.030825254245</v>
      </c>
      <c r="J640" s="106">
        <f t="shared" si="389"/>
        <v>4527.116037658021</v>
      </c>
      <c r="K640" s="106">
        <f t="shared" si="390"/>
        <v>2677.57314919496</v>
      </c>
      <c r="L640" s="106">
        <f t="shared" si="391"/>
        <v>49.910196572772378</v>
      </c>
      <c r="M640" s="106">
        <f t="shared" si="392"/>
        <v>2211.8130042890198</v>
      </c>
      <c r="N640" s="106">
        <f t="shared" si="393"/>
        <v>2257.6184375394737</v>
      </c>
      <c r="O640" s="106">
        <f t="shared" si="394"/>
        <v>0</v>
      </c>
      <c r="P640" s="106">
        <f t="shared" si="395"/>
        <v>0</v>
      </c>
      <c r="Q640" s="106">
        <f t="shared" si="396"/>
        <v>0</v>
      </c>
      <c r="R640" s="106">
        <f t="shared" si="397"/>
        <v>0</v>
      </c>
      <c r="S640" s="106">
        <f t="shared" si="398"/>
        <v>0</v>
      </c>
      <c r="T640" s="106">
        <f t="shared" si="399"/>
        <v>0</v>
      </c>
      <c r="U640" s="106">
        <f t="shared" si="400"/>
        <v>0</v>
      </c>
      <c r="V640" s="106">
        <f t="shared" si="401"/>
        <v>0</v>
      </c>
      <c r="W640" s="106">
        <f t="shared" si="402"/>
        <v>0</v>
      </c>
      <c r="X640" s="106">
        <f t="shared" si="403"/>
        <v>0</v>
      </c>
      <c r="Y640" s="98">
        <f t="shared" si="404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6"/>
        <v>618</v>
      </c>
      <c r="C641" s="97">
        <v>39100</v>
      </c>
      <c r="E641" s="107" t="s">
        <v>296</v>
      </c>
      <c r="G641" s="118">
        <v>6.6</v>
      </c>
      <c r="H641" s="106" t="str">
        <f t="shared" si="388"/>
        <v>P, S, T &amp; D Plant - Commodity</v>
      </c>
      <c r="I641" s="98">
        <f>'Dep. Res. Class'!L$105</f>
        <v>0</v>
      </c>
      <c r="J641" s="106">
        <f t="shared" si="389"/>
        <v>0</v>
      </c>
      <c r="K641" s="106">
        <f t="shared" si="390"/>
        <v>0</v>
      </c>
      <c r="L641" s="106">
        <f t="shared" si="391"/>
        <v>0</v>
      </c>
      <c r="M641" s="106">
        <f t="shared" si="392"/>
        <v>0</v>
      </c>
      <c r="N641" s="106">
        <f t="shared" si="393"/>
        <v>0</v>
      </c>
      <c r="O641" s="106">
        <f t="shared" si="394"/>
        <v>0</v>
      </c>
      <c r="P641" s="106">
        <f t="shared" si="395"/>
        <v>0</v>
      </c>
      <c r="Q641" s="106">
        <f t="shared" si="396"/>
        <v>0</v>
      </c>
      <c r="R641" s="106">
        <f t="shared" si="397"/>
        <v>0</v>
      </c>
      <c r="S641" s="106">
        <f t="shared" si="398"/>
        <v>0</v>
      </c>
      <c r="T641" s="106">
        <f t="shared" si="399"/>
        <v>0</v>
      </c>
      <c r="U641" s="106">
        <f t="shared" si="400"/>
        <v>0</v>
      </c>
      <c r="V641" s="106">
        <f t="shared" si="401"/>
        <v>0</v>
      </c>
      <c r="W641" s="106">
        <f t="shared" si="402"/>
        <v>0</v>
      </c>
      <c r="X641" s="106">
        <f t="shared" si="403"/>
        <v>0</v>
      </c>
      <c r="Y641" s="98">
        <f t="shared" si="404"/>
        <v>0</v>
      </c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6"/>
        <v>619</v>
      </c>
      <c r="C642" s="97">
        <v>39102</v>
      </c>
      <c r="E642" s="107" t="s">
        <v>297</v>
      </c>
      <c r="G642" s="118">
        <v>6.6</v>
      </c>
      <c r="H642" s="106" t="str">
        <f t="shared" si="388"/>
        <v>P, S, T &amp; D Plant - Commodity</v>
      </c>
      <c r="I642" s="98">
        <f>'Dep. Res. Class'!L$106</f>
        <v>0</v>
      </c>
      <c r="J642" s="106">
        <f t="shared" si="389"/>
        <v>0</v>
      </c>
      <c r="K642" s="106">
        <f t="shared" si="390"/>
        <v>0</v>
      </c>
      <c r="L642" s="106">
        <f t="shared" si="391"/>
        <v>0</v>
      </c>
      <c r="M642" s="106">
        <f t="shared" si="392"/>
        <v>0</v>
      </c>
      <c r="N642" s="106">
        <f t="shared" si="393"/>
        <v>0</v>
      </c>
      <c r="O642" s="106">
        <f t="shared" si="394"/>
        <v>0</v>
      </c>
      <c r="P642" s="106">
        <f t="shared" si="395"/>
        <v>0</v>
      </c>
      <c r="Q642" s="106">
        <f t="shared" si="396"/>
        <v>0</v>
      </c>
      <c r="R642" s="106">
        <f t="shared" si="397"/>
        <v>0</v>
      </c>
      <c r="S642" s="106">
        <f t="shared" si="398"/>
        <v>0</v>
      </c>
      <c r="T642" s="106">
        <f t="shared" si="399"/>
        <v>0</v>
      </c>
      <c r="U642" s="106">
        <f t="shared" si="400"/>
        <v>0</v>
      </c>
      <c r="V642" s="106">
        <f t="shared" si="401"/>
        <v>0</v>
      </c>
      <c r="W642" s="106">
        <f t="shared" si="402"/>
        <v>0</v>
      </c>
      <c r="X642" s="106">
        <f t="shared" si="403"/>
        <v>0</v>
      </c>
      <c r="Y642" s="98">
        <f t="shared" si="404"/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6"/>
        <v>620</v>
      </c>
      <c r="C643" s="97">
        <v>39103</v>
      </c>
      <c r="E643" s="107" t="s">
        <v>298</v>
      </c>
      <c r="G643" s="118">
        <v>6.6</v>
      </c>
      <c r="H643" s="106" t="str">
        <f t="shared" si="388"/>
        <v>P, S, T &amp; D Plant - Commodity</v>
      </c>
      <c r="I643" s="98">
        <f>'Dep. Res. Class'!L$107</f>
        <v>1008.3400376239495</v>
      </c>
      <c r="J643" s="106">
        <f t="shared" si="389"/>
        <v>389.36031675275643</v>
      </c>
      <c r="K643" s="106">
        <f t="shared" si="390"/>
        <v>230.28805111842351</v>
      </c>
      <c r="L643" s="106">
        <f t="shared" si="391"/>
        <v>4.2925893184792647</v>
      </c>
      <c r="M643" s="106">
        <f t="shared" si="392"/>
        <v>190.22976322766243</v>
      </c>
      <c r="N643" s="106">
        <f t="shared" si="393"/>
        <v>194.16931720662791</v>
      </c>
      <c r="O643" s="106">
        <f t="shared" si="394"/>
        <v>0</v>
      </c>
      <c r="P643" s="106">
        <f t="shared" si="395"/>
        <v>0</v>
      </c>
      <c r="Q643" s="106">
        <f t="shared" si="396"/>
        <v>0</v>
      </c>
      <c r="R643" s="106">
        <f t="shared" si="397"/>
        <v>0</v>
      </c>
      <c r="S643" s="106">
        <f t="shared" si="398"/>
        <v>0</v>
      </c>
      <c r="T643" s="106">
        <f t="shared" si="399"/>
        <v>0</v>
      </c>
      <c r="U643" s="106">
        <f t="shared" si="400"/>
        <v>0</v>
      </c>
      <c r="V643" s="106">
        <f t="shared" si="401"/>
        <v>0</v>
      </c>
      <c r="W643" s="106">
        <f t="shared" si="402"/>
        <v>0</v>
      </c>
      <c r="X643" s="106">
        <f t="shared" si="403"/>
        <v>0</v>
      </c>
      <c r="Y643" s="98">
        <f t="shared" si="404"/>
        <v>0</v>
      </c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6"/>
        <v>621</v>
      </c>
      <c r="C644" s="97">
        <v>39200</v>
      </c>
      <c r="E644" s="107" t="s">
        <v>299</v>
      </c>
      <c r="G644" s="118">
        <v>6.6</v>
      </c>
      <c r="H644" s="106" t="str">
        <f t="shared" si="388"/>
        <v>P, S, T &amp; D Plant - Commodity</v>
      </c>
      <c r="I644" s="98">
        <f>'Dep. Res. Class'!L$108</f>
        <v>0</v>
      </c>
      <c r="J644" s="106">
        <f t="shared" si="389"/>
        <v>0</v>
      </c>
      <c r="K644" s="106">
        <f t="shared" si="390"/>
        <v>0</v>
      </c>
      <c r="L644" s="106">
        <f t="shared" si="391"/>
        <v>0</v>
      </c>
      <c r="M644" s="106">
        <f t="shared" si="392"/>
        <v>0</v>
      </c>
      <c r="N644" s="106">
        <f t="shared" si="393"/>
        <v>0</v>
      </c>
      <c r="O644" s="106">
        <f t="shared" si="394"/>
        <v>0</v>
      </c>
      <c r="P644" s="106">
        <f t="shared" si="395"/>
        <v>0</v>
      </c>
      <c r="Q644" s="106">
        <f t="shared" si="396"/>
        <v>0</v>
      </c>
      <c r="R644" s="106">
        <f t="shared" si="397"/>
        <v>0</v>
      </c>
      <c r="S644" s="106">
        <f t="shared" si="398"/>
        <v>0</v>
      </c>
      <c r="T644" s="106">
        <f t="shared" si="399"/>
        <v>0</v>
      </c>
      <c r="U644" s="106">
        <f t="shared" si="400"/>
        <v>0</v>
      </c>
      <c r="V644" s="106">
        <f t="shared" si="401"/>
        <v>0</v>
      </c>
      <c r="W644" s="106">
        <f t="shared" si="402"/>
        <v>0</v>
      </c>
      <c r="X644" s="106">
        <f t="shared" si="403"/>
        <v>0</v>
      </c>
      <c r="Y644" s="98">
        <f t="shared" si="404"/>
        <v>0</v>
      </c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6"/>
        <v>622</v>
      </c>
      <c r="C645" s="97">
        <v>39201</v>
      </c>
      <c r="E645" s="107" t="s">
        <v>300</v>
      </c>
      <c r="G645" s="118">
        <v>6.6</v>
      </c>
      <c r="H645" s="106" t="str">
        <f t="shared" si="388"/>
        <v>P, S, T &amp; D Plant - Commodity</v>
      </c>
      <c r="I645" s="98">
        <f>'Dep. Res. Class'!L$109</f>
        <v>41.713239670255348</v>
      </c>
      <c r="J645" s="106">
        <f t="shared" si="389"/>
        <v>16.107146007080768</v>
      </c>
      <c r="K645" s="106">
        <f t="shared" si="390"/>
        <v>9.5266083970388777</v>
      </c>
      <c r="L645" s="106">
        <f t="shared" si="391"/>
        <v>0.17757680977305543</v>
      </c>
      <c r="M645" s="106">
        <f t="shared" si="392"/>
        <v>7.86946804634443</v>
      </c>
      <c r="N645" s="106">
        <f t="shared" si="393"/>
        <v>8.0324404100182214</v>
      </c>
      <c r="O645" s="106">
        <f t="shared" si="394"/>
        <v>0</v>
      </c>
      <c r="P645" s="106">
        <f t="shared" si="395"/>
        <v>0</v>
      </c>
      <c r="Q645" s="106">
        <f t="shared" si="396"/>
        <v>0</v>
      </c>
      <c r="R645" s="106">
        <f t="shared" si="397"/>
        <v>0</v>
      </c>
      <c r="S645" s="106">
        <f t="shared" si="398"/>
        <v>0</v>
      </c>
      <c r="T645" s="106">
        <f t="shared" si="399"/>
        <v>0</v>
      </c>
      <c r="U645" s="106">
        <f t="shared" si="400"/>
        <v>0</v>
      </c>
      <c r="V645" s="106">
        <f t="shared" si="401"/>
        <v>0</v>
      </c>
      <c r="W645" s="106">
        <f t="shared" si="402"/>
        <v>0</v>
      </c>
      <c r="X645" s="106">
        <f t="shared" si="403"/>
        <v>0</v>
      </c>
      <c r="Y645" s="98">
        <f t="shared" si="404"/>
        <v>0</v>
      </c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6"/>
        <v>623</v>
      </c>
      <c r="C646" s="97">
        <v>39202</v>
      </c>
      <c r="E646" s="107" t="s">
        <v>186</v>
      </c>
      <c r="G646" s="118">
        <v>6.6</v>
      </c>
      <c r="H646" s="106" t="str">
        <f t="shared" si="388"/>
        <v>P, S, T &amp; D Plant - Commodity</v>
      </c>
      <c r="I646" s="98">
        <f>'Dep. Res. Class'!L$110</f>
        <v>0</v>
      </c>
      <c r="J646" s="106">
        <f t="shared" si="389"/>
        <v>0</v>
      </c>
      <c r="K646" s="106">
        <f t="shared" si="390"/>
        <v>0</v>
      </c>
      <c r="L646" s="106">
        <f t="shared" si="391"/>
        <v>0</v>
      </c>
      <c r="M646" s="106">
        <f t="shared" si="392"/>
        <v>0</v>
      </c>
      <c r="N646" s="106">
        <f t="shared" si="393"/>
        <v>0</v>
      </c>
      <c r="O646" s="106">
        <f t="shared" si="394"/>
        <v>0</v>
      </c>
      <c r="P646" s="106">
        <f t="shared" si="395"/>
        <v>0</v>
      </c>
      <c r="Q646" s="106">
        <f t="shared" si="396"/>
        <v>0</v>
      </c>
      <c r="R646" s="106">
        <f t="shared" si="397"/>
        <v>0</v>
      </c>
      <c r="S646" s="106">
        <f t="shared" si="398"/>
        <v>0</v>
      </c>
      <c r="T646" s="106">
        <f t="shared" si="399"/>
        <v>0</v>
      </c>
      <c r="U646" s="106">
        <f t="shared" si="400"/>
        <v>0</v>
      </c>
      <c r="V646" s="106">
        <f t="shared" si="401"/>
        <v>0</v>
      </c>
      <c r="W646" s="106">
        <f t="shared" si="402"/>
        <v>0</v>
      </c>
      <c r="X646" s="106">
        <f t="shared" si="403"/>
        <v>0</v>
      </c>
      <c r="Y646" s="98">
        <f t="shared" si="404"/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6"/>
        <v>624</v>
      </c>
      <c r="C647" s="97">
        <v>39400</v>
      </c>
      <c r="E647" s="107" t="s">
        <v>301</v>
      </c>
      <c r="G647" s="118">
        <v>6.6</v>
      </c>
      <c r="H647" s="106" t="str">
        <f t="shared" si="388"/>
        <v>P, S, T &amp; D Plant - Commodity</v>
      </c>
      <c r="I647" s="98">
        <f>'Dep. Res. Class'!L$111</f>
        <v>21556.122449914947</v>
      </c>
      <c r="J647" s="106">
        <f t="shared" si="389"/>
        <v>8323.6788701136666</v>
      </c>
      <c r="K647" s="106">
        <f t="shared" si="390"/>
        <v>4923.0589319436795</v>
      </c>
      <c r="L647" s="106">
        <f t="shared" si="391"/>
        <v>91.766247023550918</v>
      </c>
      <c r="M647" s="106">
        <f t="shared" si="392"/>
        <v>4066.6996417364353</v>
      </c>
      <c r="N647" s="106">
        <f t="shared" si="393"/>
        <v>4150.9187590976162</v>
      </c>
      <c r="O647" s="106">
        <f t="shared" si="394"/>
        <v>0</v>
      </c>
      <c r="P647" s="106">
        <f t="shared" si="395"/>
        <v>0</v>
      </c>
      <c r="Q647" s="106">
        <f t="shared" si="396"/>
        <v>0</v>
      </c>
      <c r="R647" s="106">
        <f t="shared" si="397"/>
        <v>0</v>
      </c>
      <c r="S647" s="106">
        <f t="shared" si="398"/>
        <v>0</v>
      </c>
      <c r="T647" s="106">
        <f t="shared" si="399"/>
        <v>0</v>
      </c>
      <c r="U647" s="106">
        <f t="shared" si="400"/>
        <v>0</v>
      </c>
      <c r="V647" s="106">
        <f t="shared" si="401"/>
        <v>0</v>
      </c>
      <c r="W647" s="106">
        <f t="shared" si="402"/>
        <v>0</v>
      </c>
      <c r="X647" s="106">
        <f t="shared" si="403"/>
        <v>0</v>
      </c>
      <c r="Y647" s="98">
        <f t="shared" si="404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6"/>
        <v>625</v>
      </c>
      <c r="C648" s="97">
        <v>39600</v>
      </c>
      <c r="E648" s="107" t="s">
        <v>302</v>
      </c>
      <c r="G648" s="118">
        <v>6.6</v>
      </c>
      <c r="H648" s="106" t="str">
        <f t="shared" si="388"/>
        <v>P, S, T &amp; D Plant - Commodity</v>
      </c>
      <c r="I648" s="98">
        <f>'Dep. Res. Class'!L$112</f>
        <v>0</v>
      </c>
      <c r="J648" s="106">
        <f t="shared" si="389"/>
        <v>0</v>
      </c>
      <c r="K648" s="106">
        <f t="shared" si="390"/>
        <v>0</v>
      </c>
      <c r="L648" s="106">
        <f t="shared" si="391"/>
        <v>0</v>
      </c>
      <c r="M648" s="106">
        <f t="shared" si="392"/>
        <v>0</v>
      </c>
      <c r="N648" s="106">
        <f t="shared" si="393"/>
        <v>0</v>
      </c>
      <c r="O648" s="106">
        <f t="shared" si="394"/>
        <v>0</v>
      </c>
      <c r="P648" s="106">
        <f t="shared" si="395"/>
        <v>0</v>
      </c>
      <c r="Q648" s="106">
        <f t="shared" si="396"/>
        <v>0</v>
      </c>
      <c r="R648" s="106">
        <f t="shared" si="397"/>
        <v>0</v>
      </c>
      <c r="S648" s="106">
        <f t="shared" si="398"/>
        <v>0</v>
      </c>
      <c r="T648" s="106">
        <f t="shared" si="399"/>
        <v>0</v>
      </c>
      <c r="U648" s="106">
        <f t="shared" si="400"/>
        <v>0</v>
      </c>
      <c r="V648" s="106">
        <f t="shared" si="401"/>
        <v>0</v>
      </c>
      <c r="W648" s="106">
        <f t="shared" si="402"/>
        <v>0</v>
      </c>
      <c r="X648" s="106">
        <f t="shared" si="403"/>
        <v>0</v>
      </c>
      <c r="Y648" s="98">
        <f t="shared" si="404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6"/>
        <v>626</v>
      </c>
      <c r="C649" s="97">
        <v>39603</v>
      </c>
      <c r="E649" s="107" t="s">
        <v>303</v>
      </c>
      <c r="G649" s="118">
        <v>6.6</v>
      </c>
      <c r="H649" s="106" t="str">
        <f t="shared" si="388"/>
        <v>P, S, T &amp; D Plant - Commodity</v>
      </c>
      <c r="I649" s="98">
        <f>'Dep. Res. Class'!L$113</f>
        <v>-64.045160085053624</v>
      </c>
      <c r="J649" s="106">
        <f t="shared" si="389"/>
        <v>-24.730391422280654</v>
      </c>
      <c r="K649" s="106">
        <f t="shared" si="390"/>
        <v>-14.626846648188813</v>
      </c>
      <c r="L649" s="106">
        <f t="shared" si="391"/>
        <v>-0.27264569472934513</v>
      </c>
      <c r="M649" s="106">
        <f t="shared" si="392"/>
        <v>-12.082526909837064</v>
      </c>
      <c r="N649" s="106">
        <f t="shared" si="393"/>
        <v>-12.332749410017753</v>
      </c>
      <c r="O649" s="106">
        <f t="shared" si="394"/>
        <v>0</v>
      </c>
      <c r="P649" s="106">
        <f t="shared" si="395"/>
        <v>0</v>
      </c>
      <c r="Q649" s="106">
        <f t="shared" si="396"/>
        <v>0</v>
      </c>
      <c r="R649" s="106">
        <f t="shared" si="397"/>
        <v>0</v>
      </c>
      <c r="S649" s="106">
        <f t="shared" si="398"/>
        <v>0</v>
      </c>
      <c r="T649" s="106">
        <f t="shared" si="399"/>
        <v>0</v>
      </c>
      <c r="U649" s="106">
        <f t="shared" si="400"/>
        <v>0</v>
      </c>
      <c r="V649" s="106">
        <f t="shared" si="401"/>
        <v>0</v>
      </c>
      <c r="W649" s="106">
        <f t="shared" si="402"/>
        <v>0</v>
      </c>
      <c r="X649" s="106">
        <f t="shared" si="403"/>
        <v>0</v>
      </c>
      <c r="Y649" s="98">
        <f t="shared" si="404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6"/>
        <v>627</v>
      </c>
      <c r="C650" s="97">
        <v>39604</v>
      </c>
      <c r="E650" s="107" t="s">
        <v>304</v>
      </c>
      <c r="G650" s="118">
        <v>6.6</v>
      </c>
      <c r="H650" s="106" t="str">
        <f t="shared" si="388"/>
        <v>P, S, T &amp; D Plant - Commodity</v>
      </c>
      <c r="I650" s="98">
        <f>'Dep. Res. Class'!L$114</f>
        <v>31.592454336250444</v>
      </c>
      <c r="J650" s="106">
        <f t="shared" si="389"/>
        <v>12.199107015868538</v>
      </c>
      <c r="K650" s="106">
        <f t="shared" si="390"/>
        <v>7.2151897848731252</v>
      </c>
      <c r="L650" s="106">
        <f t="shared" si="391"/>
        <v>0.13449176564276055</v>
      </c>
      <c r="M650" s="106">
        <f t="shared" si="392"/>
        <v>5.9601175039396432</v>
      </c>
      <c r="N650" s="106">
        <f t="shared" si="393"/>
        <v>6.0835482659263809</v>
      </c>
      <c r="O650" s="106">
        <f t="shared" si="394"/>
        <v>0</v>
      </c>
      <c r="P650" s="106">
        <f t="shared" si="395"/>
        <v>0</v>
      </c>
      <c r="Q650" s="106">
        <f t="shared" si="396"/>
        <v>0</v>
      </c>
      <c r="R650" s="106">
        <f t="shared" si="397"/>
        <v>0</v>
      </c>
      <c r="S650" s="106">
        <f t="shared" si="398"/>
        <v>0</v>
      </c>
      <c r="T650" s="106">
        <f t="shared" si="399"/>
        <v>0</v>
      </c>
      <c r="U650" s="106">
        <f t="shared" si="400"/>
        <v>0</v>
      </c>
      <c r="V650" s="106">
        <f t="shared" si="401"/>
        <v>0</v>
      </c>
      <c r="W650" s="106">
        <f t="shared" si="402"/>
        <v>0</v>
      </c>
      <c r="X650" s="106">
        <f t="shared" si="403"/>
        <v>0</v>
      </c>
      <c r="Y650" s="98">
        <f t="shared" si="404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6"/>
        <v>628</v>
      </c>
      <c r="C651" s="97">
        <v>39605</v>
      </c>
      <c r="E651" s="98" t="s">
        <v>305</v>
      </c>
      <c r="G651" s="118">
        <v>6.6</v>
      </c>
      <c r="H651" s="106" t="str">
        <f t="shared" si="388"/>
        <v>P, S, T &amp; D Plant - Commodity</v>
      </c>
      <c r="I651" s="98">
        <f>'Dep. Res. Class'!L$115</f>
        <v>0</v>
      </c>
      <c r="J651" s="106">
        <f t="shared" si="389"/>
        <v>0</v>
      </c>
      <c r="K651" s="106">
        <f t="shared" si="390"/>
        <v>0</v>
      </c>
      <c r="L651" s="106">
        <f t="shared" si="391"/>
        <v>0</v>
      </c>
      <c r="M651" s="106">
        <f t="shared" si="392"/>
        <v>0</v>
      </c>
      <c r="N651" s="106">
        <f t="shared" si="393"/>
        <v>0</v>
      </c>
      <c r="O651" s="106">
        <f t="shared" si="394"/>
        <v>0</v>
      </c>
      <c r="P651" s="106">
        <f t="shared" si="395"/>
        <v>0</v>
      </c>
      <c r="Q651" s="106">
        <f t="shared" si="396"/>
        <v>0</v>
      </c>
      <c r="R651" s="106">
        <f t="shared" si="397"/>
        <v>0</v>
      </c>
      <c r="S651" s="106">
        <f t="shared" si="398"/>
        <v>0</v>
      </c>
      <c r="T651" s="106">
        <f t="shared" si="399"/>
        <v>0</v>
      </c>
      <c r="U651" s="106">
        <f t="shared" si="400"/>
        <v>0</v>
      </c>
      <c r="V651" s="106">
        <f t="shared" si="401"/>
        <v>0</v>
      </c>
      <c r="W651" s="106">
        <f t="shared" si="402"/>
        <v>0</v>
      </c>
      <c r="X651" s="106">
        <f t="shared" si="403"/>
        <v>0</v>
      </c>
      <c r="Y651" s="98">
        <f t="shared" si="404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6"/>
        <v>629</v>
      </c>
      <c r="C652" s="97">
        <v>39700</v>
      </c>
      <c r="E652" s="107" t="s">
        <v>306</v>
      </c>
      <c r="G652" s="118">
        <v>6.6</v>
      </c>
      <c r="H652" s="106" t="str">
        <f t="shared" si="388"/>
        <v>P, S, T &amp; D Plant - Commodity</v>
      </c>
      <c r="I652" s="98">
        <f>'Dep. Res. Class'!L$116</f>
        <v>2719.0317434666581</v>
      </c>
      <c r="J652" s="106">
        <f t="shared" si="389"/>
        <v>1049.9266332730933</v>
      </c>
      <c r="K652" s="106">
        <f t="shared" si="390"/>
        <v>620.98151195855462</v>
      </c>
      <c r="L652" s="106">
        <f t="shared" si="391"/>
        <v>11.575149436805235</v>
      </c>
      <c r="M652" s="106">
        <f t="shared" si="392"/>
        <v>512.96263707527248</v>
      </c>
      <c r="N652" s="106">
        <f t="shared" si="393"/>
        <v>523.5858117229327</v>
      </c>
      <c r="O652" s="106">
        <f t="shared" si="394"/>
        <v>0</v>
      </c>
      <c r="P652" s="106">
        <f t="shared" si="395"/>
        <v>0</v>
      </c>
      <c r="Q652" s="106">
        <f t="shared" si="396"/>
        <v>0</v>
      </c>
      <c r="R652" s="106">
        <f t="shared" si="397"/>
        <v>0</v>
      </c>
      <c r="S652" s="106">
        <f t="shared" si="398"/>
        <v>0</v>
      </c>
      <c r="T652" s="106">
        <f t="shared" si="399"/>
        <v>0</v>
      </c>
      <c r="U652" s="106">
        <f t="shared" si="400"/>
        <v>0</v>
      </c>
      <c r="V652" s="106">
        <f t="shared" si="401"/>
        <v>0</v>
      </c>
      <c r="W652" s="106">
        <f t="shared" si="402"/>
        <v>0</v>
      </c>
      <c r="X652" s="106">
        <f t="shared" si="403"/>
        <v>0</v>
      </c>
      <c r="Y652" s="98">
        <f t="shared" si="404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6"/>
        <v>630</v>
      </c>
      <c r="C653" s="97">
        <v>39701</v>
      </c>
      <c r="E653" s="107" t="s">
        <v>307</v>
      </c>
      <c r="G653" s="118">
        <v>6.6</v>
      </c>
      <c r="H653" s="106" t="str">
        <f t="shared" si="388"/>
        <v>P, S, T &amp; D Plant - Commodity</v>
      </c>
      <c r="I653" s="98">
        <f>'Dep. Res. Class'!L$117</f>
        <v>0</v>
      </c>
      <c r="J653" s="106">
        <f t="shared" si="389"/>
        <v>0</v>
      </c>
      <c r="K653" s="106">
        <f t="shared" si="390"/>
        <v>0</v>
      </c>
      <c r="L653" s="106">
        <f t="shared" si="391"/>
        <v>0</v>
      </c>
      <c r="M653" s="106">
        <f t="shared" si="392"/>
        <v>0</v>
      </c>
      <c r="N653" s="106">
        <f t="shared" si="393"/>
        <v>0</v>
      </c>
      <c r="O653" s="106">
        <f t="shared" si="394"/>
        <v>0</v>
      </c>
      <c r="P653" s="106">
        <f t="shared" si="395"/>
        <v>0</v>
      </c>
      <c r="Q653" s="106">
        <f t="shared" si="396"/>
        <v>0</v>
      </c>
      <c r="R653" s="106">
        <f t="shared" si="397"/>
        <v>0</v>
      </c>
      <c r="S653" s="106">
        <f t="shared" si="398"/>
        <v>0</v>
      </c>
      <c r="T653" s="106">
        <f t="shared" si="399"/>
        <v>0</v>
      </c>
      <c r="U653" s="106">
        <f t="shared" si="400"/>
        <v>0</v>
      </c>
      <c r="V653" s="106">
        <f t="shared" si="401"/>
        <v>0</v>
      </c>
      <c r="W653" s="106">
        <f t="shared" si="402"/>
        <v>0</v>
      </c>
      <c r="X653" s="106">
        <f t="shared" si="403"/>
        <v>0</v>
      </c>
      <c r="Y653" s="98">
        <f t="shared" si="404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6"/>
        <v>631</v>
      </c>
      <c r="C654" s="97">
        <v>39702</v>
      </c>
      <c r="E654" s="107" t="s">
        <v>308</v>
      </c>
      <c r="G654" s="118">
        <v>6.6</v>
      </c>
      <c r="H654" s="106" t="str">
        <f t="shared" si="388"/>
        <v>P, S, T &amp; D Plant - Commodity</v>
      </c>
      <c r="I654" s="98">
        <f>'Dep. Res. Class'!L$118</f>
        <v>0</v>
      </c>
      <c r="J654" s="106">
        <f t="shared" si="389"/>
        <v>0</v>
      </c>
      <c r="K654" s="106">
        <f t="shared" si="390"/>
        <v>0</v>
      </c>
      <c r="L654" s="106">
        <f t="shared" si="391"/>
        <v>0</v>
      </c>
      <c r="M654" s="106">
        <f t="shared" si="392"/>
        <v>0</v>
      </c>
      <c r="N654" s="106">
        <f t="shared" si="393"/>
        <v>0</v>
      </c>
      <c r="O654" s="106">
        <f t="shared" si="394"/>
        <v>0</v>
      </c>
      <c r="P654" s="106">
        <f t="shared" si="395"/>
        <v>0</v>
      </c>
      <c r="Q654" s="106">
        <f t="shared" si="396"/>
        <v>0</v>
      </c>
      <c r="R654" s="106">
        <f t="shared" si="397"/>
        <v>0</v>
      </c>
      <c r="S654" s="106">
        <f t="shared" si="398"/>
        <v>0</v>
      </c>
      <c r="T654" s="106">
        <f t="shared" si="399"/>
        <v>0</v>
      </c>
      <c r="U654" s="106">
        <f t="shared" si="400"/>
        <v>0</v>
      </c>
      <c r="V654" s="106">
        <f t="shared" si="401"/>
        <v>0</v>
      </c>
      <c r="W654" s="106">
        <f t="shared" si="402"/>
        <v>0</v>
      </c>
      <c r="X654" s="106">
        <f t="shared" si="403"/>
        <v>0</v>
      </c>
      <c r="Y654" s="98">
        <f t="shared" si="404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6"/>
        <v>632</v>
      </c>
      <c r="C655" s="97">
        <v>39705</v>
      </c>
      <c r="E655" s="107" t="s">
        <v>309</v>
      </c>
      <c r="G655" s="118">
        <v>6.6</v>
      </c>
      <c r="H655" s="106" t="str">
        <f t="shared" si="388"/>
        <v>P, S, T &amp; D Plant - Commodity</v>
      </c>
      <c r="I655" s="98">
        <f>'Dep. Res. Class'!L$119</f>
        <v>0</v>
      </c>
      <c r="J655" s="106">
        <f t="shared" si="389"/>
        <v>0</v>
      </c>
      <c r="K655" s="106">
        <f t="shared" si="390"/>
        <v>0</v>
      </c>
      <c r="L655" s="106">
        <f t="shared" si="391"/>
        <v>0</v>
      </c>
      <c r="M655" s="106">
        <f t="shared" si="392"/>
        <v>0</v>
      </c>
      <c r="N655" s="106">
        <f t="shared" si="393"/>
        <v>0</v>
      </c>
      <c r="O655" s="106">
        <f t="shared" si="394"/>
        <v>0</v>
      </c>
      <c r="P655" s="106">
        <f t="shared" si="395"/>
        <v>0</v>
      </c>
      <c r="Q655" s="106">
        <f t="shared" si="396"/>
        <v>0</v>
      </c>
      <c r="R655" s="106">
        <f t="shared" si="397"/>
        <v>0</v>
      </c>
      <c r="S655" s="106">
        <f t="shared" si="398"/>
        <v>0</v>
      </c>
      <c r="T655" s="106">
        <f t="shared" si="399"/>
        <v>0</v>
      </c>
      <c r="U655" s="106">
        <f t="shared" si="400"/>
        <v>0</v>
      </c>
      <c r="V655" s="106">
        <f t="shared" si="401"/>
        <v>0</v>
      </c>
      <c r="W655" s="106">
        <f t="shared" si="402"/>
        <v>0</v>
      </c>
      <c r="X655" s="106">
        <f t="shared" si="403"/>
        <v>0</v>
      </c>
      <c r="Y655" s="98">
        <f t="shared" si="404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6"/>
        <v>633</v>
      </c>
      <c r="C656" s="97">
        <v>39800</v>
      </c>
      <c r="E656" s="107" t="s">
        <v>310</v>
      </c>
      <c r="G656" s="118">
        <v>6.6</v>
      </c>
      <c r="H656" s="106" t="str">
        <f t="shared" si="388"/>
        <v>P, S, T &amp; D Plant - Commodity</v>
      </c>
      <c r="I656" s="98">
        <f>'Dep. Res. Class'!L$120</f>
        <v>28598.596020995541</v>
      </c>
      <c r="J656" s="106">
        <f t="shared" si="389"/>
        <v>11043.058878885549</v>
      </c>
      <c r="K656" s="106">
        <f t="shared" si="390"/>
        <v>6531.4424664889848</v>
      </c>
      <c r="L656" s="106">
        <f t="shared" si="391"/>
        <v>121.74665611067599</v>
      </c>
      <c r="M656" s="106">
        <f t="shared" si="392"/>
        <v>5395.3070856306304</v>
      </c>
      <c r="N656" s="106">
        <f t="shared" si="393"/>
        <v>5507.0409338797035</v>
      </c>
      <c r="O656" s="106">
        <f t="shared" si="394"/>
        <v>0</v>
      </c>
      <c r="P656" s="106">
        <f t="shared" si="395"/>
        <v>0</v>
      </c>
      <c r="Q656" s="106">
        <f t="shared" si="396"/>
        <v>0</v>
      </c>
      <c r="R656" s="106">
        <f t="shared" si="397"/>
        <v>0</v>
      </c>
      <c r="S656" s="106">
        <f t="shared" si="398"/>
        <v>0</v>
      </c>
      <c r="T656" s="106">
        <f t="shared" si="399"/>
        <v>0</v>
      </c>
      <c r="U656" s="106">
        <f t="shared" si="400"/>
        <v>0</v>
      </c>
      <c r="V656" s="106">
        <f t="shared" si="401"/>
        <v>0</v>
      </c>
      <c r="W656" s="106">
        <f t="shared" si="402"/>
        <v>0</v>
      </c>
      <c r="X656" s="106">
        <f t="shared" si="403"/>
        <v>0</v>
      </c>
      <c r="Y656" s="98">
        <f t="shared" si="404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6"/>
        <v>634</v>
      </c>
      <c r="C657" s="97">
        <v>39900</v>
      </c>
      <c r="E657" s="107" t="s">
        <v>311</v>
      </c>
      <c r="G657" s="118">
        <v>6.6</v>
      </c>
      <c r="H657" s="106" t="str">
        <f t="shared" si="388"/>
        <v>P, S, T &amp; D Plant - Commodity</v>
      </c>
      <c r="I657" s="98">
        <f>'Dep. Res. Class'!L$121</f>
        <v>0</v>
      </c>
      <c r="J657" s="106">
        <f t="shared" si="389"/>
        <v>0</v>
      </c>
      <c r="K657" s="106">
        <f t="shared" si="390"/>
        <v>0</v>
      </c>
      <c r="L657" s="106">
        <f t="shared" si="391"/>
        <v>0</v>
      </c>
      <c r="M657" s="106">
        <f t="shared" si="392"/>
        <v>0</v>
      </c>
      <c r="N657" s="106">
        <f t="shared" si="393"/>
        <v>0</v>
      </c>
      <c r="O657" s="106">
        <f t="shared" si="394"/>
        <v>0</v>
      </c>
      <c r="P657" s="106">
        <f t="shared" si="395"/>
        <v>0</v>
      </c>
      <c r="Q657" s="106">
        <f t="shared" si="396"/>
        <v>0</v>
      </c>
      <c r="R657" s="106">
        <f t="shared" si="397"/>
        <v>0</v>
      </c>
      <c r="S657" s="106">
        <f t="shared" si="398"/>
        <v>0</v>
      </c>
      <c r="T657" s="106">
        <f t="shared" si="399"/>
        <v>0</v>
      </c>
      <c r="U657" s="106">
        <f t="shared" si="400"/>
        <v>0</v>
      </c>
      <c r="V657" s="106">
        <f t="shared" si="401"/>
        <v>0</v>
      </c>
      <c r="W657" s="106">
        <f t="shared" si="402"/>
        <v>0</v>
      </c>
      <c r="X657" s="106">
        <f t="shared" si="403"/>
        <v>0</v>
      </c>
      <c r="Y657" s="98">
        <f t="shared" si="404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6"/>
        <v>635</v>
      </c>
      <c r="C658" s="97">
        <v>39901</v>
      </c>
      <c r="E658" s="107" t="s">
        <v>312</v>
      </c>
      <c r="G658" s="118">
        <v>6.6</v>
      </c>
      <c r="H658" s="106" t="str">
        <f t="shared" si="388"/>
        <v>P, S, T &amp; D Plant - Commodity</v>
      </c>
      <c r="I658" s="98">
        <f>'Dep. Res. Class'!L$122</f>
        <v>253.74952059137311</v>
      </c>
      <c r="J658" s="106">
        <f t="shared" si="389"/>
        <v>97.982813363366233</v>
      </c>
      <c r="K658" s="106">
        <f t="shared" si="390"/>
        <v>57.952159379606556</v>
      </c>
      <c r="L658" s="106">
        <f t="shared" si="391"/>
        <v>1.0802332953340337</v>
      </c>
      <c r="M658" s="106">
        <f t="shared" si="392"/>
        <v>47.871461431775309</v>
      </c>
      <c r="N658" s="106">
        <f t="shared" si="393"/>
        <v>48.862853121291003</v>
      </c>
      <c r="O658" s="106">
        <f t="shared" si="394"/>
        <v>0</v>
      </c>
      <c r="P658" s="106">
        <f t="shared" si="395"/>
        <v>0</v>
      </c>
      <c r="Q658" s="106">
        <f t="shared" si="396"/>
        <v>0</v>
      </c>
      <c r="R658" s="106">
        <f t="shared" si="397"/>
        <v>0</v>
      </c>
      <c r="S658" s="106">
        <f t="shared" si="398"/>
        <v>0</v>
      </c>
      <c r="T658" s="106">
        <f t="shared" si="399"/>
        <v>0</v>
      </c>
      <c r="U658" s="106">
        <f t="shared" si="400"/>
        <v>0</v>
      </c>
      <c r="V658" s="106">
        <f t="shared" si="401"/>
        <v>0</v>
      </c>
      <c r="W658" s="106">
        <f t="shared" si="402"/>
        <v>0</v>
      </c>
      <c r="X658" s="106">
        <f t="shared" si="403"/>
        <v>0</v>
      </c>
      <c r="Y658" s="98">
        <f t="shared" si="404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6"/>
        <v>636</v>
      </c>
      <c r="C659" s="97">
        <v>39902</v>
      </c>
      <c r="E659" s="107" t="s">
        <v>313</v>
      </c>
      <c r="G659" s="118">
        <v>6.6</v>
      </c>
      <c r="H659" s="106" t="str">
        <f t="shared" si="388"/>
        <v>P, S, T &amp; D Plant - Commodity</v>
      </c>
      <c r="I659" s="98">
        <f>'Dep. Res. Class'!L$123</f>
        <v>0</v>
      </c>
      <c r="J659" s="106">
        <f t="shared" si="389"/>
        <v>0</v>
      </c>
      <c r="K659" s="106">
        <f t="shared" si="390"/>
        <v>0</v>
      </c>
      <c r="L659" s="106">
        <f t="shared" si="391"/>
        <v>0</v>
      </c>
      <c r="M659" s="106">
        <f t="shared" si="392"/>
        <v>0</v>
      </c>
      <c r="N659" s="106">
        <f t="shared" si="393"/>
        <v>0</v>
      </c>
      <c r="O659" s="106">
        <f t="shared" si="394"/>
        <v>0</v>
      </c>
      <c r="P659" s="106">
        <f t="shared" si="395"/>
        <v>0</v>
      </c>
      <c r="Q659" s="106">
        <f t="shared" si="396"/>
        <v>0</v>
      </c>
      <c r="R659" s="106">
        <f t="shared" si="397"/>
        <v>0</v>
      </c>
      <c r="S659" s="106">
        <f t="shared" si="398"/>
        <v>0</v>
      </c>
      <c r="T659" s="106">
        <f t="shared" si="399"/>
        <v>0</v>
      </c>
      <c r="U659" s="106">
        <f t="shared" si="400"/>
        <v>0</v>
      </c>
      <c r="V659" s="106">
        <f t="shared" si="401"/>
        <v>0</v>
      </c>
      <c r="W659" s="106">
        <f t="shared" si="402"/>
        <v>0</v>
      </c>
      <c r="X659" s="106">
        <f t="shared" si="403"/>
        <v>0</v>
      </c>
      <c r="Y659" s="98">
        <f t="shared" si="404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6"/>
        <v>637</v>
      </c>
      <c r="C660" s="97">
        <v>39903</v>
      </c>
      <c r="E660" s="107" t="s">
        <v>314</v>
      </c>
      <c r="G660" s="118">
        <v>6.6</v>
      </c>
      <c r="H660" s="106" t="str">
        <f t="shared" si="388"/>
        <v>P, S, T &amp; D Plant - Commodity</v>
      </c>
      <c r="I660" s="98">
        <f>'Dep. Res. Class'!L$124</f>
        <v>1100.802981613982</v>
      </c>
      <c r="J660" s="106">
        <f t="shared" si="389"/>
        <v>425.06394828233954</v>
      </c>
      <c r="K660" s="106">
        <f t="shared" si="390"/>
        <v>251.4050457607384</v>
      </c>
      <c r="L660" s="106">
        <f t="shared" si="391"/>
        <v>4.6862119367599266</v>
      </c>
      <c r="M660" s="106">
        <f t="shared" si="392"/>
        <v>207.67348586710423</v>
      </c>
      <c r="N660" s="106">
        <f t="shared" si="393"/>
        <v>211.97428976703998</v>
      </c>
      <c r="O660" s="106">
        <f t="shared" si="394"/>
        <v>0</v>
      </c>
      <c r="P660" s="106">
        <f t="shared" si="395"/>
        <v>0</v>
      </c>
      <c r="Q660" s="106">
        <f t="shared" si="396"/>
        <v>0</v>
      </c>
      <c r="R660" s="106">
        <f t="shared" si="397"/>
        <v>0</v>
      </c>
      <c r="S660" s="106">
        <f t="shared" si="398"/>
        <v>0</v>
      </c>
      <c r="T660" s="106">
        <f t="shared" si="399"/>
        <v>0</v>
      </c>
      <c r="U660" s="106">
        <f t="shared" si="400"/>
        <v>0</v>
      </c>
      <c r="V660" s="106">
        <f t="shared" si="401"/>
        <v>0</v>
      </c>
      <c r="W660" s="106">
        <f t="shared" si="402"/>
        <v>0</v>
      </c>
      <c r="X660" s="106">
        <f t="shared" si="403"/>
        <v>0</v>
      </c>
      <c r="Y660" s="98">
        <f t="shared" si="404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6"/>
        <v>638</v>
      </c>
      <c r="C661" s="97">
        <v>39904</v>
      </c>
      <c r="E661" s="107" t="s">
        <v>315</v>
      </c>
      <c r="G661" s="118">
        <v>6.6</v>
      </c>
      <c r="H661" s="106" t="str">
        <f t="shared" si="388"/>
        <v>P, S, T &amp; D Plant - Commodity</v>
      </c>
      <c r="I661" s="98">
        <f>'Dep. Res. Class'!L$125</f>
        <v>0</v>
      </c>
      <c r="J661" s="106">
        <f t="shared" si="389"/>
        <v>0</v>
      </c>
      <c r="K661" s="106">
        <f t="shared" si="390"/>
        <v>0</v>
      </c>
      <c r="L661" s="106">
        <f t="shared" si="391"/>
        <v>0</v>
      </c>
      <c r="M661" s="106">
        <f t="shared" si="392"/>
        <v>0</v>
      </c>
      <c r="N661" s="106">
        <f t="shared" si="393"/>
        <v>0</v>
      </c>
      <c r="O661" s="106">
        <f t="shared" si="394"/>
        <v>0</v>
      </c>
      <c r="P661" s="106">
        <f t="shared" si="395"/>
        <v>0</v>
      </c>
      <c r="Q661" s="106">
        <f t="shared" si="396"/>
        <v>0</v>
      </c>
      <c r="R661" s="106">
        <f t="shared" si="397"/>
        <v>0</v>
      </c>
      <c r="S661" s="106">
        <f t="shared" si="398"/>
        <v>0</v>
      </c>
      <c r="T661" s="106">
        <f t="shared" si="399"/>
        <v>0</v>
      </c>
      <c r="U661" s="106">
        <f t="shared" si="400"/>
        <v>0</v>
      </c>
      <c r="V661" s="106">
        <f t="shared" si="401"/>
        <v>0</v>
      </c>
      <c r="W661" s="106">
        <f t="shared" si="402"/>
        <v>0</v>
      </c>
      <c r="X661" s="106">
        <f t="shared" si="403"/>
        <v>0</v>
      </c>
      <c r="Y661" s="98">
        <f t="shared" si="404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6"/>
        <v>639</v>
      </c>
      <c r="C662" s="97">
        <v>39905</v>
      </c>
      <c r="E662" s="107" t="s">
        <v>316</v>
      </c>
      <c r="G662" s="118">
        <v>6.6</v>
      </c>
      <c r="H662" s="106" t="str">
        <f t="shared" si="388"/>
        <v>P, S, T &amp; D Plant - Commodity</v>
      </c>
      <c r="I662" s="98">
        <f>'Dep. Res. Class'!L$126</f>
        <v>0</v>
      </c>
      <c r="J662" s="106">
        <f t="shared" si="389"/>
        <v>0</v>
      </c>
      <c r="K662" s="106">
        <f t="shared" si="390"/>
        <v>0</v>
      </c>
      <c r="L662" s="106">
        <f t="shared" si="391"/>
        <v>0</v>
      </c>
      <c r="M662" s="106">
        <f t="shared" si="392"/>
        <v>0</v>
      </c>
      <c r="N662" s="106">
        <f t="shared" si="393"/>
        <v>0</v>
      </c>
      <c r="O662" s="106">
        <f t="shared" si="394"/>
        <v>0</v>
      </c>
      <c r="P662" s="106">
        <f t="shared" si="395"/>
        <v>0</v>
      </c>
      <c r="Q662" s="106">
        <f t="shared" si="396"/>
        <v>0</v>
      </c>
      <c r="R662" s="106">
        <f t="shared" si="397"/>
        <v>0</v>
      </c>
      <c r="S662" s="106">
        <f t="shared" si="398"/>
        <v>0</v>
      </c>
      <c r="T662" s="106">
        <f t="shared" si="399"/>
        <v>0</v>
      </c>
      <c r="U662" s="106">
        <f t="shared" si="400"/>
        <v>0</v>
      </c>
      <c r="V662" s="106">
        <f t="shared" si="401"/>
        <v>0</v>
      </c>
      <c r="W662" s="106">
        <f t="shared" si="402"/>
        <v>0</v>
      </c>
      <c r="X662" s="106">
        <f t="shared" si="403"/>
        <v>0</v>
      </c>
      <c r="Y662" s="98">
        <f t="shared" si="404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6"/>
        <v>640</v>
      </c>
      <c r="C663" s="97">
        <v>39906</v>
      </c>
      <c r="E663" s="107" t="s">
        <v>317</v>
      </c>
      <c r="G663" s="118">
        <v>6.6</v>
      </c>
      <c r="H663" s="106" t="str">
        <f t="shared" si="388"/>
        <v>P, S, T &amp; D Plant - Commodity</v>
      </c>
      <c r="I663" s="98">
        <f>'Dep. Res. Class'!L$127</f>
        <v>-6103.0087977030016</v>
      </c>
      <c r="J663" s="106">
        <f t="shared" si="389"/>
        <v>-2356.6151793574882</v>
      </c>
      <c r="K663" s="106">
        <f t="shared" si="390"/>
        <v>-1393.8254453263771</v>
      </c>
      <c r="L663" s="106">
        <f t="shared" si="391"/>
        <v>-25.981027627681151</v>
      </c>
      <c r="M663" s="106">
        <f t="shared" si="392"/>
        <v>-1151.3714374558601</v>
      </c>
      <c r="N663" s="106">
        <f t="shared" si="393"/>
        <v>-1175.2157079355957</v>
      </c>
      <c r="O663" s="106">
        <f t="shared" si="394"/>
        <v>0</v>
      </c>
      <c r="P663" s="106">
        <f t="shared" si="395"/>
        <v>0</v>
      </c>
      <c r="Q663" s="106">
        <f t="shared" si="396"/>
        <v>0</v>
      </c>
      <c r="R663" s="106">
        <f t="shared" si="397"/>
        <v>0</v>
      </c>
      <c r="S663" s="106">
        <f t="shared" si="398"/>
        <v>0</v>
      </c>
      <c r="T663" s="106">
        <f t="shared" si="399"/>
        <v>0</v>
      </c>
      <c r="U663" s="106">
        <f t="shared" si="400"/>
        <v>0</v>
      </c>
      <c r="V663" s="106">
        <f t="shared" si="401"/>
        <v>0</v>
      </c>
      <c r="W663" s="106">
        <f t="shared" si="402"/>
        <v>0</v>
      </c>
      <c r="X663" s="106">
        <f t="shared" si="403"/>
        <v>0</v>
      </c>
      <c r="Y663" s="98">
        <f t="shared" si="404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6"/>
        <v>641</v>
      </c>
      <c r="C664" s="97">
        <v>39907</v>
      </c>
      <c r="E664" s="107" t="s">
        <v>318</v>
      </c>
      <c r="G664" s="118">
        <v>6.6</v>
      </c>
      <c r="H664" s="106" t="str">
        <f t="shared" si="388"/>
        <v>P, S, T &amp; D Plant - Commodity</v>
      </c>
      <c r="I664" s="98">
        <f>'Dep. Res. Class'!L$128</f>
        <v>0</v>
      </c>
      <c r="J664" s="106">
        <f t="shared" si="389"/>
        <v>0</v>
      </c>
      <c r="K664" s="106">
        <f t="shared" si="390"/>
        <v>0</v>
      </c>
      <c r="L664" s="106">
        <f t="shared" si="391"/>
        <v>0</v>
      </c>
      <c r="M664" s="106">
        <f t="shared" si="392"/>
        <v>0</v>
      </c>
      <c r="N664" s="106">
        <f t="shared" si="393"/>
        <v>0</v>
      </c>
      <c r="O664" s="106">
        <f t="shared" si="394"/>
        <v>0</v>
      </c>
      <c r="P664" s="106">
        <f t="shared" si="395"/>
        <v>0</v>
      </c>
      <c r="Q664" s="106">
        <f t="shared" si="396"/>
        <v>0</v>
      </c>
      <c r="R664" s="106">
        <f t="shared" si="397"/>
        <v>0</v>
      </c>
      <c r="S664" s="106">
        <f t="shared" si="398"/>
        <v>0</v>
      </c>
      <c r="T664" s="106">
        <f t="shared" si="399"/>
        <v>0</v>
      </c>
      <c r="U664" s="106">
        <f t="shared" si="400"/>
        <v>0</v>
      </c>
      <c r="V664" s="106">
        <f t="shared" si="401"/>
        <v>0</v>
      </c>
      <c r="W664" s="106">
        <f t="shared" si="402"/>
        <v>0</v>
      </c>
      <c r="X664" s="106">
        <f t="shared" si="403"/>
        <v>0</v>
      </c>
      <c r="Y664" s="98">
        <f t="shared" si="404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6"/>
        <v>642</v>
      </c>
      <c r="C665" s="97">
        <v>39908</v>
      </c>
      <c r="E665" s="107" t="s">
        <v>319</v>
      </c>
      <c r="G665" s="118">
        <v>6.6</v>
      </c>
      <c r="H665" s="106" t="str">
        <f t="shared" si="388"/>
        <v>P, S, T &amp; D Plant - Commodity</v>
      </c>
      <c r="I665" s="98">
        <f>'Dep. Res. Class'!L$129</f>
        <v>0</v>
      </c>
      <c r="J665" s="106">
        <f t="shared" si="389"/>
        <v>0</v>
      </c>
      <c r="K665" s="106">
        <f t="shared" si="390"/>
        <v>0</v>
      </c>
      <c r="L665" s="106">
        <f t="shared" si="391"/>
        <v>0</v>
      </c>
      <c r="M665" s="106">
        <f t="shared" si="392"/>
        <v>0</v>
      </c>
      <c r="N665" s="106">
        <f t="shared" si="393"/>
        <v>0</v>
      </c>
      <c r="O665" s="106">
        <f t="shared" si="394"/>
        <v>0</v>
      </c>
      <c r="P665" s="106">
        <f t="shared" si="395"/>
        <v>0</v>
      </c>
      <c r="Q665" s="106">
        <f t="shared" si="396"/>
        <v>0</v>
      </c>
      <c r="R665" s="106">
        <f t="shared" si="397"/>
        <v>0</v>
      </c>
      <c r="S665" s="106">
        <f t="shared" si="398"/>
        <v>0</v>
      </c>
      <c r="T665" s="106">
        <f t="shared" si="399"/>
        <v>0</v>
      </c>
      <c r="U665" s="106">
        <f t="shared" si="400"/>
        <v>0</v>
      </c>
      <c r="V665" s="106">
        <f t="shared" si="401"/>
        <v>0</v>
      </c>
      <c r="W665" s="106">
        <f t="shared" si="402"/>
        <v>0</v>
      </c>
      <c r="X665" s="106">
        <f t="shared" si="403"/>
        <v>0</v>
      </c>
      <c r="Y665" s="98">
        <f t="shared" si="404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6"/>
        <v>643</v>
      </c>
      <c r="C666" s="97">
        <v>39909</v>
      </c>
      <c r="E666" s="107" t="s">
        <v>320</v>
      </c>
      <c r="G666" s="118">
        <v>6.6</v>
      </c>
      <c r="H666" s="106" t="str">
        <f t="shared" si="388"/>
        <v>P, S, T &amp; D Plant - Commodity</v>
      </c>
      <c r="I666" s="98">
        <f>'Dep. Res. Class'!L$130</f>
        <v>625.0755528612558</v>
      </c>
      <c r="J666" s="106">
        <f t="shared" si="389"/>
        <v>241.36660865908109</v>
      </c>
      <c r="K666" s="106">
        <f t="shared" si="390"/>
        <v>142.75683350765993</v>
      </c>
      <c r="L666" s="106">
        <f t="shared" si="391"/>
        <v>2.6609998029805673</v>
      </c>
      <c r="M666" s="106">
        <f t="shared" si="392"/>
        <v>117.92447982169925</v>
      </c>
      <c r="N666" s="106">
        <f t="shared" si="393"/>
        <v>120.36663106983502</v>
      </c>
      <c r="O666" s="106">
        <f t="shared" si="394"/>
        <v>0</v>
      </c>
      <c r="P666" s="106">
        <f t="shared" si="395"/>
        <v>0</v>
      </c>
      <c r="Q666" s="106">
        <f t="shared" si="396"/>
        <v>0</v>
      </c>
      <c r="R666" s="106">
        <f t="shared" si="397"/>
        <v>0</v>
      </c>
      <c r="S666" s="106">
        <f t="shared" si="398"/>
        <v>0</v>
      </c>
      <c r="T666" s="106">
        <f t="shared" si="399"/>
        <v>0</v>
      </c>
      <c r="U666" s="106">
        <f t="shared" si="400"/>
        <v>0</v>
      </c>
      <c r="V666" s="106">
        <f t="shared" si="401"/>
        <v>0</v>
      </c>
      <c r="W666" s="106">
        <f t="shared" si="402"/>
        <v>0</v>
      </c>
      <c r="X666" s="106">
        <f t="shared" si="403"/>
        <v>0</v>
      </c>
      <c r="Y666" s="98">
        <f t="shared" si="404"/>
        <v>0</v>
      </c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6"/>
        <v>644</v>
      </c>
      <c r="C667" s="103"/>
      <c r="E667" s="107" t="s">
        <v>321</v>
      </c>
      <c r="G667" s="118">
        <v>6.6</v>
      </c>
      <c r="H667" s="106" t="str">
        <f t="shared" si="388"/>
        <v>P, S, T &amp; D Plant - Commodity</v>
      </c>
      <c r="I667" s="98">
        <f>'Dep. Res. Class'!L$131</f>
        <v>0</v>
      </c>
      <c r="J667" s="106">
        <f t="shared" si="389"/>
        <v>0</v>
      </c>
      <c r="K667" s="106">
        <f t="shared" si="390"/>
        <v>0</v>
      </c>
      <c r="L667" s="106">
        <f t="shared" si="391"/>
        <v>0</v>
      </c>
      <c r="M667" s="106">
        <f t="shared" si="392"/>
        <v>0</v>
      </c>
      <c r="N667" s="106">
        <f t="shared" si="393"/>
        <v>0</v>
      </c>
      <c r="O667" s="106">
        <f t="shared" si="394"/>
        <v>0</v>
      </c>
      <c r="P667" s="106">
        <f t="shared" si="395"/>
        <v>0</v>
      </c>
      <c r="Q667" s="106">
        <f t="shared" si="396"/>
        <v>0</v>
      </c>
      <c r="R667" s="106">
        <f t="shared" si="397"/>
        <v>0</v>
      </c>
      <c r="S667" s="106">
        <f t="shared" si="398"/>
        <v>0</v>
      </c>
      <c r="T667" s="106">
        <f t="shared" si="399"/>
        <v>0</v>
      </c>
      <c r="U667" s="106">
        <f t="shared" si="400"/>
        <v>0</v>
      </c>
      <c r="V667" s="106">
        <f t="shared" si="401"/>
        <v>0</v>
      </c>
      <c r="W667" s="106">
        <f t="shared" si="402"/>
        <v>0</v>
      </c>
      <c r="X667" s="106">
        <f t="shared" si="403"/>
        <v>0</v>
      </c>
      <c r="Y667" s="98">
        <f t="shared" si="404"/>
        <v>0</v>
      </c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6"/>
        <v>645</v>
      </c>
      <c r="C668" s="103"/>
      <c r="E668" s="107" t="s">
        <v>355</v>
      </c>
      <c r="G668" s="118">
        <v>6.6</v>
      </c>
      <c r="H668" s="106" t="str">
        <f t="shared" si="388"/>
        <v>P, S, T &amp; D Plant - Commodity</v>
      </c>
      <c r="I668" s="98">
        <f>'Dep. Res. Class'!L$132</f>
        <v>-21510.295543989392</v>
      </c>
      <c r="J668" s="106">
        <f t="shared" si="389"/>
        <v>-8305.983273448659</v>
      </c>
      <c r="K668" s="106">
        <f t="shared" si="390"/>
        <v>-4912.5928307668864</v>
      </c>
      <c r="L668" s="106">
        <f t="shared" si="391"/>
        <v>-91.571157986584254</v>
      </c>
      <c r="M668" s="106">
        <f t="shared" si="392"/>
        <v>-4058.0541043795961</v>
      </c>
      <c r="N668" s="106">
        <f t="shared" si="393"/>
        <v>-4142.0941774076691</v>
      </c>
      <c r="O668" s="106">
        <f t="shared" si="394"/>
        <v>0</v>
      </c>
      <c r="P668" s="106">
        <f t="shared" si="395"/>
        <v>0</v>
      </c>
      <c r="Q668" s="106">
        <f t="shared" si="396"/>
        <v>0</v>
      </c>
      <c r="R668" s="106">
        <f t="shared" si="397"/>
        <v>0</v>
      </c>
      <c r="S668" s="106">
        <f t="shared" si="398"/>
        <v>0</v>
      </c>
      <c r="T668" s="106">
        <f t="shared" si="399"/>
        <v>0</v>
      </c>
      <c r="U668" s="106">
        <f t="shared" si="400"/>
        <v>0</v>
      </c>
      <c r="V668" s="106">
        <f t="shared" si="401"/>
        <v>0</v>
      </c>
      <c r="W668" s="106">
        <f t="shared" si="402"/>
        <v>0</v>
      </c>
      <c r="X668" s="106">
        <f t="shared" si="403"/>
        <v>0</v>
      </c>
      <c r="Y668" s="98">
        <f t="shared" ref="Y668" si="405">SUM(J668:X668)-I668</f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6"/>
        <v>646</v>
      </c>
      <c r="C669" s="103"/>
      <c r="E669" s="110" t="s">
        <v>453</v>
      </c>
      <c r="G669" s="118">
        <v>6.6</v>
      </c>
      <c r="H669" s="106" t="str">
        <f t="shared" si="388"/>
        <v>P, S, T &amp; D Plant - Commodity</v>
      </c>
      <c r="I669" s="98">
        <f>'Dep. Res. Class'!L$133</f>
        <v>0</v>
      </c>
      <c r="J669" s="106">
        <f t="shared" si="389"/>
        <v>0</v>
      </c>
      <c r="K669" s="106">
        <f t="shared" si="390"/>
        <v>0</v>
      </c>
      <c r="L669" s="106">
        <f t="shared" si="391"/>
        <v>0</v>
      </c>
      <c r="M669" s="106">
        <f t="shared" si="392"/>
        <v>0</v>
      </c>
      <c r="N669" s="106">
        <f t="shared" si="393"/>
        <v>0</v>
      </c>
      <c r="O669" s="106">
        <f t="shared" si="394"/>
        <v>0</v>
      </c>
      <c r="P669" s="106">
        <f t="shared" si="395"/>
        <v>0</v>
      </c>
      <c r="Q669" s="106">
        <f t="shared" si="396"/>
        <v>0</v>
      </c>
      <c r="R669" s="106">
        <f t="shared" si="397"/>
        <v>0</v>
      </c>
      <c r="S669" s="106">
        <f t="shared" si="398"/>
        <v>0</v>
      </c>
      <c r="T669" s="106">
        <f t="shared" si="399"/>
        <v>0</v>
      </c>
      <c r="U669" s="106">
        <f t="shared" si="400"/>
        <v>0</v>
      </c>
      <c r="V669" s="106">
        <f t="shared" si="401"/>
        <v>0</v>
      </c>
      <c r="W669" s="106">
        <f t="shared" si="402"/>
        <v>0</v>
      </c>
      <c r="X669" s="106">
        <f t="shared" si="403"/>
        <v>0</v>
      </c>
      <c r="Y669" s="98">
        <f t="shared" si="404"/>
        <v>0</v>
      </c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6"/>
        <v>647</v>
      </c>
      <c r="G670" s="118"/>
      <c r="I670" s="98"/>
      <c r="J670" s="119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6"/>
        <v>648</v>
      </c>
      <c r="D671" s="97" t="s">
        <v>149</v>
      </c>
      <c r="G671" s="118"/>
      <c r="I671" s="98">
        <f>'Dep. Res. Class'!L$135</f>
        <v>74897.082050447236</v>
      </c>
      <c r="J671" s="106">
        <f>SUM(J634:J669)</f>
        <v>28920.751435930772</v>
      </c>
      <c r="K671" s="106">
        <f t="shared" ref="K671:X671" si="406">SUM(K634:K669)</f>
        <v>17105.244675692018</v>
      </c>
      <c r="L671" s="106">
        <f t="shared" si="406"/>
        <v>318.84324969640454</v>
      </c>
      <c r="M671" s="106">
        <f t="shared" si="406"/>
        <v>14129.811029295764</v>
      </c>
      <c r="N671" s="106">
        <f t="shared" si="406"/>
        <v>14422.431659832286</v>
      </c>
      <c r="O671" s="106">
        <f t="shared" si="406"/>
        <v>0</v>
      </c>
      <c r="P671" s="106">
        <f t="shared" si="406"/>
        <v>0</v>
      </c>
      <c r="Q671" s="106">
        <f t="shared" si="406"/>
        <v>0</v>
      </c>
      <c r="R671" s="106">
        <f t="shared" si="406"/>
        <v>0</v>
      </c>
      <c r="S671" s="106">
        <f t="shared" si="406"/>
        <v>0</v>
      </c>
      <c r="T671" s="106">
        <f t="shared" si="406"/>
        <v>0</v>
      </c>
      <c r="U671" s="106">
        <f t="shared" si="406"/>
        <v>0</v>
      </c>
      <c r="V671" s="106">
        <f t="shared" si="406"/>
        <v>0</v>
      </c>
      <c r="W671" s="106">
        <f t="shared" si="406"/>
        <v>0</v>
      </c>
      <c r="X671" s="106">
        <f t="shared" si="406"/>
        <v>0</v>
      </c>
      <c r="Y671" s="98">
        <f>SUM(J671:X671)-I671</f>
        <v>0</v>
      </c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6"/>
        <v>649</v>
      </c>
      <c r="G672" s="118"/>
      <c r="I672" s="98"/>
      <c r="J672" s="119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6"/>
        <v>650</v>
      </c>
      <c r="D673" s="97" t="s">
        <v>354</v>
      </c>
      <c r="G673" s="118"/>
      <c r="I673" s="98">
        <f>'Dep. Res. Class'!L$137</f>
        <v>3063368.3246060424</v>
      </c>
      <c r="J673" s="98">
        <f>J671+J630+J602+J588+J566+J554</f>
        <v>1182888.7247297778</v>
      </c>
      <c r="K673" s="98">
        <f t="shared" ref="K673:X673" si="407">K671+K630+K602+K588+K566+K554</f>
        <v>699622.24548156746</v>
      </c>
      <c r="L673" s="98">
        <f t="shared" si="407"/>
        <v>13041.019555028024</v>
      </c>
      <c r="M673" s="98">
        <f t="shared" si="407"/>
        <v>577923.9238006504</v>
      </c>
      <c r="N673" s="98">
        <f t="shared" si="407"/>
        <v>589892.41103901912</v>
      </c>
      <c r="O673" s="98">
        <f t="shared" si="407"/>
        <v>0</v>
      </c>
      <c r="P673" s="98">
        <f t="shared" si="407"/>
        <v>0</v>
      </c>
      <c r="Q673" s="98">
        <f t="shared" si="407"/>
        <v>0</v>
      </c>
      <c r="R673" s="98">
        <f t="shared" si="407"/>
        <v>0</v>
      </c>
      <c r="S673" s="98">
        <f t="shared" si="407"/>
        <v>0</v>
      </c>
      <c r="T673" s="98">
        <f t="shared" si="407"/>
        <v>0</v>
      </c>
      <c r="U673" s="98">
        <f t="shared" si="407"/>
        <v>0</v>
      </c>
      <c r="V673" s="98">
        <f t="shared" si="407"/>
        <v>0</v>
      </c>
      <c r="W673" s="98">
        <f t="shared" si="407"/>
        <v>0</v>
      </c>
      <c r="X673" s="98">
        <f t="shared" si="407"/>
        <v>0</v>
      </c>
      <c r="Y673" s="98">
        <f>SUM(J673:X673)-I673</f>
        <v>0</v>
      </c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6"/>
        <v>651</v>
      </c>
      <c r="G674" s="118"/>
      <c r="I674" s="98"/>
      <c r="J674" s="119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6"/>
        <v>652</v>
      </c>
      <c r="D675" s="97" t="s">
        <v>347</v>
      </c>
      <c r="G675" s="118"/>
      <c r="I675" s="98"/>
      <c r="J675" s="119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6"/>
        <v>653</v>
      </c>
      <c r="G676" s="118"/>
      <c r="I676" s="98"/>
      <c r="J676" s="119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6"/>
        <v>654</v>
      </c>
      <c r="D677" s="97" t="s">
        <v>322</v>
      </c>
      <c r="G677" s="118"/>
      <c r="I677" s="98"/>
      <c r="J677" s="119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si="386"/>
        <v>655</v>
      </c>
      <c r="G678" s="118"/>
      <c r="I678" s="98"/>
      <c r="J678" s="119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386"/>
        <v>656</v>
      </c>
      <c r="C679" s="97">
        <v>30100</v>
      </c>
      <c r="E679" s="107" t="s">
        <v>323</v>
      </c>
      <c r="G679" s="118">
        <v>99</v>
      </c>
      <c r="H679" s="106" t="str">
        <f>VLOOKUP($G679,alloc,3)</f>
        <v>-</v>
      </c>
      <c r="I679" s="98">
        <f>'Dep. Res. Class'!L$143</f>
        <v>0</v>
      </c>
      <c r="J679" s="106">
        <f>$I679*VLOOKUP($G679,alloc,6)</f>
        <v>0</v>
      </c>
      <c r="K679" s="106">
        <f>$I679*VLOOKUP($G679,alloc,7)</f>
        <v>0</v>
      </c>
      <c r="L679" s="106">
        <f>$I679*VLOOKUP($G679,alloc,8)</f>
        <v>0</v>
      </c>
      <c r="M679" s="106">
        <f>$I679*VLOOKUP($G679,alloc,9)</f>
        <v>0</v>
      </c>
      <c r="N679" s="106">
        <f>$I679*VLOOKUP($G679,alloc,10)</f>
        <v>0</v>
      </c>
      <c r="O679" s="106">
        <f>$I679*VLOOKUP($G679,alloc,11)</f>
        <v>0</v>
      </c>
      <c r="P679" s="106">
        <f>$I679*VLOOKUP($G679,alloc,12)</f>
        <v>0</v>
      </c>
      <c r="Q679" s="106">
        <f>$I679*VLOOKUP($G679,alloc,13)</f>
        <v>0</v>
      </c>
      <c r="R679" s="106">
        <f>$I679*VLOOKUP($G679,alloc,14)</f>
        <v>0</v>
      </c>
      <c r="S679" s="106">
        <f>$I679*VLOOKUP($G679,alloc,15)</f>
        <v>0</v>
      </c>
      <c r="T679" s="106">
        <f>$I679*VLOOKUP($G679,alloc,16)</f>
        <v>0</v>
      </c>
      <c r="U679" s="106">
        <f>$I679*VLOOKUP($G679,alloc,17)</f>
        <v>0</v>
      </c>
      <c r="V679" s="106">
        <f>$I679*VLOOKUP($G679,alloc,18)</f>
        <v>0</v>
      </c>
      <c r="W679" s="106">
        <f>$I679*VLOOKUP($G679,alloc,19)</f>
        <v>0</v>
      </c>
      <c r="X679" s="106">
        <f>$I679*VLOOKUP($G679,alloc,20)</f>
        <v>0</v>
      </c>
      <c r="Y679" s="98">
        <f>SUM(J679:X679)-I679</f>
        <v>0</v>
      </c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386"/>
        <v>657</v>
      </c>
      <c r="C680" s="97">
        <v>30200</v>
      </c>
      <c r="E680" s="107" t="s">
        <v>185</v>
      </c>
      <c r="G680" s="118">
        <v>99</v>
      </c>
      <c r="H680" s="106" t="str">
        <f>VLOOKUP($G680,alloc,3)</f>
        <v>-</v>
      </c>
      <c r="I680" s="98">
        <f>'Dep. Res. Class'!L$144</f>
        <v>0</v>
      </c>
      <c r="J680" s="106">
        <f>$I680*VLOOKUP($G680,alloc,6)</f>
        <v>0</v>
      </c>
      <c r="K680" s="106">
        <f>$I680*VLOOKUP($G680,alloc,7)</f>
        <v>0</v>
      </c>
      <c r="L680" s="106">
        <f>$I680*VLOOKUP($G680,alloc,8)</f>
        <v>0</v>
      </c>
      <c r="M680" s="106">
        <f>$I680*VLOOKUP($G680,alloc,9)</f>
        <v>0</v>
      </c>
      <c r="N680" s="106">
        <f>$I680*VLOOKUP($G680,alloc,10)</f>
        <v>0</v>
      </c>
      <c r="O680" s="106">
        <f>$I680*VLOOKUP($G680,alloc,11)</f>
        <v>0</v>
      </c>
      <c r="P680" s="106">
        <f>$I680*VLOOKUP($G680,alloc,12)</f>
        <v>0</v>
      </c>
      <c r="Q680" s="106">
        <f>$I680*VLOOKUP($G680,alloc,13)</f>
        <v>0</v>
      </c>
      <c r="R680" s="106">
        <f>$I680*VLOOKUP($G680,alloc,14)</f>
        <v>0</v>
      </c>
      <c r="S680" s="106">
        <f>$I680*VLOOKUP($G680,alloc,15)</f>
        <v>0</v>
      </c>
      <c r="T680" s="106">
        <f>$I680*VLOOKUP($G680,alloc,16)</f>
        <v>0</v>
      </c>
      <c r="U680" s="106">
        <f>$I680*VLOOKUP($G680,alloc,17)</f>
        <v>0</v>
      </c>
      <c r="V680" s="106">
        <f>$I680*VLOOKUP($G680,alloc,18)</f>
        <v>0</v>
      </c>
      <c r="W680" s="106">
        <f>$I680*VLOOKUP($G680,alloc,19)</f>
        <v>0</v>
      </c>
      <c r="X680" s="106">
        <f>$I680*VLOOKUP($G680,alloc,20)</f>
        <v>0</v>
      </c>
      <c r="Y680" s="98">
        <f>SUM(J680:X680)-I680</f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ref="A681:A744" si="408">A680+1</f>
        <v>658</v>
      </c>
      <c r="C681" s="97">
        <v>30300</v>
      </c>
      <c r="E681" s="107" t="s">
        <v>324</v>
      </c>
      <c r="G681" s="118">
        <v>99</v>
      </c>
      <c r="H681" s="106" t="str">
        <f>VLOOKUP($G681,alloc,3)</f>
        <v>-</v>
      </c>
      <c r="I681" s="98">
        <f>'Dep. Res. Class'!L$145</f>
        <v>0</v>
      </c>
      <c r="J681" s="106">
        <f>$I681*VLOOKUP($G681,alloc,6)</f>
        <v>0</v>
      </c>
      <c r="K681" s="106">
        <f>$I681*VLOOKUP($G681,alloc,7)</f>
        <v>0</v>
      </c>
      <c r="L681" s="106">
        <f>$I681*VLOOKUP($G681,alloc,8)</f>
        <v>0</v>
      </c>
      <c r="M681" s="106">
        <f>$I681*VLOOKUP($G681,alloc,9)</f>
        <v>0</v>
      </c>
      <c r="N681" s="106">
        <f>$I681*VLOOKUP($G681,alloc,10)</f>
        <v>0</v>
      </c>
      <c r="O681" s="106">
        <f>$I681*VLOOKUP($G681,alloc,11)</f>
        <v>0</v>
      </c>
      <c r="P681" s="106">
        <f>$I681*VLOOKUP($G681,alloc,12)</f>
        <v>0</v>
      </c>
      <c r="Q681" s="106">
        <f>$I681*VLOOKUP($G681,alloc,13)</f>
        <v>0</v>
      </c>
      <c r="R681" s="106">
        <f>$I681*VLOOKUP($G681,alloc,14)</f>
        <v>0</v>
      </c>
      <c r="S681" s="106">
        <f>$I681*VLOOKUP($G681,alloc,15)</f>
        <v>0</v>
      </c>
      <c r="T681" s="106">
        <f>$I681*VLOOKUP($G681,alloc,16)</f>
        <v>0</v>
      </c>
      <c r="U681" s="106">
        <f>$I681*VLOOKUP($G681,alloc,17)</f>
        <v>0</v>
      </c>
      <c r="V681" s="106">
        <f>$I681*VLOOKUP($G681,alloc,18)</f>
        <v>0</v>
      </c>
      <c r="W681" s="106">
        <f>$I681*VLOOKUP($G681,alloc,19)</f>
        <v>0</v>
      </c>
      <c r="X681" s="106">
        <f>$I681*VLOOKUP($G681,alloc,20)</f>
        <v>0</v>
      </c>
      <c r="Y681" s="98">
        <f>SUM(J681:X681)-I681</f>
        <v>0</v>
      </c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408"/>
        <v>659</v>
      </c>
      <c r="G682" s="118"/>
      <c r="I682" s="98"/>
      <c r="J682" s="119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408"/>
        <v>660</v>
      </c>
      <c r="D683" s="97" t="s">
        <v>325</v>
      </c>
      <c r="G683" s="118"/>
      <c r="I683" s="98"/>
      <c r="J683" s="119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408"/>
        <v>661</v>
      </c>
      <c r="G684" s="118"/>
      <c r="I684" s="98"/>
      <c r="J684" s="119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408"/>
        <v>662</v>
      </c>
      <c r="D685" s="97" t="s">
        <v>148</v>
      </c>
      <c r="G685" s="118"/>
      <c r="I685" s="98"/>
      <c r="J685" s="119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408"/>
        <v>663</v>
      </c>
      <c r="G686" s="118"/>
      <c r="I686" s="98"/>
      <c r="J686" s="119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408"/>
        <v>664</v>
      </c>
      <c r="C687" s="108">
        <v>37400</v>
      </c>
      <c r="E687" s="107" t="s">
        <v>115</v>
      </c>
      <c r="G687" s="118">
        <v>6.6</v>
      </c>
      <c r="H687" s="106" t="str">
        <f t="shared" ref="H687:H721" si="409">VLOOKUP($G687,alloc,3)</f>
        <v>P, S, T &amp; D Plant - Commodity</v>
      </c>
      <c r="I687" s="98">
        <f>'Dep. Res. Class'!L$151</f>
        <v>0</v>
      </c>
      <c r="J687" s="106">
        <f t="shared" ref="J687:J721" si="410">$I687*VLOOKUP($G687,alloc,6)</f>
        <v>0</v>
      </c>
      <c r="K687" s="106">
        <f t="shared" ref="K687:K721" si="411">$I687*VLOOKUP($G687,alloc,7)</f>
        <v>0</v>
      </c>
      <c r="L687" s="106">
        <f t="shared" ref="L687:L721" si="412">$I687*VLOOKUP($G687,alloc,8)</f>
        <v>0</v>
      </c>
      <c r="M687" s="106">
        <f t="shared" ref="M687:M721" si="413">$I687*VLOOKUP($G687,alloc,9)</f>
        <v>0</v>
      </c>
      <c r="N687" s="106">
        <f t="shared" ref="N687:N721" si="414">$I687*VLOOKUP($G687,alloc,10)</f>
        <v>0</v>
      </c>
      <c r="O687" s="106">
        <f t="shared" ref="O687:O721" si="415">$I687*VLOOKUP($G687,alloc,11)</f>
        <v>0</v>
      </c>
      <c r="P687" s="106">
        <f t="shared" ref="P687:P721" si="416">$I687*VLOOKUP($G687,alloc,12)</f>
        <v>0</v>
      </c>
      <c r="Q687" s="106">
        <f t="shared" ref="Q687:Q721" si="417">$I687*VLOOKUP($G687,alloc,13)</f>
        <v>0</v>
      </c>
      <c r="R687" s="106">
        <f t="shared" ref="R687:R721" si="418">$I687*VLOOKUP($G687,alloc,14)</f>
        <v>0</v>
      </c>
      <c r="S687" s="106">
        <f t="shared" ref="S687:S721" si="419">$I687*VLOOKUP($G687,alloc,15)</f>
        <v>0</v>
      </c>
      <c r="T687" s="106">
        <f t="shared" ref="T687:T721" si="420">$I687*VLOOKUP($G687,alloc,16)</f>
        <v>0</v>
      </c>
      <c r="U687" s="106">
        <f t="shared" ref="U687:U721" si="421">$I687*VLOOKUP($G687,alloc,17)</f>
        <v>0</v>
      </c>
      <c r="V687" s="106">
        <f t="shared" ref="V687:V721" si="422">$I687*VLOOKUP($G687,alloc,18)</f>
        <v>0</v>
      </c>
      <c r="W687" s="106">
        <f t="shared" ref="W687:W721" si="423">$I687*VLOOKUP($G687,alloc,19)</f>
        <v>0</v>
      </c>
      <c r="X687" s="106">
        <f t="shared" ref="X687:X721" si="424">$I687*VLOOKUP($G687,alloc,20)</f>
        <v>0</v>
      </c>
      <c r="Y687" s="98">
        <f t="shared" ref="Y687:Y721" si="425">SUM(J687:X687)-I687</f>
        <v>0</v>
      </c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408"/>
        <v>665</v>
      </c>
      <c r="C688" s="108">
        <v>39001</v>
      </c>
      <c r="E688" s="107" t="s">
        <v>291</v>
      </c>
      <c r="G688" s="118">
        <v>6.6</v>
      </c>
      <c r="H688" s="106" t="str">
        <f t="shared" si="409"/>
        <v>P, S, T &amp; D Plant - Commodity</v>
      </c>
      <c r="I688" s="98">
        <f>'Dep. Res. Class'!L$152</f>
        <v>507.4791126360339</v>
      </c>
      <c r="J688" s="106">
        <f t="shared" si="410"/>
        <v>195.95793151978759</v>
      </c>
      <c r="K688" s="106">
        <f t="shared" si="411"/>
        <v>115.89976741144078</v>
      </c>
      <c r="L688" s="106">
        <f t="shared" si="412"/>
        <v>2.1603817531494145</v>
      </c>
      <c r="M688" s="106">
        <f t="shared" si="413"/>
        <v>95.739163216426533</v>
      </c>
      <c r="N688" s="106">
        <f t="shared" si="414"/>
        <v>97.721868735229648</v>
      </c>
      <c r="O688" s="106">
        <f t="shared" si="415"/>
        <v>0</v>
      </c>
      <c r="P688" s="106">
        <f t="shared" si="416"/>
        <v>0</v>
      </c>
      <c r="Q688" s="106">
        <f t="shared" si="417"/>
        <v>0</v>
      </c>
      <c r="R688" s="106">
        <f t="shared" si="418"/>
        <v>0</v>
      </c>
      <c r="S688" s="106">
        <f t="shared" si="419"/>
        <v>0</v>
      </c>
      <c r="T688" s="106">
        <f t="shared" si="420"/>
        <v>0</v>
      </c>
      <c r="U688" s="106">
        <f t="shared" si="421"/>
        <v>0</v>
      </c>
      <c r="V688" s="106">
        <f t="shared" si="422"/>
        <v>0</v>
      </c>
      <c r="W688" s="106">
        <f t="shared" si="423"/>
        <v>0</v>
      </c>
      <c r="X688" s="106">
        <f t="shared" si="424"/>
        <v>0</v>
      </c>
      <c r="Y688" s="98">
        <f t="shared" si="425"/>
        <v>0</v>
      </c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408"/>
        <v>666</v>
      </c>
      <c r="C689" s="108">
        <v>36602</v>
      </c>
      <c r="E689" s="107" t="s">
        <v>139</v>
      </c>
      <c r="G689" s="118">
        <v>6.6</v>
      </c>
      <c r="H689" s="106" t="str">
        <f t="shared" si="409"/>
        <v>P, S, T &amp; D Plant - Commodity</v>
      </c>
      <c r="I689" s="98">
        <f>'Dep. Res. Class'!L$153</f>
        <v>0</v>
      </c>
      <c r="J689" s="106">
        <f t="shared" si="410"/>
        <v>0</v>
      </c>
      <c r="K689" s="106">
        <f t="shared" si="411"/>
        <v>0</v>
      </c>
      <c r="L689" s="106">
        <f t="shared" si="412"/>
        <v>0</v>
      </c>
      <c r="M689" s="106">
        <f t="shared" si="413"/>
        <v>0</v>
      </c>
      <c r="N689" s="106">
        <f t="shared" si="414"/>
        <v>0</v>
      </c>
      <c r="O689" s="106">
        <f t="shared" si="415"/>
        <v>0</v>
      </c>
      <c r="P689" s="106">
        <f t="shared" si="416"/>
        <v>0</v>
      </c>
      <c r="Q689" s="106">
        <f t="shared" si="417"/>
        <v>0</v>
      </c>
      <c r="R689" s="106">
        <f t="shared" si="418"/>
        <v>0</v>
      </c>
      <c r="S689" s="106">
        <f t="shared" si="419"/>
        <v>0</v>
      </c>
      <c r="T689" s="106">
        <f t="shared" si="420"/>
        <v>0</v>
      </c>
      <c r="U689" s="106">
        <f t="shared" si="421"/>
        <v>0</v>
      </c>
      <c r="V689" s="106">
        <f t="shared" si="422"/>
        <v>0</v>
      </c>
      <c r="W689" s="106">
        <f t="shared" si="423"/>
        <v>0</v>
      </c>
      <c r="X689" s="106">
        <f t="shared" si="424"/>
        <v>0</v>
      </c>
      <c r="Y689" s="98">
        <f t="shared" si="425"/>
        <v>0</v>
      </c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408"/>
        <v>667</v>
      </c>
      <c r="C690" s="108">
        <v>38900</v>
      </c>
      <c r="E690" s="107" t="s">
        <v>115</v>
      </c>
      <c r="G690" s="118">
        <v>6.6</v>
      </c>
      <c r="H690" s="106" t="str">
        <f t="shared" si="409"/>
        <v>P, S, T &amp; D Plant - Commodity</v>
      </c>
      <c r="I690" s="98">
        <f>'Dep. Res. Class'!L$154</f>
        <v>0</v>
      </c>
      <c r="J690" s="106">
        <f t="shared" si="410"/>
        <v>0</v>
      </c>
      <c r="K690" s="106">
        <f t="shared" si="411"/>
        <v>0</v>
      </c>
      <c r="L690" s="106">
        <f t="shared" si="412"/>
        <v>0</v>
      </c>
      <c r="M690" s="106">
        <f t="shared" si="413"/>
        <v>0</v>
      </c>
      <c r="N690" s="106">
        <f t="shared" si="414"/>
        <v>0</v>
      </c>
      <c r="O690" s="106">
        <f t="shared" si="415"/>
        <v>0</v>
      </c>
      <c r="P690" s="106">
        <f t="shared" si="416"/>
        <v>0</v>
      </c>
      <c r="Q690" s="106">
        <f t="shared" si="417"/>
        <v>0</v>
      </c>
      <c r="R690" s="106">
        <f t="shared" si="418"/>
        <v>0</v>
      </c>
      <c r="S690" s="106">
        <f t="shared" si="419"/>
        <v>0</v>
      </c>
      <c r="T690" s="106">
        <f t="shared" si="420"/>
        <v>0</v>
      </c>
      <c r="U690" s="106">
        <f t="shared" si="421"/>
        <v>0</v>
      </c>
      <c r="V690" s="106">
        <f t="shared" si="422"/>
        <v>0</v>
      </c>
      <c r="W690" s="106">
        <f t="shared" si="423"/>
        <v>0</v>
      </c>
      <c r="X690" s="106">
        <f t="shared" si="424"/>
        <v>0</v>
      </c>
      <c r="Y690" s="98">
        <f t="shared" si="425"/>
        <v>0</v>
      </c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408"/>
        <v>668</v>
      </c>
      <c r="C691" s="108">
        <v>39004</v>
      </c>
      <c r="E691" s="107" t="s">
        <v>293</v>
      </c>
      <c r="G691" s="118">
        <v>6.6</v>
      </c>
      <c r="H691" s="106" t="str">
        <f t="shared" si="409"/>
        <v>P, S, T &amp; D Plant - Commodity</v>
      </c>
      <c r="I691" s="98">
        <f>'Dep. Res. Class'!L$155</f>
        <v>62.721261015865046</v>
      </c>
      <c r="J691" s="106">
        <f t="shared" si="410"/>
        <v>24.219181174056647</v>
      </c>
      <c r="K691" s="106">
        <f t="shared" si="411"/>
        <v>14.3244901760216</v>
      </c>
      <c r="L691" s="106">
        <f t="shared" si="412"/>
        <v>0.26700974376925551</v>
      </c>
      <c r="M691" s="106">
        <f t="shared" si="413"/>
        <v>11.832764927696086</v>
      </c>
      <c r="N691" s="106">
        <f t="shared" si="414"/>
        <v>12.077814994321463</v>
      </c>
      <c r="O691" s="106">
        <f t="shared" si="415"/>
        <v>0</v>
      </c>
      <c r="P691" s="106">
        <f t="shared" si="416"/>
        <v>0</v>
      </c>
      <c r="Q691" s="106">
        <f t="shared" si="417"/>
        <v>0</v>
      </c>
      <c r="R691" s="106">
        <f t="shared" si="418"/>
        <v>0</v>
      </c>
      <c r="S691" s="106">
        <f t="shared" si="419"/>
        <v>0</v>
      </c>
      <c r="T691" s="106">
        <f t="shared" si="420"/>
        <v>0</v>
      </c>
      <c r="U691" s="106">
        <f t="shared" si="421"/>
        <v>0</v>
      </c>
      <c r="V691" s="106">
        <f t="shared" si="422"/>
        <v>0</v>
      </c>
      <c r="W691" s="106">
        <f t="shared" si="423"/>
        <v>0</v>
      </c>
      <c r="X691" s="106">
        <f t="shared" si="424"/>
        <v>0</v>
      </c>
      <c r="Y691" s="98">
        <f t="shared" si="425"/>
        <v>0</v>
      </c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si="408"/>
        <v>669</v>
      </c>
      <c r="C692" s="108">
        <v>39009</v>
      </c>
      <c r="E692" s="107" t="s">
        <v>294</v>
      </c>
      <c r="G692" s="118">
        <v>6.6</v>
      </c>
      <c r="H692" s="106" t="str">
        <f t="shared" si="409"/>
        <v>P, S, T &amp; D Plant - Commodity</v>
      </c>
      <c r="I692" s="98">
        <f>'Dep. Res. Class'!L$156</f>
        <v>193.22944925579671</v>
      </c>
      <c r="J692" s="106">
        <f t="shared" si="410"/>
        <v>74.613599342423583</v>
      </c>
      <c r="K692" s="106">
        <f t="shared" si="411"/>
        <v>44.130384223024365</v>
      </c>
      <c r="L692" s="106">
        <f t="shared" si="412"/>
        <v>0.82259420328641264</v>
      </c>
      <c r="M692" s="106">
        <f t="shared" si="413"/>
        <v>36.453964941388506</v>
      </c>
      <c r="N692" s="106">
        <f t="shared" si="414"/>
        <v>37.208906545673862</v>
      </c>
      <c r="O692" s="106">
        <f t="shared" si="415"/>
        <v>0</v>
      </c>
      <c r="P692" s="106">
        <f t="shared" si="416"/>
        <v>0</v>
      </c>
      <c r="Q692" s="106">
        <f t="shared" si="417"/>
        <v>0</v>
      </c>
      <c r="R692" s="106">
        <f t="shared" si="418"/>
        <v>0</v>
      </c>
      <c r="S692" s="106">
        <f t="shared" si="419"/>
        <v>0</v>
      </c>
      <c r="T692" s="106">
        <f t="shared" si="420"/>
        <v>0</v>
      </c>
      <c r="U692" s="106">
        <f t="shared" si="421"/>
        <v>0</v>
      </c>
      <c r="V692" s="106">
        <f t="shared" si="422"/>
        <v>0</v>
      </c>
      <c r="W692" s="106">
        <f t="shared" si="423"/>
        <v>0</v>
      </c>
      <c r="X692" s="106">
        <f t="shared" si="424"/>
        <v>0</v>
      </c>
      <c r="Y692" s="98">
        <f t="shared" si="425"/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08"/>
        <v>670</v>
      </c>
      <c r="C693" s="108">
        <v>39100</v>
      </c>
      <c r="E693" s="107" t="s">
        <v>295</v>
      </c>
      <c r="G693" s="118">
        <v>6.6</v>
      </c>
      <c r="H693" s="106" t="str">
        <f t="shared" si="409"/>
        <v>P, S, T &amp; D Plant - Commodity</v>
      </c>
      <c r="I693" s="98">
        <f>'Dep. Res. Class'!L$157</f>
        <v>18.540183169353959</v>
      </c>
      <c r="J693" s="106">
        <f t="shared" si="410"/>
        <v>7.1591043914949317</v>
      </c>
      <c r="K693" s="106">
        <f t="shared" si="411"/>
        <v>4.2342686892706913</v>
      </c>
      <c r="L693" s="106">
        <f t="shared" si="412"/>
        <v>7.8927136943756304E-2</v>
      </c>
      <c r="M693" s="106">
        <f t="shared" si="413"/>
        <v>3.4977235088417826</v>
      </c>
      <c r="N693" s="106">
        <f t="shared" si="414"/>
        <v>3.5701594428027987</v>
      </c>
      <c r="O693" s="106">
        <f t="shared" si="415"/>
        <v>0</v>
      </c>
      <c r="P693" s="106">
        <f t="shared" si="416"/>
        <v>0</v>
      </c>
      <c r="Q693" s="106">
        <f t="shared" si="417"/>
        <v>0</v>
      </c>
      <c r="R693" s="106">
        <f t="shared" si="418"/>
        <v>0</v>
      </c>
      <c r="S693" s="106">
        <f t="shared" si="419"/>
        <v>0</v>
      </c>
      <c r="T693" s="106">
        <f t="shared" si="420"/>
        <v>0</v>
      </c>
      <c r="U693" s="106">
        <f t="shared" si="421"/>
        <v>0</v>
      </c>
      <c r="V693" s="106">
        <f t="shared" si="422"/>
        <v>0</v>
      </c>
      <c r="W693" s="106">
        <f t="shared" si="423"/>
        <v>0</v>
      </c>
      <c r="X693" s="106">
        <f t="shared" si="424"/>
        <v>0</v>
      </c>
      <c r="Y693" s="98">
        <f t="shared" si="425"/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08"/>
        <v>671</v>
      </c>
      <c r="C694" s="108">
        <v>39102</v>
      </c>
      <c r="E694" s="107" t="s">
        <v>296</v>
      </c>
      <c r="G694" s="118">
        <v>6.6</v>
      </c>
      <c r="H694" s="106" t="str">
        <f t="shared" si="409"/>
        <v>P, S, T &amp; D Plant - Commodity</v>
      </c>
      <c r="I694" s="98">
        <f>'Dep. Res. Class'!L$158</f>
        <v>0</v>
      </c>
      <c r="J694" s="106">
        <f t="shared" si="410"/>
        <v>0</v>
      </c>
      <c r="K694" s="106">
        <f t="shared" si="411"/>
        <v>0</v>
      </c>
      <c r="L694" s="106">
        <f t="shared" si="412"/>
        <v>0</v>
      </c>
      <c r="M694" s="106">
        <f t="shared" si="413"/>
        <v>0</v>
      </c>
      <c r="N694" s="106">
        <f t="shared" si="414"/>
        <v>0</v>
      </c>
      <c r="O694" s="106">
        <f t="shared" si="415"/>
        <v>0</v>
      </c>
      <c r="P694" s="106">
        <f t="shared" si="416"/>
        <v>0</v>
      </c>
      <c r="Q694" s="106">
        <f t="shared" si="417"/>
        <v>0</v>
      </c>
      <c r="R694" s="106">
        <f t="shared" si="418"/>
        <v>0</v>
      </c>
      <c r="S694" s="106">
        <f t="shared" si="419"/>
        <v>0</v>
      </c>
      <c r="T694" s="106">
        <f t="shared" si="420"/>
        <v>0</v>
      </c>
      <c r="U694" s="106">
        <f t="shared" si="421"/>
        <v>0</v>
      </c>
      <c r="V694" s="106">
        <f t="shared" si="422"/>
        <v>0</v>
      </c>
      <c r="W694" s="106">
        <f t="shared" si="423"/>
        <v>0</v>
      </c>
      <c r="X694" s="106">
        <f t="shared" si="424"/>
        <v>0</v>
      </c>
      <c r="Y694" s="98">
        <f t="shared" si="425"/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08"/>
        <v>672</v>
      </c>
      <c r="C695" s="108">
        <v>39103</v>
      </c>
      <c r="E695" s="107" t="s">
        <v>297</v>
      </c>
      <c r="G695" s="118">
        <v>6.6</v>
      </c>
      <c r="H695" s="106" t="str">
        <f t="shared" si="409"/>
        <v>P, S, T &amp; D Plant - Commodity</v>
      </c>
      <c r="I695" s="98">
        <f>'Dep. Res. Class'!L$159</f>
        <v>0</v>
      </c>
      <c r="J695" s="106">
        <f t="shared" si="410"/>
        <v>0</v>
      </c>
      <c r="K695" s="106">
        <f t="shared" si="411"/>
        <v>0</v>
      </c>
      <c r="L695" s="106">
        <f t="shared" si="412"/>
        <v>0</v>
      </c>
      <c r="M695" s="106">
        <f t="shared" si="413"/>
        <v>0</v>
      </c>
      <c r="N695" s="106">
        <f t="shared" si="414"/>
        <v>0</v>
      </c>
      <c r="O695" s="106">
        <f t="shared" si="415"/>
        <v>0</v>
      </c>
      <c r="P695" s="106">
        <f t="shared" si="416"/>
        <v>0</v>
      </c>
      <c r="Q695" s="106">
        <f t="shared" si="417"/>
        <v>0</v>
      </c>
      <c r="R695" s="106">
        <f t="shared" si="418"/>
        <v>0</v>
      </c>
      <c r="S695" s="106">
        <f t="shared" si="419"/>
        <v>0</v>
      </c>
      <c r="T695" s="106">
        <f t="shared" si="420"/>
        <v>0</v>
      </c>
      <c r="U695" s="106">
        <f t="shared" si="421"/>
        <v>0</v>
      </c>
      <c r="V695" s="106">
        <f t="shared" si="422"/>
        <v>0</v>
      </c>
      <c r="W695" s="106">
        <f t="shared" si="423"/>
        <v>0</v>
      </c>
      <c r="X695" s="106">
        <f t="shared" si="424"/>
        <v>0</v>
      </c>
      <c r="Y695" s="98">
        <f t="shared" si="425"/>
        <v>0</v>
      </c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08"/>
        <v>673</v>
      </c>
      <c r="C696" s="108">
        <v>39200</v>
      </c>
      <c r="E696" s="107" t="s">
        <v>298</v>
      </c>
      <c r="G696" s="118">
        <v>6.6</v>
      </c>
      <c r="H696" s="106" t="str">
        <f t="shared" si="409"/>
        <v>P, S, T &amp; D Plant - Commodity</v>
      </c>
      <c r="I696" s="98">
        <f>'Dep. Res. Class'!L$160</f>
        <v>89.083071007601049</v>
      </c>
      <c r="J696" s="106">
        <f t="shared" si="410"/>
        <v>34.398527729356537</v>
      </c>
      <c r="K696" s="106">
        <f t="shared" si="411"/>
        <v>20.345088010514331</v>
      </c>
      <c r="L696" s="106">
        <f t="shared" si="412"/>
        <v>0.3792342114725879</v>
      </c>
      <c r="M696" s="106">
        <f t="shared" si="413"/>
        <v>16.806088098317609</v>
      </c>
      <c r="N696" s="106">
        <f t="shared" si="414"/>
        <v>17.154132957939993</v>
      </c>
      <c r="O696" s="106">
        <f t="shared" si="415"/>
        <v>0</v>
      </c>
      <c r="P696" s="106">
        <f t="shared" si="416"/>
        <v>0</v>
      </c>
      <c r="Q696" s="106">
        <f t="shared" si="417"/>
        <v>0</v>
      </c>
      <c r="R696" s="106">
        <f t="shared" si="418"/>
        <v>0</v>
      </c>
      <c r="S696" s="106">
        <f t="shared" si="419"/>
        <v>0</v>
      </c>
      <c r="T696" s="106">
        <f t="shared" si="420"/>
        <v>0</v>
      </c>
      <c r="U696" s="106">
        <f t="shared" si="421"/>
        <v>0</v>
      </c>
      <c r="V696" s="106">
        <f t="shared" si="422"/>
        <v>0</v>
      </c>
      <c r="W696" s="106">
        <f t="shared" si="423"/>
        <v>0</v>
      </c>
      <c r="X696" s="106">
        <f t="shared" si="424"/>
        <v>0</v>
      </c>
      <c r="Y696" s="98">
        <f t="shared" si="425"/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08"/>
        <v>674</v>
      </c>
      <c r="C697" s="108">
        <v>39201</v>
      </c>
      <c r="E697" s="107" t="s">
        <v>299</v>
      </c>
      <c r="G697" s="118">
        <v>6.6</v>
      </c>
      <c r="H697" s="106" t="str">
        <f t="shared" si="409"/>
        <v>P, S, T &amp; D Plant - Commodity</v>
      </c>
      <c r="I697" s="98">
        <f>'Dep. Res. Class'!L$161</f>
        <v>0</v>
      </c>
      <c r="J697" s="106">
        <f t="shared" si="410"/>
        <v>0</v>
      </c>
      <c r="K697" s="106">
        <f t="shared" si="411"/>
        <v>0</v>
      </c>
      <c r="L697" s="106">
        <f t="shared" si="412"/>
        <v>0</v>
      </c>
      <c r="M697" s="106">
        <f t="shared" si="413"/>
        <v>0</v>
      </c>
      <c r="N697" s="106">
        <f t="shared" si="414"/>
        <v>0</v>
      </c>
      <c r="O697" s="106">
        <f t="shared" si="415"/>
        <v>0</v>
      </c>
      <c r="P697" s="106">
        <f t="shared" si="416"/>
        <v>0</v>
      </c>
      <c r="Q697" s="106">
        <f t="shared" si="417"/>
        <v>0</v>
      </c>
      <c r="R697" s="106">
        <f t="shared" si="418"/>
        <v>0</v>
      </c>
      <c r="S697" s="106">
        <f t="shared" si="419"/>
        <v>0</v>
      </c>
      <c r="T697" s="106">
        <f t="shared" si="420"/>
        <v>0</v>
      </c>
      <c r="U697" s="106">
        <f t="shared" si="421"/>
        <v>0</v>
      </c>
      <c r="V697" s="106">
        <f t="shared" si="422"/>
        <v>0</v>
      </c>
      <c r="W697" s="106">
        <f t="shared" si="423"/>
        <v>0</v>
      </c>
      <c r="X697" s="106">
        <f t="shared" si="424"/>
        <v>0</v>
      </c>
      <c r="Y697" s="98">
        <f t="shared" si="425"/>
        <v>0</v>
      </c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08"/>
        <v>675</v>
      </c>
      <c r="C698" s="108">
        <v>39202</v>
      </c>
      <c r="E698" s="107" t="s">
        <v>300</v>
      </c>
      <c r="G698" s="118">
        <v>6.6</v>
      </c>
      <c r="H698" s="106" t="str">
        <f t="shared" si="409"/>
        <v>P, S, T &amp; D Plant - Commodity</v>
      </c>
      <c r="I698" s="98">
        <f>'Dep. Res. Class'!L$162</f>
        <v>0</v>
      </c>
      <c r="J698" s="106">
        <f t="shared" si="410"/>
        <v>0</v>
      </c>
      <c r="K698" s="106">
        <f t="shared" si="411"/>
        <v>0</v>
      </c>
      <c r="L698" s="106">
        <f t="shared" si="412"/>
        <v>0</v>
      </c>
      <c r="M698" s="106">
        <f t="shared" si="413"/>
        <v>0</v>
      </c>
      <c r="N698" s="106">
        <f t="shared" si="414"/>
        <v>0</v>
      </c>
      <c r="O698" s="106">
        <f t="shared" si="415"/>
        <v>0</v>
      </c>
      <c r="P698" s="106">
        <f t="shared" si="416"/>
        <v>0</v>
      </c>
      <c r="Q698" s="106">
        <f t="shared" si="417"/>
        <v>0</v>
      </c>
      <c r="R698" s="106">
        <f t="shared" si="418"/>
        <v>0</v>
      </c>
      <c r="S698" s="106">
        <f t="shared" si="419"/>
        <v>0</v>
      </c>
      <c r="T698" s="106">
        <f t="shared" si="420"/>
        <v>0</v>
      </c>
      <c r="U698" s="106">
        <f t="shared" si="421"/>
        <v>0</v>
      </c>
      <c r="V698" s="106">
        <f t="shared" si="422"/>
        <v>0</v>
      </c>
      <c r="W698" s="106">
        <f t="shared" si="423"/>
        <v>0</v>
      </c>
      <c r="X698" s="106">
        <f t="shared" si="424"/>
        <v>0</v>
      </c>
      <c r="Y698" s="98">
        <f t="shared" si="425"/>
        <v>0</v>
      </c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08"/>
        <v>676</v>
      </c>
      <c r="C699" s="108">
        <v>39300</v>
      </c>
      <c r="E699" s="107" t="s">
        <v>186</v>
      </c>
      <c r="G699" s="118">
        <v>6.6</v>
      </c>
      <c r="H699" s="106" t="str">
        <f t="shared" si="409"/>
        <v>P, S, T &amp; D Plant - Commodity</v>
      </c>
      <c r="I699" s="98">
        <f>'Dep. Res. Class'!L$163</f>
        <v>0</v>
      </c>
      <c r="J699" s="106">
        <f t="shared" si="410"/>
        <v>0</v>
      </c>
      <c r="K699" s="106">
        <f t="shared" si="411"/>
        <v>0</v>
      </c>
      <c r="L699" s="106">
        <f t="shared" si="412"/>
        <v>0</v>
      </c>
      <c r="M699" s="106">
        <f t="shared" si="413"/>
        <v>0</v>
      </c>
      <c r="N699" s="106">
        <f t="shared" si="414"/>
        <v>0</v>
      </c>
      <c r="O699" s="106">
        <f t="shared" si="415"/>
        <v>0</v>
      </c>
      <c r="P699" s="106">
        <f t="shared" si="416"/>
        <v>0</v>
      </c>
      <c r="Q699" s="106">
        <f t="shared" si="417"/>
        <v>0</v>
      </c>
      <c r="R699" s="106">
        <f t="shared" si="418"/>
        <v>0</v>
      </c>
      <c r="S699" s="106">
        <f t="shared" si="419"/>
        <v>0</v>
      </c>
      <c r="T699" s="106">
        <f t="shared" si="420"/>
        <v>0</v>
      </c>
      <c r="U699" s="106">
        <f t="shared" si="421"/>
        <v>0</v>
      </c>
      <c r="V699" s="106">
        <f t="shared" si="422"/>
        <v>0</v>
      </c>
      <c r="W699" s="106">
        <f t="shared" si="423"/>
        <v>0</v>
      </c>
      <c r="X699" s="106">
        <f t="shared" si="424"/>
        <v>0</v>
      </c>
      <c r="Y699" s="98">
        <f t="shared" si="425"/>
        <v>0</v>
      </c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08"/>
        <v>677</v>
      </c>
      <c r="C700" s="108">
        <v>39400</v>
      </c>
      <c r="E700" s="107" t="s">
        <v>301</v>
      </c>
      <c r="G700" s="118">
        <v>6.6</v>
      </c>
      <c r="H700" s="106" t="str">
        <f t="shared" si="409"/>
        <v>P, S, T &amp; D Plant - Commodity</v>
      </c>
      <c r="I700" s="98">
        <f>'Dep. Res. Class'!L$164</f>
        <v>258.58050101156351</v>
      </c>
      <c r="J700" s="106">
        <f t="shared" si="410"/>
        <v>99.8482476379628</v>
      </c>
      <c r="K700" s="106">
        <f t="shared" si="411"/>
        <v>59.055474753831355</v>
      </c>
      <c r="L700" s="106">
        <f t="shared" si="412"/>
        <v>1.1007991899486691</v>
      </c>
      <c r="M700" s="106">
        <f t="shared" si="413"/>
        <v>48.782856623079837</v>
      </c>
      <c r="N700" s="106">
        <f t="shared" si="414"/>
        <v>49.79312280674089</v>
      </c>
      <c r="O700" s="106">
        <f t="shared" si="415"/>
        <v>0</v>
      </c>
      <c r="P700" s="106">
        <f t="shared" si="416"/>
        <v>0</v>
      </c>
      <c r="Q700" s="106">
        <f t="shared" si="417"/>
        <v>0</v>
      </c>
      <c r="R700" s="106">
        <f t="shared" si="418"/>
        <v>0</v>
      </c>
      <c r="S700" s="106">
        <f t="shared" si="419"/>
        <v>0</v>
      </c>
      <c r="T700" s="106">
        <f t="shared" si="420"/>
        <v>0</v>
      </c>
      <c r="U700" s="106">
        <f t="shared" si="421"/>
        <v>0</v>
      </c>
      <c r="V700" s="106">
        <f t="shared" si="422"/>
        <v>0</v>
      </c>
      <c r="W700" s="106">
        <f t="shared" si="423"/>
        <v>0</v>
      </c>
      <c r="X700" s="106">
        <f t="shared" si="424"/>
        <v>0</v>
      </c>
      <c r="Y700" s="98">
        <f t="shared" si="425"/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08"/>
        <v>678</v>
      </c>
      <c r="C701" s="108">
        <v>39600</v>
      </c>
      <c r="E701" s="107" t="s">
        <v>302</v>
      </c>
      <c r="G701" s="118">
        <v>6.6</v>
      </c>
      <c r="H701" s="106" t="str">
        <f t="shared" si="409"/>
        <v>P, S, T &amp; D Plant - Commodity</v>
      </c>
      <c r="I701" s="98">
        <f>'Dep. Res. Class'!L$165</f>
        <v>62.822507103430347</v>
      </c>
      <c r="J701" s="106">
        <f t="shared" si="410"/>
        <v>24.258276327728513</v>
      </c>
      <c r="K701" s="106">
        <f t="shared" si="411"/>
        <v>14.347613094202771</v>
      </c>
      <c r="L701" s="106">
        <f t="shared" si="412"/>
        <v>0.26744075697690789</v>
      </c>
      <c r="M701" s="106">
        <f t="shared" si="413"/>
        <v>11.851865646249978</v>
      </c>
      <c r="N701" s="106">
        <f t="shared" si="414"/>
        <v>12.097311278272183</v>
      </c>
      <c r="O701" s="106">
        <f t="shared" si="415"/>
        <v>0</v>
      </c>
      <c r="P701" s="106">
        <f t="shared" si="416"/>
        <v>0</v>
      </c>
      <c r="Q701" s="106">
        <f t="shared" si="417"/>
        <v>0</v>
      </c>
      <c r="R701" s="106">
        <f t="shared" si="418"/>
        <v>0</v>
      </c>
      <c r="S701" s="106">
        <f t="shared" si="419"/>
        <v>0</v>
      </c>
      <c r="T701" s="106">
        <f t="shared" si="420"/>
        <v>0</v>
      </c>
      <c r="U701" s="106">
        <f t="shared" si="421"/>
        <v>0</v>
      </c>
      <c r="V701" s="106">
        <f t="shared" si="422"/>
        <v>0</v>
      </c>
      <c r="W701" s="106">
        <f t="shared" si="423"/>
        <v>0</v>
      </c>
      <c r="X701" s="106">
        <f t="shared" si="424"/>
        <v>0</v>
      </c>
      <c r="Y701" s="98">
        <f t="shared" si="425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08"/>
        <v>679</v>
      </c>
      <c r="C702" s="108">
        <v>39603</v>
      </c>
      <c r="E702" s="107" t="s">
        <v>303</v>
      </c>
      <c r="G702" s="118">
        <v>6.6</v>
      </c>
      <c r="H702" s="106" t="str">
        <f t="shared" si="409"/>
        <v>P, S, T &amp; D Plant - Commodity</v>
      </c>
      <c r="I702" s="98">
        <f>'Dep. Res. Class'!L$166</f>
        <v>0</v>
      </c>
      <c r="J702" s="106">
        <f t="shared" si="410"/>
        <v>0</v>
      </c>
      <c r="K702" s="106">
        <f t="shared" si="411"/>
        <v>0</v>
      </c>
      <c r="L702" s="106">
        <f t="shared" si="412"/>
        <v>0</v>
      </c>
      <c r="M702" s="106">
        <f t="shared" si="413"/>
        <v>0</v>
      </c>
      <c r="N702" s="106">
        <f t="shared" si="414"/>
        <v>0</v>
      </c>
      <c r="O702" s="106">
        <f t="shared" si="415"/>
        <v>0</v>
      </c>
      <c r="P702" s="106">
        <f t="shared" si="416"/>
        <v>0</v>
      </c>
      <c r="Q702" s="106">
        <f t="shared" si="417"/>
        <v>0</v>
      </c>
      <c r="R702" s="106">
        <f t="shared" si="418"/>
        <v>0</v>
      </c>
      <c r="S702" s="106">
        <f t="shared" si="419"/>
        <v>0</v>
      </c>
      <c r="T702" s="106">
        <f t="shared" si="420"/>
        <v>0</v>
      </c>
      <c r="U702" s="106">
        <f t="shared" si="421"/>
        <v>0</v>
      </c>
      <c r="V702" s="106">
        <f t="shared" si="422"/>
        <v>0</v>
      </c>
      <c r="W702" s="106">
        <f t="shared" si="423"/>
        <v>0</v>
      </c>
      <c r="X702" s="106">
        <f t="shared" si="424"/>
        <v>0</v>
      </c>
      <c r="Y702" s="98">
        <f t="shared" si="425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08"/>
        <v>680</v>
      </c>
      <c r="C703" s="108">
        <v>39604</v>
      </c>
      <c r="E703" s="107" t="s">
        <v>304</v>
      </c>
      <c r="G703" s="118">
        <v>6.6</v>
      </c>
      <c r="H703" s="106" t="str">
        <f t="shared" si="409"/>
        <v>P, S, T &amp; D Plant - Commodity</v>
      </c>
      <c r="I703" s="98">
        <f>'Dep. Res. Class'!L$167</f>
        <v>0</v>
      </c>
      <c r="J703" s="106">
        <f t="shared" si="410"/>
        <v>0</v>
      </c>
      <c r="K703" s="106">
        <f t="shared" si="411"/>
        <v>0</v>
      </c>
      <c r="L703" s="106">
        <f t="shared" si="412"/>
        <v>0</v>
      </c>
      <c r="M703" s="106">
        <f t="shared" si="413"/>
        <v>0</v>
      </c>
      <c r="N703" s="106">
        <f t="shared" si="414"/>
        <v>0</v>
      </c>
      <c r="O703" s="106">
        <f t="shared" si="415"/>
        <v>0</v>
      </c>
      <c r="P703" s="106">
        <f t="shared" si="416"/>
        <v>0</v>
      </c>
      <c r="Q703" s="106">
        <f t="shared" si="417"/>
        <v>0</v>
      </c>
      <c r="R703" s="106">
        <f t="shared" si="418"/>
        <v>0</v>
      </c>
      <c r="S703" s="106">
        <f t="shared" si="419"/>
        <v>0</v>
      </c>
      <c r="T703" s="106">
        <f t="shared" si="420"/>
        <v>0</v>
      </c>
      <c r="U703" s="106">
        <f t="shared" si="421"/>
        <v>0</v>
      </c>
      <c r="V703" s="106">
        <f t="shared" si="422"/>
        <v>0</v>
      </c>
      <c r="W703" s="106">
        <f t="shared" si="423"/>
        <v>0</v>
      </c>
      <c r="X703" s="106">
        <f t="shared" si="424"/>
        <v>0</v>
      </c>
      <c r="Y703" s="98">
        <f t="shared" si="425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08"/>
        <v>681</v>
      </c>
      <c r="C704" s="108">
        <v>39605</v>
      </c>
      <c r="E704" s="98" t="s">
        <v>305</v>
      </c>
      <c r="G704" s="118">
        <v>6.6</v>
      </c>
      <c r="H704" s="106" t="str">
        <f t="shared" si="409"/>
        <v>P, S, T &amp; D Plant - Commodity</v>
      </c>
      <c r="I704" s="98">
        <f>'Dep. Res. Class'!L$168</f>
        <v>0</v>
      </c>
      <c r="J704" s="106">
        <f t="shared" si="410"/>
        <v>0</v>
      </c>
      <c r="K704" s="106">
        <f t="shared" si="411"/>
        <v>0</v>
      </c>
      <c r="L704" s="106">
        <f t="shared" si="412"/>
        <v>0</v>
      </c>
      <c r="M704" s="106">
        <f t="shared" si="413"/>
        <v>0</v>
      </c>
      <c r="N704" s="106">
        <f t="shared" si="414"/>
        <v>0</v>
      </c>
      <c r="O704" s="106">
        <f t="shared" si="415"/>
        <v>0</v>
      </c>
      <c r="P704" s="106">
        <f t="shared" si="416"/>
        <v>0</v>
      </c>
      <c r="Q704" s="106">
        <f t="shared" si="417"/>
        <v>0</v>
      </c>
      <c r="R704" s="106">
        <f t="shared" si="418"/>
        <v>0</v>
      </c>
      <c r="S704" s="106">
        <f t="shared" si="419"/>
        <v>0</v>
      </c>
      <c r="T704" s="106">
        <f t="shared" si="420"/>
        <v>0</v>
      </c>
      <c r="U704" s="106">
        <f t="shared" si="421"/>
        <v>0</v>
      </c>
      <c r="V704" s="106">
        <f t="shared" si="422"/>
        <v>0</v>
      </c>
      <c r="W704" s="106">
        <f t="shared" si="423"/>
        <v>0</v>
      </c>
      <c r="X704" s="106">
        <f t="shared" si="424"/>
        <v>0</v>
      </c>
      <c r="Y704" s="98">
        <f t="shared" si="425"/>
        <v>0</v>
      </c>
      <c r="Z704" s="98"/>
      <c r="AA704" s="98"/>
      <c r="AB704" s="98"/>
      <c r="AC704" s="98"/>
      <c r="AD704" s="98"/>
      <c r="AE704" s="98"/>
      <c r="AF704" s="98"/>
      <c r="AG704" s="98"/>
    </row>
    <row r="705" spans="1:33">
      <c r="A705" s="97">
        <f t="shared" si="408"/>
        <v>682</v>
      </c>
      <c r="C705" s="108">
        <v>39700</v>
      </c>
      <c r="E705" s="107" t="s">
        <v>306</v>
      </c>
      <c r="G705" s="118">
        <v>6.6</v>
      </c>
      <c r="H705" s="106" t="str">
        <f t="shared" si="409"/>
        <v>P, S, T &amp; D Plant - Commodity</v>
      </c>
      <c r="I705" s="98">
        <f>'Dep. Res. Class'!L$169</f>
        <v>-112.88497862766756</v>
      </c>
      <c r="J705" s="106">
        <f t="shared" si="410"/>
        <v>-43.589393850379466</v>
      </c>
      <c r="K705" s="106">
        <f t="shared" si="411"/>
        <v>-25.781046828178642</v>
      </c>
      <c r="L705" s="106">
        <f t="shared" si="412"/>
        <v>-0.48056095701180623</v>
      </c>
      <c r="M705" s="106">
        <f t="shared" si="413"/>
        <v>-21.296469400245599</v>
      </c>
      <c r="N705" s="106">
        <f t="shared" si="414"/>
        <v>-21.737507591852061</v>
      </c>
      <c r="O705" s="106">
        <f t="shared" si="415"/>
        <v>0</v>
      </c>
      <c r="P705" s="106">
        <f t="shared" si="416"/>
        <v>0</v>
      </c>
      <c r="Q705" s="106">
        <f t="shared" si="417"/>
        <v>0</v>
      </c>
      <c r="R705" s="106">
        <f t="shared" si="418"/>
        <v>0</v>
      </c>
      <c r="S705" s="106">
        <f t="shared" si="419"/>
        <v>0</v>
      </c>
      <c r="T705" s="106">
        <f t="shared" si="420"/>
        <v>0</v>
      </c>
      <c r="U705" s="106">
        <f t="shared" si="421"/>
        <v>0</v>
      </c>
      <c r="V705" s="106">
        <f t="shared" si="422"/>
        <v>0</v>
      </c>
      <c r="W705" s="106">
        <f t="shared" si="423"/>
        <v>0</v>
      </c>
      <c r="X705" s="106">
        <f t="shared" si="424"/>
        <v>0</v>
      </c>
      <c r="Y705" s="98">
        <f t="shared" si="425"/>
        <v>0</v>
      </c>
      <c r="Z705" s="98"/>
      <c r="AA705" s="98"/>
      <c r="AB705" s="98"/>
      <c r="AC705" s="98"/>
      <c r="AD705" s="98"/>
      <c r="AE705" s="98"/>
      <c r="AF705" s="98"/>
      <c r="AG705" s="98"/>
    </row>
    <row r="706" spans="1:33">
      <c r="A706" s="97">
        <f t="shared" si="408"/>
        <v>683</v>
      </c>
      <c r="C706" s="108">
        <v>39701</v>
      </c>
      <c r="E706" s="107" t="s">
        <v>307</v>
      </c>
      <c r="G706" s="118">
        <v>6.6</v>
      </c>
      <c r="H706" s="106" t="str">
        <f t="shared" si="409"/>
        <v>P, S, T &amp; D Plant - Commodity</v>
      </c>
      <c r="I706" s="98">
        <f>'Dep. Res. Class'!L$170</f>
        <v>0</v>
      </c>
      <c r="J706" s="106">
        <f t="shared" si="410"/>
        <v>0</v>
      </c>
      <c r="K706" s="106">
        <f t="shared" si="411"/>
        <v>0</v>
      </c>
      <c r="L706" s="106">
        <f t="shared" si="412"/>
        <v>0</v>
      </c>
      <c r="M706" s="106">
        <f t="shared" si="413"/>
        <v>0</v>
      </c>
      <c r="N706" s="106">
        <f t="shared" si="414"/>
        <v>0</v>
      </c>
      <c r="O706" s="106">
        <f t="shared" si="415"/>
        <v>0</v>
      </c>
      <c r="P706" s="106">
        <f t="shared" si="416"/>
        <v>0</v>
      </c>
      <c r="Q706" s="106">
        <f t="shared" si="417"/>
        <v>0</v>
      </c>
      <c r="R706" s="106">
        <f t="shared" si="418"/>
        <v>0</v>
      </c>
      <c r="S706" s="106">
        <f t="shared" si="419"/>
        <v>0</v>
      </c>
      <c r="T706" s="106">
        <f t="shared" si="420"/>
        <v>0</v>
      </c>
      <c r="U706" s="106">
        <f t="shared" si="421"/>
        <v>0</v>
      </c>
      <c r="V706" s="106">
        <f t="shared" si="422"/>
        <v>0</v>
      </c>
      <c r="W706" s="106">
        <f t="shared" si="423"/>
        <v>0</v>
      </c>
      <c r="X706" s="106">
        <f t="shared" si="424"/>
        <v>0</v>
      </c>
      <c r="Y706" s="98">
        <f t="shared" si="425"/>
        <v>0</v>
      </c>
      <c r="Z706" s="98"/>
      <c r="AA706" s="98"/>
      <c r="AB706" s="98"/>
      <c r="AC706" s="98"/>
      <c r="AD706" s="98"/>
      <c r="AE706" s="98"/>
      <c r="AF706" s="98"/>
      <c r="AG706" s="98"/>
    </row>
    <row r="707" spans="1:33">
      <c r="A707" s="97">
        <f t="shared" si="408"/>
        <v>684</v>
      </c>
      <c r="C707" s="108">
        <v>39702</v>
      </c>
      <c r="E707" s="107" t="s">
        <v>308</v>
      </c>
      <c r="G707" s="118">
        <v>6.6</v>
      </c>
      <c r="H707" s="106" t="str">
        <f t="shared" si="409"/>
        <v>P, S, T &amp; D Plant - Commodity</v>
      </c>
      <c r="I707" s="98">
        <f>'Dep. Res. Class'!L$171</f>
        <v>0</v>
      </c>
      <c r="J707" s="106">
        <f t="shared" si="410"/>
        <v>0</v>
      </c>
      <c r="K707" s="106">
        <f t="shared" si="411"/>
        <v>0</v>
      </c>
      <c r="L707" s="106">
        <f t="shared" si="412"/>
        <v>0</v>
      </c>
      <c r="M707" s="106">
        <f t="shared" si="413"/>
        <v>0</v>
      </c>
      <c r="N707" s="106">
        <f t="shared" si="414"/>
        <v>0</v>
      </c>
      <c r="O707" s="106">
        <f t="shared" si="415"/>
        <v>0</v>
      </c>
      <c r="P707" s="106">
        <f t="shared" si="416"/>
        <v>0</v>
      </c>
      <c r="Q707" s="106">
        <f t="shared" si="417"/>
        <v>0</v>
      </c>
      <c r="R707" s="106">
        <f t="shared" si="418"/>
        <v>0</v>
      </c>
      <c r="S707" s="106">
        <f t="shared" si="419"/>
        <v>0</v>
      </c>
      <c r="T707" s="106">
        <f t="shared" si="420"/>
        <v>0</v>
      </c>
      <c r="U707" s="106">
        <f t="shared" si="421"/>
        <v>0</v>
      </c>
      <c r="V707" s="106">
        <f t="shared" si="422"/>
        <v>0</v>
      </c>
      <c r="W707" s="106">
        <f t="shared" si="423"/>
        <v>0</v>
      </c>
      <c r="X707" s="106">
        <f t="shared" si="424"/>
        <v>0</v>
      </c>
      <c r="Y707" s="98">
        <f t="shared" si="425"/>
        <v>0</v>
      </c>
      <c r="Z707" s="98"/>
      <c r="AA707" s="98"/>
      <c r="AB707" s="98"/>
      <c r="AC707" s="98"/>
      <c r="AD707" s="98"/>
      <c r="AE707" s="98"/>
      <c r="AF707" s="98"/>
      <c r="AG707" s="98"/>
    </row>
    <row r="708" spans="1:33">
      <c r="A708" s="97">
        <f t="shared" si="408"/>
        <v>685</v>
      </c>
      <c r="C708" s="108">
        <v>39705</v>
      </c>
      <c r="E708" s="107" t="s">
        <v>309</v>
      </c>
      <c r="G708" s="118">
        <v>6.6</v>
      </c>
      <c r="H708" s="106" t="str">
        <f t="shared" si="409"/>
        <v>P, S, T &amp; D Plant - Commodity</v>
      </c>
      <c r="I708" s="98">
        <f>'Dep. Res. Class'!L$172</f>
        <v>0</v>
      </c>
      <c r="J708" s="106">
        <f t="shared" si="410"/>
        <v>0</v>
      </c>
      <c r="K708" s="106">
        <f t="shared" si="411"/>
        <v>0</v>
      </c>
      <c r="L708" s="106">
        <f t="shared" si="412"/>
        <v>0</v>
      </c>
      <c r="M708" s="106">
        <f t="shared" si="413"/>
        <v>0</v>
      </c>
      <c r="N708" s="106">
        <f t="shared" si="414"/>
        <v>0</v>
      </c>
      <c r="O708" s="106">
        <f t="shared" si="415"/>
        <v>0</v>
      </c>
      <c r="P708" s="106">
        <f t="shared" si="416"/>
        <v>0</v>
      </c>
      <c r="Q708" s="106">
        <f t="shared" si="417"/>
        <v>0</v>
      </c>
      <c r="R708" s="106">
        <f t="shared" si="418"/>
        <v>0</v>
      </c>
      <c r="S708" s="106">
        <f t="shared" si="419"/>
        <v>0</v>
      </c>
      <c r="T708" s="106">
        <f t="shared" si="420"/>
        <v>0</v>
      </c>
      <c r="U708" s="106">
        <f t="shared" si="421"/>
        <v>0</v>
      </c>
      <c r="V708" s="106">
        <f t="shared" si="422"/>
        <v>0</v>
      </c>
      <c r="W708" s="106">
        <f t="shared" si="423"/>
        <v>0</v>
      </c>
      <c r="X708" s="106">
        <f t="shared" si="424"/>
        <v>0</v>
      </c>
      <c r="Y708" s="98">
        <f t="shared" si="425"/>
        <v>0</v>
      </c>
      <c r="Z708" s="98"/>
      <c r="AA708" s="98"/>
      <c r="AB708" s="98"/>
      <c r="AC708" s="98"/>
      <c r="AD708" s="98"/>
      <c r="AE708" s="98"/>
      <c r="AF708" s="98"/>
      <c r="AG708" s="98"/>
    </row>
    <row r="709" spans="1:33">
      <c r="A709" s="97">
        <f t="shared" si="408"/>
        <v>686</v>
      </c>
      <c r="C709" s="108">
        <v>39800</v>
      </c>
      <c r="E709" s="107" t="s">
        <v>310</v>
      </c>
      <c r="G709" s="118">
        <v>6.6</v>
      </c>
      <c r="H709" s="106" t="str">
        <f t="shared" si="409"/>
        <v>P, S, T &amp; D Plant - Commodity</v>
      </c>
      <c r="I709" s="98">
        <f>'Dep. Res. Class'!L$173</f>
        <v>-632.01599122969378</v>
      </c>
      <c r="J709" s="106">
        <f t="shared" si="410"/>
        <v>-244.04658880536763</v>
      </c>
      <c r="K709" s="106">
        <f t="shared" si="411"/>
        <v>-144.34191390329846</v>
      </c>
      <c r="L709" s="106">
        <f t="shared" si="412"/>
        <v>-2.690545839530027</v>
      </c>
      <c r="M709" s="106">
        <f t="shared" si="413"/>
        <v>-119.23383767545981</v>
      </c>
      <c r="N709" s="106">
        <f t="shared" si="414"/>
        <v>-121.70310500603794</v>
      </c>
      <c r="O709" s="106">
        <f t="shared" si="415"/>
        <v>0</v>
      </c>
      <c r="P709" s="106">
        <f t="shared" si="416"/>
        <v>0</v>
      </c>
      <c r="Q709" s="106">
        <f t="shared" si="417"/>
        <v>0</v>
      </c>
      <c r="R709" s="106">
        <f t="shared" si="418"/>
        <v>0</v>
      </c>
      <c r="S709" s="106">
        <f t="shared" si="419"/>
        <v>0</v>
      </c>
      <c r="T709" s="106">
        <f t="shared" si="420"/>
        <v>0</v>
      </c>
      <c r="U709" s="106">
        <f t="shared" si="421"/>
        <v>0</v>
      </c>
      <c r="V709" s="106">
        <f t="shared" si="422"/>
        <v>0</v>
      </c>
      <c r="W709" s="106">
        <f t="shared" si="423"/>
        <v>0</v>
      </c>
      <c r="X709" s="106">
        <f t="shared" si="424"/>
        <v>0</v>
      </c>
      <c r="Y709" s="98">
        <f t="shared" si="425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08"/>
        <v>687</v>
      </c>
      <c r="C710" s="108">
        <v>39900</v>
      </c>
      <c r="E710" s="107" t="s">
        <v>311</v>
      </c>
      <c r="G710" s="118">
        <v>6.6</v>
      </c>
      <c r="H710" s="106" t="str">
        <f t="shared" si="409"/>
        <v>P, S, T &amp; D Plant - Commodity</v>
      </c>
      <c r="I710" s="98">
        <f>'Dep. Res. Class'!L$174</f>
        <v>0</v>
      </c>
      <c r="J710" s="106">
        <f t="shared" si="410"/>
        <v>0</v>
      </c>
      <c r="K710" s="106">
        <f t="shared" si="411"/>
        <v>0</v>
      </c>
      <c r="L710" s="106">
        <f t="shared" si="412"/>
        <v>0</v>
      </c>
      <c r="M710" s="106">
        <f t="shared" si="413"/>
        <v>0</v>
      </c>
      <c r="N710" s="106">
        <f t="shared" si="414"/>
        <v>0</v>
      </c>
      <c r="O710" s="106">
        <f t="shared" si="415"/>
        <v>0</v>
      </c>
      <c r="P710" s="106">
        <f t="shared" si="416"/>
        <v>0</v>
      </c>
      <c r="Q710" s="106">
        <f t="shared" si="417"/>
        <v>0</v>
      </c>
      <c r="R710" s="106">
        <f t="shared" si="418"/>
        <v>0</v>
      </c>
      <c r="S710" s="106">
        <f t="shared" si="419"/>
        <v>0</v>
      </c>
      <c r="T710" s="106">
        <f t="shared" si="420"/>
        <v>0</v>
      </c>
      <c r="U710" s="106">
        <f t="shared" si="421"/>
        <v>0</v>
      </c>
      <c r="V710" s="106">
        <f t="shared" si="422"/>
        <v>0</v>
      </c>
      <c r="W710" s="106">
        <f t="shared" si="423"/>
        <v>0</v>
      </c>
      <c r="X710" s="106">
        <f t="shared" si="424"/>
        <v>0</v>
      </c>
      <c r="Y710" s="98">
        <f t="shared" si="425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08"/>
        <v>688</v>
      </c>
      <c r="C711" s="108">
        <v>39901</v>
      </c>
      <c r="E711" s="107" t="s">
        <v>312</v>
      </c>
      <c r="G711" s="118">
        <v>6.6</v>
      </c>
      <c r="H711" s="106" t="str">
        <f t="shared" si="409"/>
        <v>P, S, T &amp; D Plant - Commodity</v>
      </c>
      <c r="I711" s="98">
        <f>'Dep. Res. Class'!L$175</f>
        <v>0</v>
      </c>
      <c r="J711" s="106">
        <f t="shared" si="410"/>
        <v>0</v>
      </c>
      <c r="K711" s="106">
        <f t="shared" si="411"/>
        <v>0</v>
      </c>
      <c r="L711" s="106">
        <f t="shared" si="412"/>
        <v>0</v>
      </c>
      <c r="M711" s="106">
        <f t="shared" si="413"/>
        <v>0</v>
      </c>
      <c r="N711" s="106">
        <f t="shared" si="414"/>
        <v>0</v>
      </c>
      <c r="O711" s="106">
        <f t="shared" si="415"/>
        <v>0</v>
      </c>
      <c r="P711" s="106">
        <f t="shared" si="416"/>
        <v>0</v>
      </c>
      <c r="Q711" s="106">
        <f t="shared" si="417"/>
        <v>0</v>
      </c>
      <c r="R711" s="106">
        <f t="shared" si="418"/>
        <v>0</v>
      </c>
      <c r="S711" s="106">
        <f t="shared" si="419"/>
        <v>0</v>
      </c>
      <c r="T711" s="106">
        <f t="shared" si="420"/>
        <v>0</v>
      </c>
      <c r="U711" s="106">
        <f t="shared" si="421"/>
        <v>0</v>
      </c>
      <c r="V711" s="106">
        <f t="shared" si="422"/>
        <v>0</v>
      </c>
      <c r="W711" s="106">
        <f t="shared" si="423"/>
        <v>0</v>
      </c>
      <c r="X711" s="106">
        <f t="shared" si="424"/>
        <v>0</v>
      </c>
      <c r="Y711" s="98">
        <f t="shared" si="425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08"/>
        <v>689</v>
      </c>
      <c r="C712" s="108">
        <v>39902</v>
      </c>
      <c r="E712" s="107" t="s">
        <v>313</v>
      </c>
      <c r="G712" s="118">
        <v>6.6</v>
      </c>
      <c r="H712" s="106" t="str">
        <f t="shared" si="409"/>
        <v>P, S, T &amp; D Plant - Commodity</v>
      </c>
      <c r="I712" s="98">
        <f>'Dep. Res. Class'!L$176</f>
        <v>0</v>
      </c>
      <c r="J712" s="106">
        <f t="shared" si="410"/>
        <v>0</v>
      </c>
      <c r="K712" s="106">
        <f t="shared" si="411"/>
        <v>0</v>
      </c>
      <c r="L712" s="106">
        <f t="shared" si="412"/>
        <v>0</v>
      </c>
      <c r="M712" s="106">
        <f t="shared" si="413"/>
        <v>0</v>
      </c>
      <c r="N712" s="106">
        <f t="shared" si="414"/>
        <v>0</v>
      </c>
      <c r="O712" s="106">
        <f t="shared" si="415"/>
        <v>0</v>
      </c>
      <c r="P712" s="106">
        <f t="shared" si="416"/>
        <v>0</v>
      </c>
      <c r="Q712" s="106">
        <f t="shared" si="417"/>
        <v>0</v>
      </c>
      <c r="R712" s="106">
        <f t="shared" si="418"/>
        <v>0</v>
      </c>
      <c r="S712" s="106">
        <f t="shared" si="419"/>
        <v>0</v>
      </c>
      <c r="T712" s="106">
        <f t="shared" si="420"/>
        <v>0</v>
      </c>
      <c r="U712" s="106">
        <f t="shared" si="421"/>
        <v>0</v>
      </c>
      <c r="V712" s="106">
        <f t="shared" si="422"/>
        <v>0</v>
      </c>
      <c r="W712" s="106">
        <f t="shared" si="423"/>
        <v>0</v>
      </c>
      <c r="X712" s="106">
        <f t="shared" si="424"/>
        <v>0</v>
      </c>
      <c r="Y712" s="98">
        <f t="shared" si="425"/>
        <v>0</v>
      </c>
      <c r="Z712" s="98"/>
      <c r="AA712" s="98"/>
      <c r="AB712" s="98"/>
      <c r="AC712" s="98"/>
      <c r="AD712" s="98"/>
      <c r="AE712" s="98"/>
      <c r="AF712" s="98"/>
      <c r="AG712" s="98"/>
    </row>
    <row r="713" spans="1:33">
      <c r="A713" s="97">
        <f t="shared" si="408"/>
        <v>690</v>
      </c>
      <c r="C713" s="108">
        <v>39903</v>
      </c>
      <c r="E713" s="107" t="s">
        <v>314</v>
      </c>
      <c r="G713" s="118">
        <v>6.6</v>
      </c>
      <c r="H713" s="106" t="str">
        <f t="shared" si="409"/>
        <v>P, S, T &amp; D Plant - Commodity</v>
      </c>
      <c r="I713" s="98">
        <f>'Dep. Res. Class'!L$177</f>
        <v>49.968402147543863</v>
      </c>
      <c r="J713" s="106">
        <f t="shared" si="410"/>
        <v>19.294793583365191</v>
      </c>
      <c r="K713" s="106">
        <f t="shared" si="411"/>
        <v>11.411949856890434</v>
      </c>
      <c r="L713" s="106">
        <f t="shared" si="412"/>
        <v>0.21271973869594227</v>
      </c>
      <c r="M713" s="106">
        <f t="shared" si="413"/>
        <v>9.4268569676064597</v>
      </c>
      <c r="N713" s="106">
        <f t="shared" si="414"/>
        <v>9.6220820009858414</v>
      </c>
      <c r="O713" s="106">
        <f t="shared" si="415"/>
        <v>0</v>
      </c>
      <c r="P713" s="106">
        <f t="shared" si="416"/>
        <v>0</v>
      </c>
      <c r="Q713" s="106">
        <f t="shared" si="417"/>
        <v>0</v>
      </c>
      <c r="R713" s="106">
        <f t="shared" si="418"/>
        <v>0</v>
      </c>
      <c r="S713" s="106">
        <f t="shared" si="419"/>
        <v>0</v>
      </c>
      <c r="T713" s="106">
        <f t="shared" si="420"/>
        <v>0</v>
      </c>
      <c r="U713" s="106">
        <f t="shared" si="421"/>
        <v>0</v>
      </c>
      <c r="V713" s="106">
        <f t="shared" si="422"/>
        <v>0</v>
      </c>
      <c r="W713" s="106">
        <f t="shared" si="423"/>
        <v>0</v>
      </c>
      <c r="X713" s="106">
        <f t="shared" si="424"/>
        <v>0</v>
      </c>
      <c r="Y713" s="98">
        <f t="shared" si="425"/>
        <v>0</v>
      </c>
      <c r="Z713" s="98"/>
      <c r="AA713" s="98"/>
      <c r="AB713" s="98"/>
      <c r="AC713" s="98"/>
      <c r="AD713" s="98"/>
      <c r="AE713" s="98"/>
      <c r="AF713" s="98"/>
      <c r="AG713" s="98"/>
    </row>
    <row r="714" spans="1:33">
      <c r="A714" s="97">
        <f t="shared" si="408"/>
        <v>691</v>
      </c>
      <c r="C714" s="108">
        <v>39904</v>
      </c>
      <c r="E714" s="107" t="s">
        <v>315</v>
      </c>
      <c r="G714" s="118">
        <v>6.6</v>
      </c>
      <c r="H714" s="106" t="str">
        <f t="shared" si="409"/>
        <v>P, S, T &amp; D Plant - Commodity</v>
      </c>
      <c r="I714" s="98">
        <f>'Dep. Res. Class'!L$178</f>
        <v>0</v>
      </c>
      <c r="J714" s="106">
        <f t="shared" si="410"/>
        <v>0</v>
      </c>
      <c r="K714" s="106">
        <f t="shared" si="411"/>
        <v>0</v>
      </c>
      <c r="L714" s="106">
        <f t="shared" si="412"/>
        <v>0</v>
      </c>
      <c r="M714" s="106">
        <f t="shared" si="413"/>
        <v>0</v>
      </c>
      <c r="N714" s="106">
        <f t="shared" si="414"/>
        <v>0</v>
      </c>
      <c r="O714" s="106">
        <f t="shared" si="415"/>
        <v>0</v>
      </c>
      <c r="P714" s="106">
        <f t="shared" si="416"/>
        <v>0</v>
      </c>
      <c r="Q714" s="106">
        <f t="shared" si="417"/>
        <v>0</v>
      </c>
      <c r="R714" s="106">
        <f t="shared" si="418"/>
        <v>0</v>
      </c>
      <c r="S714" s="106">
        <f t="shared" si="419"/>
        <v>0</v>
      </c>
      <c r="T714" s="106">
        <f t="shared" si="420"/>
        <v>0</v>
      </c>
      <c r="U714" s="106">
        <f t="shared" si="421"/>
        <v>0</v>
      </c>
      <c r="V714" s="106">
        <f t="shared" si="422"/>
        <v>0</v>
      </c>
      <c r="W714" s="106">
        <f t="shared" si="423"/>
        <v>0</v>
      </c>
      <c r="X714" s="106">
        <f t="shared" si="424"/>
        <v>0</v>
      </c>
      <c r="Y714" s="98">
        <f t="shared" si="425"/>
        <v>0</v>
      </c>
      <c r="Z714" s="98"/>
      <c r="AA714" s="98"/>
      <c r="AB714" s="98"/>
      <c r="AC714" s="98"/>
      <c r="AD714" s="98"/>
      <c r="AE714" s="98"/>
      <c r="AF714" s="98"/>
      <c r="AG714" s="98"/>
    </row>
    <row r="715" spans="1:33">
      <c r="A715" s="97">
        <f t="shared" si="408"/>
        <v>692</v>
      </c>
      <c r="C715" s="108">
        <v>39905</v>
      </c>
      <c r="E715" s="107" t="s">
        <v>316</v>
      </c>
      <c r="G715" s="118">
        <v>6.6</v>
      </c>
      <c r="H715" s="106" t="str">
        <f t="shared" si="409"/>
        <v>P, S, T &amp; D Plant - Commodity</v>
      </c>
      <c r="I715" s="98">
        <f>'Dep. Res. Class'!L$179</f>
        <v>0</v>
      </c>
      <c r="J715" s="106">
        <f t="shared" si="410"/>
        <v>0</v>
      </c>
      <c r="K715" s="106">
        <f t="shared" si="411"/>
        <v>0</v>
      </c>
      <c r="L715" s="106">
        <f t="shared" si="412"/>
        <v>0</v>
      </c>
      <c r="M715" s="106">
        <f t="shared" si="413"/>
        <v>0</v>
      </c>
      <c r="N715" s="106">
        <f t="shared" si="414"/>
        <v>0</v>
      </c>
      <c r="O715" s="106">
        <f t="shared" si="415"/>
        <v>0</v>
      </c>
      <c r="P715" s="106">
        <f t="shared" si="416"/>
        <v>0</v>
      </c>
      <c r="Q715" s="106">
        <f t="shared" si="417"/>
        <v>0</v>
      </c>
      <c r="R715" s="106">
        <f t="shared" si="418"/>
        <v>0</v>
      </c>
      <c r="S715" s="106">
        <f t="shared" si="419"/>
        <v>0</v>
      </c>
      <c r="T715" s="106">
        <f t="shared" si="420"/>
        <v>0</v>
      </c>
      <c r="U715" s="106">
        <f t="shared" si="421"/>
        <v>0</v>
      </c>
      <c r="V715" s="106">
        <f t="shared" si="422"/>
        <v>0</v>
      </c>
      <c r="W715" s="106">
        <f t="shared" si="423"/>
        <v>0</v>
      </c>
      <c r="X715" s="106">
        <f t="shared" si="424"/>
        <v>0</v>
      </c>
      <c r="Y715" s="98">
        <f t="shared" si="425"/>
        <v>0</v>
      </c>
      <c r="Z715" s="98"/>
      <c r="AA715" s="98"/>
      <c r="AB715" s="98"/>
      <c r="AC715" s="98"/>
      <c r="AD715" s="98"/>
      <c r="AE715" s="98"/>
      <c r="AF715" s="98"/>
      <c r="AG715" s="98"/>
    </row>
    <row r="716" spans="1:33">
      <c r="A716" s="97">
        <f t="shared" si="408"/>
        <v>693</v>
      </c>
      <c r="C716" s="108">
        <v>39906</v>
      </c>
      <c r="E716" s="107" t="s">
        <v>317</v>
      </c>
      <c r="G716" s="118">
        <v>6.6</v>
      </c>
      <c r="H716" s="106" t="str">
        <f t="shared" si="409"/>
        <v>P, S, T &amp; D Plant - Commodity</v>
      </c>
      <c r="I716" s="98">
        <f>'Dep. Res. Class'!L$180</f>
        <v>5.0204163808816076E-15</v>
      </c>
      <c r="J716" s="106">
        <f t="shared" si="410"/>
        <v>1.9385830566610854E-15</v>
      </c>
      <c r="K716" s="106">
        <f t="shared" si="411"/>
        <v>1.1465793889138479E-15</v>
      </c>
      <c r="L716" s="106">
        <f t="shared" si="412"/>
        <v>2.1372339614394837E-17</v>
      </c>
      <c r="M716" s="106">
        <f t="shared" si="413"/>
        <v>9.4713349049376562E-16</v>
      </c>
      <c r="N716" s="106">
        <f t="shared" si="414"/>
        <v>9.6674810519851421E-16</v>
      </c>
      <c r="O716" s="106">
        <f t="shared" si="415"/>
        <v>0</v>
      </c>
      <c r="P716" s="106">
        <f t="shared" si="416"/>
        <v>0</v>
      </c>
      <c r="Q716" s="106">
        <f t="shared" si="417"/>
        <v>0</v>
      </c>
      <c r="R716" s="106">
        <f t="shared" si="418"/>
        <v>0</v>
      </c>
      <c r="S716" s="106">
        <f t="shared" si="419"/>
        <v>0</v>
      </c>
      <c r="T716" s="106">
        <f t="shared" si="420"/>
        <v>0</v>
      </c>
      <c r="U716" s="106">
        <f t="shared" si="421"/>
        <v>0</v>
      </c>
      <c r="V716" s="106">
        <f t="shared" si="422"/>
        <v>0</v>
      </c>
      <c r="W716" s="106">
        <f t="shared" si="423"/>
        <v>0</v>
      </c>
      <c r="X716" s="106">
        <f t="shared" si="424"/>
        <v>0</v>
      </c>
      <c r="Y716" s="98">
        <f t="shared" si="425"/>
        <v>0</v>
      </c>
      <c r="Z716" s="98"/>
      <c r="AA716" s="98"/>
      <c r="AB716" s="98"/>
      <c r="AC716" s="98"/>
      <c r="AD716" s="98"/>
      <c r="AE716" s="98"/>
      <c r="AF716" s="98"/>
      <c r="AG716" s="98"/>
    </row>
    <row r="717" spans="1:33">
      <c r="A717" s="97">
        <f t="shared" si="408"/>
        <v>694</v>
      </c>
      <c r="C717" s="108">
        <v>39907</v>
      </c>
      <c r="E717" s="107" t="s">
        <v>318</v>
      </c>
      <c r="G717" s="118">
        <v>6.6</v>
      </c>
      <c r="H717" s="106" t="str">
        <f t="shared" si="409"/>
        <v>P, S, T &amp; D Plant - Commodity</v>
      </c>
      <c r="I717" s="98">
        <f>'Dep. Res. Class'!L$181</f>
        <v>320.09376524584343</v>
      </c>
      <c r="J717" s="106">
        <f t="shared" si="410"/>
        <v>123.60097306101841</v>
      </c>
      <c r="K717" s="106">
        <f t="shared" si="411"/>
        <v>73.104078607572134</v>
      </c>
      <c r="L717" s="106">
        <f t="shared" si="412"/>
        <v>1.3626663886558357</v>
      </c>
      <c r="M717" s="106">
        <f t="shared" si="413"/>
        <v>60.387725272569803</v>
      </c>
      <c r="N717" s="106">
        <f t="shared" si="414"/>
        <v>61.63832191602728</v>
      </c>
      <c r="O717" s="106">
        <f t="shared" si="415"/>
        <v>0</v>
      </c>
      <c r="P717" s="106">
        <f t="shared" si="416"/>
        <v>0</v>
      </c>
      <c r="Q717" s="106">
        <f t="shared" si="417"/>
        <v>0</v>
      </c>
      <c r="R717" s="106">
        <f t="shared" si="418"/>
        <v>0</v>
      </c>
      <c r="S717" s="106">
        <f t="shared" si="419"/>
        <v>0</v>
      </c>
      <c r="T717" s="106">
        <f t="shared" si="420"/>
        <v>0</v>
      </c>
      <c r="U717" s="106">
        <f t="shared" si="421"/>
        <v>0</v>
      </c>
      <c r="V717" s="106">
        <f t="shared" si="422"/>
        <v>0</v>
      </c>
      <c r="W717" s="106">
        <f t="shared" si="423"/>
        <v>0</v>
      </c>
      <c r="X717" s="106">
        <f t="shared" si="424"/>
        <v>0</v>
      </c>
      <c r="Y717" s="98">
        <f t="shared" si="425"/>
        <v>0</v>
      </c>
      <c r="Z717" s="98"/>
      <c r="AA717" s="98"/>
      <c r="AB717" s="98"/>
      <c r="AC717" s="98"/>
      <c r="AD717" s="98"/>
      <c r="AE717" s="98"/>
      <c r="AF717" s="98"/>
      <c r="AG717" s="98"/>
    </row>
    <row r="718" spans="1:33">
      <c r="A718" s="97">
        <f t="shared" si="408"/>
        <v>695</v>
      </c>
      <c r="C718" s="108">
        <v>39908</v>
      </c>
      <c r="E718" s="107" t="s">
        <v>319</v>
      </c>
      <c r="G718" s="118">
        <v>6.6</v>
      </c>
      <c r="H718" s="106" t="str">
        <f t="shared" si="409"/>
        <v>P, S, T &amp; D Plant - Commodity</v>
      </c>
      <c r="I718" s="98">
        <f>'Dep. Res. Class'!L$182</f>
        <v>1183.6127756122798</v>
      </c>
      <c r="J718" s="106">
        <f t="shared" si="410"/>
        <v>457.04011348290499</v>
      </c>
      <c r="K718" s="106">
        <f t="shared" si="411"/>
        <v>270.31742190551881</v>
      </c>
      <c r="L718" s="106">
        <f t="shared" si="412"/>
        <v>5.0387402743435326</v>
      </c>
      <c r="M718" s="106">
        <f t="shared" si="413"/>
        <v>223.29608034658935</v>
      </c>
      <c r="N718" s="106">
        <f t="shared" si="414"/>
        <v>227.92041960292332</v>
      </c>
      <c r="O718" s="106">
        <f t="shared" si="415"/>
        <v>0</v>
      </c>
      <c r="P718" s="106">
        <f t="shared" si="416"/>
        <v>0</v>
      </c>
      <c r="Q718" s="106">
        <f t="shared" si="417"/>
        <v>0</v>
      </c>
      <c r="R718" s="106">
        <f t="shared" si="418"/>
        <v>0</v>
      </c>
      <c r="S718" s="106">
        <f t="shared" si="419"/>
        <v>0</v>
      </c>
      <c r="T718" s="106">
        <f t="shared" si="420"/>
        <v>0</v>
      </c>
      <c r="U718" s="106">
        <f t="shared" si="421"/>
        <v>0</v>
      </c>
      <c r="V718" s="106">
        <f t="shared" si="422"/>
        <v>0</v>
      </c>
      <c r="W718" s="106">
        <f t="shared" si="423"/>
        <v>0</v>
      </c>
      <c r="X718" s="106">
        <f t="shared" si="424"/>
        <v>0</v>
      </c>
      <c r="Y718" s="98">
        <f t="shared" si="425"/>
        <v>0</v>
      </c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08"/>
        <v>696</v>
      </c>
      <c r="C719" s="108">
        <v>39909</v>
      </c>
      <c r="E719" s="107" t="s">
        <v>320</v>
      </c>
      <c r="G719" s="118">
        <v>6.6</v>
      </c>
      <c r="H719" s="106" t="str">
        <f t="shared" si="409"/>
        <v>P, S, T &amp; D Plant - Commodity</v>
      </c>
      <c r="I719" s="98">
        <f>'Dep. Res. Class'!L$183</f>
        <v>0</v>
      </c>
      <c r="J719" s="106">
        <f t="shared" si="410"/>
        <v>0</v>
      </c>
      <c r="K719" s="106">
        <f t="shared" si="411"/>
        <v>0</v>
      </c>
      <c r="L719" s="106">
        <f t="shared" si="412"/>
        <v>0</v>
      </c>
      <c r="M719" s="106">
        <f t="shared" si="413"/>
        <v>0</v>
      </c>
      <c r="N719" s="106">
        <f t="shared" si="414"/>
        <v>0</v>
      </c>
      <c r="O719" s="106">
        <f t="shared" si="415"/>
        <v>0</v>
      </c>
      <c r="P719" s="106">
        <f t="shared" si="416"/>
        <v>0</v>
      </c>
      <c r="Q719" s="106">
        <f t="shared" si="417"/>
        <v>0</v>
      </c>
      <c r="R719" s="106">
        <f t="shared" si="418"/>
        <v>0</v>
      </c>
      <c r="S719" s="106">
        <f t="shared" si="419"/>
        <v>0</v>
      </c>
      <c r="T719" s="106">
        <f t="shared" si="420"/>
        <v>0</v>
      </c>
      <c r="U719" s="106">
        <f t="shared" si="421"/>
        <v>0</v>
      </c>
      <c r="V719" s="106">
        <f t="shared" si="422"/>
        <v>0</v>
      </c>
      <c r="W719" s="106">
        <f t="shared" si="423"/>
        <v>0</v>
      </c>
      <c r="X719" s="106">
        <f t="shared" si="424"/>
        <v>0</v>
      </c>
      <c r="Y719" s="98">
        <f t="shared" si="425"/>
        <v>0</v>
      </c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08"/>
        <v>697</v>
      </c>
      <c r="C720" s="108">
        <v>39924</v>
      </c>
      <c r="E720" s="107" t="s">
        <v>321</v>
      </c>
      <c r="G720" s="118">
        <v>6.6</v>
      </c>
      <c r="H720" s="106" t="str">
        <f t="shared" si="409"/>
        <v>P, S, T &amp; D Plant - Commodity</v>
      </c>
      <c r="I720" s="98">
        <f>'Dep. Res. Class'!L$184</f>
        <v>0</v>
      </c>
      <c r="J720" s="106">
        <f t="shared" si="410"/>
        <v>0</v>
      </c>
      <c r="K720" s="106">
        <f t="shared" si="411"/>
        <v>0</v>
      </c>
      <c r="L720" s="106">
        <f t="shared" si="412"/>
        <v>0</v>
      </c>
      <c r="M720" s="106">
        <f t="shared" si="413"/>
        <v>0</v>
      </c>
      <c r="N720" s="106">
        <f t="shared" si="414"/>
        <v>0</v>
      </c>
      <c r="O720" s="106">
        <f t="shared" si="415"/>
        <v>0</v>
      </c>
      <c r="P720" s="106">
        <f t="shared" si="416"/>
        <v>0</v>
      </c>
      <c r="Q720" s="106">
        <f t="shared" si="417"/>
        <v>0</v>
      </c>
      <c r="R720" s="106">
        <f t="shared" si="418"/>
        <v>0</v>
      </c>
      <c r="S720" s="106">
        <f t="shared" si="419"/>
        <v>0</v>
      </c>
      <c r="T720" s="106">
        <f t="shared" si="420"/>
        <v>0</v>
      </c>
      <c r="U720" s="106">
        <f t="shared" si="421"/>
        <v>0</v>
      </c>
      <c r="V720" s="106">
        <f t="shared" si="422"/>
        <v>0</v>
      </c>
      <c r="W720" s="106">
        <f t="shared" si="423"/>
        <v>0</v>
      </c>
      <c r="X720" s="106">
        <f t="shared" si="424"/>
        <v>0</v>
      </c>
      <c r="Y720" s="98">
        <f t="shared" si="425"/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08"/>
        <v>698</v>
      </c>
      <c r="E721" s="107" t="s">
        <v>355</v>
      </c>
      <c r="G721" s="118">
        <v>6.6</v>
      </c>
      <c r="H721" s="106" t="str">
        <f t="shared" si="409"/>
        <v>P, S, T &amp; D Plant - Commodity</v>
      </c>
      <c r="I721" s="98">
        <f>'Dep. Res. Class'!L$185</f>
        <v>261.3145428078862</v>
      </c>
      <c r="J721" s="106">
        <f t="shared" si="410"/>
        <v>100.90397025147711</v>
      </c>
      <c r="K721" s="106">
        <f t="shared" si="411"/>
        <v>59.679884311578455</v>
      </c>
      <c r="L721" s="106">
        <f t="shared" si="412"/>
        <v>1.1124382384573703</v>
      </c>
      <c r="M721" s="106">
        <f t="shared" si="413"/>
        <v>49.298651002121403</v>
      </c>
      <c r="N721" s="106">
        <f t="shared" si="414"/>
        <v>50.319599004251891</v>
      </c>
      <c r="O721" s="106">
        <f t="shared" si="415"/>
        <v>0</v>
      </c>
      <c r="P721" s="106">
        <f t="shared" si="416"/>
        <v>0</v>
      </c>
      <c r="Q721" s="106">
        <f t="shared" si="417"/>
        <v>0</v>
      </c>
      <c r="R721" s="106">
        <f t="shared" si="418"/>
        <v>0</v>
      </c>
      <c r="S721" s="106">
        <f t="shared" si="419"/>
        <v>0</v>
      </c>
      <c r="T721" s="106">
        <f t="shared" si="420"/>
        <v>0</v>
      </c>
      <c r="U721" s="106">
        <f t="shared" si="421"/>
        <v>0</v>
      </c>
      <c r="V721" s="106">
        <f t="shared" si="422"/>
        <v>0</v>
      </c>
      <c r="W721" s="106">
        <f t="shared" si="423"/>
        <v>0</v>
      </c>
      <c r="X721" s="106">
        <f t="shared" si="424"/>
        <v>0</v>
      </c>
      <c r="Y721" s="98">
        <f t="shared" si="425"/>
        <v>0</v>
      </c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08"/>
        <v>699</v>
      </c>
      <c r="G722" s="118"/>
      <c r="I722" s="98"/>
      <c r="J722" s="119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08"/>
        <v>700</v>
      </c>
      <c r="D723" s="97" t="s">
        <v>149</v>
      </c>
      <c r="G723" s="118"/>
      <c r="I723" s="98">
        <f>'Dep. Res. Class'!L$187</f>
        <v>2262.5446011558365</v>
      </c>
      <c r="J723" s="106">
        <f>SUM(J687:J721)</f>
        <v>873.65873584582914</v>
      </c>
      <c r="K723" s="106">
        <f t="shared" ref="K723:X723" si="426">SUM(K687:K721)</f>
        <v>516.72746030838857</v>
      </c>
      <c r="L723" s="106">
        <f t="shared" si="426"/>
        <v>9.6318448391578517</v>
      </c>
      <c r="M723" s="106">
        <f t="shared" si="426"/>
        <v>426.84343347518194</v>
      </c>
      <c r="N723" s="106">
        <f t="shared" si="426"/>
        <v>435.68312668727918</v>
      </c>
      <c r="O723" s="106">
        <f t="shared" si="426"/>
        <v>0</v>
      </c>
      <c r="P723" s="106">
        <f t="shared" si="426"/>
        <v>0</v>
      </c>
      <c r="Q723" s="106">
        <f t="shared" si="426"/>
        <v>0</v>
      </c>
      <c r="R723" s="106">
        <f t="shared" si="426"/>
        <v>0</v>
      </c>
      <c r="S723" s="106">
        <f t="shared" si="426"/>
        <v>0</v>
      </c>
      <c r="T723" s="106">
        <f t="shared" si="426"/>
        <v>0</v>
      </c>
      <c r="U723" s="106">
        <f t="shared" si="426"/>
        <v>0</v>
      </c>
      <c r="V723" s="106">
        <f t="shared" si="426"/>
        <v>0</v>
      </c>
      <c r="W723" s="106">
        <f t="shared" si="426"/>
        <v>0</v>
      </c>
      <c r="X723" s="106">
        <f t="shared" si="426"/>
        <v>0</v>
      </c>
      <c r="Y723" s="98">
        <f>SUM(J723:X723)-I723</f>
        <v>0</v>
      </c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08"/>
        <v>701</v>
      </c>
      <c r="G724" s="118"/>
      <c r="I724" s="98"/>
      <c r="J724" s="119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08"/>
        <v>702</v>
      </c>
      <c r="D725" s="97" t="s">
        <v>350</v>
      </c>
      <c r="G725" s="118"/>
      <c r="I725" s="98"/>
      <c r="J725" s="119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08"/>
        <v>703</v>
      </c>
      <c r="G726" s="118"/>
      <c r="I726" s="98"/>
      <c r="J726" s="119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08"/>
        <v>704</v>
      </c>
      <c r="D727" s="97" t="s">
        <v>148</v>
      </c>
      <c r="G727" s="118"/>
      <c r="I727" s="98"/>
      <c r="J727" s="119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08"/>
        <v>705</v>
      </c>
      <c r="G728" s="118"/>
      <c r="I728" s="98"/>
      <c r="J728" s="119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08"/>
        <v>706</v>
      </c>
      <c r="C729" s="97">
        <v>37400</v>
      </c>
      <c r="E729" s="107" t="s">
        <v>115</v>
      </c>
      <c r="G729" s="118">
        <v>6.6</v>
      </c>
      <c r="H729" s="106" t="str">
        <f t="shared" ref="H729:H763" si="427">VLOOKUP($G729,alloc,3)</f>
        <v>P, S, T &amp; D Plant - Commodity</v>
      </c>
      <c r="I729" s="98">
        <f>'Dep. Res. Class'!L$193</f>
        <v>0</v>
      </c>
      <c r="J729" s="106">
        <f t="shared" ref="J729:J763" si="428">$I729*VLOOKUP($G729,alloc,6)</f>
        <v>0</v>
      </c>
      <c r="K729" s="106">
        <f t="shared" ref="K729:K763" si="429">$I729*VLOOKUP($G729,alloc,7)</f>
        <v>0</v>
      </c>
      <c r="L729" s="106">
        <f t="shared" ref="L729:L763" si="430">$I729*VLOOKUP($G729,alloc,8)</f>
        <v>0</v>
      </c>
      <c r="M729" s="106">
        <f t="shared" ref="M729:M763" si="431">$I729*VLOOKUP($G729,alloc,9)</f>
        <v>0</v>
      </c>
      <c r="N729" s="106">
        <f t="shared" ref="N729:N763" si="432">$I729*VLOOKUP($G729,alloc,10)</f>
        <v>0</v>
      </c>
      <c r="O729" s="106">
        <f t="shared" ref="O729:O763" si="433">$I729*VLOOKUP($G729,alloc,11)</f>
        <v>0</v>
      </c>
      <c r="P729" s="106">
        <f t="shared" ref="P729:P763" si="434">$I729*VLOOKUP($G729,alloc,12)</f>
        <v>0</v>
      </c>
      <c r="Q729" s="106">
        <f t="shared" ref="Q729:Q763" si="435">$I729*VLOOKUP($G729,alloc,13)</f>
        <v>0</v>
      </c>
      <c r="R729" s="106">
        <f t="shared" ref="R729:R763" si="436">$I729*VLOOKUP($G729,alloc,14)</f>
        <v>0</v>
      </c>
      <c r="S729" s="106">
        <f t="shared" ref="S729:S763" si="437">$I729*VLOOKUP($G729,alloc,15)</f>
        <v>0</v>
      </c>
      <c r="T729" s="106">
        <f t="shared" ref="T729:T763" si="438">$I729*VLOOKUP($G729,alloc,16)</f>
        <v>0</v>
      </c>
      <c r="U729" s="106">
        <f t="shared" ref="U729:U763" si="439">$I729*VLOOKUP($G729,alloc,17)</f>
        <v>0</v>
      </c>
      <c r="V729" s="106">
        <f t="shared" ref="V729:V763" si="440">$I729*VLOOKUP($G729,alloc,18)</f>
        <v>0</v>
      </c>
      <c r="W729" s="106">
        <f t="shared" ref="W729:W763" si="441">$I729*VLOOKUP($G729,alloc,19)</f>
        <v>0</v>
      </c>
      <c r="X729" s="106">
        <f t="shared" ref="X729:X763" si="442">$I729*VLOOKUP($G729,alloc,20)</f>
        <v>0</v>
      </c>
      <c r="Y729" s="98">
        <f t="shared" ref="Y729:Y763" si="443">SUM(J729:X729)-I729</f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08"/>
        <v>707</v>
      </c>
      <c r="C730" s="97">
        <v>39000</v>
      </c>
      <c r="E730" s="107" t="s">
        <v>139</v>
      </c>
      <c r="G730" s="118">
        <v>6.6</v>
      </c>
      <c r="H730" s="106" t="str">
        <f t="shared" si="427"/>
        <v>P, S, T &amp; D Plant - Commodity</v>
      </c>
      <c r="I730" s="98">
        <f>'Dep. Res. Class'!L$194</f>
        <v>1242.4965332987738</v>
      </c>
      <c r="J730" s="106">
        <f t="shared" si="428"/>
        <v>479.77748152239189</v>
      </c>
      <c r="K730" s="106">
        <f t="shared" si="429"/>
        <v>283.76549030921473</v>
      </c>
      <c r="L730" s="106">
        <f t="shared" si="430"/>
        <v>5.2894134399877109</v>
      </c>
      <c r="M730" s="106">
        <f t="shared" si="431"/>
        <v>234.40487585673475</v>
      </c>
      <c r="N730" s="106">
        <f t="shared" si="432"/>
        <v>239.25927217044483</v>
      </c>
      <c r="O730" s="106">
        <f t="shared" si="433"/>
        <v>0</v>
      </c>
      <c r="P730" s="106">
        <f t="shared" si="434"/>
        <v>0</v>
      </c>
      <c r="Q730" s="106">
        <f t="shared" si="435"/>
        <v>0</v>
      </c>
      <c r="R730" s="106">
        <f t="shared" si="436"/>
        <v>0</v>
      </c>
      <c r="S730" s="106">
        <f t="shared" si="437"/>
        <v>0</v>
      </c>
      <c r="T730" s="106">
        <f t="shared" si="438"/>
        <v>0</v>
      </c>
      <c r="U730" s="106">
        <f t="shared" si="439"/>
        <v>0</v>
      </c>
      <c r="V730" s="106">
        <f t="shared" si="440"/>
        <v>0</v>
      </c>
      <c r="W730" s="106">
        <f t="shared" si="441"/>
        <v>0</v>
      </c>
      <c r="X730" s="106">
        <f t="shared" si="442"/>
        <v>0</v>
      </c>
      <c r="Y730" s="98">
        <f t="shared" si="443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08"/>
        <v>708</v>
      </c>
      <c r="C731" s="97">
        <v>36602</v>
      </c>
      <c r="E731" s="107" t="s">
        <v>139</v>
      </c>
      <c r="G731" s="118">
        <v>6.6</v>
      </c>
      <c r="H731" s="106" t="str">
        <f t="shared" si="427"/>
        <v>P, S, T &amp; D Plant - Commodity</v>
      </c>
      <c r="I731" s="98">
        <f>'Dep. Res. Class'!L$195</f>
        <v>0</v>
      </c>
      <c r="J731" s="106">
        <f t="shared" si="428"/>
        <v>0</v>
      </c>
      <c r="K731" s="106">
        <f t="shared" si="429"/>
        <v>0</v>
      </c>
      <c r="L731" s="106">
        <f t="shared" si="430"/>
        <v>0</v>
      </c>
      <c r="M731" s="106">
        <f t="shared" si="431"/>
        <v>0</v>
      </c>
      <c r="N731" s="106">
        <f t="shared" si="432"/>
        <v>0</v>
      </c>
      <c r="O731" s="106">
        <f t="shared" si="433"/>
        <v>0</v>
      </c>
      <c r="P731" s="106">
        <f t="shared" si="434"/>
        <v>0</v>
      </c>
      <c r="Q731" s="106">
        <f t="shared" si="435"/>
        <v>0</v>
      </c>
      <c r="R731" s="106">
        <f t="shared" si="436"/>
        <v>0</v>
      </c>
      <c r="S731" s="106">
        <f t="shared" si="437"/>
        <v>0</v>
      </c>
      <c r="T731" s="106">
        <f t="shared" si="438"/>
        <v>0</v>
      </c>
      <c r="U731" s="106">
        <f t="shared" si="439"/>
        <v>0</v>
      </c>
      <c r="V731" s="106">
        <f t="shared" si="440"/>
        <v>0</v>
      </c>
      <c r="W731" s="106">
        <f t="shared" si="441"/>
        <v>0</v>
      </c>
      <c r="X731" s="106">
        <f t="shared" si="442"/>
        <v>0</v>
      </c>
      <c r="Y731" s="98">
        <f t="shared" si="443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08"/>
        <v>709</v>
      </c>
      <c r="C732" s="97">
        <v>37503</v>
      </c>
      <c r="E732" s="107" t="s">
        <v>278</v>
      </c>
      <c r="G732" s="118">
        <v>6.6</v>
      </c>
      <c r="H732" s="106" t="str">
        <f t="shared" si="427"/>
        <v>P, S, T &amp; D Plant - Commodity</v>
      </c>
      <c r="I732" s="98">
        <f>'Dep. Res. Class'!L$196</f>
        <v>0</v>
      </c>
      <c r="J732" s="106">
        <f t="shared" si="428"/>
        <v>0</v>
      </c>
      <c r="K732" s="106">
        <f t="shared" si="429"/>
        <v>0</v>
      </c>
      <c r="L732" s="106">
        <f t="shared" si="430"/>
        <v>0</v>
      </c>
      <c r="M732" s="106">
        <f t="shared" si="431"/>
        <v>0</v>
      </c>
      <c r="N732" s="106">
        <f t="shared" si="432"/>
        <v>0</v>
      </c>
      <c r="O732" s="106">
        <f t="shared" si="433"/>
        <v>0</v>
      </c>
      <c r="P732" s="106">
        <f t="shared" si="434"/>
        <v>0</v>
      </c>
      <c r="Q732" s="106">
        <f t="shared" si="435"/>
        <v>0</v>
      </c>
      <c r="R732" s="106">
        <f t="shared" si="436"/>
        <v>0</v>
      </c>
      <c r="S732" s="106">
        <f t="shared" si="437"/>
        <v>0</v>
      </c>
      <c r="T732" s="106">
        <f t="shared" si="438"/>
        <v>0</v>
      </c>
      <c r="U732" s="106">
        <f t="shared" si="439"/>
        <v>0</v>
      </c>
      <c r="V732" s="106">
        <f t="shared" si="440"/>
        <v>0</v>
      </c>
      <c r="W732" s="106">
        <f t="shared" si="441"/>
        <v>0</v>
      </c>
      <c r="X732" s="106">
        <f t="shared" si="442"/>
        <v>0</v>
      </c>
      <c r="Y732" s="98">
        <f t="shared" si="443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08"/>
        <v>710</v>
      </c>
      <c r="C733" s="97">
        <v>39004</v>
      </c>
      <c r="E733" s="107" t="s">
        <v>293</v>
      </c>
      <c r="G733" s="118">
        <v>6.6</v>
      </c>
      <c r="H733" s="106" t="str">
        <f t="shared" si="427"/>
        <v>P, S, T &amp; D Plant - Commodity</v>
      </c>
      <c r="I733" s="98">
        <f>'Dep. Res. Class'!L$197</f>
        <v>0</v>
      </c>
      <c r="J733" s="106">
        <f t="shared" si="428"/>
        <v>0</v>
      </c>
      <c r="K733" s="106">
        <f t="shared" si="429"/>
        <v>0</v>
      </c>
      <c r="L733" s="106">
        <f t="shared" si="430"/>
        <v>0</v>
      </c>
      <c r="M733" s="106">
        <f t="shared" si="431"/>
        <v>0</v>
      </c>
      <c r="N733" s="106">
        <f t="shared" si="432"/>
        <v>0</v>
      </c>
      <c r="O733" s="106">
        <f t="shared" si="433"/>
        <v>0</v>
      </c>
      <c r="P733" s="106">
        <f t="shared" si="434"/>
        <v>0</v>
      </c>
      <c r="Q733" s="106">
        <f t="shared" si="435"/>
        <v>0</v>
      </c>
      <c r="R733" s="106">
        <f t="shared" si="436"/>
        <v>0</v>
      </c>
      <c r="S733" s="106">
        <f t="shared" si="437"/>
        <v>0</v>
      </c>
      <c r="T733" s="106">
        <f t="shared" si="438"/>
        <v>0</v>
      </c>
      <c r="U733" s="106">
        <f t="shared" si="439"/>
        <v>0</v>
      </c>
      <c r="V733" s="106">
        <f t="shared" si="440"/>
        <v>0</v>
      </c>
      <c r="W733" s="106">
        <f t="shared" si="441"/>
        <v>0</v>
      </c>
      <c r="X733" s="106">
        <f t="shared" si="442"/>
        <v>0</v>
      </c>
      <c r="Y733" s="98">
        <f t="shared" si="443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08"/>
        <v>711</v>
      </c>
      <c r="C734" s="97">
        <v>39009</v>
      </c>
      <c r="E734" s="107" t="s">
        <v>294</v>
      </c>
      <c r="G734" s="118">
        <v>6.6</v>
      </c>
      <c r="H734" s="106" t="str">
        <f t="shared" si="427"/>
        <v>P, S, T &amp; D Plant - Commodity</v>
      </c>
      <c r="I734" s="98">
        <f>'Dep. Res. Class'!L$198</f>
        <v>4818.8080469301085</v>
      </c>
      <c r="J734" s="106">
        <f t="shared" si="428"/>
        <v>1860.7340356578886</v>
      </c>
      <c r="K734" s="106">
        <f t="shared" si="429"/>
        <v>1100.5354071392812</v>
      </c>
      <c r="L734" s="106">
        <f t="shared" si="430"/>
        <v>20.514075786176843</v>
      </c>
      <c r="M734" s="106">
        <f t="shared" si="431"/>
        <v>909.09879564748189</v>
      </c>
      <c r="N734" s="106">
        <f t="shared" si="432"/>
        <v>927.92573269928039</v>
      </c>
      <c r="O734" s="106">
        <f t="shared" si="433"/>
        <v>0</v>
      </c>
      <c r="P734" s="106">
        <f t="shared" si="434"/>
        <v>0</v>
      </c>
      <c r="Q734" s="106">
        <f t="shared" si="435"/>
        <v>0</v>
      </c>
      <c r="R734" s="106">
        <f t="shared" si="436"/>
        <v>0</v>
      </c>
      <c r="S734" s="106">
        <f t="shared" si="437"/>
        <v>0</v>
      </c>
      <c r="T734" s="106">
        <f t="shared" si="438"/>
        <v>0</v>
      </c>
      <c r="U734" s="106">
        <f t="shared" si="439"/>
        <v>0</v>
      </c>
      <c r="V734" s="106">
        <f t="shared" si="440"/>
        <v>0</v>
      </c>
      <c r="W734" s="106">
        <f t="shared" si="441"/>
        <v>0</v>
      </c>
      <c r="X734" s="106">
        <f t="shared" si="442"/>
        <v>0</v>
      </c>
      <c r="Y734" s="98">
        <f t="shared" si="443"/>
        <v>0</v>
      </c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08"/>
        <v>712</v>
      </c>
      <c r="C735" s="97">
        <v>39100</v>
      </c>
      <c r="E735" s="107" t="s">
        <v>295</v>
      </c>
      <c r="G735" s="118">
        <v>6.6</v>
      </c>
      <c r="H735" s="106" t="str">
        <f t="shared" si="427"/>
        <v>P, S, T &amp; D Plant - Commodity</v>
      </c>
      <c r="I735" s="98">
        <f>'Dep. Res. Class'!L$199</f>
        <v>1468.1121548706451</v>
      </c>
      <c r="J735" s="106">
        <f t="shared" si="428"/>
        <v>566.89667405846683</v>
      </c>
      <c r="K735" s="106">
        <f t="shared" si="429"/>
        <v>335.29233626892528</v>
      </c>
      <c r="L735" s="106">
        <f t="shared" si="430"/>
        <v>6.2498783338776605</v>
      </c>
      <c r="M735" s="106">
        <f t="shared" si="431"/>
        <v>276.96869824864609</v>
      </c>
      <c r="N735" s="106">
        <f t="shared" si="432"/>
        <v>282.70456796072943</v>
      </c>
      <c r="O735" s="106">
        <f t="shared" si="433"/>
        <v>0</v>
      </c>
      <c r="P735" s="106">
        <f t="shared" si="434"/>
        <v>0</v>
      </c>
      <c r="Q735" s="106">
        <f t="shared" si="435"/>
        <v>0</v>
      </c>
      <c r="R735" s="106">
        <f t="shared" si="436"/>
        <v>0</v>
      </c>
      <c r="S735" s="106">
        <f t="shared" si="437"/>
        <v>0</v>
      </c>
      <c r="T735" s="106">
        <f t="shared" si="438"/>
        <v>0</v>
      </c>
      <c r="U735" s="106">
        <f t="shared" si="439"/>
        <v>0</v>
      </c>
      <c r="V735" s="106">
        <f t="shared" si="440"/>
        <v>0</v>
      </c>
      <c r="W735" s="106">
        <f t="shared" si="441"/>
        <v>0</v>
      </c>
      <c r="X735" s="106">
        <f t="shared" si="442"/>
        <v>0</v>
      </c>
      <c r="Y735" s="98">
        <f t="shared" si="443"/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08"/>
        <v>713</v>
      </c>
      <c r="C736" s="97">
        <v>39102</v>
      </c>
      <c r="E736" s="107" t="s">
        <v>296</v>
      </c>
      <c r="G736" s="118">
        <v>6.6</v>
      </c>
      <c r="H736" s="106" t="str">
        <f t="shared" si="427"/>
        <v>P, S, T &amp; D Plant - Commodity</v>
      </c>
      <c r="I736" s="98">
        <f>'Dep. Res. Class'!L$200</f>
        <v>6.18171032027171E-4</v>
      </c>
      <c r="J736" s="106">
        <f t="shared" si="428"/>
        <v>2.3870049770575617E-4</v>
      </c>
      <c r="K736" s="106">
        <f t="shared" si="429"/>
        <v>1.4117995607796402E-4</v>
      </c>
      <c r="L736" s="106">
        <f t="shared" si="430"/>
        <v>2.6316066704303124E-6</v>
      </c>
      <c r="M736" s="106">
        <f t="shared" si="431"/>
        <v>1.1662189803930428E-4</v>
      </c>
      <c r="N736" s="106">
        <f t="shared" si="432"/>
        <v>1.1903707353371627E-4</v>
      </c>
      <c r="O736" s="106">
        <f t="shared" si="433"/>
        <v>0</v>
      </c>
      <c r="P736" s="106">
        <f t="shared" si="434"/>
        <v>0</v>
      </c>
      <c r="Q736" s="106">
        <f t="shared" si="435"/>
        <v>0</v>
      </c>
      <c r="R736" s="106">
        <f t="shared" si="436"/>
        <v>0</v>
      </c>
      <c r="S736" s="106">
        <f t="shared" si="437"/>
        <v>0</v>
      </c>
      <c r="T736" s="106">
        <f t="shared" si="438"/>
        <v>0</v>
      </c>
      <c r="U736" s="106">
        <f t="shared" si="439"/>
        <v>0</v>
      </c>
      <c r="V736" s="106">
        <f t="shared" si="440"/>
        <v>0</v>
      </c>
      <c r="W736" s="106">
        <f t="shared" si="441"/>
        <v>0</v>
      </c>
      <c r="X736" s="106">
        <f t="shared" si="442"/>
        <v>0</v>
      </c>
      <c r="Y736" s="98">
        <f t="shared" si="443"/>
        <v>0</v>
      </c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08"/>
        <v>714</v>
      </c>
      <c r="C737" s="97">
        <v>39103</v>
      </c>
      <c r="E737" s="107" t="s">
        <v>297</v>
      </c>
      <c r="G737" s="118">
        <v>6.6</v>
      </c>
      <c r="H737" s="106" t="str">
        <f t="shared" si="427"/>
        <v>P, S, T &amp; D Plant - Commodity</v>
      </c>
      <c r="I737" s="98">
        <f>'Dep. Res. Class'!L$201</f>
        <v>2.2077536858113251E-4</v>
      </c>
      <c r="J737" s="106">
        <f t="shared" si="428"/>
        <v>8.5250177752055776E-5</v>
      </c>
      <c r="K737" s="106">
        <f t="shared" si="429"/>
        <v>5.0421412884987156E-5</v>
      </c>
      <c r="L737" s="106">
        <f t="shared" si="430"/>
        <v>9.3985952515368303E-7</v>
      </c>
      <c r="M737" s="106">
        <f t="shared" si="431"/>
        <v>4.1650677871180103E-5</v>
      </c>
      <c r="N737" s="106">
        <f t="shared" si="432"/>
        <v>4.2513240547755811E-5</v>
      </c>
      <c r="O737" s="106">
        <f t="shared" si="433"/>
        <v>0</v>
      </c>
      <c r="P737" s="106">
        <f t="shared" si="434"/>
        <v>0</v>
      </c>
      <c r="Q737" s="106">
        <f t="shared" si="435"/>
        <v>0</v>
      </c>
      <c r="R737" s="106">
        <f t="shared" si="436"/>
        <v>0</v>
      </c>
      <c r="S737" s="106">
        <f t="shared" si="437"/>
        <v>0</v>
      </c>
      <c r="T737" s="106">
        <f t="shared" si="438"/>
        <v>0</v>
      </c>
      <c r="U737" s="106">
        <f t="shared" si="439"/>
        <v>0</v>
      </c>
      <c r="V737" s="106">
        <f t="shared" si="440"/>
        <v>0</v>
      </c>
      <c r="W737" s="106">
        <f t="shared" si="441"/>
        <v>0</v>
      </c>
      <c r="X737" s="106">
        <f t="shared" si="442"/>
        <v>0</v>
      </c>
      <c r="Y737" s="98">
        <f t="shared" si="443"/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08"/>
        <v>715</v>
      </c>
      <c r="C738" s="97">
        <v>39200</v>
      </c>
      <c r="E738" s="107" t="s">
        <v>298</v>
      </c>
      <c r="G738" s="118">
        <v>6.6</v>
      </c>
      <c r="H738" s="106" t="str">
        <f t="shared" si="427"/>
        <v>P, S, T &amp; D Plant - Commodity</v>
      </c>
      <c r="I738" s="98">
        <f>'Dep. Res. Class'!L$202</f>
        <v>45.78061611733564</v>
      </c>
      <c r="J738" s="106">
        <f t="shared" si="428"/>
        <v>17.677722323300099</v>
      </c>
      <c r="K738" s="106">
        <f t="shared" si="429"/>
        <v>10.455529356450805</v>
      </c>
      <c r="L738" s="106">
        <f t="shared" si="430"/>
        <v>0.19489197731525945</v>
      </c>
      <c r="M738" s="106">
        <f t="shared" si="431"/>
        <v>8.636804490019804</v>
      </c>
      <c r="N738" s="106">
        <f t="shared" si="432"/>
        <v>8.8156679702496774</v>
      </c>
      <c r="O738" s="106">
        <f t="shared" si="433"/>
        <v>0</v>
      </c>
      <c r="P738" s="106">
        <f t="shared" si="434"/>
        <v>0</v>
      </c>
      <c r="Q738" s="106">
        <f t="shared" si="435"/>
        <v>0</v>
      </c>
      <c r="R738" s="106">
        <f t="shared" si="436"/>
        <v>0</v>
      </c>
      <c r="S738" s="106">
        <f t="shared" si="437"/>
        <v>0</v>
      </c>
      <c r="T738" s="106">
        <f t="shared" si="438"/>
        <v>0</v>
      </c>
      <c r="U738" s="106">
        <f t="shared" si="439"/>
        <v>0</v>
      </c>
      <c r="V738" s="106">
        <f t="shared" si="440"/>
        <v>0</v>
      </c>
      <c r="W738" s="106">
        <f t="shared" si="441"/>
        <v>0</v>
      </c>
      <c r="X738" s="106">
        <f t="shared" si="442"/>
        <v>0</v>
      </c>
      <c r="Y738" s="98">
        <f t="shared" si="443"/>
        <v>0</v>
      </c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08"/>
        <v>716</v>
      </c>
      <c r="C739" s="97">
        <v>39201</v>
      </c>
      <c r="E739" s="107" t="s">
        <v>299</v>
      </c>
      <c r="G739" s="118">
        <v>6.6</v>
      </c>
      <c r="H739" s="106" t="str">
        <f t="shared" si="427"/>
        <v>P, S, T &amp; D Plant - Commodity</v>
      </c>
      <c r="I739" s="98">
        <f>'Dep. Res. Class'!L$203</f>
        <v>0</v>
      </c>
      <c r="J739" s="106">
        <f t="shared" si="428"/>
        <v>0</v>
      </c>
      <c r="K739" s="106">
        <f t="shared" si="429"/>
        <v>0</v>
      </c>
      <c r="L739" s="106">
        <f t="shared" si="430"/>
        <v>0</v>
      </c>
      <c r="M739" s="106">
        <f t="shared" si="431"/>
        <v>0</v>
      </c>
      <c r="N739" s="106">
        <f t="shared" si="432"/>
        <v>0</v>
      </c>
      <c r="O739" s="106">
        <f t="shared" si="433"/>
        <v>0</v>
      </c>
      <c r="P739" s="106">
        <f t="shared" si="434"/>
        <v>0</v>
      </c>
      <c r="Q739" s="106">
        <f t="shared" si="435"/>
        <v>0</v>
      </c>
      <c r="R739" s="106">
        <f t="shared" si="436"/>
        <v>0</v>
      </c>
      <c r="S739" s="106">
        <f t="shared" si="437"/>
        <v>0</v>
      </c>
      <c r="T739" s="106">
        <f t="shared" si="438"/>
        <v>0</v>
      </c>
      <c r="U739" s="106">
        <f t="shared" si="439"/>
        <v>0</v>
      </c>
      <c r="V739" s="106">
        <f t="shared" si="440"/>
        <v>0</v>
      </c>
      <c r="W739" s="106">
        <f t="shared" si="441"/>
        <v>0</v>
      </c>
      <c r="X739" s="106">
        <f t="shared" si="442"/>
        <v>0</v>
      </c>
      <c r="Y739" s="98">
        <f t="shared" si="443"/>
        <v>0</v>
      </c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08"/>
        <v>717</v>
      </c>
      <c r="C740" s="97">
        <v>39202</v>
      </c>
      <c r="E740" s="107" t="s">
        <v>300</v>
      </c>
      <c r="G740" s="118">
        <v>6.6</v>
      </c>
      <c r="H740" s="106" t="str">
        <f t="shared" si="427"/>
        <v>P, S, T &amp; D Plant - Commodity</v>
      </c>
      <c r="I740" s="98">
        <f>'Dep. Res. Class'!L$204</f>
        <v>0</v>
      </c>
      <c r="J740" s="106">
        <f t="shared" si="428"/>
        <v>0</v>
      </c>
      <c r="K740" s="106">
        <f t="shared" si="429"/>
        <v>0</v>
      </c>
      <c r="L740" s="106">
        <f t="shared" si="430"/>
        <v>0</v>
      </c>
      <c r="M740" s="106">
        <f t="shared" si="431"/>
        <v>0</v>
      </c>
      <c r="N740" s="106">
        <f t="shared" si="432"/>
        <v>0</v>
      </c>
      <c r="O740" s="106">
        <f t="shared" si="433"/>
        <v>0</v>
      </c>
      <c r="P740" s="106">
        <f t="shared" si="434"/>
        <v>0</v>
      </c>
      <c r="Q740" s="106">
        <f t="shared" si="435"/>
        <v>0</v>
      </c>
      <c r="R740" s="106">
        <f t="shared" si="436"/>
        <v>0</v>
      </c>
      <c r="S740" s="106">
        <f t="shared" si="437"/>
        <v>0</v>
      </c>
      <c r="T740" s="106">
        <f t="shared" si="438"/>
        <v>0</v>
      </c>
      <c r="U740" s="106">
        <f t="shared" si="439"/>
        <v>0</v>
      </c>
      <c r="V740" s="106">
        <f t="shared" si="440"/>
        <v>0</v>
      </c>
      <c r="W740" s="106">
        <f t="shared" si="441"/>
        <v>0</v>
      </c>
      <c r="X740" s="106">
        <f t="shared" si="442"/>
        <v>0</v>
      </c>
      <c r="Y740" s="98">
        <f t="shared" si="443"/>
        <v>0</v>
      </c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08"/>
        <v>718</v>
      </c>
      <c r="C741" s="97">
        <v>39300</v>
      </c>
      <c r="E741" s="107" t="s">
        <v>186</v>
      </c>
      <c r="G741" s="118">
        <v>6.6</v>
      </c>
      <c r="H741" s="106" t="str">
        <f t="shared" si="427"/>
        <v>P, S, T &amp; D Plant - Commodity</v>
      </c>
      <c r="I741" s="98">
        <f>'Dep. Res. Class'!L$205</f>
        <v>0</v>
      </c>
      <c r="J741" s="106">
        <f t="shared" si="428"/>
        <v>0</v>
      </c>
      <c r="K741" s="106">
        <f t="shared" si="429"/>
        <v>0</v>
      </c>
      <c r="L741" s="106">
        <f t="shared" si="430"/>
        <v>0</v>
      </c>
      <c r="M741" s="106">
        <f t="shared" si="431"/>
        <v>0</v>
      </c>
      <c r="N741" s="106">
        <f t="shared" si="432"/>
        <v>0</v>
      </c>
      <c r="O741" s="106">
        <f t="shared" si="433"/>
        <v>0</v>
      </c>
      <c r="P741" s="106">
        <f t="shared" si="434"/>
        <v>0</v>
      </c>
      <c r="Q741" s="106">
        <f t="shared" si="435"/>
        <v>0</v>
      </c>
      <c r="R741" s="106">
        <f t="shared" si="436"/>
        <v>0</v>
      </c>
      <c r="S741" s="106">
        <f t="shared" si="437"/>
        <v>0</v>
      </c>
      <c r="T741" s="106">
        <f t="shared" si="438"/>
        <v>0</v>
      </c>
      <c r="U741" s="106">
        <f t="shared" si="439"/>
        <v>0</v>
      </c>
      <c r="V741" s="106">
        <f t="shared" si="440"/>
        <v>0</v>
      </c>
      <c r="W741" s="106">
        <f t="shared" si="441"/>
        <v>0</v>
      </c>
      <c r="X741" s="106">
        <f t="shared" si="442"/>
        <v>0</v>
      </c>
      <c r="Y741" s="98">
        <f t="shared" si="443"/>
        <v>0</v>
      </c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si="408"/>
        <v>719</v>
      </c>
      <c r="C742" s="97">
        <v>39400</v>
      </c>
      <c r="E742" s="107" t="s">
        <v>301</v>
      </c>
      <c r="G742" s="118">
        <v>6.6</v>
      </c>
      <c r="H742" s="106" t="str">
        <f t="shared" si="427"/>
        <v>P, S, T &amp; D Plant - Commodity</v>
      </c>
      <c r="I742" s="98">
        <f>'Dep. Res. Class'!L$206</f>
        <v>28.079039968352944</v>
      </c>
      <c r="J742" s="106">
        <f t="shared" si="428"/>
        <v>10.842437559013714</v>
      </c>
      <c r="K742" s="106">
        <f t="shared" si="429"/>
        <v>6.4127845273558908</v>
      </c>
      <c r="L742" s="106">
        <f t="shared" si="430"/>
        <v>0.11953486179654739</v>
      </c>
      <c r="M742" s="106">
        <f t="shared" si="431"/>
        <v>5.2972895308476282</v>
      </c>
      <c r="N742" s="106">
        <f t="shared" si="432"/>
        <v>5.4069934893391673</v>
      </c>
      <c r="O742" s="106">
        <f t="shared" si="433"/>
        <v>0</v>
      </c>
      <c r="P742" s="106">
        <f t="shared" si="434"/>
        <v>0</v>
      </c>
      <c r="Q742" s="106">
        <f t="shared" si="435"/>
        <v>0</v>
      </c>
      <c r="R742" s="106">
        <f t="shared" si="436"/>
        <v>0</v>
      </c>
      <c r="S742" s="106">
        <f t="shared" si="437"/>
        <v>0</v>
      </c>
      <c r="T742" s="106">
        <f t="shared" si="438"/>
        <v>0</v>
      </c>
      <c r="U742" s="106">
        <f t="shared" si="439"/>
        <v>0</v>
      </c>
      <c r="V742" s="106">
        <f t="shared" si="440"/>
        <v>0</v>
      </c>
      <c r="W742" s="106">
        <f t="shared" si="441"/>
        <v>0</v>
      </c>
      <c r="X742" s="106">
        <f t="shared" si="442"/>
        <v>0</v>
      </c>
      <c r="Y742" s="98">
        <f t="shared" si="443"/>
        <v>0</v>
      </c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08"/>
        <v>720</v>
      </c>
      <c r="C743" s="97">
        <v>39600</v>
      </c>
      <c r="E743" s="107" t="s">
        <v>302</v>
      </c>
      <c r="G743" s="118">
        <v>6.6</v>
      </c>
      <c r="H743" s="106" t="str">
        <f t="shared" si="427"/>
        <v>P, S, T &amp; D Plant - Commodity</v>
      </c>
      <c r="I743" s="98">
        <f>'Dep. Res. Class'!L$207</f>
        <v>0</v>
      </c>
      <c r="J743" s="106">
        <f t="shared" si="428"/>
        <v>0</v>
      </c>
      <c r="K743" s="106">
        <f t="shared" si="429"/>
        <v>0</v>
      </c>
      <c r="L743" s="106">
        <f t="shared" si="430"/>
        <v>0</v>
      </c>
      <c r="M743" s="106">
        <f t="shared" si="431"/>
        <v>0</v>
      </c>
      <c r="N743" s="106">
        <f t="shared" si="432"/>
        <v>0</v>
      </c>
      <c r="O743" s="106">
        <f t="shared" si="433"/>
        <v>0</v>
      </c>
      <c r="P743" s="106">
        <f t="shared" si="434"/>
        <v>0</v>
      </c>
      <c r="Q743" s="106">
        <f t="shared" si="435"/>
        <v>0</v>
      </c>
      <c r="R743" s="106">
        <f t="shared" si="436"/>
        <v>0</v>
      </c>
      <c r="S743" s="106">
        <f t="shared" si="437"/>
        <v>0</v>
      </c>
      <c r="T743" s="106">
        <f t="shared" si="438"/>
        <v>0</v>
      </c>
      <c r="U743" s="106">
        <f t="shared" si="439"/>
        <v>0</v>
      </c>
      <c r="V743" s="106">
        <f t="shared" si="440"/>
        <v>0</v>
      </c>
      <c r="W743" s="106">
        <f t="shared" si="441"/>
        <v>0</v>
      </c>
      <c r="X743" s="106">
        <f t="shared" si="442"/>
        <v>0</v>
      </c>
      <c r="Y743" s="98">
        <f t="shared" si="443"/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08"/>
        <v>721</v>
      </c>
      <c r="C744" s="97">
        <v>39603</v>
      </c>
      <c r="E744" s="107" t="s">
        <v>303</v>
      </c>
      <c r="G744" s="118">
        <v>6.6</v>
      </c>
      <c r="H744" s="106" t="str">
        <f t="shared" si="427"/>
        <v>P, S, T &amp; D Plant - Commodity</v>
      </c>
      <c r="I744" s="98">
        <f>'Dep. Res. Class'!L$208</f>
        <v>0</v>
      </c>
      <c r="J744" s="106">
        <f t="shared" si="428"/>
        <v>0</v>
      </c>
      <c r="K744" s="106">
        <f t="shared" si="429"/>
        <v>0</v>
      </c>
      <c r="L744" s="106">
        <f t="shared" si="430"/>
        <v>0</v>
      </c>
      <c r="M744" s="106">
        <f t="shared" si="431"/>
        <v>0</v>
      </c>
      <c r="N744" s="106">
        <f t="shared" si="432"/>
        <v>0</v>
      </c>
      <c r="O744" s="106">
        <f t="shared" si="433"/>
        <v>0</v>
      </c>
      <c r="P744" s="106">
        <f t="shared" si="434"/>
        <v>0</v>
      </c>
      <c r="Q744" s="106">
        <f t="shared" si="435"/>
        <v>0</v>
      </c>
      <c r="R744" s="106">
        <f t="shared" si="436"/>
        <v>0</v>
      </c>
      <c r="S744" s="106">
        <f t="shared" si="437"/>
        <v>0</v>
      </c>
      <c r="T744" s="106">
        <f t="shared" si="438"/>
        <v>0</v>
      </c>
      <c r="U744" s="106">
        <f t="shared" si="439"/>
        <v>0</v>
      </c>
      <c r="V744" s="106">
        <f t="shared" si="440"/>
        <v>0</v>
      </c>
      <c r="W744" s="106">
        <f t="shared" si="441"/>
        <v>0</v>
      </c>
      <c r="X744" s="106">
        <f t="shared" si="442"/>
        <v>0</v>
      </c>
      <c r="Y744" s="98">
        <f t="shared" si="443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ref="A745:A805" si="444">A744+1</f>
        <v>722</v>
      </c>
      <c r="C745" s="97">
        <v>39604</v>
      </c>
      <c r="E745" s="107" t="s">
        <v>304</v>
      </c>
      <c r="G745" s="118">
        <v>6.6</v>
      </c>
      <c r="H745" s="106" t="str">
        <f t="shared" si="427"/>
        <v>P, S, T &amp; D Plant - Commodity</v>
      </c>
      <c r="I745" s="98">
        <f>'Dep. Res. Class'!L$209</f>
        <v>0</v>
      </c>
      <c r="J745" s="106">
        <f t="shared" si="428"/>
        <v>0</v>
      </c>
      <c r="K745" s="106">
        <f t="shared" si="429"/>
        <v>0</v>
      </c>
      <c r="L745" s="106">
        <f t="shared" si="430"/>
        <v>0</v>
      </c>
      <c r="M745" s="106">
        <f t="shared" si="431"/>
        <v>0</v>
      </c>
      <c r="N745" s="106">
        <f t="shared" si="432"/>
        <v>0</v>
      </c>
      <c r="O745" s="106">
        <f t="shared" si="433"/>
        <v>0</v>
      </c>
      <c r="P745" s="106">
        <f t="shared" si="434"/>
        <v>0</v>
      </c>
      <c r="Q745" s="106">
        <f t="shared" si="435"/>
        <v>0</v>
      </c>
      <c r="R745" s="106">
        <f t="shared" si="436"/>
        <v>0</v>
      </c>
      <c r="S745" s="106">
        <f t="shared" si="437"/>
        <v>0</v>
      </c>
      <c r="T745" s="106">
        <f t="shared" si="438"/>
        <v>0</v>
      </c>
      <c r="U745" s="106">
        <f t="shared" si="439"/>
        <v>0</v>
      </c>
      <c r="V745" s="106">
        <f t="shared" si="440"/>
        <v>0</v>
      </c>
      <c r="W745" s="106">
        <f t="shared" si="441"/>
        <v>0</v>
      </c>
      <c r="X745" s="106">
        <f t="shared" si="442"/>
        <v>0</v>
      </c>
      <c r="Y745" s="98">
        <f t="shared" si="443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44"/>
        <v>723</v>
      </c>
      <c r="C746" s="97">
        <v>39605</v>
      </c>
      <c r="E746" s="98" t="s">
        <v>305</v>
      </c>
      <c r="G746" s="118">
        <v>6.6</v>
      </c>
      <c r="H746" s="106" t="str">
        <f t="shared" si="427"/>
        <v>P, S, T &amp; D Plant - Commodity</v>
      </c>
      <c r="I746" s="98">
        <f>'Dep. Res. Class'!L$210</f>
        <v>0</v>
      </c>
      <c r="J746" s="106">
        <f t="shared" si="428"/>
        <v>0</v>
      </c>
      <c r="K746" s="106">
        <f t="shared" si="429"/>
        <v>0</v>
      </c>
      <c r="L746" s="106">
        <f t="shared" si="430"/>
        <v>0</v>
      </c>
      <c r="M746" s="106">
        <f t="shared" si="431"/>
        <v>0</v>
      </c>
      <c r="N746" s="106">
        <f t="shared" si="432"/>
        <v>0</v>
      </c>
      <c r="O746" s="106">
        <f t="shared" si="433"/>
        <v>0</v>
      </c>
      <c r="P746" s="106">
        <f t="shared" si="434"/>
        <v>0</v>
      </c>
      <c r="Q746" s="106">
        <f t="shared" si="435"/>
        <v>0</v>
      </c>
      <c r="R746" s="106">
        <f t="shared" si="436"/>
        <v>0</v>
      </c>
      <c r="S746" s="106">
        <f t="shared" si="437"/>
        <v>0</v>
      </c>
      <c r="T746" s="106">
        <f t="shared" si="438"/>
        <v>0</v>
      </c>
      <c r="U746" s="106">
        <f t="shared" si="439"/>
        <v>0</v>
      </c>
      <c r="V746" s="106">
        <f t="shared" si="440"/>
        <v>0</v>
      </c>
      <c r="W746" s="106">
        <f t="shared" si="441"/>
        <v>0</v>
      </c>
      <c r="X746" s="106">
        <f t="shared" si="442"/>
        <v>0</v>
      </c>
      <c r="Y746" s="98">
        <f t="shared" si="443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44"/>
        <v>724</v>
      </c>
      <c r="C747" s="97">
        <v>39700</v>
      </c>
      <c r="E747" s="107" t="s">
        <v>306</v>
      </c>
      <c r="G747" s="118">
        <v>6.6</v>
      </c>
      <c r="H747" s="106" t="str">
        <f t="shared" si="427"/>
        <v>P, S, T &amp; D Plant - Commodity</v>
      </c>
      <c r="I747" s="98">
        <f>'Dep. Res. Class'!L$211</f>
        <v>16.55782956806808</v>
      </c>
      <c r="J747" s="106">
        <f t="shared" si="428"/>
        <v>6.3936385790578667</v>
      </c>
      <c r="K747" s="106">
        <f t="shared" si="429"/>
        <v>3.7815321813130796</v>
      </c>
      <c r="L747" s="106">
        <f t="shared" si="430"/>
        <v>7.0488089026567308E-2</v>
      </c>
      <c r="M747" s="106">
        <f t="shared" si="431"/>
        <v>3.123739890086823</v>
      </c>
      <c r="N747" s="106">
        <f t="shared" si="432"/>
        <v>3.188430828583745</v>
      </c>
      <c r="O747" s="106">
        <f t="shared" si="433"/>
        <v>0</v>
      </c>
      <c r="P747" s="106">
        <f t="shared" si="434"/>
        <v>0</v>
      </c>
      <c r="Q747" s="106">
        <f t="shared" si="435"/>
        <v>0</v>
      </c>
      <c r="R747" s="106">
        <f t="shared" si="436"/>
        <v>0</v>
      </c>
      <c r="S747" s="106">
        <f t="shared" si="437"/>
        <v>0</v>
      </c>
      <c r="T747" s="106">
        <f t="shared" si="438"/>
        <v>0</v>
      </c>
      <c r="U747" s="106">
        <f t="shared" si="439"/>
        <v>0</v>
      </c>
      <c r="V747" s="106">
        <f t="shared" si="440"/>
        <v>0</v>
      </c>
      <c r="W747" s="106">
        <f t="shared" si="441"/>
        <v>0</v>
      </c>
      <c r="X747" s="106">
        <f t="shared" si="442"/>
        <v>0</v>
      </c>
      <c r="Y747" s="98">
        <f t="shared" si="443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44"/>
        <v>725</v>
      </c>
      <c r="C748" s="97">
        <v>39701</v>
      </c>
      <c r="E748" s="107" t="s">
        <v>307</v>
      </c>
      <c r="G748" s="118">
        <v>6.6</v>
      </c>
      <c r="H748" s="106" t="str">
        <f t="shared" si="427"/>
        <v>P, S, T &amp; D Plant - Commodity</v>
      </c>
      <c r="I748" s="98">
        <f>'Dep. Res. Class'!L$212</f>
        <v>0</v>
      </c>
      <c r="J748" s="106">
        <f t="shared" si="428"/>
        <v>0</v>
      </c>
      <c r="K748" s="106">
        <f t="shared" si="429"/>
        <v>0</v>
      </c>
      <c r="L748" s="106">
        <f t="shared" si="430"/>
        <v>0</v>
      </c>
      <c r="M748" s="106">
        <f t="shared" si="431"/>
        <v>0</v>
      </c>
      <c r="N748" s="106">
        <f t="shared" si="432"/>
        <v>0</v>
      </c>
      <c r="O748" s="106">
        <f t="shared" si="433"/>
        <v>0</v>
      </c>
      <c r="P748" s="106">
        <f t="shared" si="434"/>
        <v>0</v>
      </c>
      <c r="Q748" s="106">
        <f t="shared" si="435"/>
        <v>0</v>
      </c>
      <c r="R748" s="106">
        <f t="shared" si="436"/>
        <v>0</v>
      </c>
      <c r="S748" s="106">
        <f t="shared" si="437"/>
        <v>0</v>
      </c>
      <c r="T748" s="106">
        <f t="shared" si="438"/>
        <v>0</v>
      </c>
      <c r="U748" s="106">
        <f t="shared" si="439"/>
        <v>0</v>
      </c>
      <c r="V748" s="106">
        <f t="shared" si="440"/>
        <v>0</v>
      </c>
      <c r="W748" s="106">
        <f t="shared" si="441"/>
        <v>0</v>
      </c>
      <c r="X748" s="106">
        <f t="shared" si="442"/>
        <v>0</v>
      </c>
      <c r="Y748" s="98">
        <f t="shared" si="443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44"/>
        <v>726</v>
      </c>
      <c r="C749" s="97">
        <v>39702</v>
      </c>
      <c r="E749" s="107" t="s">
        <v>308</v>
      </c>
      <c r="G749" s="118">
        <v>6.6</v>
      </c>
      <c r="H749" s="106" t="str">
        <f t="shared" si="427"/>
        <v>P, S, T &amp; D Plant - Commodity</v>
      </c>
      <c r="I749" s="98">
        <f>'Dep. Res. Class'!L$213</f>
        <v>0</v>
      </c>
      <c r="J749" s="106">
        <f t="shared" si="428"/>
        <v>0</v>
      </c>
      <c r="K749" s="106">
        <f t="shared" si="429"/>
        <v>0</v>
      </c>
      <c r="L749" s="106">
        <f t="shared" si="430"/>
        <v>0</v>
      </c>
      <c r="M749" s="106">
        <f t="shared" si="431"/>
        <v>0</v>
      </c>
      <c r="N749" s="106">
        <f t="shared" si="432"/>
        <v>0</v>
      </c>
      <c r="O749" s="106">
        <f t="shared" si="433"/>
        <v>0</v>
      </c>
      <c r="P749" s="106">
        <f t="shared" si="434"/>
        <v>0</v>
      </c>
      <c r="Q749" s="106">
        <f t="shared" si="435"/>
        <v>0</v>
      </c>
      <c r="R749" s="106">
        <f t="shared" si="436"/>
        <v>0</v>
      </c>
      <c r="S749" s="106">
        <f t="shared" si="437"/>
        <v>0</v>
      </c>
      <c r="T749" s="106">
        <f t="shared" si="438"/>
        <v>0</v>
      </c>
      <c r="U749" s="106">
        <f t="shared" si="439"/>
        <v>0</v>
      </c>
      <c r="V749" s="106">
        <f t="shared" si="440"/>
        <v>0</v>
      </c>
      <c r="W749" s="106">
        <f t="shared" si="441"/>
        <v>0</v>
      </c>
      <c r="X749" s="106">
        <f t="shared" si="442"/>
        <v>0</v>
      </c>
      <c r="Y749" s="98">
        <f t="shared" si="443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44"/>
        <v>727</v>
      </c>
      <c r="C750" s="97">
        <v>39705</v>
      </c>
      <c r="E750" s="107" t="s">
        <v>309</v>
      </c>
      <c r="G750" s="118">
        <v>6.6</v>
      </c>
      <c r="H750" s="106" t="str">
        <f t="shared" si="427"/>
        <v>P, S, T &amp; D Plant - Commodity</v>
      </c>
      <c r="I750" s="98">
        <f>'Dep. Res. Class'!L$214</f>
        <v>0</v>
      </c>
      <c r="J750" s="106">
        <f t="shared" si="428"/>
        <v>0</v>
      </c>
      <c r="K750" s="106">
        <f t="shared" si="429"/>
        <v>0</v>
      </c>
      <c r="L750" s="106">
        <f t="shared" si="430"/>
        <v>0</v>
      </c>
      <c r="M750" s="106">
        <f t="shared" si="431"/>
        <v>0</v>
      </c>
      <c r="N750" s="106">
        <f t="shared" si="432"/>
        <v>0</v>
      </c>
      <c r="O750" s="106">
        <f t="shared" si="433"/>
        <v>0</v>
      </c>
      <c r="P750" s="106">
        <f t="shared" si="434"/>
        <v>0</v>
      </c>
      <c r="Q750" s="106">
        <f t="shared" si="435"/>
        <v>0</v>
      </c>
      <c r="R750" s="106">
        <f t="shared" si="436"/>
        <v>0</v>
      </c>
      <c r="S750" s="106">
        <f t="shared" si="437"/>
        <v>0</v>
      </c>
      <c r="T750" s="106">
        <f t="shared" si="438"/>
        <v>0</v>
      </c>
      <c r="U750" s="106">
        <f t="shared" si="439"/>
        <v>0</v>
      </c>
      <c r="V750" s="106">
        <f t="shared" si="440"/>
        <v>0</v>
      </c>
      <c r="W750" s="106">
        <f t="shared" si="441"/>
        <v>0</v>
      </c>
      <c r="X750" s="106">
        <f t="shared" si="442"/>
        <v>0</v>
      </c>
      <c r="Y750" s="98">
        <f t="shared" si="443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44"/>
        <v>728</v>
      </c>
      <c r="C751" s="97">
        <v>39800</v>
      </c>
      <c r="E751" s="107" t="s">
        <v>310</v>
      </c>
      <c r="G751" s="118">
        <v>6.6</v>
      </c>
      <c r="H751" s="106" t="str">
        <f t="shared" si="427"/>
        <v>P, S, T &amp; D Plant - Commodity</v>
      </c>
      <c r="I751" s="98">
        <f>'Dep. Res. Class'!L$215</f>
        <v>34.258444286110041</v>
      </c>
      <c r="J751" s="106">
        <f t="shared" si="428"/>
        <v>13.228552096501268</v>
      </c>
      <c r="K751" s="106">
        <f t="shared" si="429"/>
        <v>7.8240574356124242</v>
      </c>
      <c r="L751" s="106">
        <f t="shared" si="430"/>
        <v>0.14584111165197686</v>
      </c>
      <c r="M751" s="106">
        <f t="shared" si="431"/>
        <v>6.4630734691953391</v>
      </c>
      <c r="N751" s="106">
        <f t="shared" si="432"/>
        <v>6.5969201731490354</v>
      </c>
      <c r="O751" s="106">
        <f t="shared" si="433"/>
        <v>0</v>
      </c>
      <c r="P751" s="106">
        <f t="shared" si="434"/>
        <v>0</v>
      </c>
      <c r="Q751" s="106">
        <f t="shared" si="435"/>
        <v>0</v>
      </c>
      <c r="R751" s="106">
        <f t="shared" si="436"/>
        <v>0</v>
      </c>
      <c r="S751" s="106">
        <f t="shared" si="437"/>
        <v>0</v>
      </c>
      <c r="T751" s="106">
        <f t="shared" si="438"/>
        <v>0</v>
      </c>
      <c r="U751" s="106">
        <f t="shared" si="439"/>
        <v>0</v>
      </c>
      <c r="V751" s="106">
        <f t="shared" si="440"/>
        <v>0</v>
      </c>
      <c r="W751" s="106">
        <f t="shared" si="441"/>
        <v>0</v>
      </c>
      <c r="X751" s="106">
        <f t="shared" si="442"/>
        <v>0</v>
      </c>
      <c r="Y751" s="98">
        <f t="shared" si="443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44"/>
        <v>729</v>
      </c>
      <c r="C752" s="97">
        <v>39900</v>
      </c>
      <c r="E752" s="107" t="s">
        <v>311</v>
      </c>
      <c r="G752" s="118">
        <v>6.6</v>
      </c>
      <c r="H752" s="106" t="str">
        <f t="shared" si="427"/>
        <v>P, S, T &amp; D Plant - Commodity</v>
      </c>
      <c r="I752" s="98">
        <f>'Dep. Res. Class'!L$216</f>
        <v>-2.9436715810817667E-5</v>
      </c>
      <c r="J752" s="106">
        <f t="shared" si="428"/>
        <v>-1.1366690366940771E-5</v>
      </c>
      <c r="K752" s="106">
        <f t="shared" si="429"/>
        <v>-6.7228550513316203E-6</v>
      </c>
      <c r="L752" s="106">
        <f t="shared" si="430"/>
        <v>-1.253146033538244E-7</v>
      </c>
      <c r="M752" s="106">
        <f t="shared" si="431"/>
        <v>-5.5534237161573466E-6</v>
      </c>
      <c r="N752" s="106">
        <f t="shared" si="432"/>
        <v>-5.6684320730341079E-6</v>
      </c>
      <c r="O752" s="106">
        <f t="shared" si="433"/>
        <v>0</v>
      </c>
      <c r="P752" s="106">
        <f t="shared" si="434"/>
        <v>0</v>
      </c>
      <c r="Q752" s="106">
        <f t="shared" si="435"/>
        <v>0</v>
      </c>
      <c r="R752" s="106">
        <f t="shared" si="436"/>
        <v>0</v>
      </c>
      <c r="S752" s="106">
        <f t="shared" si="437"/>
        <v>0</v>
      </c>
      <c r="T752" s="106">
        <f t="shared" si="438"/>
        <v>0</v>
      </c>
      <c r="U752" s="106">
        <f t="shared" si="439"/>
        <v>0</v>
      </c>
      <c r="V752" s="106">
        <f t="shared" si="440"/>
        <v>0</v>
      </c>
      <c r="W752" s="106">
        <f t="shared" si="441"/>
        <v>0</v>
      </c>
      <c r="X752" s="106">
        <f t="shared" si="442"/>
        <v>0</v>
      </c>
      <c r="Y752" s="98">
        <f t="shared" si="443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44"/>
        <v>730</v>
      </c>
      <c r="C753" s="97">
        <v>39901</v>
      </c>
      <c r="E753" s="107" t="s">
        <v>312</v>
      </c>
      <c r="G753" s="118">
        <v>6.6</v>
      </c>
      <c r="H753" s="106" t="str">
        <f t="shared" si="427"/>
        <v>P, S, T &amp; D Plant - Commodity</v>
      </c>
      <c r="I753" s="98">
        <f>'Dep. Res. Class'!L$217</f>
        <v>3581.8707416496618</v>
      </c>
      <c r="J753" s="106">
        <f t="shared" si="428"/>
        <v>1383.1031938615331</v>
      </c>
      <c r="K753" s="106">
        <f t="shared" si="429"/>
        <v>818.03955181260699</v>
      </c>
      <c r="L753" s="106">
        <f t="shared" si="430"/>
        <v>15.248328452780214</v>
      </c>
      <c r="M753" s="106">
        <f t="shared" si="431"/>
        <v>675.74270352460235</v>
      </c>
      <c r="N753" s="106">
        <f t="shared" si="432"/>
        <v>689.73696399813957</v>
      </c>
      <c r="O753" s="106">
        <f t="shared" si="433"/>
        <v>0</v>
      </c>
      <c r="P753" s="106">
        <f t="shared" si="434"/>
        <v>0</v>
      </c>
      <c r="Q753" s="106">
        <f t="shared" si="435"/>
        <v>0</v>
      </c>
      <c r="R753" s="106">
        <f t="shared" si="436"/>
        <v>0</v>
      </c>
      <c r="S753" s="106">
        <f t="shared" si="437"/>
        <v>0</v>
      </c>
      <c r="T753" s="106">
        <f t="shared" si="438"/>
        <v>0</v>
      </c>
      <c r="U753" s="106">
        <f t="shared" si="439"/>
        <v>0</v>
      </c>
      <c r="V753" s="106">
        <f t="shared" si="440"/>
        <v>0</v>
      </c>
      <c r="W753" s="106">
        <f t="shared" si="441"/>
        <v>0</v>
      </c>
      <c r="X753" s="106">
        <f t="shared" si="442"/>
        <v>0</v>
      </c>
      <c r="Y753" s="98">
        <f t="shared" si="443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44"/>
        <v>731</v>
      </c>
      <c r="C754" s="97">
        <v>39902</v>
      </c>
      <c r="E754" s="107" t="s">
        <v>313</v>
      </c>
      <c r="G754" s="118">
        <v>6.6</v>
      </c>
      <c r="H754" s="106" t="str">
        <f t="shared" si="427"/>
        <v>P, S, T &amp; D Plant - Commodity</v>
      </c>
      <c r="I754" s="98">
        <f>'Dep. Res. Class'!L$218</f>
        <v>5333.8911690226269</v>
      </c>
      <c r="J754" s="106">
        <f t="shared" si="428"/>
        <v>2059.6281785945553</v>
      </c>
      <c r="K754" s="106">
        <f t="shared" si="429"/>
        <v>1218.1718035182141</v>
      </c>
      <c r="L754" s="106">
        <f t="shared" si="430"/>
        <v>22.706828454446754</v>
      </c>
      <c r="M754" s="106">
        <f t="shared" si="431"/>
        <v>1006.2725036251146</v>
      </c>
      <c r="N754" s="106">
        <f t="shared" si="432"/>
        <v>1027.1118548302966</v>
      </c>
      <c r="O754" s="106">
        <f t="shared" si="433"/>
        <v>0</v>
      </c>
      <c r="P754" s="106">
        <f t="shared" si="434"/>
        <v>0</v>
      </c>
      <c r="Q754" s="106">
        <f t="shared" si="435"/>
        <v>0</v>
      </c>
      <c r="R754" s="106">
        <f t="shared" si="436"/>
        <v>0</v>
      </c>
      <c r="S754" s="106">
        <f t="shared" si="437"/>
        <v>0</v>
      </c>
      <c r="T754" s="106">
        <f t="shared" si="438"/>
        <v>0</v>
      </c>
      <c r="U754" s="106">
        <f t="shared" si="439"/>
        <v>0</v>
      </c>
      <c r="V754" s="106">
        <f t="shared" si="440"/>
        <v>0</v>
      </c>
      <c r="W754" s="106">
        <f t="shared" si="441"/>
        <v>0</v>
      </c>
      <c r="X754" s="106">
        <f t="shared" si="442"/>
        <v>0</v>
      </c>
      <c r="Y754" s="98">
        <f t="shared" si="443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44"/>
        <v>732</v>
      </c>
      <c r="C755" s="97">
        <v>39903</v>
      </c>
      <c r="E755" s="107" t="s">
        <v>314</v>
      </c>
      <c r="G755" s="118">
        <v>6.6</v>
      </c>
      <c r="H755" s="106" t="str">
        <f t="shared" si="427"/>
        <v>P, S, T &amp; D Plant - Commodity</v>
      </c>
      <c r="I755" s="98">
        <f>'Dep. Res. Class'!L$219</f>
        <v>680.24983520637204</v>
      </c>
      <c r="J755" s="106">
        <f t="shared" si="428"/>
        <v>262.67160027790266</v>
      </c>
      <c r="K755" s="106">
        <f t="shared" si="429"/>
        <v>155.35771959669674</v>
      </c>
      <c r="L755" s="106">
        <f t="shared" si="430"/>
        <v>2.8958814165357483</v>
      </c>
      <c r="M755" s="106">
        <f t="shared" si="431"/>
        <v>128.33345920875198</v>
      </c>
      <c r="N755" s="106">
        <f t="shared" si="432"/>
        <v>130.991174706485</v>
      </c>
      <c r="O755" s="106">
        <f t="shared" si="433"/>
        <v>0</v>
      </c>
      <c r="P755" s="106">
        <f t="shared" si="434"/>
        <v>0</v>
      </c>
      <c r="Q755" s="106">
        <f t="shared" si="435"/>
        <v>0</v>
      </c>
      <c r="R755" s="106">
        <f t="shared" si="436"/>
        <v>0</v>
      </c>
      <c r="S755" s="106">
        <f t="shared" si="437"/>
        <v>0</v>
      </c>
      <c r="T755" s="106">
        <f t="shared" si="438"/>
        <v>0</v>
      </c>
      <c r="U755" s="106">
        <f t="shared" si="439"/>
        <v>0</v>
      </c>
      <c r="V755" s="106">
        <f t="shared" si="440"/>
        <v>0</v>
      </c>
      <c r="W755" s="106">
        <f t="shared" si="441"/>
        <v>0</v>
      </c>
      <c r="X755" s="106">
        <f t="shared" si="442"/>
        <v>0</v>
      </c>
      <c r="Y755" s="98">
        <f t="shared" si="443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si="444"/>
        <v>733</v>
      </c>
      <c r="C756" s="97">
        <v>39904</v>
      </c>
      <c r="E756" s="107" t="s">
        <v>315</v>
      </c>
      <c r="G756" s="118">
        <v>6.6</v>
      </c>
      <c r="H756" s="106" t="str">
        <f t="shared" si="427"/>
        <v>P, S, T &amp; D Plant - Commodity</v>
      </c>
      <c r="I756" s="98">
        <f>'Dep. Res. Class'!L$220</f>
        <v>0</v>
      </c>
      <c r="J756" s="106">
        <f t="shared" si="428"/>
        <v>0</v>
      </c>
      <c r="K756" s="106">
        <f t="shared" si="429"/>
        <v>0</v>
      </c>
      <c r="L756" s="106">
        <f t="shared" si="430"/>
        <v>0</v>
      </c>
      <c r="M756" s="106">
        <f t="shared" si="431"/>
        <v>0</v>
      </c>
      <c r="N756" s="106">
        <f t="shared" si="432"/>
        <v>0</v>
      </c>
      <c r="O756" s="106">
        <f t="shared" si="433"/>
        <v>0</v>
      </c>
      <c r="P756" s="106">
        <f t="shared" si="434"/>
        <v>0</v>
      </c>
      <c r="Q756" s="106">
        <f t="shared" si="435"/>
        <v>0</v>
      </c>
      <c r="R756" s="106">
        <f t="shared" si="436"/>
        <v>0</v>
      </c>
      <c r="S756" s="106">
        <f t="shared" si="437"/>
        <v>0</v>
      </c>
      <c r="T756" s="106">
        <f t="shared" si="438"/>
        <v>0</v>
      </c>
      <c r="U756" s="106">
        <f t="shared" si="439"/>
        <v>0</v>
      </c>
      <c r="V756" s="106">
        <f t="shared" si="440"/>
        <v>0</v>
      </c>
      <c r="W756" s="106">
        <f t="shared" si="441"/>
        <v>0</v>
      </c>
      <c r="X756" s="106">
        <f t="shared" si="442"/>
        <v>0</v>
      </c>
      <c r="Y756" s="98">
        <f t="shared" si="443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4"/>
        <v>734</v>
      </c>
      <c r="C757" s="97">
        <v>39905</v>
      </c>
      <c r="E757" s="107" t="s">
        <v>316</v>
      </c>
      <c r="G757" s="118">
        <v>6.6</v>
      </c>
      <c r="H757" s="106" t="str">
        <f t="shared" si="427"/>
        <v>P, S, T &amp; D Plant - Commodity</v>
      </c>
      <c r="I757" s="98">
        <f>'Dep. Res. Class'!L$221</f>
        <v>0</v>
      </c>
      <c r="J757" s="106">
        <f t="shared" si="428"/>
        <v>0</v>
      </c>
      <c r="K757" s="106">
        <f t="shared" si="429"/>
        <v>0</v>
      </c>
      <c r="L757" s="106">
        <f t="shared" si="430"/>
        <v>0</v>
      </c>
      <c r="M757" s="106">
        <f t="shared" si="431"/>
        <v>0</v>
      </c>
      <c r="N757" s="106">
        <f t="shared" si="432"/>
        <v>0</v>
      </c>
      <c r="O757" s="106">
        <f t="shared" si="433"/>
        <v>0</v>
      </c>
      <c r="P757" s="106">
        <f t="shared" si="434"/>
        <v>0</v>
      </c>
      <c r="Q757" s="106">
        <f t="shared" si="435"/>
        <v>0</v>
      </c>
      <c r="R757" s="106">
        <f t="shared" si="436"/>
        <v>0</v>
      </c>
      <c r="S757" s="106">
        <f t="shared" si="437"/>
        <v>0</v>
      </c>
      <c r="T757" s="106">
        <f t="shared" si="438"/>
        <v>0</v>
      </c>
      <c r="U757" s="106">
        <f t="shared" si="439"/>
        <v>0</v>
      </c>
      <c r="V757" s="106">
        <f t="shared" si="440"/>
        <v>0</v>
      </c>
      <c r="W757" s="106">
        <f t="shared" si="441"/>
        <v>0</v>
      </c>
      <c r="X757" s="106">
        <f t="shared" si="442"/>
        <v>0</v>
      </c>
      <c r="Y757" s="98">
        <f t="shared" si="443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4"/>
        <v>735</v>
      </c>
      <c r="C758" s="97">
        <v>39906</v>
      </c>
      <c r="E758" s="107" t="s">
        <v>317</v>
      </c>
      <c r="G758" s="118">
        <v>6.6</v>
      </c>
      <c r="H758" s="106" t="str">
        <f t="shared" si="427"/>
        <v>P, S, T &amp; D Plant - Commodity</v>
      </c>
      <c r="I758" s="98">
        <f>'Dep. Res. Class'!L$222</f>
        <v>392.79332998589837</v>
      </c>
      <c r="J758" s="106">
        <f t="shared" si="428"/>
        <v>151.67317539236319</v>
      </c>
      <c r="K758" s="106">
        <f t="shared" si="429"/>
        <v>89.707446971874475</v>
      </c>
      <c r="L758" s="106">
        <f t="shared" si="430"/>
        <v>1.6721546202216588</v>
      </c>
      <c r="M758" s="106">
        <f t="shared" si="431"/>
        <v>74.102960680501099</v>
      </c>
      <c r="N758" s="106">
        <f t="shared" si="432"/>
        <v>75.637592320937998</v>
      </c>
      <c r="O758" s="106">
        <f t="shared" si="433"/>
        <v>0</v>
      </c>
      <c r="P758" s="106">
        <f t="shared" si="434"/>
        <v>0</v>
      </c>
      <c r="Q758" s="106">
        <f t="shared" si="435"/>
        <v>0</v>
      </c>
      <c r="R758" s="106">
        <f t="shared" si="436"/>
        <v>0</v>
      </c>
      <c r="S758" s="106">
        <f t="shared" si="437"/>
        <v>0</v>
      </c>
      <c r="T758" s="106">
        <f t="shared" si="438"/>
        <v>0</v>
      </c>
      <c r="U758" s="106">
        <f t="shared" si="439"/>
        <v>0</v>
      </c>
      <c r="V758" s="106">
        <f t="shared" si="440"/>
        <v>0</v>
      </c>
      <c r="W758" s="106">
        <f t="shared" si="441"/>
        <v>0</v>
      </c>
      <c r="X758" s="106">
        <f t="shared" si="442"/>
        <v>0</v>
      </c>
      <c r="Y758" s="98">
        <f t="shared" si="443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4"/>
        <v>736</v>
      </c>
      <c r="C759" s="97">
        <v>39907</v>
      </c>
      <c r="E759" s="107" t="s">
        <v>318</v>
      </c>
      <c r="G759" s="118">
        <v>6.6</v>
      </c>
      <c r="H759" s="106" t="str">
        <f t="shared" si="427"/>
        <v>P, S, T &amp; D Plant - Commodity</v>
      </c>
      <c r="I759" s="98">
        <f>'Dep. Res. Class'!L$223</f>
        <v>146.11177243150445</v>
      </c>
      <c r="J759" s="106">
        <f t="shared" si="428"/>
        <v>56.419584537467166</v>
      </c>
      <c r="K759" s="106">
        <f t="shared" si="429"/>
        <v>33.369492495802668</v>
      </c>
      <c r="L759" s="106">
        <f t="shared" si="430"/>
        <v>0.62201024479943967</v>
      </c>
      <c r="M759" s="106">
        <f t="shared" si="431"/>
        <v>27.564915442527521</v>
      </c>
      <c r="N759" s="106">
        <f t="shared" si="432"/>
        <v>28.13576971090767</v>
      </c>
      <c r="O759" s="106">
        <f t="shared" si="433"/>
        <v>0</v>
      </c>
      <c r="P759" s="106">
        <f t="shared" si="434"/>
        <v>0</v>
      </c>
      <c r="Q759" s="106">
        <f t="shared" si="435"/>
        <v>0</v>
      </c>
      <c r="R759" s="106">
        <f t="shared" si="436"/>
        <v>0</v>
      </c>
      <c r="S759" s="106">
        <f t="shared" si="437"/>
        <v>0</v>
      </c>
      <c r="T759" s="106">
        <f t="shared" si="438"/>
        <v>0</v>
      </c>
      <c r="U759" s="106">
        <f t="shared" si="439"/>
        <v>0</v>
      </c>
      <c r="V759" s="106">
        <f t="shared" si="440"/>
        <v>0</v>
      </c>
      <c r="W759" s="106">
        <f t="shared" si="441"/>
        <v>0</v>
      </c>
      <c r="X759" s="106">
        <f t="shared" si="442"/>
        <v>0</v>
      </c>
      <c r="Y759" s="98">
        <f t="shared" si="443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4"/>
        <v>737</v>
      </c>
      <c r="C760" s="97">
        <v>39908</v>
      </c>
      <c r="E760" s="107" t="s">
        <v>319</v>
      </c>
      <c r="G760" s="118">
        <v>6.6</v>
      </c>
      <c r="H760" s="106" t="str">
        <f t="shared" si="427"/>
        <v>P, S, T &amp; D Plant - Commodity</v>
      </c>
      <c r="I760" s="98">
        <f>'Dep. Res. Class'!L$224</f>
        <v>0</v>
      </c>
      <c r="J760" s="106">
        <f t="shared" si="428"/>
        <v>0</v>
      </c>
      <c r="K760" s="106">
        <f t="shared" si="429"/>
        <v>0</v>
      </c>
      <c r="L760" s="106">
        <f t="shared" si="430"/>
        <v>0</v>
      </c>
      <c r="M760" s="106">
        <f t="shared" si="431"/>
        <v>0</v>
      </c>
      <c r="N760" s="106">
        <f t="shared" si="432"/>
        <v>0</v>
      </c>
      <c r="O760" s="106">
        <f t="shared" si="433"/>
        <v>0</v>
      </c>
      <c r="P760" s="106">
        <f t="shared" si="434"/>
        <v>0</v>
      </c>
      <c r="Q760" s="106">
        <f t="shared" si="435"/>
        <v>0</v>
      </c>
      <c r="R760" s="106">
        <f t="shared" si="436"/>
        <v>0</v>
      </c>
      <c r="S760" s="106">
        <f t="shared" si="437"/>
        <v>0</v>
      </c>
      <c r="T760" s="106">
        <f t="shared" si="438"/>
        <v>0</v>
      </c>
      <c r="U760" s="106">
        <f t="shared" si="439"/>
        <v>0</v>
      </c>
      <c r="V760" s="106">
        <f t="shared" si="440"/>
        <v>0</v>
      </c>
      <c r="W760" s="106">
        <f t="shared" si="441"/>
        <v>0</v>
      </c>
      <c r="X760" s="106">
        <f t="shared" si="442"/>
        <v>0</v>
      </c>
      <c r="Y760" s="98">
        <f t="shared" si="443"/>
        <v>0</v>
      </c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4"/>
        <v>738</v>
      </c>
      <c r="C761" s="97">
        <v>39909</v>
      </c>
      <c r="E761" s="107" t="s">
        <v>320</v>
      </c>
      <c r="G761" s="118">
        <v>6.6</v>
      </c>
      <c r="H761" s="106" t="str">
        <f t="shared" si="427"/>
        <v>P, S, T &amp; D Plant - Commodity</v>
      </c>
      <c r="I761" s="98">
        <f>'Dep. Res. Class'!L$225</f>
        <v>38212.501114021106</v>
      </c>
      <c r="J761" s="106">
        <f t="shared" si="428"/>
        <v>14755.371186816923</v>
      </c>
      <c r="K761" s="106">
        <f t="shared" si="429"/>
        <v>8727.098083543855</v>
      </c>
      <c r="L761" s="106">
        <f t="shared" si="430"/>
        <v>162.67386793540931</v>
      </c>
      <c r="M761" s="106">
        <f t="shared" si="431"/>
        <v>7209.0314457670902</v>
      </c>
      <c r="N761" s="106">
        <f t="shared" si="432"/>
        <v>7358.3265299578325</v>
      </c>
      <c r="O761" s="106">
        <f t="shared" si="433"/>
        <v>0</v>
      </c>
      <c r="P761" s="106">
        <f t="shared" si="434"/>
        <v>0</v>
      </c>
      <c r="Q761" s="106">
        <f t="shared" si="435"/>
        <v>0</v>
      </c>
      <c r="R761" s="106">
        <f t="shared" si="436"/>
        <v>0</v>
      </c>
      <c r="S761" s="106">
        <f t="shared" si="437"/>
        <v>0</v>
      </c>
      <c r="T761" s="106">
        <f t="shared" si="438"/>
        <v>0</v>
      </c>
      <c r="U761" s="106">
        <f t="shared" si="439"/>
        <v>0</v>
      </c>
      <c r="V761" s="106">
        <f t="shared" si="440"/>
        <v>0</v>
      </c>
      <c r="W761" s="106">
        <f t="shared" si="441"/>
        <v>0</v>
      </c>
      <c r="X761" s="106">
        <f t="shared" si="442"/>
        <v>0</v>
      </c>
      <c r="Y761" s="98">
        <f t="shared" si="443"/>
        <v>0</v>
      </c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4"/>
        <v>739</v>
      </c>
      <c r="C762" s="97">
        <v>39924</v>
      </c>
      <c r="E762" s="107" t="s">
        <v>321</v>
      </c>
      <c r="G762" s="118">
        <v>6.6</v>
      </c>
      <c r="H762" s="106" t="str">
        <f t="shared" si="427"/>
        <v>P, S, T &amp; D Plant - Commodity</v>
      </c>
      <c r="I762" s="98">
        <f>'Dep. Res. Class'!L$226</f>
        <v>0</v>
      </c>
      <c r="J762" s="106">
        <f t="shared" si="428"/>
        <v>0</v>
      </c>
      <c r="K762" s="106">
        <f t="shared" si="429"/>
        <v>0</v>
      </c>
      <c r="L762" s="106">
        <f t="shared" si="430"/>
        <v>0</v>
      </c>
      <c r="M762" s="106">
        <f t="shared" si="431"/>
        <v>0</v>
      </c>
      <c r="N762" s="106">
        <f t="shared" si="432"/>
        <v>0</v>
      </c>
      <c r="O762" s="106">
        <f t="shared" si="433"/>
        <v>0</v>
      </c>
      <c r="P762" s="106">
        <f t="shared" si="434"/>
        <v>0</v>
      </c>
      <c r="Q762" s="106">
        <f t="shared" si="435"/>
        <v>0</v>
      </c>
      <c r="R762" s="106">
        <f t="shared" si="436"/>
        <v>0</v>
      </c>
      <c r="S762" s="106">
        <f t="shared" si="437"/>
        <v>0</v>
      </c>
      <c r="T762" s="106">
        <f t="shared" si="438"/>
        <v>0</v>
      </c>
      <c r="U762" s="106">
        <f t="shared" si="439"/>
        <v>0</v>
      </c>
      <c r="V762" s="106">
        <f t="shared" si="440"/>
        <v>0</v>
      </c>
      <c r="W762" s="106">
        <f t="shared" si="441"/>
        <v>0</v>
      </c>
      <c r="X762" s="106">
        <f t="shared" si="442"/>
        <v>0</v>
      </c>
      <c r="Y762" s="98">
        <f t="shared" si="443"/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4"/>
        <v>740</v>
      </c>
      <c r="C763" s="103"/>
      <c r="E763" s="107" t="s">
        <v>355</v>
      </c>
      <c r="G763" s="118">
        <v>6.6</v>
      </c>
      <c r="H763" s="106" t="str">
        <f t="shared" si="427"/>
        <v>P, S, T &amp; D Plant - Commodity</v>
      </c>
      <c r="I763" s="98">
        <f>'Dep. Res. Class'!L$227</f>
        <v>0</v>
      </c>
      <c r="J763" s="106">
        <f t="shared" si="428"/>
        <v>0</v>
      </c>
      <c r="K763" s="106">
        <f t="shared" si="429"/>
        <v>0</v>
      </c>
      <c r="L763" s="106">
        <f t="shared" si="430"/>
        <v>0</v>
      </c>
      <c r="M763" s="106">
        <f t="shared" si="431"/>
        <v>0</v>
      </c>
      <c r="N763" s="106">
        <f t="shared" si="432"/>
        <v>0</v>
      </c>
      <c r="O763" s="106">
        <f t="shared" si="433"/>
        <v>0</v>
      </c>
      <c r="P763" s="106">
        <f t="shared" si="434"/>
        <v>0</v>
      </c>
      <c r="Q763" s="106">
        <f t="shared" si="435"/>
        <v>0</v>
      </c>
      <c r="R763" s="106">
        <f t="shared" si="436"/>
        <v>0</v>
      </c>
      <c r="S763" s="106">
        <f t="shared" si="437"/>
        <v>0</v>
      </c>
      <c r="T763" s="106">
        <f t="shared" si="438"/>
        <v>0</v>
      </c>
      <c r="U763" s="106">
        <f t="shared" si="439"/>
        <v>0</v>
      </c>
      <c r="V763" s="106">
        <f t="shared" si="440"/>
        <v>0</v>
      </c>
      <c r="W763" s="106">
        <f t="shared" si="441"/>
        <v>0</v>
      </c>
      <c r="X763" s="106">
        <f t="shared" si="442"/>
        <v>0</v>
      </c>
      <c r="Y763" s="98">
        <f t="shared" si="443"/>
        <v>0</v>
      </c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4"/>
        <v>741</v>
      </c>
      <c r="G764" s="118"/>
      <c r="I764" s="98"/>
      <c r="J764" s="119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4"/>
        <v>742</v>
      </c>
      <c r="D765" s="97" t="s">
        <v>149</v>
      </c>
      <c r="G765" s="118"/>
      <c r="I765" s="98">
        <f>'Dep. Res. Class'!L$229</f>
        <v>56001.511436866247</v>
      </c>
      <c r="J765" s="106">
        <f>SUM(J729:J763)</f>
        <v>21624.417773861351</v>
      </c>
      <c r="K765" s="106">
        <f t="shared" ref="K765:X765" si="445">SUM(K729:K763)</f>
        <v>12789.811420035718</v>
      </c>
      <c r="L765" s="106">
        <f t="shared" si="445"/>
        <v>238.40319817017729</v>
      </c>
      <c r="M765" s="106">
        <f t="shared" si="445"/>
        <v>10565.041418100751</v>
      </c>
      <c r="N765" s="106">
        <f t="shared" si="445"/>
        <v>10783.837626698258</v>
      </c>
      <c r="O765" s="106">
        <f t="shared" si="445"/>
        <v>0</v>
      </c>
      <c r="P765" s="106">
        <f t="shared" si="445"/>
        <v>0</v>
      </c>
      <c r="Q765" s="106">
        <f t="shared" si="445"/>
        <v>0</v>
      </c>
      <c r="R765" s="106">
        <f t="shared" si="445"/>
        <v>0</v>
      </c>
      <c r="S765" s="106">
        <f t="shared" si="445"/>
        <v>0</v>
      </c>
      <c r="T765" s="106">
        <f t="shared" si="445"/>
        <v>0</v>
      </c>
      <c r="U765" s="106">
        <f t="shared" si="445"/>
        <v>0</v>
      </c>
      <c r="V765" s="106">
        <f t="shared" si="445"/>
        <v>0</v>
      </c>
      <c r="W765" s="106">
        <f t="shared" si="445"/>
        <v>0</v>
      </c>
      <c r="X765" s="106">
        <f t="shared" si="445"/>
        <v>0</v>
      </c>
      <c r="Y765" s="98">
        <f>SUM(J765:X765)-I765</f>
        <v>0</v>
      </c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4"/>
        <v>743</v>
      </c>
      <c r="G766" s="118"/>
      <c r="H766" s="106"/>
      <c r="I766" s="98">
        <f>SUM(I631:I638)</f>
        <v>22617.105489691116</v>
      </c>
      <c r="J766" s="98">
        <f t="shared" ref="J766:O766" si="446">SUM(J631:J638)</f>
        <v>8733.3667502160897</v>
      </c>
      <c r="K766" s="98">
        <f t="shared" si="446"/>
        <v>5165.3697669626854</v>
      </c>
      <c r="L766" s="98">
        <f t="shared" si="446"/>
        <v>96.282942080471145</v>
      </c>
      <c r="M766" s="98">
        <f t="shared" si="446"/>
        <v>4266.8608422385796</v>
      </c>
      <c r="N766" s="98">
        <f t="shared" si="446"/>
        <v>4355.2251881932953</v>
      </c>
      <c r="O766" s="98">
        <f t="shared" si="446"/>
        <v>0</v>
      </c>
      <c r="P766" s="98">
        <f>SUM(P631:P638)</f>
        <v>0</v>
      </c>
      <c r="Q766" s="98">
        <f t="shared" ref="Q766:X766" si="447">SUM(Q631:Q638)</f>
        <v>0</v>
      </c>
      <c r="R766" s="98">
        <f t="shared" si="447"/>
        <v>0</v>
      </c>
      <c r="S766" s="98">
        <f t="shared" si="447"/>
        <v>0</v>
      </c>
      <c r="T766" s="98">
        <f t="shared" si="447"/>
        <v>0</v>
      </c>
      <c r="U766" s="98">
        <f t="shared" si="447"/>
        <v>0</v>
      </c>
      <c r="V766" s="98">
        <f t="shared" si="447"/>
        <v>0</v>
      </c>
      <c r="W766" s="98">
        <f t="shared" si="447"/>
        <v>0</v>
      </c>
      <c r="X766" s="98">
        <f t="shared" si="447"/>
        <v>0</v>
      </c>
      <c r="Y766" s="98">
        <f>SUM(J766:X766)-I766</f>
        <v>0</v>
      </c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4"/>
        <v>744</v>
      </c>
      <c r="D767" s="97" t="s">
        <v>352</v>
      </c>
      <c r="G767" s="118"/>
      <c r="H767" s="106"/>
      <c r="I767" s="98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98"/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4"/>
        <v>745</v>
      </c>
      <c r="G768" s="118"/>
      <c r="H768" s="106"/>
      <c r="I768" s="98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98"/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4"/>
        <v>746</v>
      </c>
      <c r="D769" s="97" t="s">
        <v>148</v>
      </c>
      <c r="G769" s="118"/>
      <c r="H769" s="106"/>
      <c r="I769" s="98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98"/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4"/>
        <v>747</v>
      </c>
      <c r="G770" s="118"/>
      <c r="H770" s="106"/>
      <c r="I770" s="98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98"/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4"/>
        <v>748</v>
      </c>
      <c r="C771" s="97">
        <v>37400</v>
      </c>
      <c r="E771" s="107" t="s">
        <v>115</v>
      </c>
      <c r="G771" s="118">
        <v>6.6</v>
      </c>
      <c r="H771" s="106" t="str">
        <f t="shared" ref="H771:H805" si="448">VLOOKUP($G771,alloc,3)</f>
        <v>P, S, T &amp; D Plant - Commodity</v>
      </c>
      <c r="I771" s="98">
        <f>'Dep. Res. Class'!L$235</f>
        <v>0</v>
      </c>
      <c r="J771" s="106">
        <f t="shared" ref="J771:J805" si="449">$I771*VLOOKUP($G771,alloc,6)</f>
        <v>0</v>
      </c>
      <c r="K771" s="106">
        <f t="shared" ref="K771:K805" si="450">$I771*VLOOKUP($G771,alloc,7)</f>
        <v>0</v>
      </c>
      <c r="L771" s="106">
        <f t="shared" ref="L771:L805" si="451">$I771*VLOOKUP($G771,alloc,8)</f>
        <v>0</v>
      </c>
      <c r="M771" s="106">
        <f t="shared" ref="M771:M805" si="452">$I771*VLOOKUP($G771,alloc,9)</f>
        <v>0</v>
      </c>
      <c r="N771" s="106">
        <f t="shared" ref="N771:N805" si="453">$I771*VLOOKUP($G771,alloc,10)</f>
        <v>0</v>
      </c>
      <c r="O771" s="106">
        <f t="shared" ref="O771:O805" si="454">$I771*VLOOKUP($G771,alloc,11)</f>
        <v>0</v>
      </c>
      <c r="P771" s="106">
        <f t="shared" ref="P771:P805" si="455">$I771*VLOOKUP($G771,alloc,12)</f>
        <v>0</v>
      </c>
      <c r="Q771" s="106">
        <f t="shared" ref="Q771:Q805" si="456">$I771*VLOOKUP($G771,alloc,13)</f>
        <v>0</v>
      </c>
      <c r="R771" s="106">
        <f t="shared" ref="R771:R805" si="457">$I771*VLOOKUP($G771,alloc,14)</f>
        <v>0</v>
      </c>
      <c r="S771" s="106">
        <f t="shared" ref="S771:S805" si="458">$I771*VLOOKUP($G771,alloc,15)</f>
        <v>0</v>
      </c>
      <c r="T771" s="106">
        <f t="shared" ref="T771:T805" si="459">$I771*VLOOKUP($G771,alloc,16)</f>
        <v>0</v>
      </c>
      <c r="U771" s="106">
        <f t="shared" ref="U771:U805" si="460">$I771*VLOOKUP($G771,alloc,17)</f>
        <v>0</v>
      </c>
      <c r="V771" s="106">
        <f t="shared" ref="V771:V805" si="461">$I771*VLOOKUP($G771,alloc,18)</f>
        <v>0</v>
      </c>
      <c r="W771" s="106">
        <f t="shared" ref="W771:W805" si="462">$I771*VLOOKUP($G771,alloc,19)</f>
        <v>0</v>
      </c>
      <c r="X771" s="106">
        <f t="shared" ref="X771:X805" si="463">$I771*VLOOKUP($G771,alloc,20)</f>
        <v>0</v>
      </c>
      <c r="Y771" s="98">
        <f t="shared" ref="Y771:Y805" si="464">SUM(J771:X771)-I771</f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4"/>
        <v>749</v>
      </c>
      <c r="C772" s="97">
        <v>39001</v>
      </c>
      <c r="E772" s="107" t="s">
        <v>291</v>
      </c>
      <c r="G772" s="118">
        <v>6.6</v>
      </c>
      <c r="H772" s="106" t="str">
        <f t="shared" si="448"/>
        <v>P, S, T &amp; D Plant - Commodity</v>
      </c>
      <c r="I772" s="98">
        <f>'Dep. Res. Class'!L$236</f>
        <v>0</v>
      </c>
      <c r="J772" s="106">
        <f t="shared" si="449"/>
        <v>0</v>
      </c>
      <c r="K772" s="106">
        <f t="shared" si="450"/>
        <v>0</v>
      </c>
      <c r="L772" s="106">
        <f t="shared" si="451"/>
        <v>0</v>
      </c>
      <c r="M772" s="106">
        <f t="shared" si="452"/>
        <v>0</v>
      </c>
      <c r="N772" s="106">
        <f t="shared" si="453"/>
        <v>0</v>
      </c>
      <c r="O772" s="106">
        <f t="shared" si="454"/>
        <v>0</v>
      </c>
      <c r="P772" s="106">
        <f t="shared" si="455"/>
        <v>0</v>
      </c>
      <c r="Q772" s="106">
        <f t="shared" si="456"/>
        <v>0</v>
      </c>
      <c r="R772" s="106">
        <f t="shared" si="457"/>
        <v>0</v>
      </c>
      <c r="S772" s="106">
        <f t="shared" si="458"/>
        <v>0</v>
      </c>
      <c r="T772" s="106">
        <f t="shared" si="459"/>
        <v>0</v>
      </c>
      <c r="U772" s="106">
        <f t="shared" si="460"/>
        <v>0</v>
      </c>
      <c r="V772" s="106">
        <f t="shared" si="461"/>
        <v>0</v>
      </c>
      <c r="W772" s="106">
        <f t="shared" si="462"/>
        <v>0</v>
      </c>
      <c r="X772" s="106">
        <f t="shared" si="463"/>
        <v>0</v>
      </c>
      <c r="Y772" s="98">
        <f t="shared" si="464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4"/>
        <v>750</v>
      </c>
      <c r="C773" s="97">
        <v>36602</v>
      </c>
      <c r="E773" s="107" t="s">
        <v>139</v>
      </c>
      <c r="G773" s="118">
        <v>6.6</v>
      </c>
      <c r="H773" s="106" t="str">
        <f t="shared" si="448"/>
        <v>P, S, T &amp; D Plant - Commodity</v>
      </c>
      <c r="I773" s="98">
        <f>'Dep. Res. Class'!L$237</f>
        <v>2934.8646505045499</v>
      </c>
      <c r="J773" s="106">
        <f t="shared" si="449"/>
        <v>1133.2683294413482</v>
      </c>
      <c r="K773" s="106">
        <f t="shared" si="450"/>
        <v>670.27414903969418</v>
      </c>
      <c r="L773" s="106">
        <f t="shared" si="451"/>
        <v>12.493968482719888</v>
      </c>
      <c r="M773" s="106">
        <f t="shared" si="452"/>
        <v>553.68088813203383</v>
      </c>
      <c r="N773" s="106">
        <f t="shared" si="453"/>
        <v>565.14731540875403</v>
      </c>
      <c r="O773" s="106">
        <f t="shared" si="454"/>
        <v>0</v>
      </c>
      <c r="P773" s="106">
        <f t="shared" si="455"/>
        <v>0</v>
      </c>
      <c r="Q773" s="106">
        <f t="shared" si="456"/>
        <v>0</v>
      </c>
      <c r="R773" s="106">
        <f t="shared" si="457"/>
        <v>0</v>
      </c>
      <c r="S773" s="106">
        <f t="shared" si="458"/>
        <v>0</v>
      </c>
      <c r="T773" s="106">
        <f t="shared" si="459"/>
        <v>0</v>
      </c>
      <c r="U773" s="106">
        <f t="shared" si="460"/>
        <v>0</v>
      </c>
      <c r="V773" s="106">
        <f t="shared" si="461"/>
        <v>0</v>
      </c>
      <c r="W773" s="106">
        <f t="shared" si="462"/>
        <v>0</v>
      </c>
      <c r="X773" s="106">
        <f t="shared" si="463"/>
        <v>0</v>
      </c>
      <c r="Y773" s="98">
        <f t="shared" si="464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4"/>
        <v>751</v>
      </c>
      <c r="C774" s="97">
        <v>37503</v>
      </c>
      <c r="E774" s="107" t="s">
        <v>278</v>
      </c>
      <c r="G774" s="118">
        <v>6.6</v>
      </c>
      <c r="H774" s="106" t="str">
        <f t="shared" si="448"/>
        <v>P, S, T &amp; D Plant - Commodity</v>
      </c>
      <c r="I774" s="98">
        <f>'Dep. Res. Class'!L$238</f>
        <v>0</v>
      </c>
      <c r="J774" s="106">
        <f t="shared" si="449"/>
        <v>0</v>
      </c>
      <c r="K774" s="106">
        <f t="shared" si="450"/>
        <v>0</v>
      </c>
      <c r="L774" s="106">
        <f t="shared" si="451"/>
        <v>0</v>
      </c>
      <c r="M774" s="106">
        <f t="shared" si="452"/>
        <v>0</v>
      </c>
      <c r="N774" s="106">
        <f t="shared" si="453"/>
        <v>0</v>
      </c>
      <c r="O774" s="106">
        <f t="shared" si="454"/>
        <v>0</v>
      </c>
      <c r="P774" s="106">
        <f t="shared" si="455"/>
        <v>0</v>
      </c>
      <c r="Q774" s="106">
        <f t="shared" si="456"/>
        <v>0</v>
      </c>
      <c r="R774" s="106">
        <f t="shared" si="457"/>
        <v>0</v>
      </c>
      <c r="S774" s="106">
        <f t="shared" si="458"/>
        <v>0</v>
      </c>
      <c r="T774" s="106">
        <f t="shared" si="459"/>
        <v>0</v>
      </c>
      <c r="U774" s="106">
        <f t="shared" si="460"/>
        <v>0</v>
      </c>
      <c r="V774" s="106">
        <f t="shared" si="461"/>
        <v>0</v>
      </c>
      <c r="W774" s="106">
        <f t="shared" si="462"/>
        <v>0</v>
      </c>
      <c r="X774" s="106">
        <f t="shared" si="463"/>
        <v>0</v>
      </c>
      <c r="Y774" s="98">
        <f t="shared" si="464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4"/>
        <v>752</v>
      </c>
      <c r="C775" s="97">
        <v>39004</v>
      </c>
      <c r="E775" s="107" t="s">
        <v>293</v>
      </c>
      <c r="G775" s="118">
        <v>6.6</v>
      </c>
      <c r="H775" s="106" t="str">
        <f t="shared" si="448"/>
        <v>P, S, T &amp; D Plant - Commodity</v>
      </c>
      <c r="I775" s="98">
        <f>'Dep. Res. Class'!L$239</f>
        <v>0</v>
      </c>
      <c r="J775" s="106">
        <f t="shared" si="449"/>
        <v>0</v>
      </c>
      <c r="K775" s="106">
        <f t="shared" si="450"/>
        <v>0</v>
      </c>
      <c r="L775" s="106">
        <f t="shared" si="451"/>
        <v>0</v>
      </c>
      <c r="M775" s="106">
        <f t="shared" si="452"/>
        <v>0</v>
      </c>
      <c r="N775" s="106">
        <f t="shared" si="453"/>
        <v>0</v>
      </c>
      <c r="O775" s="106">
        <f t="shared" si="454"/>
        <v>0</v>
      </c>
      <c r="P775" s="106">
        <f t="shared" si="455"/>
        <v>0</v>
      </c>
      <c r="Q775" s="106">
        <f t="shared" si="456"/>
        <v>0</v>
      </c>
      <c r="R775" s="106">
        <f t="shared" si="457"/>
        <v>0</v>
      </c>
      <c r="S775" s="106">
        <f t="shared" si="458"/>
        <v>0</v>
      </c>
      <c r="T775" s="106">
        <f t="shared" si="459"/>
        <v>0</v>
      </c>
      <c r="U775" s="106">
        <f t="shared" si="460"/>
        <v>0</v>
      </c>
      <c r="V775" s="106">
        <f t="shared" si="461"/>
        <v>0</v>
      </c>
      <c r="W775" s="106">
        <f t="shared" si="462"/>
        <v>0</v>
      </c>
      <c r="X775" s="106">
        <f t="shared" si="463"/>
        <v>0</v>
      </c>
      <c r="Y775" s="98">
        <f t="shared" si="464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4"/>
        <v>753</v>
      </c>
      <c r="C776" s="97">
        <v>39009</v>
      </c>
      <c r="E776" s="107" t="s">
        <v>294</v>
      </c>
      <c r="G776" s="118">
        <v>6.6</v>
      </c>
      <c r="H776" s="106" t="str">
        <f t="shared" si="448"/>
        <v>P, S, T &amp; D Plant - Commodity</v>
      </c>
      <c r="I776" s="98">
        <f>'Dep. Res. Class'!L$240</f>
        <v>1146.1817489965174</v>
      </c>
      <c r="J776" s="106">
        <f t="shared" si="449"/>
        <v>442.58650077717857</v>
      </c>
      <c r="K776" s="106">
        <f t="shared" si="450"/>
        <v>261.76879956675128</v>
      </c>
      <c r="L776" s="106">
        <f t="shared" si="451"/>
        <v>4.8793932098263371</v>
      </c>
      <c r="M776" s="106">
        <f t="shared" si="452"/>
        <v>216.23447903671422</v>
      </c>
      <c r="N776" s="106">
        <f t="shared" si="453"/>
        <v>220.71257640604711</v>
      </c>
      <c r="O776" s="106">
        <f t="shared" si="454"/>
        <v>0</v>
      </c>
      <c r="P776" s="106">
        <f t="shared" si="455"/>
        <v>0</v>
      </c>
      <c r="Q776" s="106">
        <f t="shared" si="456"/>
        <v>0</v>
      </c>
      <c r="R776" s="106">
        <f t="shared" si="457"/>
        <v>0</v>
      </c>
      <c r="S776" s="106">
        <f t="shared" si="458"/>
        <v>0</v>
      </c>
      <c r="T776" s="106">
        <f t="shared" si="459"/>
        <v>0</v>
      </c>
      <c r="U776" s="106">
        <f t="shared" si="460"/>
        <v>0</v>
      </c>
      <c r="V776" s="106">
        <f t="shared" si="461"/>
        <v>0</v>
      </c>
      <c r="W776" s="106">
        <f t="shared" si="462"/>
        <v>0</v>
      </c>
      <c r="X776" s="106">
        <f t="shared" si="463"/>
        <v>0</v>
      </c>
      <c r="Y776" s="98">
        <f t="shared" si="464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4"/>
        <v>754</v>
      </c>
      <c r="C777" s="97">
        <v>39100</v>
      </c>
      <c r="E777" s="107" t="s">
        <v>295</v>
      </c>
      <c r="G777" s="118">
        <v>6.6</v>
      </c>
      <c r="H777" s="106" t="str">
        <f t="shared" si="448"/>
        <v>P, S, T &amp; D Plant - Commodity</v>
      </c>
      <c r="I777" s="98">
        <f>'Dep. Res. Class'!L$241</f>
        <v>729.32085563161718</v>
      </c>
      <c r="J777" s="106">
        <f t="shared" si="449"/>
        <v>281.61987897679921</v>
      </c>
      <c r="K777" s="106">
        <f t="shared" si="450"/>
        <v>166.56472243152461</v>
      </c>
      <c r="L777" s="106">
        <f t="shared" si="451"/>
        <v>3.1047809249006457</v>
      </c>
      <c r="M777" s="106">
        <f t="shared" si="452"/>
        <v>137.59101940524144</v>
      </c>
      <c r="N777" s="106">
        <f t="shared" si="453"/>
        <v>140.44045389315133</v>
      </c>
      <c r="O777" s="106">
        <f t="shared" si="454"/>
        <v>0</v>
      </c>
      <c r="P777" s="106">
        <f t="shared" si="455"/>
        <v>0</v>
      </c>
      <c r="Q777" s="106">
        <f t="shared" si="456"/>
        <v>0</v>
      </c>
      <c r="R777" s="106">
        <f t="shared" si="457"/>
        <v>0</v>
      </c>
      <c r="S777" s="106">
        <f t="shared" si="458"/>
        <v>0</v>
      </c>
      <c r="T777" s="106">
        <f t="shared" si="459"/>
        <v>0</v>
      </c>
      <c r="U777" s="106">
        <f t="shared" si="460"/>
        <v>0</v>
      </c>
      <c r="V777" s="106">
        <f t="shared" si="461"/>
        <v>0</v>
      </c>
      <c r="W777" s="106">
        <f t="shared" si="462"/>
        <v>0</v>
      </c>
      <c r="X777" s="106">
        <f t="shared" si="463"/>
        <v>0</v>
      </c>
      <c r="Y777" s="98">
        <f t="shared" si="464"/>
        <v>0</v>
      </c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4"/>
        <v>755</v>
      </c>
      <c r="C778" s="97">
        <v>39102</v>
      </c>
      <c r="E778" s="107" t="s">
        <v>296</v>
      </c>
      <c r="G778" s="118">
        <v>6.6</v>
      </c>
      <c r="H778" s="106" t="str">
        <f t="shared" si="448"/>
        <v>P, S, T &amp; D Plant - Commodity</v>
      </c>
      <c r="I778" s="98">
        <f>'Dep. Res. Class'!L$242</f>
        <v>0</v>
      </c>
      <c r="J778" s="106">
        <f t="shared" si="449"/>
        <v>0</v>
      </c>
      <c r="K778" s="106">
        <f t="shared" si="450"/>
        <v>0</v>
      </c>
      <c r="L778" s="106">
        <f t="shared" si="451"/>
        <v>0</v>
      </c>
      <c r="M778" s="106">
        <f t="shared" si="452"/>
        <v>0</v>
      </c>
      <c r="N778" s="106">
        <f t="shared" si="453"/>
        <v>0</v>
      </c>
      <c r="O778" s="106">
        <f t="shared" si="454"/>
        <v>0</v>
      </c>
      <c r="P778" s="106">
        <f t="shared" si="455"/>
        <v>0</v>
      </c>
      <c r="Q778" s="106">
        <f t="shared" si="456"/>
        <v>0</v>
      </c>
      <c r="R778" s="106">
        <f t="shared" si="457"/>
        <v>0</v>
      </c>
      <c r="S778" s="106">
        <f t="shared" si="458"/>
        <v>0</v>
      </c>
      <c r="T778" s="106">
        <f t="shared" si="459"/>
        <v>0</v>
      </c>
      <c r="U778" s="106">
        <f t="shared" si="460"/>
        <v>0</v>
      </c>
      <c r="V778" s="106">
        <f t="shared" si="461"/>
        <v>0</v>
      </c>
      <c r="W778" s="106">
        <f t="shared" si="462"/>
        <v>0</v>
      </c>
      <c r="X778" s="106">
        <f t="shared" si="463"/>
        <v>0</v>
      </c>
      <c r="Y778" s="98">
        <f t="shared" si="464"/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4"/>
        <v>756</v>
      </c>
      <c r="C779" s="97">
        <v>39103</v>
      </c>
      <c r="E779" s="107" t="s">
        <v>297</v>
      </c>
      <c r="G779" s="118">
        <v>6.6</v>
      </c>
      <c r="H779" s="106" t="str">
        <f t="shared" si="448"/>
        <v>P, S, T &amp; D Plant - Commodity</v>
      </c>
      <c r="I779" s="98">
        <f>'Dep. Res. Class'!L$243</f>
        <v>0</v>
      </c>
      <c r="J779" s="106">
        <f t="shared" si="449"/>
        <v>0</v>
      </c>
      <c r="K779" s="106">
        <f t="shared" si="450"/>
        <v>0</v>
      </c>
      <c r="L779" s="106">
        <f t="shared" si="451"/>
        <v>0</v>
      </c>
      <c r="M779" s="106">
        <f t="shared" si="452"/>
        <v>0</v>
      </c>
      <c r="N779" s="106">
        <f t="shared" si="453"/>
        <v>0</v>
      </c>
      <c r="O779" s="106">
        <f t="shared" si="454"/>
        <v>0</v>
      </c>
      <c r="P779" s="106">
        <f t="shared" si="455"/>
        <v>0</v>
      </c>
      <c r="Q779" s="106">
        <f t="shared" si="456"/>
        <v>0</v>
      </c>
      <c r="R779" s="106">
        <f t="shared" si="457"/>
        <v>0</v>
      </c>
      <c r="S779" s="106">
        <f t="shared" si="458"/>
        <v>0</v>
      </c>
      <c r="T779" s="106">
        <f t="shared" si="459"/>
        <v>0</v>
      </c>
      <c r="U779" s="106">
        <f t="shared" si="460"/>
        <v>0</v>
      </c>
      <c r="V779" s="106">
        <f t="shared" si="461"/>
        <v>0</v>
      </c>
      <c r="W779" s="106">
        <f t="shared" si="462"/>
        <v>0</v>
      </c>
      <c r="X779" s="106">
        <f t="shared" si="463"/>
        <v>0</v>
      </c>
      <c r="Y779" s="98">
        <f t="shared" si="464"/>
        <v>0</v>
      </c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4"/>
        <v>757</v>
      </c>
      <c r="C780" s="97">
        <v>39200</v>
      </c>
      <c r="E780" s="107" t="s">
        <v>298</v>
      </c>
      <c r="G780" s="118">
        <v>6.6</v>
      </c>
      <c r="H780" s="106" t="str">
        <f t="shared" si="448"/>
        <v>P, S, T &amp; D Plant - Commodity</v>
      </c>
      <c r="I780" s="98">
        <f>'Dep. Res. Class'!L$244</f>
        <v>23.652755832604964</v>
      </c>
      <c r="J780" s="106">
        <f t="shared" si="449"/>
        <v>9.1332726653994563</v>
      </c>
      <c r="K780" s="106">
        <f t="shared" si="450"/>
        <v>5.4018950364261027</v>
      </c>
      <c r="L780" s="106">
        <f t="shared" si="451"/>
        <v>0.1006917936918254</v>
      </c>
      <c r="M780" s="106">
        <f t="shared" si="452"/>
        <v>4.4622428683092545</v>
      </c>
      <c r="N780" s="106">
        <f t="shared" si="453"/>
        <v>4.5546534687783282</v>
      </c>
      <c r="O780" s="106">
        <f t="shared" si="454"/>
        <v>0</v>
      </c>
      <c r="P780" s="106">
        <f t="shared" si="455"/>
        <v>0</v>
      </c>
      <c r="Q780" s="106">
        <f t="shared" si="456"/>
        <v>0</v>
      </c>
      <c r="R780" s="106">
        <f t="shared" si="457"/>
        <v>0</v>
      </c>
      <c r="S780" s="106">
        <f t="shared" si="458"/>
        <v>0</v>
      </c>
      <c r="T780" s="106">
        <f t="shared" si="459"/>
        <v>0</v>
      </c>
      <c r="U780" s="106">
        <f t="shared" si="460"/>
        <v>0</v>
      </c>
      <c r="V780" s="106">
        <f t="shared" si="461"/>
        <v>0</v>
      </c>
      <c r="W780" s="106">
        <f t="shared" si="462"/>
        <v>0</v>
      </c>
      <c r="X780" s="106">
        <f t="shared" si="463"/>
        <v>0</v>
      </c>
      <c r="Y780" s="98">
        <f t="shared" si="464"/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4"/>
        <v>758</v>
      </c>
      <c r="C781" s="97">
        <v>39201</v>
      </c>
      <c r="E781" s="107" t="s">
        <v>299</v>
      </c>
      <c r="G781" s="118">
        <v>6.6</v>
      </c>
      <c r="H781" s="106" t="str">
        <f t="shared" si="448"/>
        <v>P, S, T &amp; D Plant - Commodity</v>
      </c>
      <c r="I781" s="98">
        <f>'Dep. Res. Class'!L$245</f>
        <v>0</v>
      </c>
      <c r="J781" s="106">
        <f t="shared" si="449"/>
        <v>0</v>
      </c>
      <c r="K781" s="106">
        <f t="shared" si="450"/>
        <v>0</v>
      </c>
      <c r="L781" s="106">
        <f t="shared" si="451"/>
        <v>0</v>
      </c>
      <c r="M781" s="106">
        <f t="shared" si="452"/>
        <v>0</v>
      </c>
      <c r="N781" s="106">
        <f t="shared" si="453"/>
        <v>0</v>
      </c>
      <c r="O781" s="106">
        <f t="shared" si="454"/>
        <v>0</v>
      </c>
      <c r="P781" s="106">
        <f t="shared" si="455"/>
        <v>0</v>
      </c>
      <c r="Q781" s="106">
        <f t="shared" si="456"/>
        <v>0</v>
      </c>
      <c r="R781" s="106">
        <f t="shared" si="457"/>
        <v>0</v>
      </c>
      <c r="S781" s="106">
        <f t="shared" si="458"/>
        <v>0</v>
      </c>
      <c r="T781" s="106">
        <f t="shared" si="459"/>
        <v>0</v>
      </c>
      <c r="U781" s="106">
        <f t="shared" si="460"/>
        <v>0</v>
      </c>
      <c r="V781" s="106">
        <f t="shared" si="461"/>
        <v>0</v>
      </c>
      <c r="W781" s="106">
        <f t="shared" si="462"/>
        <v>0</v>
      </c>
      <c r="X781" s="106">
        <f t="shared" si="463"/>
        <v>0</v>
      </c>
      <c r="Y781" s="98">
        <f t="shared" si="464"/>
        <v>0</v>
      </c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4"/>
        <v>759</v>
      </c>
      <c r="C782" s="97">
        <v>39202</v>
      </c>
      <c r="E782" s="107" t="s">
        <v>300</v>
      </c>
      <c r="G782" s="118">
        <v>6.6</v>
      </c>
      <c r="H782" s="106" t="str">
        <f t="shared" si="448"/>
        <v>P, S, T &amp; D Plant - Commodity</v>
      </c>
      <c r="I782" s="98">
        <f>'Dep. Res. Class'!L$246</f>
        <v>0</v>
      </c>
      <c r="J782" s="106">
        <f t="shared" si="449"/>
        <v>0</v>
      </c>
      <c r="K782" s="106">
        <f t="shared" si="450"/>
        <v>0</v>
      </c>
      <c r="L782" s="106">
        <f t="shared" si="451"/>
        <v>0</v>
      </c>
      <c r="M782" s="106">
        <f t="shared" si="452"/>
        <v>0</v>
      </c>
      <c r="N782" s="106">
        <f t="shared" si="453"/>
        <v>0</v>
      </c>
      <c r="O782" s="106">
        <f t="shared" si="454"/>
        <v>0</v>
      </c>
      <c r="P782" s="106">
        <f t="shared" si="455"/>
        <v>0</v>
      </c>
      <c r="Q782" s="106">
        <f t="shared" si="456"/>
        <v>0</v>
      </c>
      <c r="R782" s="106">
        <f t="shared" si="457"/>
        <v>0</v>
      </c>
      <c r="S782" s="106">
        <f t="shared" si="458"/>
        <v>0</v>
      </c>
      <c r="T782" s="106">
        <f t="shared" si="459"/>
        <v>0</v>
      </c>
      <c r="U782" s="106">
        <f t="shared" si="460"/>
        <v>0</v>
      </c>
      <c r="V782" s="106">
        <f t="shared" si="461"/>
        <v>0</v>
      </c>
      <c r="W782" s="106">
        <f t="shared" si="462"/>
        <v>0</v>
      </c>
      <c r="X782" s="106">
        <f t="shared" si="463"/>
        <v>0</v>
      </c>
      <c r="Y782" s="98">
        <f t="shared" si="464"/>
        <v>0</v>
      </c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4"/>
        <v>760</v>
      </c>
      <c r="C783" s="97">
        <v>39300</v>
      </c>
      <c r="E783" s="107" t="s">
        <v>186</v>
      </c>
      <c r="G783" s="118">
        <v>6.6</v>
      </c>
      <c r="H783" s="106" t="str">
        <f t="shared" si="448"/>
        <v>P, S, T &amp; D Plant - Commodity</v>
      </c>
      <c r="I783" s="98">
        <f>'Dep. Res. Class'!L$247</f>
        <v>0</v>
      </c>
      <c r="J783" s="106">
        <f t="shared" si="449"/>
        <v>0</v>
      </c>
      <c r="K783" s="106">
        <f t="shared" si="450"/>
        <v>0</v>
      </c>
      <c r="L783" s="106">
        <f t="shared" si="451"/>
        <v>0</v>
      </c>
      <c r="M783" s="106">
        <f t="shared" si="452"/>
        <v>0</v>
      </c>
      <c r="N783" s="106">
        <f t="shared" si="453"/>
        <v>0</v>
      </c>
      <c r="O783" s="106">
        <f t="shared" si="454"/>
        <v>0</v>
      </c>
      <c r="P783" s="106">
        <f t="shared" si="455"/>
        <v>0</v>
      </c>
      <c r="Q783" s="106">
        <f t="shared" si="456"/>
        <v>0</v>
      </c>
      <c r="R783" s="106">
        <f t="shared" si="457"/>
        <v>0</v>
      </c>
      <c r="S783" s="106">
        <f t="shared" si="458"/>
        <v>0</v>
      </c>
      <c r="T783" s="106">
        <f t="shared" si="459"/>
        <v>0</v>
      </c>
      <c r="U783" s="106">
        <f t="shared" si="460"/>
        <v>0</v>
      </c>
      <c r="V783" s="106">
        <f t="shared" si="461"/>
        <v>0</v>
      </c>
      <c r="W783" s="106">
        <f t="shared" si="462"/>
        <v>0</v>
      </c>
      <c r="X783" s="106">
        <f t="shared" si="463"/>
        <v>0</v>
      </c>
      <c r="Y783" s="98">
        <f t="shared" si="464"/>
        <v>0</v>
      </c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4"/>
        <v>761</v>
      </c>
      <c r="C784" s="97">
        <v>39400</v>
      </c>
      <c r="E784" s="107" t="s">
        <v>301</v>
      </c>
      <c r="G784" s="118">
        <v>6.6</v>
      </c>
      <c r="H784" s="106" t="str">
        <f t="shared" si="448"/>
        <v>P, S, T &amp; D Plant - Commodity</v>
      </c>
      <c r="I784" s="98">
        <f>'Dep. Res. Class'!L$248</f>
        <v>71.719182537107713</v>
      </c>
      <c r="J784" s="106">
        <f t="shared" si="449"/>
        <v>27.693637649952393</v>
      </c>
      <c r="K784" s="106">
        <f t="shared" si="450"/>
        <v>16.37946541644369</v>
      </c>
      <c r="L784" s="106">
        <f t="shared" si="451"/>
        <v>0.30531466112790306</v>
      </c>
      <c r="M784" s="106">
        <f t="shared" si="452"/>
        <v>13.5302800680851</v>
      </c>
      <c r="N784" s="106">
        <f t="shared" si="453"/>
        <v>13.810484741498637</v>
      </c>
      <c r="O784" s="106">
        <f t="shared" si="454"/>
        <v>0</v>
      </c>
      <c r="P784" s="106">
        <f t="shared" si="455"/>
        <v>0</v>
      </c>
      <c r="Q784" s="106">
        <f t="shared" si="456"/>
        <v>0</v>
      </c>
      <c r="R784" s="106">
        <f t="shared" si="457"/>
        <v>0</v>
      </c>
      <c r="S784" s="106">
        <f t="shared" si="458"/>
        <v>0</v>
      </c>
      <c r="T784" s="106">
        <f t="shared" si="459"/>
        <v>0</v>
      </c>
      <c r="U784" s="106">
        <f t="shared" si="460"/>
        <v>0</v>
      </c>
      <c r="V784" s="106">
        <f t="shared" si="461"/>
        <v>0</v>
      </c>
      <c r="W784" s="106">
        <f t="shared" si="462"/>
        <v>0</v>
      </c>
      <c r="X784" s="106">
        <f t="shared" si="463"/>
        <v>0</v>
      </c>
      <c r="Y784" s="98">
        <f t="shared" si="464"/>
        <v>0</v>
      </c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4"/>
        <v>762</v>
      </c>
      <c r="C785" s="97">
        <v>39500</v>
      </c>
      <c r="E785" s="107" t="s">
        <v>443</v>
      </c>
      <c r="G785" s="118">
        <v>6.6</v>
      </c>
      <c r="H785" s="106" t="str">
        <f t="shared" si="448"/>
        <v>P, S, T &amp; D Plant - Commodity</v>
      </c>
      <c r="I785" s="98">
        <f>'Dep. Res. Class'!L$249</f>
        <v>5.8094281038009443</v>
      </c>
      <c r="J785" s="106">
        <f t="shared" si="449"/>
        <v>2.243251960894443</v>
      </c>
      <c r="K785" s="106">
        <f t="shared" si="450"/>
        <v>1.3267765101239122</v>
      </c>
      <c r="L785" s="106">
        <f t="shared" si="451"/>
        <v>2.4731229639171952E-2</v>
      </c>
      <c r="M785" s="106">
        <f t="shared" si="452"/>
        <v>1.0959855717703115</v>
      </c>
      <c r="N785" s="106">
        <f t="shared" si="453"/>
        <v>1.1186828313731063</v>
      </c>
      <c r="O785" s="106">
        <f t="shared" si="454"/>
        <v>0</v>
      </c>
      <c r="P785" s="106">
        <f t="shared" si="455"/>
        <v>0</v>
      </c>
      <c r="Q785" s="106">
        <f t="shared" si="456"/>
        <v>0</v>
      </c>
      <c r="R785" s="106">
        <f t="shared" si="457"/>
        <v>0</v>
      </c>
      <c r="S785" s="106">
        <f t="shared" si="458"/>
        <v>0</v>
      </c>
      <c r="T785" s="106">
        <f t="shared" si="459"/>
        <v>0</v>
      </c>
      <c r="U785" s="106">
        <f t="shared" si="460"/>
        <v>0</v>
      </c>
      <c r="V785" s="106">
        <f t="shared" si="461"/>
        <v>0</v>
      </c>
      <c r="W785" s="106">
        <f t="shared" si="462"/>
        <v>0</v>
      </c>
      <c r="X785" s="106">
        <f t="shared" si="463"/>
        <v>0</v>
      </c>
      <c r="Y785" s="98">
        <f t="shared" si="464"/>
        <v>0</v>
      </c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4"/>
        <v>763</v>
      </c>
      <c r="C786" s="97">
        <v>39603</v>
      </c>
      <c r="E786" s="107" t="s">
        <v>303</v>
      </c>
      <c r="G786" s="118">
        <v>6.6</v>
      </c>
      <c r="H786" s="106" t="str">
        <f t="shared" si="448"/>
        <v>P, S, T &amp; D Plant - Commodity</v>
      </c>
      <c r="I786" s="98">
        <f>'Dep. Res. Class'!L$250</f>
        <v>0</v>
      </c>
      <c r="J786" s="106">
        <f t="shared" si="449"/>
        <v>0</v>
      </c>
      <c r="K786" s="106">
        <f t="shared" si="450"/>
        <v>0</v>
      </c>
      <c r="L786" s="106">
        <f t="shared" si="451"/>
        <v>0</v>
      </c>
      <c r="M786" s="106">
        <f t="shared" si="452"/>
        <v>0</v>
      </c>
      <c r="N786" s="106">
        <f t="shared" si="453"/>
        <v>0</v>
      </c>
      <c r="O786" s="106">
        <f t="shared" si="454"/>
        <v>0</v>
      </c>
      <c r="P786" s="106">
        <f t="shared" si="455"/>
        <v>0</v>
      </c>
      <c r="Q786" s="106">
        <f t="shared" si="456"/>
        <v>0</v>
      </c>
      <c r="R786" s="106">
        <f t="shared" si="457"/>
        <v>0</v>
      </c>
      <c r="S786" s="106">
        <f t="shared" si="458"/>
        <v>0</v>
      </c>
      <c r="T786" s="106">
        <f t="shared" si="459"/>
        <v>0</v>
      </c>
      <c r="U786" s="106">
        <f t="shared" si="460"/>
        <v>0</v>
      </c>
      <c r="V786" s="106">
        <f t="shared" si="461"/>
        <v>0</v>
      </c>
      <c r="W786" s="106">
        <f t="shared" si="462"/>
        <v>0</v>
      </c>
      <c r="X786" s="106">
        <f t="shared" si="463"/>
        <v>0</v>
      </c>
      <c r="Y786" s="98">
        <f t="shared" si="464"/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4"/>
        <v>764</v>
      </c>
      <c r="C787" s="97">
        <v>39604</v>
      </c>
      <c r="E787" s="107" t="s">
        <v>304</v>
      </c>
      <c r="G787" s="118">
        <v>6.6</v>
      </c>
      <c r="H787" s="106" t="str">
        <f t="shared" si="448"/>
        <v>P, S, T &amp; D Plant - Commodity</v>
      </c>
      <c r="I787" s="98">
        <f>'Dep. Res. Class'!L$251</f>
        <v>0</v>
      </c>
      <c r="J787" s="106">
        <f t="shared" si="449"/>
        <v>0</v>
      </c>
      <c r="K787" s="106">
        <f t="shared" si="450"/>
        <v>0</v>
      </c>
      <c r="L787" s="106">
        <f t="shared" si="451"/>
        <v>0</v>
      </c>
      <c r="M787" s="106">
        <f t="shared" si="452"/>
        <v>0</v>
      </c>
      <c r="N787" s="106">
        <f t="shared" si="453"/>
        <v>0</v>
      </c>
      <c r="O787" s="106">
        <f t="shared" si="454"/>
        <v>0</v>
      </c>
      <c r="P787" s="106">
        <f t="shared" si="455"/>
        <v>0</v>
      </c>
      <c r="Q787" s="106">
        <f t="shared" si="456"/>
        <v>0</v>
      </c>
      <c r="R787" s="106">
        <f t="shared" si="457"/>
        <v>0</v>
      </c>
      <c r="S787" s="106">
        <f t="shared" si="458"/>
        <v>0</v>
      </c>
      <c r="T787" s="106">
        <f t="shared" si="459"/>
        <v>0</v>
      </c>
      <c r="U787" s="106">
        <f t="shared" si="460"/>
        <v>0</v>
      </c>
      <c r="V787" s="106">
        <f t="shared" si="461"/>
        <v>0</v>
      </c>
      <c r="W787" s="106">
        <f t="shared" si="462"/>
        <v>0</v>
      </c>
      <c r="X787" s="106">
        <f t="shared" si="463"/>
        <v>0</v>
      </c>
      <c r="Y787" s="98">
        <f t="shared" si="464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4"/>
        <v>765</v>
      </c>
      <c r="C788" s="97">
        <v>39605</v>
      </c>
      <c r="E788" s="98" t="s">
        <v>305</v>
      </c>
      <c r="G788" s="118">
        <v>6.6</v>
      </c>
      <c r="H788" s="106" t="str">
        <f t="shared" si="448"/>
        <v>P, S, T &amp; D Plant - Commodity</v>
      </c>
      <c r="I788" s="98">
        <f>'Dep. Res. Class'!L$252</f>
        <v>0</v>
      </c>
      <c r="J788" s="106">
        <f t="shared" si="449"/>
        <v>0</v>
      </c>
      <c r="K788" s="106">
        <f t="shared" si="450"/>
        <v>0</v>
      </c>
      <c r="L788" s="106">
        <f t="shared" si="451"/>
        <v>0</v>
      </c>
      <c r="M788" s="106">
        <f t="shared" si="452"/>
        <v>0</v>
      </c>
      <c r="N788" s="106">
        <f t="shared" si="453"/>
        <v>0</v>
      </c>
      <c r="O788" s="106">
        <f t="shared" si="454"/>
        <v>0</v>
      </c>
      <c r="P788" s="106">
        <f t="shared" si="455"/>
        <v>0</v>
      </c>
      <c r="Q788" s="106">
        <f t="shared" si="456"/>
        <v>0</v>
      </c>
      <c r="R788" s="106">
        <f t="shared" si="457"/>
        <v>0</v>
      </c>
      <c r="S788" s="106">
        <f t="shared" si="458"/>
        <v>0</v>
      </c>
      <c r="T788" s="106">
        <f t="shared" si="459"/>
        <v>0</v>
      </c>
      <c r="U788" s="106">
        <f t="shared" si="460"/>
        <v>0</v>
      </c>
      <c r="V788" s="106">
        <f t="shared" si="461"/>
        <v>0</v>
      </c>
      <c r="W788" s="106">
        <f t="shared" si="462"/>
        <v>0</v>
      </c>
      <c r="X788" s="106">
        <f t="shared" si="463"/>
        <v>0</v>
      </c>
      <c r="Y788" s="98">
        <f t="shared" si="464"/>
        <v>0</v>
      </c>
      <c r="Z788" s="98"/>
      <c r="AA788" s="98"/>
      <c r="AB788" s="98"/>
      <c r="AC788" s="98"/>
      <c r="AD788" s="98"/>
      <c r="AE788" s="98"/>
      <c r="AF788" s="98"/>
      <c r="AG788" s="98"/>
    </row>
    <row r="789" spans="1:33">
      <c r="A789" s="97">
        <f t="shared" si="444"/>
        <v>766</v>
      </c>
      <c r="C789" s="97">
        <v>39700</v>
      </c>
      <c r="E789" s="107" t="s">
        <v>306</v>
      </c>
      <c r="G789" s="118">
        <v>6.6</v>
      </c>
      <c r="H789" s="106" t="str">
        <f t="shared" si="448"/>
        <v>P, S, T &amp; D Plant - Commodity</v>
      </c>
      <c r="I789" s="98">
        <f>'Dep. Res. Class'!L$253</f>
        <v>865.22399530703115</v>
      </c>
      <c r="J789" s="106">
        <f t="shared" si="449"/>
        <v>334.09750312867044</v>
      </c>
      <c r="K789" s="106">
        <f t="shared" si="450"/>
        <v>197.6027334287611</v>
      </c>
      <c r="L789" s="106">
        <f t="shared" si="451"/>
        <v>3.6833321516208941</v>
      </c>
      <c r="M789" s="106">
        <f t="shared" si="452"/>
        <v>163.23001133029629</v>
      </c>
      <c r="N789" s="106">
        <f t="shared" si="453"/>
        <v>166.61041526768255</v>
      </c>
      <c r="O789" s="106">
        <f t="shared" si="454"/>
        <v>0</v>
      </c>
      <c r="P789" s="106">
        <f t="shared" si="455"/>
        <v>0</v>
      </c>
      <c r="Q789" s="106">
        <f t="shared" si="456"/>
        <v>0</v>
      </c>
      <c r="R789" s="106">
        <f t="shared" si="457"/>
        <v>0</v>
      </c>
      <c r="S789" s="106">
        <f t="shared" si="458"/>
        <v>0</v>
      </c>
      <c r="T789" s="106">
        <f t="shared" si="459"/>
        <v>0</v>
      </c>
      <c r="U789" s="106">
        <f t="shared" si="460"/>
        <v>0</v>
      </c>
      <c r="V789" s="106">
        <f t="shared" si="461"/>
        <v>0</v>
      </c>
      <c r="W789" s="106">
        <f t="shared" si="462"/>
        <v>0</v>
      </c>
      <c r="X789" s="106">
        <f t="shared" si="463"/>
        <v>0</v>
      </c>
      <c r="Y789" s="98">
        <f t="shared" si="464"/>
        <v>0</v>
      </c>
      <c r="Z789" s="98"/>
      <c r="AA789" s="98"/>
      <c r="AB789" s="98"/>
      <c r="AC789" s="98"/>
      <c r="AD789" s="98"/>
      <c r="AE789" s="98"/>
      <c r="AF789" s="98"/>
      <c r="AG789" s="98"/>
    </row>
    <row r="790" spans="1:33">
      <c r="A790" s="97">
        <f t="shared" si="444"/>
        <v>767</v>
      </c>
      <c r="C790" s="97">
        <v>39701</v>
      </c>
      <c r="E790" s="107" t="s">
        <v>307</v>
      </c>
      <c r="G790" s="118">
        <v>6.6</v>
      </c>
      <c r="H790" s="106" t="str">
        <f t="shared" si="448"/>
        <v>P, S, T &amp; D Plant - Commodity</v>
      </c>
      <c r="I790" s="98">
        <f>'Dep. Res. Class'!L$254</f>
        <v>0</v>
      </c>
      <c r="J790" s="106">
        <f t="shared" si="449"/>
        <v>0</v>
      </c>
      <c r="K790" s="106">
        <f t="shared" si="450"/>
        <v>0</v>
      </c>
      <c r="L790" s="106">
        <f t="shared" si="451"/>
        <v>0</v>
      </c>
      <c r="M790" s="106">
        <f t="shared" si="452"/>
        <v>0</v>
      </c>
      <c r="N790" s="106">
        <f t="shared" si="453"/>
        <v>0</v>
      </c>
      <c r="O790" s="106">
        <f t="shared" si="454"/>
        <v>0</v>
      </c>
      <c r="P790" s="106">
        <f t="shared" si="455"/>
        <v>0</v>
      </c>
      <c r="Q790" s="106">
        <f t="shared" si="456"/>
        <v>0</v>
      </c>
      <c r="R790" s="106">
        <f t="shared" si="457"/>
        <v>0</v>
      </c>
      <c r="S790" s="106">
        <f t="shared" si="458"/>
        <v>0</v>
      </c>
      <c r="T790" s="106">
        <f t="shared" si="459"/>
        <v>0</v>
      </c>
      <c r="U790" s="106">
        <f t="shared" si="460"/>
        <v>0</v>
      </c>
      <c r="V790" s="106">
        <f t="shared" si="461"/>
        <v>0</v>
      </c>
      <c r="W790" s="106">
        <f t="shared" si="462"/>
        <v>0</v>
      </c>
      <c r="X790" s="106">
        <f t="shared" si="463"/>
        <v>0</v>
      </c>
      <c r="Y790" s="98">
        <f t="shared" si="464"/>
        <v>0</v>
      </c>
      <c r="Z790" s="98"/>
      <c r="AA790" s="98"/>
      <c r="AB790" s="98"/>
      <c r="AC790" s="98"/>
      <c r="AD790" s="98"/>
      <c r="AE790" s="98"/>
      <c r="AF790" s="98"/>
      <c r="AG790" s="98"/>
    </row>
    <row r="791" spans="1:33">
      <c r="A791" s="97">
        <f t="shared" si="444"/>
        <v>768</v>
      </c>
      <c r="C791" s="97">
        <v>39702</v>
      </c>
      <c r="E791" s="107" t="s">
        <v>308</v>
      </c>
      <c r="G791" s="118">
        <v>6.6</v>
      </c>
      <c r="H791" s="106" t="str">
        <f t="shared" si="448"/>
        <v>P, S, T &amp; D Plant - Commodity</v>
      </c>
      <c r="I791" s="98">
        <f>'Dep. Res. Class'!L$255</f>
        <v>0</v>
      </c>
      <c r="J791" s="106">
        <f t="shared" si="449"/>
        <v>0</v>
      </c>
      <c r="K791" s="106">
        <f t="shared" si="450"/>
        <v>0</v>
      </c>
      <c r="L791" s="106">
        <f t="shared" si="451"/>
        <v>0</v>
      </c>
      <c r="M791" s="106">
        <f t="shared" si="452"/>
        <v>0</v>
      </c>
      <c r="N791" s="106">
        <f t="shared" si="453"/>
        <v>0</v>
      </c>
      <c r="O791" s="106">
        <f t="shared" si="454"/>
        <v>0</v>
      </c>
      <c r="P791" s="106">
        <f t="shared" si="455"/>
        <v>0</v>
      </c>
      <c r="Q791" s="106">
        <f t="shared" si="456"/>
        <v>0</v>
      </c>
      <c r="R791" s="106">
        <f t="shared" si="457"/>
        <v>0</v>
      </c>
      <c r="S791" s="106">
        <f t="shared" si="458"/>
        <v>0</v>
      </c>
      <c r="T791" s="106">
        <f t="shared" si="459"/>
        <v>0</v>
      </c>
      <c r="U791" s="106">
        <f t="shared" si="460"/>
        <v>0</v>
      </c>
      <c r="V791" s="106">
        <f t="shared" si="461"/>
        <v>0</v>
      </c>
      <c r="W791" s="106">
        <f t="shared" si="462"/>
        <v>0</v>
      </c>
      <c r="X791" s="106">
        <f t="shared" si="463"/>
        <v>0</v>
      </c>
      <c r="Y791" s="98">
        <f t="shared" si="464"/>
        <v>0</v>
      </c>
      <c r="Z791" s="98"/>
      <c r="AA791" s="98"/>
      <c r="AB791" s="98"/>
      <c r="AC791" s="98"/>
      <c r="AD791" s="98"/>
      <c r="AE791" s="98"/>
      <c r="AF791" s="98"/>
      <c r="AG791" s="98"/>
    </row>
    <row r="792" spans="1:33">
      <c r="A792" s="97">
        <f t="shared" si="444"/>
        <v>769</v>
      </c>
      <c r="C792" s="97">
        <v>39705</v>
      </c>
      <c r="E792" s="107" t="s">
        <v>309</v>
      </c>
      <c r="G792" s="118">
        <v>6.6</v>
      </c>
      <c r="H792" s="106" t="str">
        <f t="shared" si="448"/>
        <v>P, S, T &amp; D Plant - Commodity</v>
      </c>
      <c r="I792" s="98">
        <f>'Dep. Res. Class'!L$256</f>
        <v>0</v>
      </c>
      <c r="J792" s="106">
        <f t="shared" si="449"/>
        <v>0</v>
      </c>
      <c r="K792" s="106">
        <f t="shared" si="450"/>
        <v>0</v>
      </c>
      <c r="L792" s="106">
        <f t="shared" si="451"/>
        <v>0</v>
      </c>
      <c r="M792" s="106">
        <f t="shared" si="452"/>
        <v>0</v>
      </c>
      <c r="N792" s="106">
        <f t="shared" si="453"/>
        <v>0</v>
      </c>
      <c r="O792" s="106">
        <f t="shared" si="454"/>
        <v>0</v>
      </c>
      <c r="P792" s="106">
        <f t="shared" si="455"/>
        <v>0</v>
      </c>
      <c r="Q792" s="106">
        <f t="shared" si="456"/>
        <v>0</v>
      </c>
      <c r="R792" s="106">
        <f t="shared" si="457"/>
        <v>0</v>
      </c>
      <c r="S792" s="106">
        <f t="shared" si="458"/>
        <v>0</v>
      </c>
      <c r="T792" s="106">
        <f t="shared" si="459"/>
        <v>0</v>
      </c>
      <c r="U792" s="106">
        <f t="shared" si="460"/>
        <v>0</v>
      </c>
      <c r="V792" s="106">
        <f t="shared" si="461"/>
        <v>0</v>
      </c>
      <c r="W792" s="106">
        <f t="shared" si="462"/>
        <v>0</v>
      </c>
      <c r="X792" s="106">
        <f t="shared" si="463"/>
        <v>0</v>
      </c>
      <c r="Y792" s="98">
        <f t="shared" si="464"/>
        <v>0</v>
      </c>
      <c r="Z792" s="98"/>
      <c r="AA792" s="98"/>
      <c r="AB792" s="98"/>
      <c r="AC792" s="98"/>
      <c r="AD792" s="98"/>
      <c r="AE792" s="98"/>
      <c r="AF792" s="98"/>
      <c r="AG792" s="98"/>
    </row>
    <row r="793" spans="1:33">
      <c r="A793" s="97">
        <f t="shared" si="444"/>
        <v>770</v>
      </c>
      <c r="C793" s="97">
        <v>39800</v>
      </c>
      <c r="E793" s="107" t="s">
        <v>310</v>
      </c>
      <c r="G793" s="118">
        <v>6.6</v>
      </c>
      <c r="H793" s="106" t="str">
        <f t="shared" si="448"/>
        <v>P, S, T &amp; D Plant - Commodity</v>
      </c>
      <c r="I793" s="98">
        <f>'Dep. Res. Class'!L$257</f>
        <v>63.842346540623289</v>
      </c>
      <c r="J793" s="106">
        <f t="shared" si="449"/>
        <v>24.652077021429111</v>
      </c>
      <c r="K793" s="106">
        <f t="shared" si="450"/>
        <v>14.580527416437054</v>
      </c>
      <c r="L793" s="106">
        <f t="shared" si="451"/>
        <v>0.27178230021759292</v>
      </c>
      <c r="M793" s="106">
        <f t="shared" si="452"/>
        <v>12.044264844366316</v>
      </c>
      <c r="N793" s="106">
        <f t="shared" si="453"/>
        <v>12.293694958173225</v>
      </c>
      <c r="O793" s="106">
        <f t="shared" si="454"/>
        <v>0</v>
      </c>
      <c r="P793" s="106">
        <f t="shared" si="455"/>
        <v>0</v>
      </c>
      <c r="Q793" s="106">
        <f t="shared" si="456"/>
        <v>0</v>
      </c>
      <c r="R793" s="106">
        <f t="shared" si="457"/>
        <v>0</v>
      </c>
      <c r="S793" s="106">
        <f t="shared" si="458"/>
        <v>0</v>
      </c>
      <c r="T793" s="106">
        <f t="shared" si="459"/>
        <v>0</v>
      </c>
      <c r="U793" s="106">
        <f t="shared" si="460"/>
        <v>0</v>
      </c>
      <c r="V793" s="106">
        <f t="shared" si="461"/>
        <v>0</v>
      </c>
      <c r="W793" s="106">
        <f t="shared" si="462"/>
        <v>0</v>
      </c>
      <c r="X793" s="106">
        <f t="shared" si="463"/>
        <v>0</v>
      </c>
      <c r="Y793" s="98">
        <f t="shared" si="464"/>
        <v>0</v>
      </c>
      <c r="Z793" s="98"/>
      <c r="AA793" s="98"/>
      <c r="AB793" s="98"/>
      <c r="AC793" s="98"/>
      <c r="AD793" s="98"/>
      <c r="AE793" s="98"/>
      <c r="AF793" s="98"/>
      <c r="AG793" s="98"/>
    </row>
    <row r="794" spans="1:33">
      <c r="A794" s="97">
        <f t="shared" si="444"/>
        <v>771</v>
      </c>
      <c r="C794" s="97">
        <v>39900</v>
      </c>
      <c r="E794" s="107" t="s">
        <v>311</v>
      </c>
      <c r="G794" s="118">
        <v>6.6</v>
      </c>
      <c r="H794" s="106" t="str">
        <f t="shared" si="448"/>
        <v>P, S, T &amp; D Plant - Commodity</v>
      </c>
      <c r="I794" s="98">
        <f>'Dep. Res. Class'!L$258</f>
        <v>-84.604852560036122</v>
      </c>
      <c r="J794" s="106">
        <f t="shared" si="449"/>
        <v>-32.669308926004618</v>
      </c>
      <c r="K794" s="106">
        <f t="shared" si="450"/>
        <v>-19.322337588739543</v>
      </c>
      <c r="L794" s="106">
        <f t="shared" si="451"/>
        <v>-0.36017005458446971</v>
      </c>
      <c r="M794" s="106">
        <f t="shared" si="452"/>
        <v>-15.961243697445243</v>
      </c>
      <c r="N794" s="106">
        <f t="shared" si="453"/>
        <v>-16.291792293262262</v>
      </c>
      <c r="O794" s="106">
        <f t="shared" si="454"/>
        <v>0</v>
      </c>
      <c r="P794" s="106">
        <f t="shared" si="455"/>
        <v>0</v>
      </c>
      <c r="Q794" s="106">
        <f t="shared" si="456"/>
        <v>0</v>
      </c>
      <c r="R794" s="106">
        <f t="shared" si="457"/>
        <v>0</v>
      </c>
      <c r="S794" s="106">
        <f t="shared" si="458"/>
        <v>0</v>
      </c>
      <c r="T794" s="106">
        <f t="shared" si="459"/>
        <v>0</v>
      </c>
      <c r="U794" s="106">
        <f t="shared" si="460"/>
        <v>0</v>
      </c>
      <c r="V794" s="106">
        <f t="shared" si="461"/>
        <v>0</v>
      </c>
      <c r="W794" s="106">
        <f t="shared" si="462"/>
        <v>0</v>
      </c>
      <c r="X794" s="106">
        <f t="shared" si="463"/>
        <v>0</v>
      </c>
      <c r="Y794" s="98">
        <f t="shared" si="464"/>
        <v>0</v>
      </c>
      <c r="Z794" s="98"/>
      <c r="AA794" s="98"/>
      <c r="AB794" s="98"/>
      <c r="AC794" s="98"/>
      <c r="AD794" s="98"/>
      <c r="AE794" s="98"/>
      <c r="AF794" s="98"/>
      <c r="AG794" s="98"/>
    </row>
    <row r="795" spans="1:33">
      <c r="A795" s="97">
        <f t="shared" si="444"/>
        <v>772</v>
      </c>
      <c r="C795" s="97">
        <v>39901</v>
      </c>
      <c r="E795" s="107" t="s">
        <v>312</v>
      </c>
      <c r="G795" s="118">
        <v>6.6</v>
      </c>
      <c r="H795" s="106" t="str">
        <f t="shared" si="448"/>
        <v>P, S, T &amp; D Plant - Commodity</v>
      </c>
      <c r="I795" s="98">
        <f>'Dep. Res. Class'!L$259</f>
        <v>4135.8799636761632</v>
      </c>
      <c r="J795" s="106">
        <f t="shared" si="449"/>
        <v>1597.028256958783</v>
      </c>
      <c r="K795" s="106">
        <f t="shared" si="450"/>
        <v>944.56602034672403</v>
      </c>
      <c r="L795" s="106">
        <f t="shared" si="451"/>
        <v>17.606792839867129</v>
      </c>
      <c r="M795" s="106">
        <f t="shared" si="452"/>
        <v>780.26006790535359</v>
      </c>
      <c r="N795" s="106">
        <f t="shared" si="453"/>
        <v>796.41882562543583</v>
      </c>
      <c r="O795" s="106">
        <f t="shared" si="454"/>
        <v>0</v>
      </c>
      <c r="P795" s="106">
        <f t="shared" si="455"/>
        <v>0</v>
      </c>
      <c r="Q795" s="106">
        <f t="shared" si="456"/>
        <v>0</v>
      </c>
      <c r="R795" s="106">
        <f t="shared" si="457"/>
        <v>0</v>
      </c>
      <c r="S795" s="106">
        <f t="shared" si="458"/>
        <v>0</v>
      </c>
      <c r="T795" s="106">
        <f t="shared" si="459"/>
        <v>0</v>
      </c>
      <c r="U795" s="106">
        <f t="shared" si="460"/>
        <v>0</v>
      </c>
      <c r="V795" s="106">
        <f t="shared" si="461"/>
        <v>0</v>
      </c>
      <c r="W795" s="106">
        <f t="shared" si="462"/>
        <v>0</v>
      </c>
      <c r="X795" s="106">
        <f t="shared" si="463"/>
        <v>0</v>
      </c>
      <c r="Y795" s="98">
        <f t="shared" si="464"/>
        <v>0</v>
      </c>
      <c r="Z795" s="98"/>
      <c r="AA795" s="98"/>
      <c r="AB795" s="98"/>
      <c r="AC795" s="98"/>
      <c r="AD795" s="98"/>
      <c r="AE795" s="98"/>
      <c r="AF795" s="98"/>
      <c r="AG795" s="98"/>
    </row>
    <row r="796" spans="1:33">
      <c r="A796" s="97">
        <f t="shared" si="444"/>
        <v>773</v>
      </c>
      <c r="C796" s="97">
        <v>39902</v>
      </c>
      <c r="E796" s="107" t="s">
        <v>313</v>
      </c>
      <c r="G796" s="118">
        <v>6.6</v>
      </c>
      <c r="H796" s="106" t="str">
        <f t="shared" si="448"/>
        <v>P, S, T &amp; D Plant - Commodity</v>
      </c>
      <c r="I796" s="98">
        <f>'Dep. Res. Class'!L$260</f>
        <v>1057.353387491884</v>
      </c>
      <c r="J796" s="106">
        <f t="shared" si="449"/>
        <v>408.28632654867988</v>
      </c>
      <c r="K796" s="106">
        <f t="shared" si="450"/>
        <v>241.48188295958414</v>
      </c>
      <c r="L796" s="106">
        <f t="shared" si="451"/>
        <v>4.5012433183757228</v>
      </c>
      <c r="M796" s="106">
        <f t="shared" si="452"/>
        <v>199.47644350661113</v>
      </c>
      <c r="N796" s="106">
        <f t="shared" si="453"/>
        <v>203.6074911586332</v>
      </c>
      <c r="O796" s="106">
        <f t="shared" si="454"/>
        <v>0</v>
      </c>
      <c r="P796" s="106">
        <f t="shared" si="455"/>
        <v>0</v>
      </c>
      <c r="Q796" s="106">
        <f t="shared" si="456"/>
        <v>0</v>
      </c>
      <c r="R796" s="106">
        <f t="shared" si="457"/>
        <v>0</v>
      </c>
      <c r="S796" s="106">
        <f t="shared" si="458"/>
        <v>0</v>
      </c>
      <c r="T796" s="106">
        <f t="shared" si="459"/>
        <v>0</v>
      </c>
      <c r="U796" s="106">
        <f t="shared" si="460"/>
        <v>0</v>
      </c>
      <c r="V796" s="106">
        <f t="shared" si="461"/>
        <v>0</v>
      </c>
      <c r="W796" s="106">
        <f t="shared" si="462"/>
        <v>0</v>
      </c>
      <c r="X796" s="106">
        <f t="shared" si="463"/>
        <v>0</v>
      </c>
      <c r="Y796" s="98">
        <f t="shared" si="464"/>
        <v>0</v>
      </c>
      <c r="Z796" s="98"/>
      <c r="AA796" s="98"/>
      <c r="AB796" s="98"/>
      <c r="AC796" s="98"/>
      <c r="AD796" s="98"/>
      <c r="AE796" s="98"/>
      <c r="AF796" s="98"/>
      <c r="AG796" s="98"/>
    </row>
    <row r="797" spans="1:33">
      <c r="A797" s="97">
        <f t="shared" si="444"/>
        <v>774</v>
      </c>
      <c r="C797" s="97">
        <v>39903</v>
      </c>
      <c r="E797" s="107" t="s">
        <v>314</v>
      </c>
      <c r="G797" s="118">
        <v>6.6</v>
      </c>
      <c r="H797" s="106" t="str">
        <f t="shared" si="448"/>
        <v>P, S, T &amp; D Plant - Commodity</v>
      </c>
      <c r="I797" s="98">
        <f>'Dep. Res. Class'!L$261</f>
        <v>117.50258829503933</v>
      </c>
      <c r="J797" s="106">
        <f t="shared" si="449"/>
        <v>45.372437164780692</v>
      </c>
      <c r="K797" s="106">
        <f t="shared" si="450"/>
        <v>26.835631880291007</v>
      </c>
      <c r="L797" s="106">
        <f t="shared" si="451"/>
        <v>0.50021851418049113</v>
      </c>
      <c r="M797" s="106">
        <f t="shared" si="452"/>
        <v>22.167610841551223</v>
      </c>
      <c r="N797" s="106">
        <f t="shared" si="453"/>
        <v>22.62668989423593</v>
      </c>
      <c r="O797" s="106">
        <f t="shared" si="454"/>
        <v>0</v>
      </c>
      <c r="P797" s="106">
        <f t="shared" si="455"/>
        <v>0</v>
      </c>
      <c r="Q797" s="106">
        <f t="shared" si="456"/>
        <v>0</v>
      </c>
      <c r="R797" s="106">
        <f t="shared" si="457"/>
        <v>0</v>
      </c>
      <c r="S797" s="106">
        <f t="shared" si="458"/>
        <v>0</v>
      </c>
      <c r="T797" s="106">
        <f t="shared" si="459"/>
        <v>0</v>
      </c>
      <c r="U797" s="106">
        <f t="shared" si="460"/>
        <v>0</v>
      </c>
      <c r="V797" s="106">
        <f t="shared" si="461"/>
        <v>0</v>
      </c>
      <c r="W797" s="106">
        <f t="shared" si="462"/>
        <v>0</v>
      </c>
      <c r="X797" s="106">
        <f t="shared" si="463"/>
        <v>0</v>
      </c>
      <c r="Y797" s="98">
        <f t="shared" si="464"/>
        <v>0</v>
      </c>
      <c r="Z797" s="98"/>
      <c r="AA797" s="98"/>
      <c r="AB797" s="98"/>
      <c r="AC797" s="98"/>
      <c r="AD797" s="98"/>
      <c r="AE797" s="98"/>
      <c r="AF797" s="98"/>
      <c r="AG797" s="98"/>
    </row>
    <row r="798" spans="1:33">
      <c r="A798" s="97">
        <f t="shared" si="444"/>
        <v>775</v>
      </c>
      <c r="C798" s="97">
        <v>39904</v>
      </c>
      <c r="E798" s="107" t="s">
        <v>315</v>
      </c>
      <c r="G798" s="118">
        <v>6.6</v>
      </c>
      <c r="H798" s="106" t="str">
        <f t="shared" si="448"/>
        <v>P, S, T &amp; D Plant - Commodity</v>
      </c>
      <c r="I798" s="98">
        <f>'Dep. Res. Class'!L$262</f>
        <v>0</v>
      </c>
      <c r="J798" s="106">
        <f t="shared" si="449"/>
        <v>0</v>
      </c>
      <c r="K798" s="106">
        <f t="shared" si="450"/>
        <v>0</v>
      </c>
      <c r="L798" s="106">
        <f t="shared" si="451"/>
        <v>0</v>
      </c>
      <c r="M798" s="106">
        <f t="shared" si="452"/>
        <v>0</v>
      </c>
      <c r="N798" s="106">
        <f t="shared" si="453"/>
        <v>0</v>
      </c>
      <c r="O798" s="106">
        <f t="shared" si="454"/>
        <v>0</v>
      </c>
      <c r="P798" s="106">
        <f t="shared" si="455"/>
        <v>0</v>
      </c>
      <c r="Q798" s="106">
        <f t="shared" si="456"/>
        <v>0</v>
      </c>
      <c r="R798" s="106">
        <f t="shared" si="457"/>
        <v>0</v>
      </c>
      <c r="S798" s="106">
        <f t="shared" si="458"/>
        <v>0</v>
      </c>
      <c r="T798" s="106">
        <f t="shared" si="459"/>
        <v>0</v>
      </c>
      <c r="U798" s="106">
        <f t="shared" si="460"/>
        <v>0</v>
      </c>
      <c r="V798" s="106">
        <f t="shared" si="461"/>
        <v>0</v>
      </c>
      <c r="W798" s="106">
        <f t="shared" si="462"/>
        <v>0</v>
      </c>
      <c r="X798" s="106">
        <f t="shared" si="463"/>
        <v>0</v>
      </c>
      <c r="Y798" s="98">
        <f t="shared" si="464"/>
        <v>0</v>
      </c>
      <c r="Z798" s="98"/>
      <c r="AA798" s="98"/>
      <c r="AB798" s="98"/>
      <c r="AC798" s="98"/>
      <c r="AD798" s="98"/>
      <c r="AE798" s="98"/>
      <c r="AF798" s="98"/>
      <c r="AG798" s="98"/>
    </row>
    <row r="799" spans="1:33">
      <c r="A799" s="97">
        <f t="shared" si="444"/>
        <v>776</v>
      </c>
      <c r="C799" s="97">
        <v>39905</v>
      </c>
      <c r="E799" s="107" t="s">
        <v>316</v>
      </c>
      <c r="G799" s="118">
        <v>6.6</v>
      </c>
      <c r="H799" s="106" t="str">
        <f t="shared" si="448"/>
        <v>P, S, T &amp; D Plant - Commodity</v>
      </c>
      <c r="I799" s="98">
        <f>'Dep. Res. Class'!L$263</f>
        <v>0</v>
      </c>
      <c r="J799" s="106">
        <f t="shared" si="449"/>
        <v>0</v>
      </c>
      <c r="K799" s="106">
        <f t="shared" si="450"/>
        <v>0</v>
      </c>
      <c r="L799" s="106">
        <f t="shared" si="451"/>
        <v>0</v>
      </c>
      <c r="M799" s="106">
        <f t="shared" si="452"/>
        <v>0</v>
      </c>
      <c r="N799" s="106">
        <f t="shared" si="453"/>
        <v>0</v>
      </c>
      <c r="O799" s="106">
        <f t="shared" si="454"/>
        <v>0</v>
      </c>
      <c r="P799" s="106">
        <f t="shared" si="455"/>
        <v>0</v>
      </c>
      <c r="Q799" s="106">
        <f t="shared" si="456"/>
        <v>0</v>
      </c>
      <c r="R799" s="106">
        <f t="shared" si="457"/>
        <v>0</v>
      </c>
      <c r="S799" s="106">
        <f t="shared" si="458"/>
        <v>0</v>
      </c>
      <c r="T799" s="106">
        <f t="shared" si="459"/>
        <v>0</v>
      </c>
      <c r="U799" s="106">
        <f t="shared" si="460"/>
        <v>0</v>
      </c>
      <c r="V799" s="106">
        <f t="shared" si="461"/>
        <v>0</v>
      </c>
      <c r="W799" s="106">
        <f t="shared" si="462"/>
        <v>0</v>
      </c>
      <c r="X799" s="106">
        <f t="shared" si="463"/>
        <v>0</v>
      </c>
      <c r="Y799" s="98">
        <f t="shared" si="464"/>
        <v>0</v>
      </c>
      <c r="Z799" s="98"/>
      <c r="AA799" s="98"/>
      <c r="AB799" s="98"/>
      <c r="AC799" s="98"/>
      <c r="AD799" s="98"/>
      <c r="AE799" s="98"/>
      <c r="AF799" s="98"/>
      <c r="AG799" s="98"/>
    </row>
    <row r="800" spans="1:33">
      <c r="A800" s="97">
        <f t="shared" si="444"/>
        <v>777</v>
      </c>
      <c r="C800" s="97">
        <v>39906</v>
      </c>
      <c r="E800" s="107" t="s">
        <v>317</v>
      </c>
      <c r="G800" s="118">
        <v>6.6</v>
      </c>
      <c r="H800" s="106" t="str">
        <f t="shared" si="448"/>
        <v>P, S, T &amp; D Plant - Commodity</v>
      </c>
      <c r="I800" s="98">
        <f>'Dep. Res. Class'!L$264</f>
        <v>12.449535113070752</v>
      </c>
      <c r="J800" s="106">
        <f t="shared" si="449"/>
        <v>4.807262187537539</v>
      </c>
      <c r="K800" s="106">
        <f t="shared" si="450"/>
        <v>2.8432662311765284</v>
      </c>
      <c r="L800" s="106">
        <f t="shared" si="451"/>
        <v>5.2998730043813107E-2</v>
      </c>
      <c r="M800" s="106">
        <f t="shared" si="452"/>
        <v>2.348684003894669</v>
      </c>
      <c r="N800" s="106">
        <f t="shared" si="453"/>
        <v>2.3973239604182037</v>
      </c>
      <c r="O800" s="106">
        <f t="shared" si="454"/>
        <v>0</v>
      </c>
      <c r="P800" s="106">
        <f t="shared" si="455"/>
        <v>0</v>
      </c>
      <c r="Q800" s="106">
        <f t="shared" si="456"/>
        <v>0</v>
      </c>
      <c r="R800" s="106">
        <f t="shared" si="457"/>
        <v>0</v>
      </c>
      <c r="S800" s="106">
        <f t="shared" si="458"/>
        <v>0</v>
      </c>
      <c r="T800" s="106">
        <f t="shared" si="459"/>
        <v>0</v>
      </c>
      <c r="U800" s="106">
        <f t="shared" si="460"/>
        <v>0</v>
      </c>
      <c r="V800" s="106">
        <f t="shared" si="461"/>
        <v>0</v>
      </c>
      <c r="W800" s="106">
        <f t="shared" si="462"/>
        <v>0</v>
      </c>
      <c r="X800" s="106">
        <f t="shared" si="463"/>
        <v>0</v>
      </c>
      <c r="Y800" s="98">
        <f t="shared" si="464"/>
        <v>0</v>
      </c>
      <c r="Z800" s="98"/>
      <c r="AA800" s="98"/>
      <c r="AB800" s="98"/>
      <c r="AC800" s="98"/>
      <c r="AD800" s="98"/>
      <c r="AE800" s="98"/>
      <c r="AF800" s="98"/>
      <c r="AG800" s="98"/>
    </row>
    <row r="801" spans="1:33">
      <c r="A801" s="97">
        <f t="shared" si="444"/>
        <v>778</v>
      </c>
      <c r="C801" s="97">
        <v>39907</v>
      </c>
      <c r="E801" s="107" t="s">
        <v>318</v>
      </c>
      <c r="G801" s="118">
        <v>6.6</v>
      </c>
      <c r="H801" s="106" t="str">
        <f t="shared" si="448"/>
        <v>P, S, T &amp; D Plant - Commodity</v>
      </c>
      <c r="I801" s="98">
        <f>'Dep. Res. Class'!L$265</f>
        <v>-38.086316930884536</v>
      </c>
      <c r="J801" s="106">
        <f t="shared" si="449"/>
        <v>-14.706646439527294</v>
      </c>
      <c r="K801" s="106">
        <f t="shared" si="450"/>
        <v>-8.6982797201622279</v>
      </c>
      <c r="L801" s="106">
        <f t="shared" si="451"/>
        <v>-0.16213669113345522</v>
      </c>
      <c r="M801" s="106">
        <f t="shared" si="452"/>
        <v>-7.1852259968257695</v>
      </c>
      <c r="N801" s="106">
        <f t="shared" si="453"/>
        <v>-7.3340280832357942</v>
      </c>
      <c r="O801" s="106">
        <f t="shared" si="454"/>
        <v>0</v>
      </c>
      <c r="P801" s="106">
        <f t="shared" si="455"/>
        <v>0</v>
      </c>
      <c r="Q801" s="106">
        <f t="shared" si="456"/>
        <v>0</v>
      </c>
      <c r="R801" s="106">
        <f t="shared" si="457"/>
        <v>0</v>
      </c>
      <c r="S801" s="106">
        <f t="shared" si="458"/>
        <v>0</v>
      </c>
      <c r="T801" s="106">
        <f t="shared" si="459"/>
        <v>0</v>
      </c>
      <c r="U801" s="106">
        <f t="shared" si="460"/>
        <v>0</v>
      </c>
      <c r="V801" s="106">
        <f t="shared" si="461"/>
        <v>0</v>
      </c>
      <c r="W801" s="106">
        <f t="shared" si="462"/>
        <v>0</v>
      </c>
      <c r="X801" s="106">
        <f t="shared" si="463"/>
        <v>0</v>
      </c>
      <c r="Y801" s="98">
        <f t="shared" si="464"/>
        <v>0</v>
      </c>
      <c r="Z801" s="98"/>
      <c r="AA801" s="98"/>
      <c r="AB801" s="98"/>
      <c r="AC801" s="98"/>
      <c r="AD801" s="98"/>
      <c r="AE801" s="98"/>
      <c r="AF801" s="98"/>
      <c r="AG801" s="98"/>
    </row>
    <row r="802" spans="1:33">
      <c r="A802" s="97">
        <f t="shared" si="444"/>
        <v>779</v>
      </c>
      <c r="C802" s="97">
        <v>39908</v>
      </c>
      <c r="E802" s="107" t="s">
        <v>319</v>
      </c>
      <c r="G802" s="118">
        <v>6.6</v>
      </c>
      <c r="H802" s="106" t="str">
        <f t="shared" si="448"/>
        <v>P, S, T &amp; D Plant - Commodity</v>
      </c>
      <c r="I802" s="98">
        <f>'Dep. Res. Class'!L$266</f>
        <v>29713.295301268536</v>
      </c>
      <c r="J802" s="106">
        <f t="shared" si="449"/>
        <v>11473.488742479864</v>
      </c>
      <c r="K802" s="106">
        <f t="shared" si="450"/>
        <v>6786.0211951508654</v>
      </c>
      <c r="L802" s="106">
        <f t="shared" si="451"/>
        <v>126.49202577296928</v>
      </c>
      <c r="M802" s="106">
        <f t="shared" si="452"/>
        <v>5605.6021966489825</v>
      </c>
      <c r="N802" s="106">
        <f t="shared" si="453"/>
        <v>5721.6911412158579</v>
      </c>
      <c r="O802" s="106">
        <f t="shared" si="454"/>
        <v>0</v>
      </c>
      <c r="P802" s="106">
        <f t="shared" si="455"/>
        <v>0</v>
      </c>
      <c r="Q802" s="106">
        <f t="shared" si="456"/>
        <v>0</v>
      </c>
      <c r="R802" s="106">
        <f t="shared" si="457"/>
        <v>0</v>
      </c>
      <c r="S802" s="106">
        <f t="shared" si="458"/>
        <v>0</v>
      </c>
      <c r="T802" s="106">
        <f t="shared" si="459"/>
        <v>0</v>
      </c>
      <c r="U802" s="106">
        <f t="shared" si="460"/>
        <v>0</v>
      </c>
      <c r="V802" s="106">
        <f t="shared" si="461"/>
        <v>0</v>
      </c>
      <c r="W802" s="106">
        <f t="shared" si="462"/>
        <v>0</v>
      </c>
      <c r="X802" s="106">
        <f t="shared" si="463"/>
        <v>0</v>
      </c>
      <c r="Y802" s="98">
        <f t="shared" si="464"/>
        <v>0</v>
      </c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4"/>
        <v>780</v>
      </c>
      <c r="C803" s="97">
        <v>39909</v>
      </c>
      <c r="E803" s="107" t="s">
        <v>320</v>
      </c>
      <c r="G803" s="118">
        <v>6.6</v>
      </c>
      <c r="H803" s="106" t="str">
        <f t="shared" si="448"/>
        <v>P, S, T &amp; D Plant - Commodity</v>
      </c>
      <c r="I803" s="98">
        <f>'Dep. Res. Class'!L$267</f>
        <v>58.309829996625659</v>
      </c>
      <c r="J803" s="106">
        <f t="shared" si="449"/>
        <v>22.515751661298811</v>
      </c>
      <c r="K803" s="106">
        <f t="shared" si="450"/>
        <v>13.316992889235424</v>
      </c>
      <c r="L803" s="106">
        <f t="shared" si="451"/>
        <v>0.24822990664504796</v>
      </c>
      <c r="M803" s="106">
        <f t="shared" si="452"/>
        <v>11.000520400083627</v>
      </c>
      <c r="N803" s="106">
        <f t="shared" si="453"/>
        <v>11.228335139362756</v>
      </c>
      <c r="O803" s="106">
        <f t="shared" si="454"/>
        <v>0</v>
      </c>
      <c r="P803" s="106">
        <f t="shared" si="455"/>
        <v>0</v>
      </c>
      <c r="Q803" s="106">
        <f t="shared" si="456"/>
        <v>0</v>
      </c>
      <c r="R803" s="106">
        <f t="shared" si="457"/>
        <v>0</v>
      </c>
      <c r="S803" s="106">
        <f t="shared" si="458"/>
        <v>0</v>
      </c>
      <c r="T803" s="106">
        <f t="shared" si="459"/>
        <v>0</v>
      </c>
      <c r="U803" s="106">
        <f t="shared" si="460"/>
        <v>0</v>
      </c>
      <c r="V803" s="106">
        <f t="shared" si="461"/>
        <v>0</v>
      </c>
      <c r="W803" s="106">
        <f t="shared" si="462"/>
        <v>0</v>
      </c>
      <c r="X803" s="106">
        <f t="shared" si="463"/>
        <v>0</v>
      </c>
      <c r="Y803" s="98">
        <f t="shared" si="464"/>
        <v>0</v>
      </c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4"/>
        <v>781</v>
      </c>
      <c r="C804" s="97">
        <v>39924</v>
      </c>
      <c r="E804" s="107" t="s">
        <v>321</v>
      </c>
      <c r="G804" s="118">
        <v>6.6</v>
      </c>
      <c r="H804" s="106" t="str">
        <f t="shared" si="448"/>
        <v>P, S, T &amp; D Plant - Commodity</v>
      </c>
      <c r="I804" s="98">
        <f>'Dep. Res. Class'!L$268</f>
        <v>0</v>
      </c>
      <c r="J804" s="106">
        <f t="shared" si="449"/>
        <v>0</v>
      </c>
      <c r="K804" s="106">
        <f t="shared" si="450"/>
        <v>0</v>
      </c>
      <c r="L804" s="106">
        <f t="shared" si="451"/>
        <v>0</v>
      </c>
      <c r="M804" s="106">
        <f t="shared" si="452"/>
        <v>0</v>
      </c>
      <c r="N804" s="106">
        <f t="shared" si="453"/>
        <v>0</v>
      </c>
      <c r="O804" s="106">
        <f t="shared" si="454"/>
        <v>0</v>
      </c>
      <c r="P804" s="106">
        <f t="shared" si="455"/>
        <v>0</v>
      </c>
      <c r="Q804" s="106">
        <f t="shared" si="456"/>
        <v>0</v>
      </c>
      <c r="R804" s="106">
        <f t="shared" si="457"/>
        <v>0</v>
      </c>
      <c r="S804" s="106">
        <f t="shared" si="458"/>
        <v>0</v>
      </c>
      <c r="T804" s="106">
        <f t="shared" si="459"/>
        <v>0</v>
      </c>
      <c r="U804" s="106">
        <f t="shared" si="460"/>
        <v>0</v>
      </c>
      <c r="V804" s="106">
        <f t="shared" si="461"/>
        <v>0</v>
      </c>
      <c r="W804" s="106">
        <f t="shared" si="462"/>
        <v>0</v>
      </c>
      <c r="X804" s="106">
        <f t="shared" si="463"/>
        <v>0</v>
      </c>
      <c r="Y804" s="98">
        <f t="shared" si="464"/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4"/>
        <v>782</v>
      </c>
      <c r="C805" s="103"/>
      <c r="E805" s="107" t="s">
        <v>355</v>
      </c>
      <c r="G805" s="118">
        <v>6.6</v>
      </c>
      <c r="H805" s="106" t="str">
        <f t="shared" si="448"/>
        <v>P, S, T &amp; D Plant - Commodity</v>
      </c>
      <c r="I805" s="98">
        <f>'Dep. Res. Class'!L$269</f>
        <v>0</v>
      </c>
      <c r="J805" s="106">
        <f t="shared" si="449"/>
        <v>0</v>
      </c>
      <c r="K805" s="106">
        <f t="shared" si="450"/>
        <v>0</v>
      </c>
      <c r="L805" s="106">
        <f t="shared" si="451"/>
        <v>0</v>
      </c>
      <c r="M805" s="106">
        <f t="shared" si="452"/>
        <v>0</v>
      </c>
      <c r="N805" s="106">
        <f t="shared" si="453"/>
        <v>0</v>
      </c>
      <c r="O805" s="106">
        <f t="shared" si="454"/>
        <v>0</v>
      </c>
      <c r="P805" s="106">
        <f t="shared" si="455"/>
        <v>0</v>
      </c>
      <c r="Q805" s="106">
        <f t="shared" si="456"/>
        <v>0</v>
      </c>
      <c r="R805" s="106">
        <f t="shared" si="457"/>
        <v>0</v>
      </c>
      <c r="S805" s="106">
        <f t="shared" si="458"/>
        <v>0</v>
      </c>
      <c r="T805" s="106">
        <f t="shared" si="459"/>
        <v>0</v>
      </c>
      <c r="U805" s="106">
        <f t="shared" si="460"/>
        <v>0</v>
      </c>
      <c r="V805" s="106">
        <f t="shared" si="461"/>
        <v>0</v>
      </c>
      <c r="W805" s="106">
        <f t="shared" si="462"/>
        <v>0</v>
      </c>
      <c r="X805" s="106">
        <f t="shared" si="463"/>
        <v>0</v>
      </c>
      <c r="Y805" s="98">
        <f t="shared" si="464"/>
        <v>0</v>
      </c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>A805+1</f>
        <v>783</v>
      </c>
      <c r="E806" s="107"/>
      <c r="G806" s="118"/>
      <c r="H806" s="106"/>
      <c r="I806" s="98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98"/>
      <c r="Z806" s="98"/>
      <c r="AA806" s="98"/>
      <c r="AB806" s="98"/>
      <c r="AC806" s="98"/>
      <c r="AD806" s="98"/>
      <c r="AE806" s="98"/>
      <c r="AF806" s="98"/>
      <c r="AG806" s="98"/>
    </row>
    <row r="807" spans="1:33">
      <c r="A807" s="97">
        <f>A806+1</f>
        <v>784</v>
      </c>
      <c r="D807" s="97" t="s">
        <v>149</v>
      </c>
      <c r="G807" s="118"/>
      <c r="I807" s="98">
        <f>'Dep. Res. Class'!L$271</f>
        <v>40812.714399804245</v>
      </c>
      <c r="J807" s="106">
        <f>SUM(J771:J805)</f>
        <v>15759.417273257082</v>
      </c>
      <c r="K807" s="106">
        <f t="shared" ref="K807:X807" si="465">SUM(K771:K805)</f>
        <v>9320.9434409951355</v>
      </c>
      <c r="L807" s="106">
        <f t="shared" si="465"/>
        <v>173.7431970901078</v>
      </c>
      <c r="M807" s="106">
        <f t="shared" si="465"/>
        <v>7699.5782248690221</v>
      </c>
      <c r="N807" s="106">
        <f t="shared" si="465"/>
        <v>7859.0322635929042</v>
      </c>
      <c r="O807" s="106">
        <f t="shared" si="465"/>
        <v>0</v>
      </c>
      <c r="P807" s="106">
        <f t="shared" si="465"/>
        <v>0</v>
      </c>
      <c r="Q807" s="106">
        <f t="shared" si="465"/>
        <v>0</v>
      </c>
      <c r="R807" s="106">
        <f t="shared" si="465"/>
        <v>0</v>
      </c>
      <c r="S807" s="106">
        <f t="shared" si="465"/>
        <v>0</v>
      </c>
      <c r="T807" s="106">
        <f t="shared" si="465"/>
        <v>0</v>
      </c>
      <c r="U807" s="106">
        <f t="shared" si="465"/>
        <v>0</v>
      </c>
      <c r="V807" s="106">
        <f t="shared" si="465"/>
        <v>0</v>
      </c>
      <c r="W807" s="106">
        <f t="shared" si="465"/>
        <v>0</v>
      </c>
      <c r="X807" s="106">
        <f t="shared" si="465"/>
        <v>0</v>
      </c>
      <c r="Y807" s="98">
        <f>SUM(J807:X807)-I807</f>
        <v>0</v>
      </c>
      <c r="Z807" s="98"/>
      <c r="AA807" s="98"/>
      <c r="AB807" s="98"/>
      <c r="AC807" s="98"/>
      <c r="AD807" s="98"/>
      <c r="AE807" s="98"/>
      <c r="AF807" s="98"/>
      <c r="AG807" s="98"/>
    </row>
    <row r="808" spans="1:33">
      <c r="A808" s="97">
        <f>A807+1</f>
        <v>785</v>
      </c>
      <c r="G808" s="118"/>
      <c r="H808" s="106"/>
      <c r="I808" s="98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98"/>
      <c r="Z808" s="98"/>
      <c r="AA808" s="98"/>
      <c r="AB808" s="98"/>
      <c r="AC808" s="98"/>
      <c r="AD808" s="98"/>
      <c r="AE808" s="98"/>
      <c r="AF808" s="98"/>
      <c r="AG808" s="98"/>
    </row>
    <row r="809" spans="1:33">
      <c r="A809" s="97">
        <f>A808+1</f>
        <v>786</v>
      </c>
      <c r="D809" s="97" t="s">
        <v>426</v>
      </c>
      <c r="G809" s="118"/>
      <c r="I809" s="98">
        <f>'Dep. Res. Class'!L$273</f>
        <v>3162445.0950438688</v>
      </c>
      <c r="J809" s="98">
        <f>J673+J683+J723+J765+J807</f>
        <v>1221146.2185127423</v>
      </c>
      <c r="K809" s="98">
        <f t="shared" ref="K809:X809" si="466">K673+K683+K723+K765+K807</f>
        <v>722249.72780290665</v>
      </c>
      <c r="L809" s="98">
        <f t="shared" si="466"/>
        <v>13462.797795127466</v>
      </c>
      <c r="M809" s="98">
        <f t="shared" si="466"/>
        <v>596615.38687709533</v>
      </c>
      <c r="N809" s="98">
        <f t="shared" si="466"/>
        <v>608970.96405599767</v>
      </c>
      <c r="O809" s="98">
        <f t="shared" si="466"/>
        <v>0</v>
      </c>
      <c r="P809" s="98">
        <f t="shared" si="466"/>
        <v>0</v>
      </c>
      <c r="Q809" s="98">
        <f t="shared" si="466"/>
        <v>0</v>
      </c>
      <c r="R809" s="98">
        <f t="shared" si="466"/>
        <v>0</v>
      </c>
      <c r="S809" s="98">
        <f t="shared" si="466"/>
        <v>0</v>
      </c>
      <c r="T809" s="98">
        <f t="shared" si="466"/>
        <v>0</v>
      </c>
      <c r="U809" s="98">
        <f t="shared" si="466"/>
        <v>0</v>
      </c>
      <c r="V809" s="98">
        <f t="shared" si="466"/>
        <v>0</v>
      </c>
      <c r="W809" s="98">
        <f t="shared" si="466"/>
        <v>0</v>
      </c>
      <c r="X809" s="98">
        <f t="shared" si="466"/>
        <v>0</v>
      </c>
      <c r="Y809" s="98">
        <f>SUM(J809:X809)-I809</f>
        <v>0</v>
      </c>
      <c r="Z809" s="98"/>
      <c r="AA809" s="98"/>
      <c r="AB809" s="98"/>
      <c r="AC809" s="98"/>
      <c r="AD809" s="98"/>
      <c r="AE809" s="98"/>
      <c r="AF809" s="98"/>
      <c r="AG809" s="98"/>
    </row>
    <row r="810" spans="1:33">
      <c r="G810" s="118"/>
      <c r="X810" s="98"/>
    </row>
    <row r="811" spans="1:33">
      <c r="F811" s="121" t="s">
        <v>124</v>
      </c>
      <c r="G811" s="11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</row>
    <row r="812" spans="1:33">
      <c r="N812" s="105"/>
      <c r="O812" s="105"/>
      <c r="Q812" s="103"/>
      <c r="R812" s="103"/>
      <c r="S812" s="103"/>
      <c r="T812" s="103"/>
      <c r="U812" s="103"/>
      <c r="V812" s="103"/>
    </row>
    <row r="813" spans="1:33">
      <c r="J813" s="98"/>
      <c r="K813" s="105"/>
      <c r="L813" s="105"/>
      <c r="M813" s="105"/>
      <c r="N813" s="103"/>
      <c r="O813" s="103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</row>
    <row r="814" spans="1:33">
      <c r="A814" s="105" t="s">
        <v>290</v>
      </c>
      <c r="C814" s="105" t="s">
        <v>288</v>
      </c>
      <c r="G814" s="104" t="s">
        <v>38</v>
      </c>
      <c r="H814" s="115" t="s">
        <v>38</v>
      </c>
      <c r="I814" s="103" t="s">
        <v>1</v>
      </c>
      <c r="J814" s="116" t="s">
        <v>56</v>
      </c>
      <c r="K814" s="116" t="s">
        <v>543</v>
      </c>
      <c r="L814" s="116" t="s">
        <v>543</v>
      </c>
      <c r="M814" s="117" t="s">
        <v>544</v>
      </c>
      <c r="N814" s="117" t="s">
        <v>544</v>
      </c>
      <c r="O814" s="103"/>
      <c r="P814" s="103"/>
      <c r="Q814" s="103"/>
      <c r="R814" s="103"/>
      <c r="S814" s="103"/>
      <c r="T814" s="105"/>
      <c r="U814" s="105"/>
      <c r="V814" s="105"/>
      <c r="W814" s="103"/>
      <c r="X814" s="103"/>
      <c r="Y814" s="103"/>
    </row>
    <row r="815" spans="1:33">
      <c r="A815" s="105" t="s">
        <v>289</v>
      </c>
      <c r="C815" s="105" t="s">
        <v>289</v>
      </c>
      <c r="G815" s="104" t="s">
        <v>39</v>
      </c>
      <c r="H815" s="115" t="s">
        <v>21</v>
      </c>
      <c r="I815" s="103" t="s">
        <v>2</v>
      </c>
      <c r="J815" s="116" t="s">
        <v>464</v>
      </c>
      <c r="K815" s="117" t="s">
        <v>545</v>
      </c>
      <c r="L815" s="117" t="s">
        <v>546</v>
      </c>
      <c r="M815" s="117" t="s">
        <v>545</v>
      </c>
      <c r="N815" s="117" t="s">
        <v>546</v>
      </c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</row>
    <row r="816" spans="1:33">
      <c r="A816" s="97">
        <f>+A809+1</f>
        <v>787</v>
      </c>
      <c r="D816" s="97" t="s">
        <v>322</v>
      </c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</row>
    <row r="817" spans="1:33">
      <c r="A817" s="97">
        <f t="shared" ref="A817:A881" si="467">A816+1</f>
        <v>788</v>
      </c>
      <c r="G817" s="118"/>
      <c r="H817" s="106"/>
      <c r="I817" s="98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98"/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67"/>
        <v>789</v>
      </c>
      <c r="C818" s="97">
        <v>30100</v>
      </c>
      <c r="E818" s="107" t="s">
        <v>323</v>
      </c>
      <c r="G818" s="118"/>
      <c r="H818" s="106"/>
      <c r="I818" s="98">
        <f>'Dep. Res. Class'!G$14</f>
        <v>8329.7199999999993</v>
      </c>
      <c r="J818" s="106">
        <f t="shared" ref="J818:X818" si="468">+J14+J282+J550</f>
        <v>5518.143039349462</v>
      </c>
      <c r="K818" s="106">
        <f t="shared" si="468"/>
        <v>1736.8537826600468</v>
      </c>
      <c r="L818" s="106">
        <f t="shared" si="468"/>
        <v>22.015335888156464</v>
      </c>
      <c r="M818" s="106">
        <f t="shared" si="468"/>
        <v>553.12820863149068</v>
      </c>
      <c r="N818" s="106">
        <f t="shared" si="468"/>
        <v>499.57963347084205</v>
      </c>
      <c r="O818" s="106">
        <f t="shared" si="468"/>
        <v>0</v>
      </c>
      <c r="P818" s="106">
        <f t="shared" si="468"/>
        <v>0</v>
      </c>
      <c r="Q818" s="106">
        <f t="shared" si="468"/>
        <v>0</v>
      </c>
      <c r="R818" s="106">
        <f t="shared" si="468"/>
        <v>0</v>
      </c>
      <c r="S818" s="106">
        <f t="shared" si="468"/>
        <v>0</v>
      </c>
      <c r="T818" s="106">
        <f t="shared" si="468"/>
        <v>0</v>
      </c>
      <c r="U818" s="106">
        <f t="shared" si="468"/>
        <v>0</v>
      </c>
      <c r="V818" s="106">
        <f t="shared" si="468"/>
        <v>0</v>
      </c>
      <c r="W818" s="106">
        <f t="shared" si="468"/>
        <v>0</v>
      </c>
      <c r="X818" s="106">
        <f t="shared" si="468"/>
        <v>0</v>
      </c>
      <c r="Y818" s="98">
        <f>SUM(J818:X818)-I818</f>
        <v>0</v>
      </c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67"/>
        <v>790</v>
      </c>
      <c r="C819" s="97">
        <v>30200</v>
      </c>
      <c r="E819" s="107" t="s">
        <v>185</v>
      </c>
      <c r="G819" s="118"/>
      <c r="H819" s="106"/>
      <c r="I819" s="98">
        <f>'Dep. Res. Class'!G$15</f>
        <v>119852.68999999996</v>
      </c>
      <c r="J819" s="106">
        <f t="shared" ref="J819:X819" si="469">+J15+J283+J551</f>
        <v>79398.141482643929</v>
      </c>
      <c r="K819" s="106">
        <f t="shared" si="469"/>
        <v>24990.827781543903</v>
      </c>
      <c r="L819" s="106">
        <f t="shared" si="469"/>
        <v>316.76901834024324</v>
      </c>
      <c r="M819" s="106">
        <f t="shared" si="469"/>
        <v>7958.7193470327165</v>
      </c>
      <c r="N819" s="106">
        <f t="shared" si="469"/>
        <v>7188.2323704391556</v>
      </c>
      <c r="O819" s="106">
        <f t="shared" si="469"/>
        <v>0</v>
      </c>
      <c r="P819" s="106">
        <f t="shared" si="469"/>
        <v>0</v>
      </c>
      <c r="Q819" s="106">
        <f t="shared" si="469"/>
        <v>0</v>
      </c>
      <c r="R819" s="106">
        <f t="shared" si="469"/>
        <v>0</v>
      </c>
      <c r="S819" s="106">
        <f t="shared" si="469"/>
        <v>0</v>
      </c>
      <c r="T819" s="106">
        <f t="shared" si="469"/>
        <v>0</v>
      </c>
      <c r="U819" s="106">
        <f t="shared" si="469"/>
        <v>0</v>
      </c>
      <c r="V819" s="106">
        <f t="shared" si="469"/>
        <v>0</v>
      </c>
      <c r="W819" s="106">
        <f t="shared" si="469"/>
        <v>0</v>
      </c>
      <c r="X819" s="106">
        <f t="shared" si="469"/>
        <v>0</v>
      </c>
      <c r="Y819" s="98">
        <f>SUM(J819:X819)-I819</f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si="467"/>
        <v>791</v>
      </c>
      <c r="C820" s="97">
        <v>30300</v>
      </c>
      <c r="E820" s="107" t="s">
        <v>324</v>
      </c>
      <c r="G820" s="118"/>
      <c r="H820" s="106"/>
      <c r="I820" s="98">
        <f>'Dep. Res. Class'!G$16</f>
        <v>0</v>
      </c>
      <c r="J820" s="106">
        <f t="shared" ref="J820:X820" si="470">+J16+J284+J552</f>
        <v>0</v>
      </c>
      <c r="K820" s="106">
        <f t="shared" si="470"/>
        <v>0</v>
      </c>
      <c r="L820" s="106">
        <f t="shared" si="470"/>
        <v>0</v>
      </c>
      <c r="M820" s="106">
        <f t="shared" si="470"/>
        <v>0</v>
      </c>
      <c r="N820" s="106">
        <f t="shared" si="470"/>
        <v>0</v>
      </c>
      <c r="O820" s="106">
        <f t="shared" si="470"/>
        <v>0</v>
      </c>
      <c r="P820" s="106">
        <f t="shared" si="470"/>
        <v>0</v>
      </c>
      <c r="Q820" s="106">
        <f t="shared" si="470"/>
        <v>0</v>
      </c>
      <c r="R820" s="106">
        <f t="shared" si="470"/>
        <v>0</v>
      </c>
      <c r="S820" s="106">
        <f t="shared" si="470"/>
        <v>0</v>
      </c>
      <c r="T820" s="106">
        <f t="shared" si="470"/>
        <v>0</v>
      </c>
      <c r="U820" s="106">
        <f t="shared" si="470"/>
        <v>0</v>
      </c>
      <c r="V820" s="106">
        <f t="shared" si="470"/>
        <v>0</v>
      </c>
      <c r="W820" s="106">
        <f t="shared" si="470"/>
        <v>0</v>
      </c>
      <c r="X820" s="106">
        <f t="shared" si="470"/>
        <v>0</v>
      </c>
      <c r="Y820" s="98">
        <f>SUM(J820:X820)-I820</f>
        <v>0</v>
      </c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7"/>
        <v>792</v>
      </c>
      <c r="G821" s="118"/>
      <c r="H821" s="106"/>
      <c r="I821" s="98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98"/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7"/>
        <v>793</v>
      </c>
      <c r="D822" s="97" t="s">
        <v>325</v>
      </c>
      <c r="G822" s="118"/>
      <c r="I822" s="98">
        <f>'Dep. Res. Class'!G$18</f>
        <v>128182.40999999996</v>
      </c>
      <c r="J822" s="98">
        <f>SUM(J818:J820)</f>
        <v>84916.284521993395</v>
      </c>
      <c r="K822" s="98">
        <f t="shared" ref="K822:X822" si="471">SUM(K818:K820)</f>
        <v>26727.681564203951</v>
      </c>
      <c r="L822" s="98">
        <f t="shared" si="471"/>
        <v>338.78435422839971</v>
      </c>
      <c r="M822" s="98">
        <f t="shared" si="471"/>
        <v>8511.8475556642079</v>
      </c>
      <c r="N822" s="98">
        <f t="shared" si="471"/>
        <v>7687.8120039099977</v>
      </c>
      <c r="O822" s="98">
        <f t="shared" si="471"/>
        <v>0</v>
      </c>
      <c r="P822" s="98">
        <f t="shared" si="471"/>
        <v>0</v>
      </c>
      <c r="Q822" s="98">
        <f t="shared" si="471"/>
        <v>0</v>
      </c>
      <c r="R822" s="98">
        <f t="shared" si="471"/>
        <v>0</v>
      </c>
      <c r="S822" s="98">
        <f t="shared" si="471"/>
        <v>0</v>
      </c>
      <c r="T822" s="98">
        <f t="shared" si="471"/>
        <v>0</v>
      </c>
      <c r="U822" s="98">
        <f t="shared" si="471"/>
        <v>0</v>
      </c>
      <c r="V822" s="98">
        <f t="shared" si="471"/>
        <v>0</v>
      </c>
      <c r="W822" s="98">
        <f t="shared" si="471"/>
        <v>0</v>
      </c>
      <c r="X822" s="98">
        <f t="shared" si="471"/>
        <v>0</v>
      </c>
      <c r="Y822" s="98">
        <f>SUM(J822:X822)-I822</f>
        <v>0</v>
      </c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7"/>
        <v>794</v>
      </c>
      <c r="G823" s="118"/>
      <c r="H823" s="106"/>
      <c r="I823" s="98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98"/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7"/>
        <v>795</v>
      </c>
      <c r="D824" s="97" t="s">
        <v>334</v>
      </c>
      <c r="G824" s="118"/>
      <c r="H824" s="106"/>
      <c r="I824" s="98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98"/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7"/>
        <v>796</v>
      </c>
      <c r="G825" s="118"/>
      <c r="H825" s="106"/>
      <c r="I825" s="98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98"/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7"/>
        <v>797</v>
      </c>
      <c r="C826" s="97">
        <v>32520</v>
      </c>
      <c r="E826" s="107" t="s">
        <v>326</v>
      </c>
      <c r="G826" s="118"/>
      <c r="H826" s="106"/>
      <c r="I826" s="98">
        <f>'Dep. Res. Class'!G$22</f>
        <v>0</v>
      </c>
      <c r="J826" s="106">
        <f t="shared" ref="J826:X826" si="472">+J22+J290+J558</f>
        <v>0</v>
      </c>
      <c r="K826" s="106">
        <f t="shared" si="472"/>
        <v>0</v>
      </c>
      <c r="L826" s="106">
        <f t="shared" si="472"/>
        <v>0</v>
      </c>
      <c r="M826" s="106">
        <f t="shared" si="472"/>
        <v>0</v>
      </c>
      <c r="N826" s="106">
        <f t="shared" si="472"/>
        <v>0</v>
      </c>
      <c r="O826" s="106">
        <f t="shared" si="472"/>
        <v>0</v>
      </c>
      <c r="P826" s="106">
        <f t="shared" si="472"/>
        <v>0</v>
      </c>
      <c r="Q826" s="106">
        <f t="shared" si="472"/>
        <v>0</v>
      </c>
      <c r="R826" s="106">
        <f t="shared" si="472"/>
        <v>0</v>
      </c>
      <c r="S826" s="106">
        <f t="shared" si="472"/>
        <v>0</v>
      </c>
      <c r="T826" s="106">
        <f t="shared" si="472"/>
        <v>0</v>
      </c>
      <c r="U826" s="106">
        <f t="shared" si="472"/>
        <v>0</v>
      </c>
      <c r="V826" s="106">
        <f t="shared" si="472"/>
        <v>0</v>
      </c>
      <c r="W826" s="106">
        <f t="shared" si="472"/>
        <v>0</v>
      </c>
      <c r="X826" s="106">
        <f t="shared" si="472"/>
        <v>0</v>
      </c>
      <c r="Y826" s="98">
        <f t="shared" ref="Y826:Y832" si="473">SUM(J826:X826)-I826</f>
        <v>0</v>
      </c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7"/>
        <v>798</v>
      </c>
      <c r="C827" s="97">
        <v>32540</v>
      </c>
      <c r="E827" s="107" t="s">
        <v>327</v>
      </c>
      <c r="G827" s="118"/>
      <c r="H827" s="106"/>
      <c r="I827" s="98">
        <f>'Dep. Res. Class'!G$23</f>
        <v>0</v>
      </c>
      <c r="J827" s="106">
        <f t="shared" ref="J827:X827" si="474">+J23+J291+J559</f>
        <v>0</v>
      </c>
      <c r="K827" s="106">
        <f t="shared" si="474"/>
        <v>0</v>
      </c>
      <c r="L827" s="106">
        <f t="shared" si="474"/>
        <v>0</v>
      </c>
      <c r="M827" s="106">
        <f t="shared" si="474"/>
        <v>0</v>
      </c>
      <c r="N827" s="106">
        <f t="shared" si="474"/>
        <v>0</v>
      </c>
      <c r="O827" s="106">
        <f t="shared" si="474"/>
        <v>0</v>
      </c>
      <c r="P827" s="106">
        <f t="shared" si="474"/>
        <v>0</v>
      </c>
      <c r="Q827" s="106">
        <f t="shared" si="474"/>
        <v>0</v>
      </c>
      <c r="R827" s="106">
        <f t="shared" si="474"/>
        <v>0</v>
      </c>
      <c r="S827" s="106">
        <f t="shared" si="474"/>
        <v>0</v>
      </c>
      <c r="T827" s="106">
        <f t="shared" si="474"/>
        <v>0</v>
      </c>
      <c r="U827" s="106">
        <f t="shared" si="474"/>
        <v>0</v>
      </c>
      <c r="V827" s="106">
        <f t="shared" si="474"/>
        <v>0</v>
      </c>
      <c r="W827" s="106">
        <f t="shared" si="474"/>
        <v>0</v>
      </c>
      <c r="X827" s="106">
        <f t="shared" si="474"/>
        <v>0</v>
      </c>
      <c r="Y827" s="98">
        <f t="shared" si="473"/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A828" s="97">
        <f t="shared" si="467"/>
        <v>799</v>
      </c>
      <c r="C828" s="97">
        <v>33100</v>
      </c>
      <c r="E828" s="107" t="s">
        <v>328</v>
      </c>
      <c r="G828" s="118"/>
      <c r="H828" s="106"/>
      <c r="I828" s="98">
        <f>'Dep. Res. Class'!G$24</f>
        <v>0</v>
      </c>
      <c r="J828" s="106">
        <f t="shared" ref="J828:X828" si="475">+J24+J292+J560</f>
        <v>0</v>
      </c>
      <c r="K828" s="106">
        <f t="shared" si="475"/>
        <v>0</v>
      </c>
      <c r="L828" s="106">
        <f t="shared" si="475"/>
        <v>0</v>
      </c>
      <c r="M828" s="106">
        <f t="shared" si="475"/>
        <v>0</v>
      </c>
      <c r="N828" s="106">
        <f t="shared" si="475"/>
        <v>0</v>
      </c>
      <c r="O828" s="106">
        <f t="shared" si="475"/>
        <v>0</v>
      </c>
      <c r="P828" s="106">
        <f t="shared" si="475"/>
        <v>0</v>
      </c>
      <c r="Q828" s="106">
        <f t="shared" si="475"/>
        <v>0</v>
      </c>
      <c r="R828" s="106">
        <f t="shared" si="475"/>
        <v>0</v>
      </c>
      <c r="S828" s="106">
        <f t="shared" si="475"/>
        <v>0</v>
      </c>
      <c r="T828" s="106">
        <f t="shared" si="475"/>
        <v>0</v>
      </c>
      <c r="U828" s="106">
        <f t="shared" si="475"/>
        <v>0</v>
      </c>
      <c r="V828" s="106">
        <f t="shared" si="475"/>
        <v>0</v>
      </c>
      <c r="W828" s="106">
        <f t="shared" si="475"/>
        <v>0</v>
      </c>
      <c r="X828" s="106">
        <f t="shared" si="475"/>
        <v>0</v>
      </c>
      <c r="Y828" s="98">
        <f t="shared" si="473"/>
        <v>0</v>
      </c>
      <c r="Z828" s="98"/>
      <c r="AA828" s="98"/>
      <c r="AB828" s="98"/>
      <c r="AC828" s="98"/>
      <c r="AD828" s="98"/>
      <c r="AE828" s="98"/>
      <c r="AF828" s="98"/>
      <c r="AG828" s="98"/>
    </row>
    <row r="829" spans="1:33">
      <c r="A829" s="97">
        <f t="shared" si="467"/>
        <v>800</v>
      </c>
      <c r="C829" s="97">
        <v>33201</v>
      </c>
      <c r="E829" s="107" t="s">
        <v>329</v>
      </c>
      <c r="G829" s="118"/>
      <c r="H829" s="106"/>
      <c r="I829" s="98">
        <f>'Dep. Res. Class'!G$25</f>
        <v>0</v>
      </c>
      <c r="J829" s="106">
        <f t="shared" ref="J829:X829" si="476">+J25+J293+J561</f>
        <v>0</v>
      </c>
      <c r="K829" s="106">
        <f t="shared" si="476"/>
        <v>0</v>
      </c>
      <c r="L829" s="106">
        <f t="shared" si="476"/>
        <v>0</v>
      </c>
      <c r="M829" s="106">
        <f t="shared" si="476"/>
        <v>0</v>
      </c>
      <c r="N829" s="106">
        <f t="shared" si="476"/>
        <v>0</v>
      </c>
      <c r="O829" s="106">
        <f t="shared" si="476"/>
        <v>0</v>
      </c>
      <c r="P829" s="106">
        <f t="shared" si="476"/>
        <v>0</v>
      </c>
      <c r="Q829" s="106">
        <f t="shared" si="476"/>
        <v>0</v>
      </c>
      <c r="R829" s="106">
        <f t="shared" si="476"/>
        <v>0</v>
      </c>
      <c r="S829" s="106">
        <f t="shared" si="476"/>
        <v>0</v>
      </c>
      <c r="T829" s="106">
        <f t="shared" si="476"/>
        <v>0</v>
      </c>
      <c r="U829" s="106">
        <f t="shared" si="476"/>
        <v>0</v>
      </c>
      <c r="V829" s="106">
        <f t="shared" si="476"/>
        <v>0</v>
      </c>
      <c r="W829" s="106">
        <f t="shared" si="476"/>
        <v>0</v>
      </c>
      <c r="X829" s="106">
        <f t="shared" si="476"/>
        <v>0</v>
      </c>
      <c r="Y829" s="98">
        <f t="shared" si="473"/>
        <v>0</v>
      </c>
      <c r="Z829" s="98"/>
      <c r="AA829" s="98"/>
      <c r="AB829" s="98"/>
      <c r="AC829" s="98"/>
      <c r="AD829" s="98"/>
      <c r="AE829" s="98"/>
      <c r="AF829" s="98"/>
      <c r="AG829" s="98"/>
    </row>
    <row r="830" spans="1:33">
      <c r="A830" s="97">
        <f t="shared" si="467"/>
        <v>801</v>
      </c>
      <c r="C830" s="97">
        <v>33202</v>
      </c>
      <c r="E830" s="107" t="s">
        <v>330</v>
      </c>
      <c r="G830" s="118"/>
      <c r="H830" s="106"/>
      <c r="I830" s="98">
        <f>'Dep. Res. Class'!G$26</f>
        <v>0</v>
      </c>
      <c r="J830" s="106">
        <f t="shared" ref="J830:X830" si="477">+J26+J294+J562</f>
        <v>0</v>
      </c>
      <c r="K830" s="106">
        <f t="shared" si="477"/>
        <v>0</v>
      </c>
      <c r="L830" s="106">
        <f t="shared" si="477"/>
        <v>0</v>
      </c>
      <c r="M830" s="106">
        <f t="shared" si="477"/>
        <v>0</v>
      </c>
      <c r="N830" s="106">
        <f t="shared" si="477"/>
        <v>0</v>
      </c>
      <c r="O830" s="106">
        <f t="shared" si="477"/>
        <v>0</v>
      </c>
      <c r="P830" s="106">
        <f t="shared" si="477"/>
        <v>0</v>
      </c>
      <c r="Q830" s="106">
        <f t="shared" si="477"/>
        <v>0</v>
      </c>
      <c r="R830" s="106">
        <f t="shared" si="477"/>
        <v>0</v>
      </c>
      <c r="S830" s="106">
        <f t="shared" si="477"/>
        <v>0</v>
      </c>
      <c r="T830" s="106">
        <f t="shared" si="477"/>
        <v>0</v>
      </c>
      <c r="U830" s="106">
        <f t="shared" si="477"/>
        <v>0</v>
      </c>
      <c r="V830" s="106">
        <f t="shared" si="477"/>
        <v>0</v>
      </c>
      <c r="W830" s="106">
        <f t="shared" si="477"/>
        <v>0</v>
      </c>
      <c r="X830" s="106">
        <f t="shared" si="477"/>
        <v>0</v>
      </c>
      <c r="Y830" s="98">
        <f t="shared" si="473"/>
        <v>0</v>
      </c>
      <c r="Z830" s="98"/>
      <c r="AA830" s="98"/>
      <c r="AB830" s="98"/>
      <c r="AC830" s="98"/>
      <c r="AD830" s="98"/>
      <c r="AE830" s="98"/>
      <c r="AF830" s="98"/>
      <c r="AG830" s="98"/>
    </row>
    <row r="831" spans="1:33">
      <c r="A831" s="97">
        <f t="shared" si="467"/>
        <v>802</v>
      </c>
      <c r="C831" s="97">
        <v>33400</v>
      </c>
      <c r="E831" s="107" t="s">
        <v>331</v>
      </c>
      <c r="G831" s="118"/>
      <c r="H831" s="106"/>
      <c r="I831" s="98">
        <f>'Dep. Res. Class'!G$27</f>
        <v>0</v>
      </c>
      <c r="J831" s="106">
        <f t="shared" ref="J831:X831" si="478">+J27+J295+J563</f>
        <v>0</v>
      </c>
      <c r="K831" s="106">
        <f t="shared" si="478"/>
        <v>0</v>
      </c>
      <c r="L831" s="106">
        <f t="shared" si="478"/>
        <v>0</v>
      </c>
      <c r="M831" s="106">
        <f t="shared" si="478"/>
        <v>0</v>
      </c>
      <c r="N831" s="106">
        <f t="shared" si="478"/>
        <v>0</v>
      </c>
      <c r="O831" s="106">
        <f t="shared" si="478"/>
        <v>0</v>
      </c>
      <c r="P831" s="106">
        <f t="shared" si="478"/>
        <v>0</v>
      </c>
      <c r="Q831" s="106">
        <f t="shared" si="478"/>
        <v>0</v>
      </c>
      <c r="R831" s="106">
        <f t="shared" si="478"/>
        <v>0</v>
      </c>
      <c r="S831" s="106">
        <f t="shared" si="478"/>
        <v>0</v>
      </c>
      <c r="T831" s="106">
        <f t="shared" si="478"/>
        <v>0</v>
      </c>
      <c r="U831" s="106">
        <f t="shared" si="478"/>
        <v>0</v>
      </c>
      <c r="V831" s="106">
        <f t="shared" si="478"/>
        <v>0</v>
      </c>
      <c r="W831" s="106">
        <f t="shared" si="478"/>
        <v>0</v>
      </c>
      <c r="X831" s="106">
        <f t="shared" si="478"/>
        <v>0</v>
      </c>
      <c r="Y831" s="98">
        <f t="shared" si="473"/>
        <v>0</v>
      </c>
      <c r="Z831" s="98"/>
      <c r="AA831" s="98"/>
      <c r="AB831" s="98"/>
      <c r="AC831" s="98"/>
      <c r="AD831" s="98"/>
      <c r="AE831" s="98"/>
      <c r="AF831" s="98"/>
      <c r="AG831" s="98"/>
    </row>
    <row r="832" spans="1:33">
      <c r="A832" s="97">
        <f t="shared" si="467"/>
        <v>803</v>
      </c>
      <c r="C832" s="97">
        <v>33600</v>
      </c>
      <c r="E832" s="107" t="s">
        <v>332</v>
      </c>
      <c r="G832" s="118"/>
      <c r="H832" s="106"/>
      <c r="I832" s="98">
        <f>'Dep. Res. Class'!G$28</f>
        <v>0</v>
      </c>
      <c r="J832" s="106">
        <f t="shared" ref="J832:X832" si="479">+J28+J296+J564</f>
        <v>0</v>
      </c>
      <c r="K832" s="106">
        <f t="shared" si="479"/>
        <v>0</v>
      </c>
      <c r="L832" s="106">
        <f t="shared" si="479"/>
        <v>0</v>
      </c>
      <c r="M832" s="106">
        <f t="shared" si="479"/>
        <v>0</v>
      </c>
      <c r="N832" s="106">
        <f t="shared" si="479"/>
        <v>0</v>
      </c>
      <c r="O832" s="106">
        <f t="shared" si="479"/>
        <v>0</v>
      </c>
      <c r="P832" s="106">
        <f t="shared" si="479"/>
        <v>0</v>
      </c>
      <c r="Q832" s="106">
        <f t="shared" si="479"/>
        <v>0</v>
      </c>
      <c r="R832" s="106">
        <f t="shared" si="479"/>
        <v>0</v>
      </c>
      <c r="S832" s="106">
        <f t="shared" si="479"/>
        <v>0</v>
      </c>
      <c r="T832" s="106">
        <f t="shared" si="479"/>
        <v>0</v>
      </c>
      <c r="U832" s="106">
        <f t="shared" si="479"/>
        <v>0</v>
      </c>
      <c r="V832" s="106">
        <f t="shared" si="479"/>
        <v>0</v>
      </c>
      <c r="W832" s="106">
        <f t="shared" si="479"/>
        <v>0</v>
      </c>
      <c r="X832" s="106">
        <f t="shared" si="479"/>
        <v>0</v>
      </c>
      <c r="Y832" s="98">
        <f t="shared" si="473"/>
        <v>0</v>
      </c>
      <c r="Z832" s="98"/>
      <c r="AA832" s="98"/>
      <c r="AB832" s="98"/>
      <c r="AC832" s="98"/>
      <c r="AD832" s="98"/>
      <c r="AE832" s="98"/>
      <c r="AF832" s="98"/>
      <c r="AG832" s="98"/>
    </row>
    <row r="833" spans="1:33">
      <c r="A833" s="97">
        <f t="shared" si="467"/>
        <v>804</v>
      </c>
      <c r="G833" s="118"/>
      <c r="I833" s="98"/>
      <c r="J833" s="119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</row>
    <row r="834" spans="1:33">
      <c r="A834" s="97">
        <f t="shared" si="467"/>
        <v>805</v>
      </c>
      <c r="D834" s="97" t="s">
        <v>333</v>
      </c>
      <c r="G834" s="118"/>
      <c r="H834" s="106"/>
      <c r="I834" s="98">
        <f>'Dep. Res. Class'!G$30</f>
        <v>0</v>
      </c>
      <c r="J834" s="98">
        <f t="shared" ref="J834:P834" si="480">SUM(J825:J832)</f>
        <v>0</v>
      </c>
      <c r="K834" s="98">
        <f t="shared" si="480"/>
        <v>0</v>
      </c>
      <c r="L834" s="98">
        <f t="shared" si="480"/>
        <v>0</v>
      </c>
      <c r="M834" s="98">
        <f t="shared" si="480"/>
        <v>0</v>
      </c>
      <c r="N834" s="98">
        <f t="shared" si="480"/>
        <v>0</v>
      </c>
      <c r="O834" s="98">
        <f t="shared" si="480"/>
        <v>0</v>
      </c>
      <c r="P834" s="98">
        <f t="shared" si="480"/>
        <v>0</v>
      </c>
      <c r="Q834" s="98">
        <f t="shared" ref="Q834:X834" si="481">SUM(Q825:Q832)</f>
        <v>0</v>
      </c>
      <c r="R834" s="98">
        <f t="shared" si="481"/>
        <v>0</v>
      </c>
      <c r="S834" s="98">
        <f t="shared" si="481"/>
        <v>0</v>
      </c>
      <c r="T834" s="98">
        <f t="shared" si="481"/>
        <v>0</v>
      </c>
      <c r="U834" s="98">
        <f t="shared" si="481"/>
        <v>0</v>
      </c>
      <c r="V834" s="98">
        <f t="shared" si="481"/>
        <v>0</v>
      </c>
      <c r="W834" s="98">
        <f t="shared" si="481"/>
        <v>0</v>
      </c>
      <c r="X834" s="98">
        <f t="shared" si="481"/>
        <v>0</v>
      </c>
      <c r="Y834" s="98">
        <f>SUM(J834:X834)-I834</f>
        <v>0</v>
      </c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si="467"/>
        <v>806</v>
      </c>
      <c r="G835" s="118"/>
      <c r="H835" s="106"/>
      <c r="I835" s="98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98"/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7"/>
        <v>807</v>
      </c>
      <c r="D836" s="97" t="s">
        <v>346</v>
      </c>
      <c r="G836" s="118"/>
      <c r="H836" s="106"/>
      <c r="I836" s="98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98"/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7"/>
        <v>808</v>
      </c>
      <c r="G837" s="118"/>
      <c r="H837" s="106"/>
      <c r="I837" s="98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98"/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7"/>
        <v>809</v>
      </c>
      <c r="C838" s="97">
        <v>35010</v>
      </c>
      <c r="E838" s="107" t="s">
        <v>274</v>
      </c>
      <c r="G838" s="118"/>
      <c r="H838" s="106"/>
      <c r="I838" s="98">
        <f>'Dep. Res. Class'!G$34</f>
        <v>0</v>
      </c>
      <c r="J838" s="106">
        <f t="shared" ref="J838:X838" si="482">+J34+J302+J570</f>
        <v>0</v>
      </c>
      <c r="K838" s="106">
        <f t="shared" si="482"/>
        <v>0</v>
      </c>
      <c r="L838" s="106">
        <f t="shared" si="482"/>
        <v>0</v>
      </c>
      <c r="M838" s="106">
        <f t="shared" si="482"/>
        <v>0</v>
      </c>
      <c r="N838" s="106">
        <f t="shared" si="482"/>
        <v>0</v>
      </c>
      <c r="O838" s="106">
        <f t="shared" si="482"/>
        <v>0</v>
      </c>
      <c r="P838" s="106">
        <f t="shared" si="482"/>
        <v>0</v>
      </c>
      <c r="Q838" s="106">
        <f t="shared" si="482"/>
        <v>0</v>
      </c>
      <c r="R838" s="106">
        <f t="shared" si="482"/>
        <v>0</v>
      </c>
      <c r="S838" s="106">
        <f t="shared" si="482"/>
        <v>0</v>
      </c>
      <c r="T838" s="106">
        <f t="shared" si="482"/>
        <v>0</v>
      </c>
      <c r="U838" s="106">
        <f t="shared" si="482"/>
        <v>0</v>
      </c>
      <c r="V838" s="106">
        <f t="shared" si="482"/>
        <v>0</v>
      </c>
      <c r="W838" s="106">
        <f t="shared" si="482"/>
        <v>0</v>
      </c>
      <c r="X838" s="106">
        <f t="shared" si="482"/>
        <v>0</v>
      </c>
      <c r="Y838" s="98">
        <f t="shared" ref="Y838:Y854" si="483">SUM(J838:X838)-I838</f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7"/>
        <v>810</v>
      </c>
      <c r="C839" s="97">
        <v>35020</v>
      </c>
      <c r="E839" s="107" t="s">
        <v>137</v>
      </c>
      <c r="G839" s="118"/>
      <c r="H839" s="106"/>
      <c r="I839" s="98">
        <f>'Dep. Res. Class'!G$35</f>
        <v>4125.4676380000019</v>
      </c>
      <c r="J839" s="106">
        <f t="shared" ref="J839:X839" si="484">+J35+J303+J571</f>
        <v>1757.3130943806946</v>
      </c>
      <c r="K839" s="106">
        <f t="shared" si="484"/>
        <v>989.55160637459858</v>
      </c>
      <c r="L839" s="106">
        <f t="shared" si="484"/>
        <v>20.547016006623796</v>
      </c>
      <c r="M839" s="106">
        <f t="shared" si="484"/>
        <v>688.33598199567257</v>
      </c>
      <c r="N839" s="106">
        <f t="shared" si="484"/>
        <v>669.71993924241247</v>
      </c>
      <c r="O839" s="106">
        <f t="shared" si="484"/>
        <v>0</v>
      </c>
      <c r="P839" s="106">
        <f t="shared" si="484"/>
        <v>0</v>
      </c>
      <c r="Q839" s="106">
        <f t="shared" si="484"/>
        <v>0</v>
      </c>
      <c r="R839" s="106">
        <f t="shared" si="484"/>
        <v>0</v>
      </c>
      <c r="S839" s="106">
        <f t="shared" si="484"/>
        <v>0</v>
      </c>
      <c r="T839" s="106">
        <f t="shared" si="484"/>
        <v>0</v>
      </c>
      <c r="U839" s="106">
        <f t="shared" si="484"/>
        <v>0</v>
      </c>
      <c r="V839" s="106">
        <f t="shared" si="484"/>
        <v>0</v>
      </c>
      <c r="W839" s="106">
        <f t="shared" si="484"/>
        <v>0</v>
      </c>
      <c r="X839" s="106">
        <f t="shared" si="484"/>
        <v>0</v>
      </c>
      <c r="Y839" s="98">
        <f t="shared" si="483"/>
        <v>0</v>
      </c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7"/>
        <v>811</v>
      </c>
      <c r="C840" s="97">
        <v>35100</v>
      </c>
      <c r="E840" s="107" t="s">
        <v>80</v>
      </c>
      <c r="G840" s="118"/>
      <c r="H840" s="106"/>
      <c r="I840" s="98">
        <f>'Dep. Res. Class'!G$36</f>
        <v>6955.7570380000006</v>
      </c>
      <c r="J840" s="106">
        <f t="shared" ref="J840:X840" si="485">+J36+J304+J572</f>
        <v>2962.9229936545853</v>
      </c>
      <c r="K840" s="106">
        <f t="shared" si="485"/>
        <v>1668.4364427207554</v>
      </c>
      <c r="L840" s="106">
        <f t="shared" si="485"/>
        <v>34.643357732714826</v>
      </c>
      <c r="M840" s="106">
        <f t="shared" si="485"/>
        <v>1160.5709392005269</v>
      </c>
      <c r="N840" s="106">
        <f t="shared" si="485"/>
        <v>1129.1833046914185</v>
      </c>
      <c r="O840" s="106">
        <f t="shared" si="485"/>
        <v>0</v>
      </c>
      <c r="P840" s="106">
        <f t="shared" si="485"/>
        <v>0</v>
      </c>
      <c r="Q840" s="106">
        <f t="shared" si="485"/>
        <v>0</v>
      </c>
      <c r="R840" s="106">
        <f t="shared" si="485"/>
        <v>0</v>
      </c>
      <c r="S840" s="106">
        <f t="shared" si="485"/>
        <v>0</v>
      </c>
      <c r="T840" s="106">
        <f t="shared" si="485"/>
        <v>0</v>
      </c>
      <c r="U840" s="106">
        <f t="shared" si="485"/>
        <v>0</v>
      </c>
      <c r="V840" s="106">
        <f t="shared" si="485"/>
        <v>0</v>
      </c>
      <c r="W840" s="106">
        <f t="shared" si="485"/>
        <v>0</v>
      </c>
      <c r="X840" s="106">
        <f t="shared" si="485"/>
        <v>0</v>
      </c>
      <c r="Y840" s="98">
        <f t="shared" si="483"/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7"/>
        <v>812</v>
      </c>
      <c r="C841" s="97">
        <v>35102</v>
      </c>
      <c r="E841" s="107" t="s">
        <v>335</v>
      </c>
      <c r="G841" s="118"/>
      <c r="H841" s="106"/>
      <c r="I841" s="98">
        <f>'Dep. Res. Class'!G$37</f>
        <v>114164.86241</v>
      </c>
      <c r="J841" s="106">
        <f t="shared" ref="J841:X841" si="486">+J37+J305+J573</f>
        <v>48630.464528022378</v>
      </c>
      <c r="K841" s="106">
        <f t="shared" si="486"/>
        <v>27384.052646239779</v>
      </c>
      <c r="L841" s="106">
        <f t="shared" si="486"/>
        <v>568.60154076241292</v>
      </c>
      <c r="M841" s="106">
        <f t="shared" si="486"/>
        <v>19048.45452005171</v>
      </c>
      <c r="N841" s="106">
        <f t="shared" si="486"/>
        <v>18533.289174923721</v>
      </c>
      <c r="O841" s="106">
        <f t="shared" si="486"/>
        <v>0</v>
      </c>
      <c r="P841" s="106">
        <f t="shared" si="486"/>
        <v>0</v>
      </c>
      <c r="Q841" s="106">
        <f t="shared" si="486"/>
        <v>0</v>
      </c>
      <c r="R841" s="106">
        <f t="shared" si="486"/>
        <v>0</v>
      </c>
      <c r="S841" s="106">
        <f t="shared" si="486"/>
        <v>0</v>
      </c>
      <c r="T841" s="106">
        <f t="shared" si="486"/>
        <v>0</v>
      </c>
      <c r="U841" s="106">
        <f t="shared" si="486"/>
        <v>0</v>
      </c>
      <c r="V841" s="106">
        <f t="shared" si="486"/>
        <v>0</v>
      </c>
      <c r="W841" s="106">
        <f t="shared" si="486"/>
        <v>0</v>
      </c>
      <c r="X841" s="106">
        <f t="shared" si="486"/>
        <v>0</v>
      </c>
      <c r="Y841" s="98">
        <f t="shared" si="483"/>
        <v>0</v>
      </c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7"/>
        <v>813</v>
      </c>
      <c r="C842" s="97">
        <v>35103</v>
      </c>
      <c r="E842" s="107" t="s">
        <v>336</v>
      </c>
      <c r="G842" s="118"/>
      <c r="H842" s="106"/>
      <c r="I842" s="98">
        <f>'Dep. Res. Class'!G$38</f>
        <v>20239.325991500002</v>
      </c>
      <c r="J842" s="106">
        <f t="shared" ref="J842:X842" si="487">+J38+J306+J574</f>
        <v>8621.2850777675812</v>
      </c>
      <c r="K842" s="106">
        <f t="shared" si="487"/>
        <v>4854.6878328046605</v>
      </c>
      <c r="L842" s="106">
        <f t="shared" si="487"/>
        <v>100.80257357496387</v>
      </c>
      <c r="M842" s="106">
        <f t="shared" si="487"/>
        <v>3376.9399141483909</v>
      </c>
      <c r="N842" s="106">
        <f t="shared" si="487"/>
        <v>3285.6105932044043</v>
      </c>
      <c r="O842" s="106">
        <f t="shared" si="487"/>
        <v>0</v>
      </c>
      <c r="P842" s="106">
        <f t="shared" si="487"/>
        <v>0</v>
      </c>
      <c r="Q842" s="106">
        <f t="shared" si="487"/>
        <v>0</v>
      </c>
      <c r="R842" s="106">
        <f t="shared" si="487"/>
        <v>0</v>
      </c>
      <c r="S842" s="106">
        <f t="shared" si="487"/>
        <v>0</v>
      </c>
      <c r="T842" s="106">
        <f t="shared" si="487"/>
        <v>0</v>
      </c>
      <c r="U842" s="106">
        <f t="shared" si="487"/>
        <v>0</v>
      </c>
      <c r="V842" s="106">
        <f t="shared" si="487"/>
        <v>0</v>
      </c>
      <c r="W842" s="106">
        <f t="shared" si="487"/>
        <v>0</v>
      </c>
      <c r="X842" s="106">
        <f t="shared" si="487"/>
        <v>0</v>
      </c>
      <c r="Y842" s="98">
        <f t="shared" si="483"/>
        <v>0</v>
      </c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7"/>
        <v>814</v>
      </c>
      <c r="C843" s="97">
        <v>35104</v>
      </c>
      <c r="E843" s="107" t="s">
        <v>337</v>
      </c>
      <c r="G843" s="118"/>
      <c r="H843" s="106"/>
      <c r="I843" s="98">
        <f>'Dep. Res. Class'!G$39</f>
        <v>101023.85622700004</v>
      </c>
      <c r="J843" s="106">
        <f t="shared" ref="J843:X843" si="488">+J39+J307+J575</f>
        <v>43032.829480297514</v>
      </c>
      <c r="K843" s="106">
        <f t="shared" si="488"/>
        <v>24231.996947635329</v>
      </c>
      <c r="L843" s="106">
        <f t="shared" si="488"/>
        <v>503.15236309872853</v>
      </c>
      <c r="M843" s="106">
        <f t="shared" si="488"/>
        <v>16855.872202336177</v>
      </c>
      <c r="N843" s="106">
        <f t="shared" si="488"/>
        <v>16400.005233632291</v>
      </c>
      <c r="O843" s="106">
        <f t="shared" si="488"/>
        <v>0</v>
      </c>
      <c r="P843" s="106">
        <f t="shared" si="488"/>
        <v>0</v>
      </c>
      <c r="Q843" s="106">
        <f t="shared" si="488"/>
        <v>0</v>
      </c>
      <c r="R843" s="106">
        <f t="shared" si="488"/>
        <v>0</v>
      </c>
      <c r="S843" s="106">
        <f t="shared" si="488"/>
        <v>0</v>
      </c>
      <c r="T843" s="106">
        <f t="shared" si="488"/>
        <v>0</v>
      </c>
      <c r="U843" s="106">
        <f t="shared" si="488"/>
        <v>0</v>
      </c>
      <c r="V843" s="106">
        <f t="shared" si="488"/>
        <v>0</v>
      </c>
      <c r="W843" s="106">
        <f t="shared" si="488"/>
        <v>0</v>
      </c>
      <c r="X843" s="106">
        <f t="shared" si="488"/>
        <v>0</v>
      </c>
      <c r="Y843" s="98">
        <f t="shared" si="483"/>
        <v>0</v>
      </c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7"/>
        <v>815</v>
      </c>
      <c r="C844" s="97">
        <v>35200</v>
      </c>
      <c r="E844" s="107" t="s">
        <v>338</v>
      </c>
      <c r="G844" s="118"/>
      <c r="H844" s="106"/>
      <c r="I844" s="98">
        <f>'Dep. Res. Class'!G$40</f>
        <v>1855803.928566</v>
      </c>
      <c r="J844" s="106">
        <f t="shared" ref="J844:X844" si="489">+J40+J308+J576</f>
        <v>790511.24149726401</v>
      </c>
      <c r="K844" s="106">
        <f t="shared" si="489"/>
        <v>445140.75003605086</v>
      </c>
      <c r="L844" s="106">
        <f t="shared" si="489"/>
        <v>9242.8874424249952</v>
      </c>
      <c r="M844" s="106">
        <f t="shared" si="489"/>
        <v>309641.65317757463</v>
      </c>
      <c r="N844" s="106">
        <f t="shared" si="489"/>
        <v>301267.39641268546</v>
      </c>
      <c r="O844" s="106">
        <f t="shared" si="489"/>
        <v>0</v>
      </c>
      <c r="P844" s="106">
        <f t="shared" si="489"/>
        <v>0</v>
      </c>
      <c r="Q844" s="106">
        <f t="shared" si="489"/>
        <v>0</v>
      </c>
      <c r="R844" s="106">
        <f t="shared" si="489"/>
        <v>0</v>
      </c>
      <c r="S844" s="106">
        <f t="shared" si="489"/>
        <v>0</v>
      </c>
      <c r="T844" s="106">
        <f t="shared" si="489"/>
        <v>0</v>
      </c>
      <c r="U844" s="106">
        <f t="shared" si="489"/>
        <v>0</v>
      </c>
      <c r="V844" s="106">
        <f t="shared" si="489"/>
        <v>0</v>
      </c>
      <c r="W844" s="106">
        <f t="shared" si="489"/>
        <v>0</v>
      </c>
      <c r="X844" s="106">
        <f t="shared" si="489"/>
        <v>0</v>
      </c>
      <c r="Y844" s="98">
        <f t="shared" si="483"/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7"/>
        <v>816</v>
      </c>
      <c r="C845" s="97">
        <v>35201</v>
      </c>
      <c r="E845" s="107" t="s">
        <v>339</v>
      </c>
      <c r="G845" s="118"/>
      <c r="H845" s="106"/>
      <c r="I845" s="98">
        <f>'Dep. Res. Class'!G$41</f>
        <v>1436462.4527709996</v>
      </c>
      <c r="J845" s="106">
        <f t="shared" ref="J845:X845" si="490">+J41+J309+J577</f>
        <v>611885.60894019227</v>
      </c>
      <c r="K845" s="106">
        <f t="shared" si="490"/>
        <v>344555.78188111773</v>
      </c>
      <c r="L845" s="106">
        <f t="shared" si="490"/>
        <v>7154.3445737241282</v>
      </c>
      <c r="M845" s="106">
        <f t="shared" si="490"/>
        <v>239674.35447085137</v>
      </c>
      <c r="N845" s="106">
        <f t="shared" si="490"/>
        <v>233192.36290511413</v>
      </c>
      <c r="O845" s="106">
        <f t="shared" si="490"/>
        <v>0</v>
      </c>
      <c r="P845" s="106">
        <f t="shared" si="490"/>
        <v>0</v>
      </c>
      <c r="Q845" s="106">
        <f t="shared" si="490"/>
        <v>0</v>
      </c>
      <c r="R845" s="106">
        <f t="shared" si="490"/>
        <v>0</v>
      </c>
      <c r="S845" s="106">
        <f t="shared" si="490"/>
        <v>0</v>
      </c>
      <c r="T845" s="106">
        <f t="shared" si="490"/>
        <v>0</v>
      </c>
      <c r="U845" s="106">
        <f t="shared" si="490"/>
        <v>0</v>
      </c>
      <c r="V845" s="106">
        <f t="shared" si="490"/>
        <v>0</v>
      </c>
      <c r="W845" s="106">
        <f t="shared" si="490"/>
        <v>0</v>
      </c>
      <c r="X845" s="106">
        <f t="shared" si="490"/>
        <v>0</v>
      </c>
      <c r="Y845" s="98">
        <f t="shared" si="483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7"/>
        <v>817</v>
      </c>
      <c r="C846" s="97">
        <v>35202</v>
      </c>
      <c r="E846" s="107" t="s">
        <v>340</v>
      </c>
      <c r="G846" s="118"/>
      <c r="H846" s="106"/>
      <c r="I846" s="98">
        <f>'Dep. Res. Class'!G$42</f>
        <v>449390.83437700005</v>
      </c>
      <c r="J846" s="106">
        <f t="shared" ref="J846:X846" si="491">+J42+J310+J578</f>
        <v>191425.66783731192</v>
      </c>
      <c r="K846" s="106">
        <f t="shared" si="491"/>
        <v>107792.73068382783</v>
      </c>
      <c r="L846" s="106">
        <f t="shared" si="491"/>
        <v>2238.2046054906514</v>
      </c>
      <c r="M846" s="106">
        <f t="shared" si="491"/>
        <v>74981.046616744017</v>
      </c>
      <c r="N846" s="106">
        <f t="shared" si="491"/>
        <v>72953.184633625613</v>
      </c>
      <c r="O846" s="106">
        <f t="shared" si="491"/>
        <v>0</v>
      </c>
      <c r="P846" s="106">
        <f t="shared" si="491"/>
        <v>0</v>
      </c>
      <c r="Q846" s="106">
        <f t="shared" si="491"/>
        <v>0</v>
      </c>
      <c r="R846" s="106">
        <f t="shared" si="491"/>
        <v>0</v>
      </c>
      <c r="S846" s="106">
        <f t="shared" si="491"/>
        <v>0</v>
      </c>
      <c r="T846" s="106">
        <f t="shared" si="491"/>
        <v>0</v>
      </c>
      <c r="U846" s="106">
        <f t="shared" si="491"/>
        <v>0</v>
      </c>
      <c r="V846" s="106">
        <f t="shared" si="491"/>
        <v>0</v>
      </c>
      <c r="W846" s="106">
        <f t="shared" si="491"/>
        <v>0</v>
      </c>
      <c r="X846" s="106">
        <f t="shared" si="491"/>
        <v>0</v>
      </c>
      <c r="Y846" s="98">
        <f t="shared" si="483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7"/>
        <v>818</v>
      </c>
      <c r="C847" s="97">
        <v>35203</v>
      </c>
      <c r="E847" s="107" t="s">
        <v>341</v>
      </c>
      <c r="G847" s="118"/>
      <c r="H847" s="106"/>
      <c r="I847" s="98">
        <f>'Dep. Res. Class'!G$43</f>
        <v>631786.196912001</v>
      </c>
      <c r="J847" s="106">
        <f t="shared" ref="J847:X847" si="492">+J43+J311+J579</f>
        <v>269120.07415980578</v>
      </c>
      <c r="K847" s="106">
        <f t="shared" si="492"/>
        <v>151542.83123710414</v>
      </c>
      <c r="L847" s="106">
        <f t="shared" si="492"/>
        <v>3146.6302101470642</v>
      </c>
      <c r="M847" s="106">
        <f t="shared" si="492"/>
        <v>105413.78830778101</v>
      </c>
      <c r="N847" s="106">
        <f t="shared" si="492"/>
        <v>102562.87299716297</v>
      </c>
      <c r="O847" s="106">
        <f t="shared" si="492"/>
        <v>0</v>
      </c>
      <c r="P847" s="106">
        <f t="shared" si="492"/>
        <v>0</v>
      </c>
      <c r="Q847" s="106">
        <f t="shared" si="492"/>
        <v>0</v>
      </c>
      <c r="R847" s="106">
        <f t="shared" si="492"/>
        <v>0</v>
      </c>
      <c r="S847" s="106">
        <f t="shared" si="492"/>
        <v>0</v>
      </c>
      <c r="T847" s="106">
        <f t="shared" si="492"/>
        <v>0</v>
      </c>
      <c r="U847" s="106">
        <f t="shared" si="492"/>
        <v>0</v>
      </c>
      <c r="V847" s="106">
        <f t="shared" si="492"/>
        <v>0</v>
      </c>
      <c r="W847" s="106">
        <f t="shared" si="492"/>
        <v>0</v>
      </c>
      <c r="X847" s="106">
        <f t="shared" si="492"/>
        <v>0</v>
      </c>
      <c r="Y847" s="98">
        <f t="shared" si="483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7"/>
        <v>819</v>
      </c>
      <c r="C848" s="97">
        <v>35210</v>
      </c>
      <c r="E848" s="107" t="s">
        <v>342</v>
      </c>
      <c r="G848" s="118"/>
      <c r="H848" s="106"/>
      <c r="I848" s="98">
        <f>'Dep. Res. Class'!G$44</f>
        <v>164241.1406032501</v>
      </c>
      <c r="J848" s="106">
        <f t="shared" ref="J848:X848" si="493">+J44+J312+J580</f>
        <v>69961.306776371814</v>
      </c>
      <c r="K848" s="106">
        <f t="shared" si="493"/>
        <v>39395.554341454845</v>
      </c>
      <c r="L848" s="106">
        <f t="shared" si="493"/>
        <v>818.00795474356062</v>
      </c>
      <c r="M848" s="106">
        <f t="shared" si="493"/>
        <v>27403.702251809405</v>
      </c>
      <c r="N848" s="106">
        <f t="shared" si="493"/>
        <v>26662.569278870469</v>
      </c>
      <c r="O848" s="106">
        <f t="shared" si="493"/>
        <v>0</v>
      </c>
      <c r="P848" s="106">
        <f t="shared" si="493"/>
        <v>0</v>
      </c>
      <c r="Q848" s="106">
        <f t="shared" si="493"/>
        <v>0</v>
      </c>
      <c r="R848" s="106">
        <f t="shared" si="493"/>
        <v>0</v>
      </c>
      <c r="S848" s="106">
        <f t="shared" si="493"/>
        <v>0</v>
      </c>
      <c r="T848" s="106">
        <f t="shared" si="493"/>
        <v>0</v>
      </c>
      <c r="U848" s="106">
        <f t="shared" si="493"/>
        <v>0</v>
      </c>
      <c r="V848" s="106">
        <f t="shared" si="493"/>
        <v>0</v>
      </c>
      <c r="W848" s="106">
        <f t="shared" si="493"/>
        <v>0</v>
      </c>
      <c r="X848" s="106">
        <f t="shared" si="493"/>
        <v>0</v>
      </c>
      <c r="Y848" s="98">
        <f t="shared" si="483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7"/>
        <v>820</v>
      </c>
      <c r="C849" s="97">
        <v>35211</v>
      </c>
      <c r="E849" s="107" t="s">
        <v>343</v>
      </c>
      <c r="G849" s="118"/>
      <c r="H849" s="106"/>
      <c r="I849" s="98">
        <f>'Dep. Res. Class'!G$45</f>
        <v>43530.306256500007</v>
      </c>
      <c r="J849" s="106">
        <f t="shared" ref="J849:X849" si="494">+J45+J313+J581</f>
        <v>18542.474187007381</v>
      </c>
      <c r="K849" s="106">
        <f t="shared" si="494"/>
        <v>10441.357989413416</v>
      </c>
      <c r="L849" s="106">
        <f t="shared" si="494"/>
        <v>216.80400330546507</v>
      </c>
      <c r="M849" s="106">
        <f t="shared" si="494"/>
        <v>7263.0496062178263</v>
      </c>
      <c r="N849" s="106">
        <f t="shared" si="494"/>
        <v>7066.6204705559185</v>
      </c>
      <c r="O849" s="106">
        <f t="shared" si="494"/>
        <v>0</v>
      </c>
      <c r="P849" s="106">
        <f t="shared" si="494"/>
        <v>0</v>
      </c>
      <c r="Q849" s="106">
        <f t="shared" si="494"/>
        <v>0</v>
      </c>
      <c r="R849" s="106">
        <f t="shared" si="494"/>
        <v>0</v>
      </c>
      <c r="S849" s="106">
        <f t="shared" si="494"/>
        <v>0</v>
      </c>
      <c r="T849" s="106">
        <f t="shared" si="494"/>
        <v>0</v>
      </c>
      <c r="U849" s="106">
        <f t="shared" si="494"/>
        <v>0</v>
      </c>
      <c r="V849" s="106">
        <f t="shared" si="494"/>
        <v>0</v>
      </c>
      <c r="W849" s="106">
        <f t="shared" si="494"/>
        <v>0</v>
      </c>
      <c r="X849" s="106">
        <f t="shared" si="494"/>
        <v>0</v>
      </c>
      <c r="Y849" s="98">
        <f t="shared" si="483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7"/>
        <v>821</v>
      </c>
      <c r="C850" s="97">
        <v>35301</v>
      </c>
      <c r="E850" s="98" t="s">
        <v>329</v>
      </c>
      <c r="G850" s="118"/>
      <c r="H850" s="106"/>
      <c r="I850" s="98">
        <f>'Dep. Res. Class'!G$46</f>
        <v>101672.77043900004</v>
      </c>
      <c r="J850" s="106">
        <f t="shared" ref="J850:X850" si="495">+J46+J314+J582</f>
        <v>43309.24552374761</v>
      </c>
      <c r="K850" s="106">
        <f t="shared" si="495"/>
        <v>24387.648174897222</v>
      </c>
      <c r="L850" s="106">
        <f t="shared" si="495"/>
        <v>506.38429990464994</v>
      </c>
      <c r="M850" s="106">
        <f t="shared" si="495"/>
        <v>16964.143807046792</v>
      </c>
      <c r="N850" s="106">
        <f t="shared" si="495"/>
        <v>16505.348633403781</v>
      </c>
      <c r="O850" s="106">
        <f t="shared" si="495"/>
        <v>0</v>
      </c>
      <c r="P850" s="106">
        <f t="shared" si="495"/>
        <v>0</v>
      </c>
      <c r="Q850" s="106">
        <f t="shared" si="495"/>
        <v>0</v>
      </c>
      <c r="R850" s="106">
        <f t="shared" si="495"/>
        <v>0</v>
      </c>
      <c r="S850" s="106">
        <f t="shared" si="495"/>
        <v>0</v>
      </c>
      <c r="T850" s="106">
        <f t="shared" si="495"/>
        <v>0</v>
      </c>
      <c r="U850" s="106">
        <f t="shared" si="495"/>
        <v>0</v>
      </c>
      <c r="V850" s="106">
        <f t="shared" si="495"/>
        <v>0</v>
      </c>
      <c r="W850" s="106">
        <f t="shared" si="495"/>
        <v>0</v>
      </c>
      <c r="X850" s="106">
        <f t="shared" si="495"/>
        <v>0</v>
      </c>
      <c r="Y850" s="98">
        <f t="shared" si="483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7"/>
        <v>822</v>
      </c>
      <c r="C851" s="97">
        <v>35302</v>
      </c>
      <c r="E851" s="107" t="s">
        <v>330</v>
      </c>
      <c r="G851" s="118"/>
      <c r="H851" s="106"/>
      <c r="I851" s="98">
        <f>'Dep. Res. Class'!G$47</f>
        <v>151338.53782999978</v>
      </c>
      <c r="J851" s="106">
        <f t="shared" ref="J851:X851" si="496">+J47+J315+J583</f>
        <v>64465.223715102773</v>
      </c>
      <c r="K851" s="106">
        <f t="shared" si="496"/>
        <v>36300.68306357156</v>
      </c>
      <c r="L851" s="106">
        <f t="shared" si="496"/>
        <v>753.74615245304346</v>
      </c>
      <c r="M851" s="106">
        <f t="shared" si="496"/>
        <v>25250.897641631698</v>
      </c>
      <c r="N851" s="106">
        <f t="shared" si="496"/>
        <v>24567.987257240711</v>
      </c>
      <c r="O851" s="106">
        <f t="shared" si="496"/>
        <v>0</v>
      </c>
      <c r="P851" s="106">
        <f t="shared" si="496"/>
        <v>0</v>
      </c>
      <c r="Q851" s="106">
        <f t="shared" si="496"/>
        <v>0</v>
      </c>
      <c r="R851" s="106">
        <f t="shared" si="496"/>
        <v>0</v>
      </c>
      <c r="S851" s="106">
        <f t="shared" si="496"/>
        <v>0</v>
      </c>
      <c r="T851" s="106">
        <f t="shared" si="496"/>
        <v>0</v>
      </c>
      <c r="U851" s="106">
        <f t="shared" si="496"/>
        <v>0</v>
      </c>
      <c r="V851" s="106">
        <f t="shared" si="496"/>
        <v>0</v>
      </c>
      <c r="W851" s="106">
        <f t="shared" si="496"/>
        <v>0</v>
      </c>
      <c r="X851" s="106">
        <f t="shared" si="496"/>
        <v>0</v>
      </c>
      <c r="Y851" s="98">
        <f t="shared" si="483"/>
        <v>0</v>
      </c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7"/>
        <v>823</v>
      </c>
      <c r="C852" s="97">
        <v>35400</v>
      </c>
      <c r="E852" s="107" t="s">
        <v>116</v>
      </c>
      <c r="G852" s="118"/>
      <c r="H852" s="106"/>
      <c r="I852" s="98">
        <f>'Dep. Res. Class'!G$48</f>
        <v>505633.90014249959</v>
      </c>
      <c r="J852" s="106">
        <f t="shared" ref="J852:X852" si="497">+J48+J316+J584</f>
        <v>215383.35811887775</v>
      </c>
      <c r="K852" s="106">
        <f t="shared" si="497"/>
        <v>121283.42336628544</v>
      </c>
      <c r="L852" s="106">
        <f t="shared" si="497"/>
        <v>2518.3248909828326</v>
      </c>
      <c r="M852" s="106">
        <f t="shared" si="497"/>
        <v>84365.225405966237</v>
      </c>
      <c r="N852" s="106">
        <f t="shared" si="497"/>
        <v>82083.568360387348</v>
      </c>
      <c r="O852" s="106">
        <f t="shared" si="497"/>
        <v>0</v>
      </c>
      <c r="P852" s="106">
        <f t="shared" si="497"/>
        <v>0</v>
      </c>
      <c r="Q852" s="106">
        <f t="shared" si="497"/>
        <v>0</v>
      </c>
      <c r="R852" s="106">
        <f t="shared" si="497"/>
        <v>0</v>
      </c>
      <c r="S852" s="106">
        <f t="shared" si="497"/>
        <v>0</v>
      </c>
      <c r="T852" s="106">
        <f t="shared" si="497"/>
        <v>0</v>
      </c>
      <c r="U852" s="106">
        <f t="shared" si="497"/>
        <v>0</v>
      </c>
      <c r="V852" s="106">
        <f t="shared" si="497"/>
        <v>0</v>
      </c>
      <c r="W852" s="106">
        <f t="shared" si="497"/>
        <v>0</v>
      </c>
      <c r="X852" s="106">
        <f t="shared" si="497"/>
        <v>0</v>
      </c>
      <c r="Y852" s="98">
        <f t="shared" si="483"/>
        <v>0</v>
      </c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7"/>
        <v>824</v>
      </c>
      <c r="C853" s="97">
        <v>35500</v>
      </c>
      <c r="E853" s="107" t="s">
        <v>344</v>
      </c>
      <c r="G853" s="118"/>
      <c r="H853" s="106"/>
      <c r="I853" s="98">
        <f>'Dep. Res. Class'!G$49</f>
        <v>157944.63612650003</v>
      </c>
      <c r="J853" s="106">
        <f t="shared" ref="J853:X853" si="498">+J49+J317+J585</f>
        <v>67279.203621834953</v>
      </c>
      <c r="K853" s="106">
        <f t="shared" si="498"/>
        <v>37885.248924895212</v>
      </c>
      <c r="L853" s="106">
        <f t="shared" si="498"/>
        <v>786.64802427703978</v>
      </c>
      <c r="M853" s="106">
        <f t="shared" si="498"/>
        <v>26353.127875168542</v>
      </c>
      <c r="N853" s="106">
        <f t="shared" si="498"/>
        <v>25640.407680324286</v>
      </c>
      <c r="O853" s="106">
        <f t="shared" si="498"/>
        <v>0</v>
      </c>
      <c r="P853" s="106">
        <f t="shared" si="498"/>
        <v>0</v>
      </c>
      <c r="Q853" s="106">
        <f t="shared" si="498"/>
        <v>0</v>
      </c>
      <c r="R853" s="106">
        <f t="shared" si="498"/>
        <v>0</v>
      </c>
      <c r="S853" s="106">
        <f t="shared" si="498"/>
        <v>0</v>
      </c>
      <c r="T853" s="106">
        <f t="shared" si="498"/>
        <v>0</v>
      </c>
      <c r="U853" s="106">
        <f t="shared" si="498"/>
        <v>0</v>
      </c>
      <c r="V853" s="106">
        <f t="shared" si="498"/>
        <v>0</v>
      </c>
      <c r="W853" s="106">
        <f t="shared" si="498"/>
        <v>0</v>
      </c>
      <c r="X853" s="106">
        <f t="shared" si="498"/>
        <v>0</v>
      </c>
      <c r="Y853" s="98">
        <f t="shared" si="483"/>
        <v>0</v>
      </c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7"/>
        <v>825</v>
      </c>
      <c r="C854" s="97">
        <v>35600</v>
      </c>
      <c r="E854" s="107" t="s">
        <v>332</v>
      </c>
      <c r="G854" s="118"/>
      <c r="H854" s="106"/>
      <c r="I854" s="98">
        <f>'Dep. Res. Class'!G$50</f>
        <v>230098.53359625002</v>
      </c>
      <c r="J854" s="106">
        <f t="shared" ref="J854:X854" si="499">+J50+J318+J586</f>
        <v>98014.383233052082</v>
      </c>
      <c r="K854" s="106">
        <f t="shared" si="499"/>
        <v>55192.379028088413</v>
      </c>
      <c r="L854" s="106">
        <f t="shared" si="499"/>
        <v>1146.0126869871256</v>
      </c>
      <c r="M854" s="106">
        <f t="shared" si="499"/>
        <v>38392.035516129516</v>
      </c>
      <c r="N854" s="106">
        <f t="shared" si="499"/>
        <v>37353.723131992891</v>
      </c>
      <c r="O854" s="106">
        <f t="shared" si="499"/>
        <v>0</v>
      </c>
      <c r="P854" s="106">
        <f t="shared" si="499"/>
        <v>0</v>
      </c>
      <c r="Q854" s="106">
        <f t="shared" si="499"/>
        <v>0</v>
      </c>
      <c r="R854" s="106">
        <f t="shared" si="499"/>
        <v>0</v>
      </c>
      <c r="S854" s="106">
        <f t="shared" si="499"/>
        <v>0</v>
      </c>
      <c r="T854" s="106">
        <f t="shared" si="499"/>
        <v>0</v>
      </c>
      <c r="U854" s="106">
        <f t="shared" si="499"/>
        <v>0</v>
      </c>
      <c r="V854" s="106">
        <f t="shared" si="499"/>
        <v>0</v>
      </c>
      <c r="W854" s="106">
        <f t="shared" si="499"/>
        <v>0</v>
      </c>
      <c r="X854" s="106">
        <f t="shared" si="499"/>
        <v>0</v>
      </c>
      <c r="Y854" s="98">
        <f t="shared" si="483"/>
        <v>0</v>
      </c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7"/>
        <v>826</v>
      </c>
      <c r="G855" s="118"/>
      <c r="H855" s="106"/>
      <c r="I855" s="98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7"/>
        <v>827</v>
      </c>
      <c r="D856" s="97" t="s">
        <v>345</v>
      </c>
      <c r="G856" s="118"/>
      <c r="H856" s="106"/>
      <c r="I856" s="98">
        <f>'Dep. Res. Class'!G$52</f>
        <v>5974412.5069244998</v>
      </c>
      <c r="J856" s="106">
        <f>SUM(J838:J854)</f>
        <v>2544902.6027846914</v>
      </c>
      <c r="K856" s="106">
        <f t="shared" ref="K856:X856" si="500">SUM(K838:K854)</f>
        <v>1433047.1142024819</v>
      </c>
      <c r="L856" s="106">
        <f t="shared" si="500"/>
        <v>29755.741695616001</v>
      </c>
      <c r="M856" s="106">
        <f t="shared" si="500"/>
        <v>996833.19823465357</v>
      </c>
      <c r="N856" s="106">
        <f t="shared" si="500"/>
        <v>969873.85000705777</v>
      </c>
      <c r="O856" s="106">
        <f t="shared" si="500"/>
        <v>0</v>
      </c>
      <c r="P856" s="106">
        <f t="shared" si="500"/>
        <v>0</v>
      </c>
      <c r="Q856" s="106">
        <f t="shared" si="500"/>
        <v>0</v>
      </c>
      <c r="R856" s="106">
        <f t="shared" si="500"/>
        <v>0</v>
      </c>
      <c r="S856" s="106">
        <f t="shared" si="500"/>
        <v>0</v>
      </c>
      <c r="T856" s="106">
        <f t="shared" si="500"/>
        <v>0</v>
      </c>
      <c r="U856" s="106">
        <f t="shared" si="500"/>
        <v>0</v>
      </c>
      <c r="V856" s="106">
        <f t="shared" si="500"/>
        <v>0</v>
      </c>
      <c r="W856" s="106">
        <f t="shared" si="500"/>
        <v>0</v>
      </c>
      <c r="X856" s="106">
        <f t="shared" si="500"/>
        <v>0</v>
      </c>
      <c r="Y856" s="98">
        <f>SUM(J856:X856)-I856</f>
        <v>0</v>
      </c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7"/>
        <v>828</v>
      </c>
      <c r="G857" s="118"/>
      <c r="H857" s="106"/>
      <c r="I857" s="98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98"/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7"/>
        <v>829</v>
      </c>
      <c r="D858" s="97" t="s">
        <v>64</v>
      </c>
      <c r="G858" s="118"/>
      <c r="H858" s="106"/>
      <c r="I858" s="98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98"/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7"/>
        <v>830</v>
      </c>
      <c r="G859" s="118"/>
      <c r="H859" s="106"/>
      <c r="I859" s="98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98"/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7"/>
        <v>831</v>
      </c>
      <c r="C860" s="97">
        <v>36510</v>
      </c>
      <c r="E860" s="97" t="s">
        <v>115</v>
      </c>
      <c r="G860" s="118"/>
      <c r="H860" s="106"/>
      <c r="I860" s="98">
        <f>'Dep. Res. Class'!G$56</f>
        <v>0</v>
      </c>
      <c r="J860" s="106">
        <f t="shared" ref="J860:X860" si="501">+J56+J324+J592</f>
        <v>0</v>
      </c>
      <c r="K860" s="106">
        <f t="shared" si="501"/>
        <v>0</v>
      </c>
      <c r="L860" s="106">
        <f t="shared" si="501"/>
        <v>0</v>
      </c>
      <c r="M860" s="106">
        <f t="shared" si="501"/>
        <v>0</v>
      </c>
      <c r="N860" s="106">
        <f t="shared" si="501"/>
        <v>0</v>
      </c>
      <c r="O860" s="106">
        <f t="shared" si="501"/>
        <v>0</v>
      </c>
      <c r="P860" s="106">
        <f t="shared" si="501"/>
        <v>0</v>
      </c>
      <c r="Q860" s="106">
        <f t="shared" si="501"/>
        <v>0</v>
      </c>
      <c r="R860" s="106">
        <f t="shared" si="501"/>
        <v>0</v>
      </c>
      <c r="S860" s="106">
        <f t="shared" si="501"/>
        <v>0</v>
      </c>
      <c r="T860" s="106">
        <f t="shared" si="501"/>
        <v>0</v>
      </c>
      <c r="U860" s="106">
        <f t="shared" si="501"/>
        <v>0</v>
      </c>
      <c r="V860" s="106">
        <f t="shared" si="501"/>
        <v>0</v>
      </c>
      <c r="W860" s="106">
        <f t="shared" si="501"/>
        <v>0</v>
      </c>
      <c r="X860" s="106">
        <f t="shared" si="501"/>
        <v>0</v>
      </c>
      <c r="Y860" s="98">
        <f t="shared" ref="Y860:Y868" si="502">SUM(J860:X860)-I860</f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7"/>
        <v>832</v>
      </c>
      <c r="C861" s="97">
        <v>36520</v>
      </c>
      <c r="E861" s="97" t="s">
        <v>137</v>
      </c>
      <c r="G861" s="118"/>
      <c r="H861" s="106"/>
      <c r="I861" s="98">
        <f>'Dep. Res. Class'!G$57</f>
        <v>588161.67560000008</v>
      </c>
      <c r="J861" s="106">
        <f t="shared" ref="J861:X861" si="503">+J57+J325+J593</f>
        <v>273962.2469844835</v>
      </c>
      <c r="K861" s="106">
        <f t="shared" si="503"/>
        <v>147831.42941698138</v>
      </c>
      <c r="L861" s="106">
        <f t="shared" si="503"/>
        <v>3354.8596445729777</v>
      </c>
      <c r="M861" s="106">
        <f t="shared" si="503"/>
        <v>85309.595733465059</v>
      </c>
      <c r="N861" s="106">
        <f t="shared" si="503"/>
        <v>77703.543820497143</v>
      </c>
      <c r="O861" s="106">
        <f t="shared" si="503"/>
        <v>0</v>
      </c>
      <c r="P861" s="106">
        <f t="shared" si="503"/>
        <v>0</v>
      </c>
      <c r="Q861" s="106">
        <f t="shared" si="503"/>
        <v>0</v>
      </c>
      <c r="R861" s="106">
        <f t="shared" si="503"/>
        <v>0</v>
      </c>
      <c r="S861" s="106">
        <f t="shared" si="503"/>
        <v>0</v>
      </c>
      <c r="T861" s="106">
        <f t="shared" si="503"/>
        <v>0</v>
      </c>
      <c r="U861" s="106">
        <f t="shared" si="503"/>
        <v>0</v>
      </c>
      <c r="V861" s="106">
        <f t="shared" si="503"/>
        <v>0</v>
      </c>
      <c r="W861" s="106">
        <f t="shared" si="503"/>
        <v>0</v>
      </c>
      <c r="X861" s="106">
        <f t="shared" si="503"/>
        <v>0</v>
      </c>
      <c r="Y861" s="98">
        <f t="shared" si="502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7"/>
        <v>833</v>
      </c>
      <c r="C862" s="97">
        <v>36602</v>
      </c>
      <c r="E862" s="107" t="s">
        <v>139</v>
      </c>
      <c r="G862" s="118"/>
      <c r="H862" s="106"/>
      <c r="I862" s="98">
        <f>'Dep. Res. Class'!G$58</f>
        <v>23862.063877000011</v>
      </c>
      <c r="J862" s="106">
        <f t="shared" ref="J862:X862" si="504">+J58+J326+J594</f>
        <v>11114.808918417395</v>
      </c>
      <c r="K862" s="106">
        <f t="shared" si="504"/>
        <v>5997.6077295033947</v>
      </c>
      <c r="L862" s="106">
        <f t="shared" si="504"/>
        <v>136.10862192866404</v>
      </c>
      <c r="M862" s="106">
        <f t="shared" si="504"/>
        <v>3461.0602954304263</v>
      </c>
      <c r="N862" s="106">
        <f t="shared" si="504"/>
        <v>3152.4783117201318</v>
      </c>
      <c r="O862" s="106">
        <f t="shared" si="504"/>
        <v>0</v>
      </c>
      <c r="P862" s="106">
        <f t="shared" si="504"/>
        <v>0</v>
      </c>
      <c r="Q862" s="106">
        <f t="shared" si="504"/>
        <v>0</v>
      </c>
      <c r="R862" s="106">
        <f t="shared" si="504"/>
        <v>0</v>
      </c>
      <c r="S862" s="106">
        <f t="shared" si="504"/>
        <v>0</v>
      </c>
      <c r="T862" s="106">
        <f t="shared" si="504"/>
        <v>0</v>
      </c>
      <c r="U862" s="106">
        <f t="shared" si="504"/>
        <v>0</v>
      </c>
      <c r="V862" s="106">
        <f t="shared" si="504"/>
        <v>0</v>
      </c>
      <c r="W862" s="106">
        <f t="shared" si="504"/>
        <v>0</v>
      </c>
      <c r="X862" s="106">
        <f t="shared" si="504"/>
        <v>0</v>
      </c>
      <c r="Y862" s="98">
        <f t="shared" si="502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7"/>
        <v>834</v>
      </c>
      <c r="C863" s="97">
        <v>36603</v>
      </c>
      <c r="E863" s="107" t="s">
        <v>270</v>
      </c>
      <c r="G863" s="118"/>
      <c r="H863" s="106"/>
      <c r="I863" s="98">
        <f>'Dep. Res. Class'!G$59</f>
        <v>65485.020000000011</v>
      </c>
      <c r="J863" s="106">
        <f t="shared" ref="J863:X863" si="505">+J59+J327+J595</f>
        <v>30502.536916779423</v>
      </c>
      <c r="K863" s="106">
        <f t="shared" si="505"/>
        <v>16459.32489927029</v>
      </c>
      <c r="L863" s="106">
        <f t="shared" si="505"/>
        <v>373.52493376577007</v>
      </c>
      <c r="M863" s="106">
        <f t="shared" si="505"/>
        <v>9498.2397095134274</v>
      </c>
      <c r="N863" s="106">
        <f t="shared" si="505"/>
        <v>8651.3935406711007</v>
      </c>
      <c r="O863" s="106">
        <f t="shared" si="505"/>
        <v>0</v>
      </c>
      <c r="P863" s="106">
        <f t="shared" si="505"/>
        <v>0</v>
      </c>
      <c r="Q863" s="106">
        <f t="shared" si="505"/>
        <v>0</v>
      </c>
      <c r="R863" s="106">
        <f t="shared" si="505"/>
        <v>0</v>
      </c>
      <c r="S863" s="106">
        <f t="shared" si="505"/>
        <v>0</v>
      </c>
      <c r="T863" s="106">
        <f t="shared" si="505"/>
        <v>0</v>
      </c>
      <c r="U863" s="106">
        <f t="shared" si="505"/>
        <v>0</v>
      </c>
      <c r="V863" s="106">
        <f t="shared" si="505"/>
        <v>0</v>
      </c>
      <c r="W863" s="106">
        <f t="shared" si="505"/>
        <v>0</v>
      </c>
      <c r="X863" s="106">
        <f t="shared" si="505"/>
        <v>0</v>
      </c>
      <c r="Y863" s="98">
        <f t="shared" si="502"/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7"/>
        <v>835</v>
      </c>
      <c r="C864" s="97">
        <v>36700</v>
      </c>
      <c r="E864" s="107" t="s">
        <v>271</v>
      </c>
      <c r="G864" s="118"/>
      <c r="H864" s="106"/>
      <c r="I864" s="98">
        <f>'Dep. Res. Class'!G$60</f>
        <v>25913.585432499971</v>
      </c>
      <c r="J864" s="106">
        <f t="shared" ref="J864:X864" si="506">+J60+J328+J596</f>
        <v>12070.395585142185</v>
      </c>
      <c r="K864" s="106">
        <f t="shared" si="506"/>
        <v>6513.2471813937691</v>
      </c>
      <c r="L864" s="106">
        <f t="shared" si="506"/>
        <v>147.81045011986214</v>
      </c>
      <c r="M864" s="106">
        <f t="shared" si="506"/>
        <v>3758.6221424508972</v>
      </c>
      <c r="N864" s="106">
        <f t="shared" si="506"/>
        <v>3423.5100733932577</v>
      </c>
      <c r="O864" s="106">
        <f t="shared" si="506"/>
        <v>0</v>
      </c>
      <c r="P864" s="106">
        <f t="shared" si="506"/>
        <v>0</v>
      </c>
      <c r="Q864" s="106">
        <f t="shared" si="506"/>
        <v>0</v>
      </c>
      <c r="R864" s="106">
        <f t="shared" si="506"/>
        <v>0</v>
      </c>
      <c r="S864" s="106">
        <f t="shared" si="506"/>
        <v>0</v>
      </c>
      <c r="T864" s="106">
        <f t="shared" si="506"/>
        <v>0</v>
      </c>
      <c r="U864" s="106">
        <f t="shared" si="506"/>
        <v>0</v>
      </c>
      <c r="V864" s="106">
        <f t="shared" si="506"/>
        <v>0</v>
      </c>
      <c r="W864" s="106">
        <f t="shared" si="506"/>
        <v>0</v>
      </c>
      <c r="X864" s="106">
        <f t="shared" si="506"/>
        <v>0</v>
      </c>
      <c r="Y864" s="98">
        <f t="shared" si="502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7"/>
        <v>836</v>
      </c>
      <c r="C865" s="97">
        <v>36701</v>
      </c>
      <c r="E865" s="107" t="s">
        <v>272</v>
      </c>
      <c r="G865" s="118"/>
      <c r="H865" s="106"/>
      <c r="I865" s="98">
        <f>'Dep. Res. Class'!G$61</f>
        <v>16741557.929572005</v>
      </c>
      <c r="J865" s="106">
        <f t="shared" ref="J865:X865" si="507">+J61+J329+J597</f>
        <v>7798119.154444349</v>
      </c>
      <c r="K865" s="106">
        <f t="shared" si="507"/>
        <v>4207904.9725079173</v>
      </c>
      <c r="L865" s="106">
        <f t="shared" si="507"/>
        <v>95493.43218921189</v>
      </c>
      <c r="M865" s="106">
        <f t="shared" si="507"/>
        <v>2428270.3177884067</v>
      </c>
      <c r="N865" s="106">
        <f t="shared" si="507"/>
        <v>2211770.05264212</v>
      </c>
      <c r="O865" s="106">
        <f t="shared" si="507"/>
        <v>0</v>
      </c>
      <c r="P865" s="106">
        <f t="shared" si="507"/>
        <v>0</v>
      </c>
      <c r="Q865" s="106">
        <f t="shared" si="507"/>
        <v>0</v>
      </c>
      <c r="R865" s="106">
        <f t="shared" si="507"/>
        <v>0</v>
      </c>
      <c r="S865" s="106">
        <f t="shared" si="507"/>
        <v>0</v>
      </c>
      <c r="T865" s="106">
        <f t="shared" si="507"/>
        <v>0</v>
      </c>
      <c r="U865" s="106">
        <f t="shared" si="507"/>
        <v>0</v>
      </c>
      <c r="V865" s="106">
        <f t="shared" si="507"/>
        <v>0</v>
      </c>
      <c r="W865" s="106">
        <f t="shared" si="507"/>
        <v>0</v>
      </c>
      <c r="X865" s="106">
        <f t="shared" si="507"/>
        <v>0</v>
      </c>
      <c r="Y865" s="98">
        <f t="shared" si="502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7"/>
        <v>837</v>
      </c>
      <c r="C866" s="97">
        <v>36703</v>
      </c>
      <c r="E866" s="107" t="s">
        <v>639</v>
      </c>
      <c r="G866" s="118"/>
      <c r="H866" s="106"/>
      <c r="I866" s="98">
        <f>'Dep. Res. Class'!G$62</f>
        <v>49204.138749999969</v>
      </c>
      <c r="J866" s="106">
        <f t="shared" ref="J866:X866" si="508">+J62+J330+J598</f>
        <v>22918.998248457599</v>
      </c>
      <c r="K866" s="106">
        <f t="shared" si="508"/>
        <v>12367.208654361326</v>
      </c>
      <c r="L866" s="106">
        <f t="shared" si="508"/>
        <v>280.65918995818424</v>
      </c>
      <c r="M866" s="106">
        <f t="shared" si="508"/>
        <v>7136.7879943788357</v>
      </c>
      <c r="N866" s="106">
        <f t="shared" si="508"/>
        <v>6500.4846628440264</v>
      </c>
      <c r="O866" s="106">
        <f t="shared" si="508"/>
        <v>0</v>
      </c>
      <c r="P866" s="106">
        <f t="shared" si="508"/>
        <v>0</v>
      </c>
      <c r="Q866" s="106">
        <f t="shared" si="508"/>
        <v>0</v>
      </c>
      <c r="R866" s="106">
        <f t="shared" si="508"/>
        <v>0</v>
      </c>
      <c r="S866" s="106">
        <f t="shared" si="508"/>
        <v>0</v>
      </c>
      <c r="T866" s="106">
        <f t="shared" si="508"/>
        <v>0</v>
      </c>
      <c r="U866" s="106">
        <f t="shared" si="508"/>
        <v>0</v>
      </c>
      <c r="V866" s="106">
        <f t="shared" si="508"/>
        <v>0</v>
      </c>
      <c r="W866" s="106">
        <f t="shared" si="508"/>
        <v>0</v>
      </c>
      <c r="X866" s="106">
        <f t="shared" si="508"/>
        <v>0</v>
      </c>
      <c r="Y866" s="98">
        <f t="shared" ref="Y866" si="509">SUM(J866:X866)-I866</f>
        <v>0</v>
      </c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7"/>
        <v>838</v>
      </c>
      <c r="C867" s="97">
        <v>36900</v>
      </c>
      <c r="E867" s="107" t="s">
        <v>273</v>
      </c>
      <c r="G867" s="118"/>
      <c r="H867" s="106"/>
      <c r="I867" s="98">
        <f>'Dep. Res. Class'!G$63</f>
        <v>445700.99892175006</v>
      </c>
      <c r="J867" s="106">
        <f t="shared" ref="J867:X867" si="510">+J63+J331+J599</f>
        <v>207604.90221208063</v>
      </c>
      <c r="K867" s="106">
        <f t="shared" si="510"/>
        <v>112024.66685025675</v>
      </c>
      <c r="L867" s="106">
        <f t="shared" si="510"/>
        <v>2542.2674697447478</v>
      </c>
      <c r="M867" s="106">
        <f t="shared" si="510"/>
        <v>64646.463061756207</v>
      </c>
      <c r="N867" s="106">
        <f t="shared" si="510"/>
        <v>58882.699327911716</v>
      </c>
      <c r="O867" s="106">
        <f t="shared" si="510"/>
        <v>0</v>
      </c>
      <c r="P867" s="106">
        <f t="shared" si="510"/>
        <v>0</v>
      </c>
      <c r="Q867" s="106">
        <f t="shared" si="510"/>
        <v>0</v>
      </c>
      <c r="R867" s="106">
        <f t="shared" si="510"/>
        <v>0</v>
      </c>
      <c r="S867" s="106">
        <f t="shared" si="510"/>
        <v>0</v>
      </c>
      <c r="T867" s="106">
        <f t="shared" si="510"/>
        <v>0</v>
      </c>
      <c r="U867" s="106">
        <f t="shared" si="510"/>
        <v>0</v>
      </c>
      <c r="V867" s="106">
        <f t="shared" si="510"/>
        <v>0</v>
      </c>
      <c r="W867" s="106">
        <f t="shared" si="510"/>
        <v>0</v>
      </c>
      <c r="X867" s="106">
        <f t="shared" si="510"/>
        <v>0</v>
      </c>
      <c r="Y867" s="98">
        <f t="shared" si="502"/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7"/>
        <v>839</v>
      </c>
      <c r="C868" s="97">
        <v>36901</v>
      </c>
      <c r="E868" s="107" t="s">
        <v>273</v>
      </c>
      <c r="G868" s="118"/>
      <c r="H868" s="106"/>
      <c r="I868" s="98">
        <f>'Dep. Res. Class'!G$64</f>
        <v>2015897.2344892507</v>
      </c>
      <c r="J868" s="106">
        <f t="shared" ref="J868:X868" si="511">+J64+J332+J600</f>
        <v>938993.06765794544</v>
      </c>
      <c r="K868" s="106">
        <f t="shared" si="511"/>
        <v>506685.46098022169</v>
      </c>
      <c r="L868" s="106">
        <f t="shared" si="511"/>
        <v>11498.627945615597</v>
      </c>
      <c r="M868" s="106">
        <f t="shared" si="511"/>
        <v>292394.73642863816</v>
      </c>
      <c r="N868" s="106">
        <f t="shared" si="511"/>
        <v>266325.3414768299</v>
      </c>
      <c r="O868" s="106">
        <f t="shared" si="511"/>
        <v>0</v>
      </c>
      <c r="P868" s="106">
        <f t="shared" si="511"/>
        <v>0</v>
      </c>
      <c r="Q868" s="106">
        <f t="shared" si="511"/>
        <v>0</v>
      </c>
      <c r="R868" s="106">
        <f t="shared" si="511"/>
        <v>0</v>
      </c>
      <c r="S868" s="106">
        <f t="shared" si="511"/>
        <v>0</v>
      </c>
      <c r="T868" s="106">
        <f t="shared" si="511"/>
        <v>0</v>
      </c>
      <c r="U868" s="106">
        <f t="shared" si="511"/>
        <v>0</v>
      </c>
      <c r="V868" s="106">
        <f t="shared" si="511"/>
        <v>0</v>
      </c>
      <c r="W868" s="106">
        <f t="shared" si="511"/>
        <v>0</v>
      </c>
      <c r="X868" s="106">
        <f t="shared" si="511"/>
        <v>0</v>
      </c>
      <c r="Y868" s="98">
        <f t="shared" si="502"/>
        <v>0</v>
      </c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7"/>
        <v>840</v>
      </c>
      <c r="G869" s="118"/>
      <c r="I869" s="98"/>
      <c r="J869" s="120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7"/>
        <v>841</v>
      </c>
      <c r="D870" s="97" t="s">
        <v>65</v>
      </c>
      <c r="G870" s="118"/>
      <c r="H870" s="106"/>
      <c r="I870" s="98">
        <f>'Dep. Res. Class'!G$66</f>
        <v>19955782.646642506</v>
      </c>
      <c r="J870" s="106">
        <f>SUM(J860:J868)</f>
        <v>9295286.1109676547</v>
      </c>
      <c r="K870" s="106">
        <f t="shared" ref="K870:X870" si="512">SUM(K860:K868)</f>
        <v>5015783.9182199063</v>
      </c>
      <c r="L870" s="106">
        <f t="shared" si="512"/>
        <v>113827.29044491769</v>
      </c>
      <c r="M870" s="106">
        <f t="shared" si="512"/>
        <v>2894475.8231540392</v>
      </c>
      <c r="N870" s="106">
        <f t="shared" si="512"/>
        <v>2636409.503855987</v>
      </c>
      <c r="O870" s="106">
        <f t="shared" si="512"/>
        <v>0</v>
      </c>
      <c r="P870" s="106">
        <f t="shared" si="512"/>
        <v>0</v>
      </c>
      <c r="Q870" s="106">
        <f t="shared" si="512"/>
        <v>0</v>
      </c>
      <c r="R870" s="106">
        <f t="shared" si="512"/>
        <v>0</v>
      </c>
      <c r="S870" s="106">
        <f t="shared" si="512"/>
        <v>0</v>
      </c>
      <c r="T870" s="106">
        <f t="shared" si="512"/>
        <v>0</v>
      </c>
      <c r="U870" s="106">
        <f t="shared" si="512"/>
        <v>0</v>
      </c>
      <c r="V870" s="106">
        <f t="shared" si="512"/>
        <v>0</v>
      </c>
      <c r="W870" s="106">
        <f t="shared" si="512"/>
        <v>0</v>
      </c>
      <c r="X870" s="106">
        <f t="shared" si="512"/>
        <v>0</v>
      </c>
      <c r="Y870" s="98">
        <f>SUM(J870:X870)-I870</f>
        <v>0</v>
      </c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7"/>
        <v>842</v>
      </c>
      <c r="G871" s="11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7"/>
        <v>843</v>
      </c>
      <c r="D872" s="97" t="s">
        <v>24</v>
      </c>
      <c r="G872" s="11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7"/>
        <v>844</v>
      </c>
      <c r="G873" s="11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7"/>
        <v>845</v>
      </c>
      <c r="C874" s="97">
        <v>37400</v>
      </c>
      <c r="E874" s="107" t="s">
        <v>115</v>
      </c>
      <c r="G874" s="118"/>
      <c r="H874" s="106"/>
      <c r="I874" s="98">
        <f>'Dep. Res. Class'!G$70</f>
        <v>0</v>
      </c>
      <c r="J874" s="106">
        <f t="shared" ref="J874:X874" si="513">+J70+J338+J606</f>
        <v>0</v>
      </c>
      <c r="K874" s="106">
        <f t="shared" si="513"/>
        <v>0</v>
      </c>
      <c r="L874" s="106">
        <f t="shared" si="513"/>
        <v>0</v>
      </c>
      <c r="M874" s="106">
        <f t="shared" si="513"/>
        <v>0</v>
      </c>
      <c r="N874" s="106">
        <f t="shared" si="513"/>
        <v>0</v>
      </c>
      <c r="O874" s="106">
        <f t="shared" si="513"/>
        <v>0</v>
      </c>
      <c r="P874" s="106">
        <f t="shared" si="513"/>
        <v>0</v>
      </c>
      <c r="Q874" s="106">
        <f t="shared" si="513"/>
        <v>0</v>
      </c>
      <c r="R874" s="106">
        <f t="shared" si="513"/>
        <v>0</v>
      </c>
      <c r="S874" s="106">
        <f t="shared" si="513"/>
        <v>0</v>
      </c>
      <c r="T874" s="106">
        <f t="shared" si="513"/>
        <v>0</v>
      </c>
      <c r="U874" s="106">
        <f t="shared" si="513"/>
        <v>0</v>
      </c>
      <c r="V874" s="106">
        <f t="shared" si="513"/>
        <v>0</v>
      </c>
      <c r="W874" s="106">
        <f t="shared" si="513"/>
        <v>0</v>
      </c>
      <c r="X874" s="106">
        <f t="shared" si="513"/>
        <v>0</v>
      </c>
      <c r="Y874" s="98">
        <f t="shared" ref="Y874:Y896" si="514">SUM(J874:X874)-I874</f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7"/>
        <v>846</v>
      </c>
      <c r="C875" s="97">
        <v>37401</v>
      </c>
      <c r="E875" s="107" t="s">
        <v>274</v>
      </c>
      <c r="G875" s="118"/>
      <c r="H875" s="106"/>
      <c r="I875" s="98">
        <f>'Dep. Res. Class'!G$71</f>
        <v>0</v>
      </c>
      <c r="J875" s="106">
        <f t="shared" ref="J875:X875" si="515">+J71+J339+J607</f>
        <v>0</v>
      </c>
      <c r="K875" s="106">
        <f t="shared" si="515"/>
        <v>0</v>
      </c>
      <c r="L875" s="106">
        <f t="shared" si="515"/>
        <v>0</v>
      </c>
      <c r="M875" s="106">
        <f t="shared" si="515"/>
        <v>0</v>
      </c>
      <c r="N875" s="106">
        <f t="shared" si="515"/>
        <v>0</v>
      </c>
      <c r="O875" s="106">
        <f t="shared" si="515"/>
        <v>0</v>
      </c>
      <c r="P875" s="106">
        <f t="shared" si="515"/>
        <v>0</v>
      </c>
      <c r="Q875" s="106">
        <f t="shared" si="515"/>
        <v>0</v>
      </c>
      <c r="R875" s="106">
        <f t="shared" si="515"/>
        <v>0</v>
      </c>
      <c r="S875" s="106">
        <f t="shared" si="515"/>
        <v>0</v>
      </c>
      <c r="T875" s="106">
        <f t="shared" si="515"/>
        <v>0</v>
      </c>
      <c r="U875" s="106">
        <f t="shared" si="515"/>
        <v>0</v>
      </c>
      <c r="V875" s="106">
        <f t="shared" si="515"/>
        <v>0</v>
      </c>
      <c r="W875" s="106">
        <f t="shared" si="515"/>
        <v>0</v>
      </c>
      <c r="X875" s="106">
        <f t="shared" si="515"/>
        <v>0</v>
      </c>
      <c r="Y875" s="98">
        <f t="shared" si="514"/>
        <v>0</v>
      </c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7"/>
        <v>847</v>
      </c>
      <c r="C876" s="97">
        <v>37402</v>
      </c>
      <c r="E876" s="107" t="s">
        <v>275</v>
      </c>
      <c r="G876" s="118"/>
      <c r="H876" s="106"/>
      <c r="I876" s="98">
        <f>'Dep. Res. Class'!G$72</f>
        <v>467304.79470425029</v>
      </c>
      <c r="J876" s="106">
        <f t="shared" ref="J876:X876" si="516">+J72+J340+J608</f>
        <v>283744.97001737147</v>
      </c>
      <c r="K876" s="106">
        <f t="shared" si="516"/>
        <v>95416.984332259031</v>
      </c>
      <c r="L876" s="106">
        <f t="shared" si="516"/>
        <v>1780.9756323050581</v>
      </c>
      <c r="M876" s="106">
        <f t="shared" si="516"/>
        <v>45213.157436660571</v>
      </c>
      <c r="N876" s="106">
        <f t="shared" si="516"/>
        <v>41148.707285654156</v>
      </c>
      <c r="O876" s="106">
        <f t="shared" si="516"/>
        <v>0</v>
      </c>
      <c r="P876" s="106">
        <f t="shared" si="516"/>
        <v>0</v>
      </c>
      <c r="Q876" s="106">
        <f t="shared" si="516"/>
        <v>0</v>
      </c>
      <c r="R876" s="106">
        <f t="shared" si="516"/>
        <v>0</v>
      </c>
      <c r="S876" s="106">
        <f t="shared" si="516"/>
        <v>0</v>
      </c>
      <c r="T876" s="106">
        <f t="shared" si="516"/>
        <v>0</v>
      </c>
      <c r="U876" s="106">
        <f t="shared" si="516"/>
        <v>0</v>
      </c>
      <c r="V876" s="106">
        <f t="shared" si="516"/>
        <v>0</v>
      </c>
      <c r="W876" s="106">
        <f t="shared" si="516"/>
        <v>0</v>
      </c>
      <c r="X876" s="106">
        <f t="shared" si="516"/>
        <v>0</v>
      </c>
      <c r="Y876" s="98">
        <f t="shared" si="514"/>
        <v>0</v>
      </c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7"/>
        <v>848</v>
      </c>
      <c r="C877" s="97">
        <v>37403</v>
      </c>
      <c r="E877" s="107" t="s">
        <v>276</v>
      </c>
      <c r="G877" s="118"/>
      <c r="H877" s="106"/>
      <c r="I877" s="98">
        <f>'Dep. Res. Class'!G$73</f>
        <v>0</v>
      </c>
      <c r="J877" s="106">
        <f t="shared" ref="J877:X877" si="517">+J73+J341+J609</f>
        <v>0</v>
      </c>
      <c r="K877" s="106">
        <f t="shared" si="517"/>
        <v>0</v>
      </c>
      <c r="L877" s="106">
        <f t="shared" si="517"/>
        <v>0</v>
      </c>
      <c r="M877" s="106">
        <f t="shared" si="517"/>
        <v>0</v>
      </c>
      <c r="N877" s="106">
        <f t="shared" si="517"/>
        <v>0</v>
      </c>
      <c r="O877" s="106">
        <f t="shared" si="517"/>
        <v>0</v>
      </c>
      <c r="P877" s="106">
        <f t="shared" si="517"/>
        <v>0</v>
      </c>
      <c r="Q877" s="106">
        <f t="shared" si="517"/>
        <v>0</v>
      </c>
      <c r="R877" s="106">
        <f t="shared" si="517"/>
        <v>0</v>
      </c>
      <c r="S877" s="106">
        <f t="shared" si="517"/>
        <v>0</v>
      </c>
      <c r="T877" s="106">
        <f t="shared" si="517"/>
        <v>0</v>
      </c>
      <c r="U877" s="106">
        <f t="shared" si="517"/>
        <v>0</v>
      </c>
      <c r="V877" s="106">
        <f t="shared" si="517"/>
        <v>0</v>
      </c>
      <c r="W877" s="106">
        <f t="shared" si="517"/>
        <v>0</v>
      </c>
      <c r="X877" s="106">
        <f t="shared" si="517"/>
        <v>0</v>
      </c>
      <c r="Y877" s="98">
        <f t="shared" si="514"/>
        <v>0</v>
      </c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7"/>
        <v>849</v>
      </c>
      <c r="C878" s="97">
        <v>37500</v>
      </c>
      <c r="E878" s="107" t="s">
        <v>139</v>
      </c>
      <c r="G878" s="118"/>
      <c r="H878" s="106"/>
      <c r="I878" s="98">
        <f>'Dep. Res. Class'!G$74</f>
        <v>140200.03697550006</v>
      </c>
      <c r="J878" s="106">
        <f t="shared" ref="J878:X878" si="518">+J74+J342+J610</f>
        <v>85128.712007383583</v>
      </c>
      <c r="K878" s="106">
        <f t="shared" si="518"/>
        <v>28626.851004042896</v>
      </c>
      <c r="L878" s="106">
        <f t="shared" si="518"/>
        <v>534.32546023770283</v>
      </c>
      <c r="M878" s="106">
        <f t="shared" si="518"/>
        <v>13564.779168188712</v>
      </c>
      <c r="N878" s="106">
        <f t="shared" si="518"/>
        <v>12345.369335647158</v>
      </c>
      <c r="O878" s="106">
        <f t="shared" si="518"/>
        <v>0</v>
      </c>
      <c r="P878" s="106">
        <f t="shared" si="518"/>
        <v>0</v>
      </c>
      <c r="Q878" s="106">
        <f t="shared" si="518"/>
        <v>0</v>
      </c>
      <c r="R878" s="106">
        <f t="shared" si="518"/>
        <v>0</v>
      </c>
      <c r="S878" s="106">
        <f t="shared" si="518"/>
        <v>0</v>
      </c>
      <c r="T878" s="106">
        <f t="shared" si="518"/>
        <v>0</v>
      </c>
      <c r="U878" s="106">
        <f t="shared" si="518"/>
        <v>0</v>
      </c>
      <c r="V878" s="106">
        <f t="shared" si="518"/>
        <v>0</v>
      </c>
      <c r="W878" s="106">
        <f t="shared" si="518"/>
        <v>0</v>
      </c>
      <c r="X878" s="106">
        <f t="shared" si="518"/>
        <v>0</v>
      </c>
      <c r="Y878" s="98">
        <f t="shared" si="514"/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si="467"/>
        <v>850</v>
      </c>
      <c r="C879" s="97">
        <v>37501</v>
      </c>
      <c r="E879" s="107" t="s">
        <v>277</v>
      </c>
      <c r="G879" s="118"/>
      <c r="H879" s="106"/>
      <c r="I879" s="98">
        <f>'Dep. Res. Class'!G$75</f>
        <v>91558.04550475</v>
      </c>
      <c r="J879" s="106">
        <f t="shared" ref="J879:X879" si="519">+J75+J343+J611</f>
        <v>55593.555150736676</v>
      </c>
      <c r="K879" s="106">
        <f t="shared" si="519"/>
        <v>18694.849041615304</v>
      </c>
      <c r="L879" s="106">
        <f t="shared" si="519"/>
        <v>348.94280956102148</v>
      </c>
      <c r="M879" s="106">
        <f t="shared" si="519"/>
        <v>8858.5188359111507</v>
      </c>
      <c r="N879" s="106">
        <f t="shared" si="519"/>
        <v>8062.1796669258401</v>
      </c>
      <c r="O879" s="106">
        <f t="shared" si="519"/>
        <v>0</v>
      </c>
      <c r="P879" s="106">
        <f t="shared" si="519"/>
        <v>0</v>
      </c>
      <c r="Q879" s="106">
        <f t="shared" si="519"/>
        <v>0</v>
      </c>
      <c r="R879" s="106">
        <f t="shared" si="519"/>
        <v>0</v>
      </c>
      <c r="S879" s="106">
        <f t="shared" si="519"/>
        <v>0</v>
      </c>
      <c r="T879" s="106">
        <f t="shared" si="519"/>
        <v>0</v>
      </c>
      <c r="U879" s="106">
        <f t="shared" si="519"/>
        <v>0</v>
      </c>
      <c r="V879" s="106">
        <f t="shared" si="519"/>
        <v>0</v>
      </c>
      <c r="W879" s="106">
        <f t="shared" si="519"/>
        <v>0</v>
      </c>
      <c r="X879" s="106">
        <f t="shared" si="519"/>
        <v>0</v>
      </c>
      <c r="Y879" s="98">
        <f t="shared" si="514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467"/>
        <v>851</v>
      </c>
      <c r="C880" s="97">
        <v>37502</v>
      </c>
      <c r="E880" s="107" t="s">
        <v>275</v>
      </c>
      <c r="G880" s="118"/>
      <c r="H880" s="106"/>
      <c r="I880" s="98">
        <f>'Dep. Res. Class'!G$76</f>
        <v>46048.51732740389</v>
      </c>
      <c r="J880" s="106">
        <f t="shared" ref="J880:X880" si="520">+J76+J344+J612</f>
        <v>27960.41323881111</v>
      </c>
      <c r="K880" s="106">
        <f t="shared" si="520"/>
        <v>9402.4514752377581</v>
      </c>
      <c r="L880" s="106">
        <f t="shared" si="520"/>
        <v>175.4984930462509</v>
      </c>
      <c r="M880" s="106">
        <f t="shared" si="520"/>
        <v>4455.3338361665392</v>
      </c>
      <c r="N880" s="106">
        <f t="shared" si="520"/>
        <v>4054.820284142233</v>
      </c>
      <c r="O880" s="106">
        <f t="shared" si="520"/>
        <v>0</v>
      </c>
      <c r="P880" s="106">
        <f t="shared" si="520"/>
        <v>0</v>
      </c>
      <c r="Q880" s="106">
        <f t="shared" si="520"/>
        <v>0</v>
      </c>
      <c r="R880" s="106">
        <f t="shared" si="520"/>
        <v>0</v>
      </c>
      <c r="S880" s="106">
        <f t="shared" si="520"/>
        <v>0</v>
      </c>
      <c r="T880" s="106">
        <f t="shared" si="520"/>
        <v>0</v>
      </c>
      <c r="U880" s="106">
        <f t="shared" si="520"/>
        <v>0</v>
      </c>
      <c r="V880" s="106">
        <f t="shared" si="520"/>
        <v>0</v>
      </c>
      <c r="W880" s="106">
        <f t="shared" si="520"/>
        <v>0</v>
      </c>
      <c r="X880" s="106">
        <f t="shared" si="520"/>
        <v>0</v>
      </c>
      <c r="Y880" s="98">
        <f t="shared" si="514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467"/>
        <v>852</v>
      </c>
      <c r="C881" s="97">
        <v>37503</v>
      </c>
      <c r="E881" s="107" t="s">
        <v>278</v>
      </c>
      <c r="G881" s="118"/>
      <c r="H881" s="106"/>
      <c r="I881" s="98">
        <f>'Dep. Res. Class'!G$77</f>
        <v>3428.3942009999987</v>
      </c>
      <c r="J881" s="106">
        <f t="shared" ref="J881:X881" si="521">+J77+J345+J613</f>
        <v>2081.702607793994</v>
      </c>
      <c r="K881" s="106">
        <f t="shared" si="521"/>
        <v>700.02927311853932</v>
      </c>
      <c r="L881" s="106">
        <f t="shared" si="521"/>
        <v>13.066175650479439</v>
      </c>
      <c r="M881" s="106">
        <f t="shared" si="521"/>
        <v>331.70754616983862</v>
      </c>
      <c r="N881" s="106">
        <f t="shared" si="521"/>
        <v>301.88859826714719</v>
      </c>
      <c r="O881" s="106">
        <f t="shared" si="521"/>
        <v>0</v>
      </c>
      <c r="P881" s="106">
        <f t="shared" si="521"/>
        <v>0</v>
      </c>
      <c r="Q881" s="106">
        <f t="shared" si="521"/>
        <v>0</v>
      </c>
      <c r="R881" s="106">
        <f t="shared" si="521"/>
        <v>0</v>
      </c>
      <c r="S881" s="106">
        <f t="shared" si="521"/>
        <v>0</v>
      </c>
      <c r="T881" s="106">
        <f t="shared" si="521"/>
        <v>0</v>
      </c>
      <c r="U881" s="106">
        <f t="shared" si="521"/>
        <v>0</v>
      </c>
      <c r="V881" s="106">
        <f t="shared" si="521"/>
        <v>0</v>
      </c>
      <c r="W881" s="106">
        <f t="shared" si="521"/>
        <v>0</v>
      </c>
      <c r="X881" s="106">
        <f t="shared" si="521"/>
        <v>0</v>
      </c>
      <c r="Y881" s="98">
        <f t="shared" si="514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ref="A882:A888" si="522">A881+1</f>
        <v>853</v>
      </c>
      <c r="C882" s="97">
        <v>37600</v>
      </c>
      <c r="E882" s="107" t="s">
        <v>271</v>
      </c>
      <c r="G882" s="118"/>
      <c r="H882" s="106"/>
      <c r="I882" s="98">
        <f>'Dep. Res. Class'!G$78</f>
        <v>1232142.9648947881</v>
      </c>
      <c r="J882" s="106">
        <f t="shared" ref="J882:X882" si="523">+J78+J346+J614</f>
        <v>748150.61303287535</v>
      </c>
      <c r="K882" s="106">
        <f t="shared" si="523"/>
        <v>251586.04685594054</v>
      </c>
      <c r="L882" s="106">
        <f t="shared" si="523"/>
        <v>4695.9000225592281</v>
      </c>
      <c r="M882" s="106">
        <f t="shared" si="523"/>
        <v>119213.57214303606</v>
      </c>
      <c r="N882" s="106">
        <f t="shared" si="523"/>
        <v>108496.8328403769</v>
      </c>
      <c r="O882" s="106">
        <f t="shared" si="523"/>
        <v>0</v>
      </c>
      <c r="P882" s="106">
        <f t="shared" si="523"/>
        <v>0</v>
      </c>
      <c r="Q882" s="106">
        <f t="shared" si="523"/>
        <v>0</v>
      </c>
      <c r="R882" s="106">
        <f t="shared" si="523"/>
        <v>0</v>
      </c>
      <c r="S882" s="106">
        <f t="shared" si="523"/>
        <v>0</v>
      </c>
      <c r="T882" s="106">
        <f t="shared" si="523"/>
        <v>0</v>
      </c>
      <c r="U882" s="106">
        <f t="shared" si="523"/>
        <v>0</v>
      </c>
      <c r="V882" s="106">
        <f t="shared" si="523"/>
        <v>0</v>
      </c>
      <c r="W882" s="106">
        <f t="shared" si="523"/>
        <v>0</v>
      </c>
      <c r="X882" s="106">
        <f t="shared" si="523"/>
        <v>0</v>
      </c>
      <c r="Y882" s="98">
        <f t="shared" si="514"/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522"/>
        <v>854</v>
      </c>
      <c r="C883" s="97">
        <v>37601</v>
      </c>
      <c r="E883" s="107" t="s">
        <v>272</v>
      </c>
      <c r="G883" s="118"/>
      <c r="H883" s="106"/>
      <c r="I883" s="98">
        <f>'Dep. Res. Class'!G$79</f>
        <v>24831671.178000007</v>
      </c>
      <c r="J883" s="106">
        <f t="shared" ref="J883:X883" si="524">+J79+J347+J615</f>
        <v>15077657.823609646</v>
      </c>
      <c r="K883" s="106">
        <f t="shared" si="524"/>
        <v>5070273.6342231771</v>
      </c>
      <c r="L883" s="106">
        <f t="shared" si="524"/>
        <v>94637.59366179604</v>
      </c>
      <c r="M883" s="106">
        <f t="shared" si="524"/>
        <v>2402539.5654175803</v>
      </c>
      <c r="N883" s="106">
        <f t="shared" si="524"/>
        <v>2186562.5610878067</v>
      </c>
      <c r="O883" s="106">
        <f t="shared" si="524"/>
        <v>0</v>
      </c>
      <c r="P883" s="106">
        <f t="shared" si="524"/>
        <v>0</v>
      </c>
      <c r="Q883" s="106">
        <f t="shared" si="524"/>
        <v>0</v>
      </c>
      <c r="R883" s="106">
        <f t="shared" si="524"/>
        <v>0</v>
      </c>
      <c r="S883" s="106">
        <f t="shared" si="524"/>
        <v>0</v>
      </c>
      <c r="T883" s="106">
        <f t="shared" si="524"/>
        <v>0</v>
      </c>
      <c r="U883" s="106">
        <f t="shared" si="524"/>
        <v>0</v>
      </c>
      <c r="V883" s="106">
        <f t="shared" si="524"/>
        <v>0</v>
      </c>
      <c r="W883" s="106">
        <f t="shared" si="524"/>
        <v>0</v>
      </c>
      <c r="X883" s="106">
        <f t="shared" si="524"/>
        <v>0</v>
      </c>
      <c r="Y883" s="98">
        <f t="shared" si="514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522"/>
        <v>855</v>
      </c>
      <c r="C884" s="97">
        <v>37602</v>
      </c>
      <c r="E884" s="107" t="s">
        <v>279</v>
      </c>
      <c r="G884" s="118"/>
      <c r="H884" s="106"/>
      <c r="I884" s="98">
        <f>'Dep. Res. Class'!G$80</f>
        <v>20292484.793292549</v>
      </c>
      <c r="J884" s="106">
        <f t="shared" ref="J884:X884" si="525">+J80+J348+J616</f>
        <v>12321488.147569375</v>
      </c>
      <c r="K884" s="106">
        <f t="shared" si="525"/>
        <v>4143436.4156473503</v>
      </c>
      <c r="L884" s="106">
        <f t="shared" si="525"/>
        <v>77338.005826898618</v>
      </c>
      <c r="M884" s="106">
        <f t="shared" si="525"/>
        <v>1963359.5035566445</v>
      </c>
      <c r="N884" s="106">
        <f t="shared" si="525"/>
        <v>1786862.7206922784</v>
      </c>
      <c r="O884" s="106">
        <f t="shared" si="525"/>
        <v>0</v>
      </c>
      <c r="P884" s="106">
        <f t="shared" si="525"/>
        <v>0</v>
      </c>
      <c r="Q884" s="106">
        <f t="shared" si="525"/>
        <v>0</v>
      </c>
      <c r="R884" s="106">
        <f t="shared" si="525"/>
        <v>0</v>
      </c>
      <c r="S884" s="106">
        <f t="shared" si="525"/>
        <v>0</v>
      </c>
      <c r="T884" s="106">
        <f t="shared" si="525"/>
        <v>0</v>
      </c>
      <c r="U884" s="106">
        <f t="shared" si="525"/>
        <v>0</v>
      </c>
      <c r="V884" s="106">
        <f t="shared" si="525"/>
        <v>0</v>
      </c>
      <c r="W884" s="106">
        <f t="shared" si="525"/>
        <v>0</v>
      </c>
      <c r="X884" s="106">
        <f t="shared" si="525"/>
        <v>0</v>
      </c>
      <c r="Y884" s="98">
        <f t="shared" si="514"/>
        <v>0</v>
      </c>
    </row>
    <row r="885" spans="1:33">
      <c r="A885" s="97">
        <f t="shared" si="522"/>
        <v>856</v>
      </c>
      <c r="C885" s="97">
        <v>37603</v>
      </c>
      <c r="E885" s="107" t="s">
        <v>639</v>
      </c>
      <c r="G885" s="118"/>
      <c r="H885" s="106"/>
      <c r="I885" s="98">
        <f>'Dep. Res. Class'!G$81</f>
        <v>2541354.7289809622</v>
      </c>
      <c r="J885" s="106">
        <f t="shared" ref="J885:X885" si="526">+J81+J349+J617</f>
        <v>1543096.9884111262</v>
      </c>
      <c r="K885" s="106">
        <f t="shared" si="526"/>
        <v>518908.44499328511</v>
      </c>
      <c r="L885" s="106">
        <f t="shared" si="526"/>
        <v>9685.5219476676011</v>
      </c>
      <c r="M885" s="106">
        <f t="shared" si="526"/>
        <v>245883.78455765292</v>
      </c>
      <c r="N885" s="106">
        <f t="shared" si="526"/>
        <v>223779.98907123008</v>
      </c>
      <c r="O885" s="106">
        <f t="shared" si="526"/>
        <v>0</v>
      </c>
      <c r="P885" s="106">
        <f t="shared" si="526"/>
        <v>0</v>
      </c>
      <c r="Q885" s="106">
        <f t="shared" si="526"/>
        <v>0</v>
      </c>
      <c r="R885" s="106">
        <f t="shared" si="526"/>
        <v>0</v>
      </c>
      <c r="S885" s="106">
        <f t="shared" si="526"/>
        <v>0</v>
      </c>
      <c r="T885" s="106">
        <f t="shared" si="526"/>
        <v>0</v>
      </c>
      <c r="U885" s="106">
        <f t="shared" si="526"/>
        <v>0</v>
      </c>
      <c r="V885" s="106">
        <f t="shared" si="526"/>
        <v>0</v>
      </c>
      <c r="W885" s="106">
        <f t="shared" si="526"/>
        <v>0</v>
      </c>
      <c r="X885" s="106">
        <f t="shared" si="526"/>
        <v>0</v>
      </c>
      <c r="Y885" s="98">
        <f t="shared" ref="Y885:Y886" si="527">SUM(J885:X885)-I885</f>
        <v>0</v>
      </c>
    </row>
    <row r="886" spans="1:33">
      <c r="A886" s="97">
        <f t="shared" si="522"/>
        <v>857</v>
      </c>
      <c r="C886" s="97">
        <v>37604</v>
      </c>
      <c r="E886" s="107" t="s">
        <v>640</v>
      </c>
      <c r="G886" s="118"/>
      <c r="H886" s="106"/>
      <c r="I886" s="98">
        <f>'Dep. Res. Class'!G$82</f>
        <v>8368387.7400000012</v>
      </c>
      <c r="J886" s="106">
        <f t="shared" ref="J886:X886" si="528">+J82+J350+J618</f>
        <v>5081240.2425333867</v>
      </c>
      <c r="K886" s="106">
        <f t="shared" si="528"/>
        <v>1708705.6048273544</v>
      </c>
      <c r="L886" s="106">
        <f t="shared" si="528"/>
        <v>31893.305644451681</v>
      </c>
      <c r="M886" s="106">
        <f t="shared" si="528"/>
        <v>809666.91689756571</v>
      </c>
      <c r="N886" s="106">
        <f t="shared" si="528"/>
        <v>736881.67009724234</v>
      </c>
      <c r="O886" s="106">
        <f t="shared" si="528"/>
        <v>0</v>
      </c>
      <c r="P886" s="106">
        <f t="shared" si="528"/>
        <v>0</v>
      </c>
      <c r="Q886" s="106">
        <f t="shared" si="528"/>
        <v>0</v>
      </c>
      <c r="R886" s="106">
        <f t="shared" si="528"/>
        <v>0</v>
      </c>
      <c r="S886" s="106">
        <f t="shared" si="528"/>
        <v>0</v>
      </c>
      <c r="T886" s="106">
        <f t="shared" si="528"/>
        <v>0</v>
      </c>
      <c r="U886" s="106">
        <f t="shared" si="528"/>
        <v>0</v>
      </c>
      <c r="V886" s="106">
        <f t="shared" si="528"/>
        <v>0</v>
      </c>
      <c r="W886" s="106">
        <f t="shared" si="528"/>
        <v>0</v>
      </c>
      <c r="X886" s="106">
        <f t="shared" si="528"/>
        <v>0</v>
      </c>
      <c r="Y886" s="98">
        <f t="shared" si="527"/>
        <v>0</v>
      </c>
    </row>
    <row r="887" spans="1:33">
      <c r="A887" s="97">
        <f t="shared" si="522"/>
        <v>858</v>
      </c>
      <c r="C887" s="97">
        <v>37800</v>
      </c>
      <c r="E887" s="107" t="s">
        <v>280</v>
      </c>
      <c r="G887" s="118"/>
      <c r="H887" s="106"/>
      <c r="I887" s="98">
        <f>'Dep. Res. Class'!G$83</f>
        <v>3476301.5915876646</v>
      </c>
      <c r="J887" s="106">
        <f t="shared" ref="J887:X887" si="529">+J83+J351+J619</f>
        <v>2110791.7189265061</v>
      </c>
      <c r="K887" s="106">
        <f t="shared" si="529"/>
        <v>709811.28004187031</v>
      </c>
      <c r="L887" s="106">
        <f t="shared" si="529"/>
        <v>13248.758616053228</v>
      </c>
      <c r="M887" s="106">
        <f t="shared" si="529"/>
        <v>336342.7316367256</v>
      </c>
      <c r="N887" s="106">
        <f t="shared" si="529"/>
        <v>306107.10236650915</v>
      </c>
      <c r="O887" s="106">
        <f t="shared" si="529"/>
        <v>0</v>
      </c>
      <c r="P887" s="106">
        <f t="shared" si="529"/>
        <v>0</v>
      </c>
      <c r="Q887" s="106">
        <f t="shared" si="529"/>
        <v>0</v>
      </c>
      <c r="R887" s="106">
        <f t="shared" si="529"/>
        <v>0</v>
      </c>
      <c r="S887" s="106">
        <f t="shared" si="529"/>
        <v>0</v>
      </c>
      <c r="T887" s="106">
        <f t="shared" si="529"/>
        <v>0</v>
      </c>
      <c r="U887" s="106">
        <f t="shared" si="529"/>
        <v>0</v>
      </c>
      <c r="V887" s="106">
        <f t="shared" si="529"/>
        <v>0</v>
      </c>
      <c r="W887" s="106">
        <f t="shared" si="529"/>
        <v>0</v>
      </c>
      <c r="X887" s="106">
        <f t="shared" si="529"/>
        <v>0</v>
      </c>
      <c r="Y887" s="98">
        <f t="shared" si="514"/>
        <v>0</v>
      </c>
    </row>
    <row r="888" spans="1:33">
      <c r="A888" s="97">
        <f t="shared" si="522"/>
        <v>859</v>
      </c>
      <c r="C888" s="97">
        <v>37900</v>
      </c>
      <c r="E888" s="107" t="s">
        <v>281</v>
      </c>
      <c r="G888" s="118"/>
      <c r="H888" s="106"/>
      <c r="I888" s="98">
        <f>'Dep. Res. Class'!G$84</f>
        <v>655016.24323047267</v>
      </c>
      <c r="J888" s="106">
        <f t="shared" ref="J888:X888" si="530">+J84+J352+J620</f>
        <v>397722.35680557915</v>
      </c>
      <c r="K888" s="106">
        <f t="shared" si="530"/>
        <v>133744.9889793068</v>
      </c>
      <c r="L888" s="106">
        <f t="shared" si="530"/>
        <v>2496.3749167088622</v>
      </c>
      <c r="M888" s="106">
        <f t="shared" si="530"/>
        <v>63374.809897879168</v>
      </c>
      <c r="N888" s="106">
        <f t="shared" si="530"/>
        <v>57677.712630998649</v>
      </c>
      <c r="O888" s="106">
        <f t="shared" si="530"/>
        <v>0</v>
      </c>
      <c r="P888" s="106">
        <f t="shared" si="530"/>
        <v>0</v>
      </c>
      <c r="Q888" s="106">
        <f t="shared" si="530"/>
        <v>0</v>
      </c>
      <c r="R888" s="106">
        <f t="shared" si="530"/>
        <v>0</v>
      </c>
      <c r="S888" s="106">
        <f t="shared" si="530"/>
        <v>0</v>
      </c>
      <c r="T888" s="106">
        <f t="shared" si="530"/>
        <v>0</v>
      </c>
      <c r="U888" s="106">
        <f t="shared" si="530"/>
        <v>0</v>
      </c>
      <c r="V888" s="106">
        <f t="shared" si="530"/>
        <v>0</v>
      </c>
      <c r="W888" s="106">
        <f t="shared" si="530"/>
        <v>0</v>
      </c>
      <c r="X888" s="106">
        <f t="shared" si="530"/>
        <v>0</v>
      </c>
      <c r="Y888" s="98">
        <f t="shared" si="514"/>
        <v>0</v>
      </c>
    </row>
    <row r="889" spans="1:33">
      <c r="A889" s="97">
        <f t="shared" ref="A889:A948" si="531">A888+1</f>
        <v>860</v>
      </c>
      <c r="C889" s="97">
        <v>37905</v>
      </c>
      <c r="E889" s="107" t="s">
        <v>282</v>
      </c>
      <c r="G889" s="118"/>
      <c r="H889" s="106"/>
      <c r="I889" s="98">
        <f>'Dep. Res. Class'!G$85</f>
        <v>1101134.7008334526</v>
      </c>
      <c r="J889" s="106">
        <f t="shared" ref="J889:X889" si="532">+J85+J353+J621</f>
        <v>668603.09633847105</v>
      </c>
      <c r="K889" s="106">
        <f t="shared" si="532"/>
        <v>224836.02498370997</v>
      </c>
      <c r="L889" s="106">
        <f t="shared" si="532"/>
        <v>4196.6059246429186</v>
      </c>
      <c r="M889" s="106">
        <f t="shared" si="532"/>
        <v>106538.12490681087</v>
      </c>
      <c r="N889" s="106">
        <f t="shared" si="532"/>
        <v>96960.848679817733</v>
      </c>
      <c r="O889" s="106">
        <f t="shared" si="532"/>
        <v>0</v>
      </c>
      <c r="P889" s="106">
        <f t="shared" si="532"/>
        <v>0</v>
      </c>
      <c r="Q889" s="106">
        <f t="shared" si="532"/>
        <v>0</v>
      </c>
      <c r="R889" s="106">
        <f t="shared" si="532"/>
        <v>0</v>
      </c>
      <c r="S889" s="106">
        <f t="shared" si="532"/>
        <v>0</v>
      </c>
      <c r="T889" s="106">
        <f t="shared" si="532"/>
        <v>0</v>
      </c>
      <c r="U889" s="106">
        <f t="shared" si="532"/>
        <v>0</v>
      </c>
      <c r="V889" s="106">
        <f t="shared" si="532"/>
        <v>0</v>
      </c>
      <c r="W889" s="106">
        <f t="shared" si="532"/>
        <v>0</v>
      </c>
      <c r="X889" s="106">
        <f t="shared" si="532"/>
        <v>0</v>
      </c>
      <c r="Y889" s="98">
        <f t="shared" si="514"/>
        <v>0</v>
      </c>
    </row>
    <row r="890" spans="1:33">
      <c r="A890" s="97">
        <f t="shared" si="531"/>
        <v>861</v>
      </c>
      <c r="C890" s="97">
        <v>38000</v>
      </c>
      <c r="E890" s="107" t="s">
        <v>52</v>
      </c>
      <c r="G890" s="118"/>
      <c r="H890" s="106"/>
      <c r="I890" s="98">
        <f>'Dep. Res. Class'!G$86</f>
        <v>39052235.393643729</v>
      </c>
      <c r="J890" s="106">
        <f t="shared" ref="J890:X890" si="533">+J86+J354+J622</f>
        <v>34700589.584527612</v>
      </c>
      <c r="K890" s="106">
        <f t="shared" si="533"/>
        <v>4309159.278623485</v>
      </c>
      <c r="L890" s="106">
        <f t="shared" si="533"/>
        <v>1743.6018889256447</v>
      </c>
      <c r="M890" s="106">
        <f t="shared" si="533"/>
        <v>25679.646305566948</v>
      </c>
      <c r="N890" s="106">
        <f t="shared" si="533"/>
        <v>15063.282298141137</v>
      </c>
      <c r="O890" s="106">
        <f t="shared" si="533"/>
        <v>0</v>
      </c>
      <c r="P890" s="106">
        <f t="shared" si="533"/>
        <v>0</v>
      </c>
      <c r="Q890" s="106">
        <f t="shared" si="533"/>
        <v>0</v>
      </c>
      <c r="R890" s="106">
        <f t="shared" si="533"/>
        <v>0</v>
      </c>
      <c r="S890" s="106">
        <f t="shared" si="533"/>
        <v>0</v>
      </c>
      <c r="T890" s="106">
        <f t="shared" si="533"/>
        <v>0</v>
      </c>
      <c r="U890" s="106">
        <f t="shared" si="533"/>
        <v>0</v>
      </c>
      <c r="V890" s="106">
        <f t="shared" si="533"/>
        <v>0</v>
      </c>
      <c r="W890" s="106">
        <f t="shared" si="533"/>
        <v>0</v>
      </c>
      <c r="X890" s="106">
        <f t="shared" si="533"/>
        <v>0</v>
      </c>
      <c r="Y890" s="98">
        <f t="shared" si="514"/>
        <v>0</v>
      </c>
    </row>
    <row r="891" spans="1:33">
      <c r="A891" s="97">
        <f t="shared" si="531"/>
        <v>862</v>
      </c>
      <c r="C891" s="97">
        <v>38100</v>
      </c>
      <c r="E891" s="107" t="s">
        <v>51</v>
      </c>
      <c r="G891" s="118"/>
      <c r="H891" s="106"/>
      <c r="I891" s="98">
        <f>'Dep. Res. Class'!G$87</f>
        <v>19847641.300832935</v>
      </c>
      <c r="J891" s="106">
        <f t="shared" ref="J891:X891" si="534">+J87+J355+J623</f>
        <v>12728276.339712592</v>
      </c>
      <c r="K891" s="106">
        <f t="shared" si="534"/>
        <v>6664004.8460983755</v>
      </c>
      <c r="L891" s="106">
        <f t="shared" si="534"/>
        <v>18687.49336525282</v>
      </c>
      <c r="M891" s="106">
        <f t="shared" si="534"/>
        <v>275228.0913465941</v>
      </c>
      <c r="N891" s="106">
        <f t="shared" si="534"/>
        <v>161444.53031012227</v>
      </c>
      <c r="O891" s="106">
        <f t="shared" si="534"/>
        <v>0</v>
      </c>
      <c r="P891" s="106">
        <f t="shared" si="534"/>
        <v>0</v>
      </c>
      <c r="Q891" s="106">
        <f t="shared" si="534"/>
        <v>0</v>
      </c>
      <c r="R891" s="106">
        <f t="shared" si="534"/>
        <v>0</v>
      </c>
      <c r="S891" s="106">
        <f t="shared" si="534"/>
        <v>0</v>
      </c>
      <c r="T891" s="106">
        <f t="shared" si="534"/>
        <v>0</v>
      </c>
      <c r="U891" s="106">
        <f t="shared" si="534"/>
        <v>0</v>
      </c>
      <c r="V891" s="106">
        <f t="shared" si="534"/>
        <v>0</v>
      </c>
      <c r="W891" s="106">
        <f t="shared" si="534"/>
        <v>0</v>
      </c>
      <c r="X891" s="106">
        <f t="shared" si="534"/>
        <v>0</v>
      </c>
      <c r="Y891" s="98">
        <f t="shared" si="514"/>
        <v>0</v>
      </c>
      <c r="Z891" s="98"/>
      <c r="AA891" s="98"/>
      <c r="AB891" s="98"/>
      <c r="AC891" s="98"/>
      <c r="AD891" s="98"/>
      <c r="AE891" s="98"/>
      <c r="AF891" s="98"/>
      <c r="AG891" s="98"/>
    </row>
    <row r="892" spans="1:33">
      <c r="A892" s="97">
        <f t="shared" si="531"/>
        <v>863</v>
      </c>
      <c r="C892" s="97">
        <v>38200</v>
      </c>
      <c r="E892" s="107" t="s">
        <v>283</v>
      </c>
      <c r="G892" s="118"/>
      <c r="H892" s="106"/>
      <c r="I892" s="98">
        <f>'Dep. Res. Class'!G$88</f>
        <v>27765269.163531892</v>
      </c>
      <c r="J892" s="106">
        <f t="shared" ref="J892:X892" si="535">+J88+J356+J624</f>
        <v>17805844.694759954</v>
      </c>
      <c r="K892" s="106">
        <f t="shared" si="535"/>
        <v>9322411.9407698773</v>
      </c>
      <c r="L892" s="106">
        <f t="shared" si="535"/>
        <v>26142.314616305874</v>
      </c>
      <c r="M892" s="106">
        <f t="shared" si="535"/>
        <v>385022.17577272671</v>
      </c>
      <c r="N892" s="106">
        <f t="shared" si="535"/>
        <v>225848.03761303419</v>
      </c>
      <c r="O892" s="106">
        <f t="shared" si="535"/>
        <v>0</v>
      </c>
      <c r="P892" s="106">
        <f t="shared" si="535"/>
        <v>0</v>
      </c>
      <c r="Q892" s="106">
        <f t="shared" si="535"/>
        <v>0</v>
      </c>
      <c r="R892" s="106">
        <f t="shared" si="535"/>
        <v>0</v>
      </c>
      <c r="S892" s="106">
        <f t="shared" si="535"/>
        <v>0</v>
      </c>
      <c r="T892" s="106">
        <f t="shared" si="535"/>
        <v>0</v>
      </c>
      <c r="U892" s="106">
        <f t="shared" si="535"/>
        <v>0</v>
      </c>
      <c r="V892" s="106">
        <f t="shared" si="535"/>
        <v>0</v>
      </c>
      <c r="W892" s="106">
        <f t="shared" si="535"/>
        <v>0</v>
      </c>
      <c r="X892" s="106">
        <f t="shared" si="535"/>
        <v>0</v>
      </c>
      <c r="Y892" s="98">
        <f t="shared" si="514"/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531"/>
        <v>864</v>
      </c>
      <c r="C893" s="97">
        <v>38300</v>
      </c>
      <c r="E893" s="107" t="s">
        <v>284</v>
      </c>
      <c r="G893" s="118"/>
      <c r="H893" s="106"/>
      <c r="I893" s="98">
        <f>'Dep. Res. Class'!G$89</f>
        <v>-10249939.525555925</v>
      </c>
      <c r="J893" s="106">
        <f t="shared" ref="J893:X893" si="536">+J89+J357+J625</f>
        <v>-6573277.9411497777</v>
      </c>
      <c r="K893" s="106">
        <f t="shared" si="536"/>
        <v>-3441499.4525144622</v>
      </c>
      <c r="L893" s="106">
        <f t="shared" si="536"/>
        <v>-9650.8030337101318</v>
      </c>
      <c r="M893" s="106">
        <f t="shared" si="536"/>
        <v>-142136.35007190407</v>
      </c>
      <c r="N893" s="106">
        <f t="shared" si="536"/>
        <v>-83374.978786073072</v>
      </c>
      <c r="O893" s="106">
        <f t="shared" si="536"/>
        <v>0</v>
      </c>
      <c r="P893" s="106">
        <f t="shared" si="536"/>
        <v>0</v>
      </c>
      <c r="Q893" s="106">
        <f t="shared" si="536"/>
        <v>0</v>
      </c>
      <c r="R893" s="106">
        <f t="shared" si="536"/>
        <v>0</v>
      </c>
      <c r="S893" s="106">
        <f t="shared" si="536"/>
        <v>0</v>
      </c>
      <c r="T893" s="106">
        <f t="shared" si="536"/>
        <v>0</v>
      </c>
      <c r="U893" s="106">
        <f t="shared" si="536"/>
        <v>0</v>
      </c>
      <c r="V893" s="106">
        <f t="shared" si="536"/>
        <v>0</v>
      </c>
      <c r="W893" s="106">
        <f t="shared" si="536"/>
        <v>0</v>
      </c>
      <c r="X893" s="106">
        <f t="shared" si="536"/>
        <v>0</v>
      </c>
      <c r="Y893" s="98">
        <f t="shared" si="514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531"/>
        <v>865</v>
      </c>
      <c r="C894" s="97">
        <v>38400</v>
      </c>
      <c r="E894" s="107" t="s">
        <v>285</v>
      </c>
      <c r="G894" s="118"/>
      <c r="H894" s="106"/>
      <c r="I894" s="98">
        <f>'Dep. Res. Class'!G$90</f>
        <v>143956.28162508336</v>
      </c>
      <c r="J894" s="106">
        <f t="shared" ref="J894:X894" si="537">+J90+J358+J626</f>
        <v>92319.047164796124</v>
      </c>
      <c r="K894" s="106">
        <f t="shared" si="537"/>
        <v>48334.476819449505</v>
      </c>
      <c r="L894" s="106">
        <f t="shared" si="537"/>
        <v>135.54165036438434</v>
      </c>
      <c r="M894" s="106">
        <f t="shared" si="537"/>
        <v>1996.2479182532245</v>
      </c>
      <c r="N894" s="106">
        <f t="shared" si="537"/>
        <v>1170.9680722201447</v>
      </c>
      <c r="O894" s="106">
        <f t="shared" si="537"/>
        <v>0</v>
      </c>
      <c r="P894" s="106">
        <f t="shared" si="537"/>
        <v>0</v>
      </c>
      <c r="Q894" s="106">
        <f t="shared" si="537"/>
        <v>0</v>
      </c>
      <c r="R894" s="106">
        <f t="shared" si="537"/>
        <v>0</v>
      </c>
      <c r="S894" s="106">
        <f t="shared" si="537"/>
        <v>0</v>
      </c>
      <c r="T894" s="106">
        <f t="shared" si="537"/>
        <v>0</v>
      </c>
      <c r="U894" s="106">
        <f t="shared" si="537"/>
        <v>0</v>
      </c>
      <c r="V894" s="106">
        <f t="shared" si="537"/>
        <v>0</v>
      </c>
      <c r="W894" s="106">
        <f t="shared" si="537"/>
        <v>0</v>
      </c>
      <c r="X894" s="106">
        <f t="shared" si="537"/>
        <v>0</v>
      </c>
      <c r="Y894" s="98">
        <f t="shared" si="514"/>
        <v>0</v>
      </c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531"/>
        <v>866</v>
      </c>
      <c r="C895" s="97">
        <v>38500</v>
      </c>
      <c r="E895" s="107" t="s">
        <v>286</v>
      </c>
      <c r="G895" s="118"/>
      <c r="H895" s="106"/>
      <c r="I895" s="98">
        <f>'Dep. Res. Class'!G$91</f>
        <v>3475215.6343409624</v>
      </c>
      <c r="J895" s="106">
        <f t="shared" ref="J895:X895" si="538">+J91+J359+J627</f>
        <v>0</v>
      </c>
      <c r="K895" s="106">
        <f t="shared" si="538"/>
        <v>3441285.9761165734</v>
      </c>
      <c r="L895" s="106">
        <f t="shared" si="538"/>
        <v>1392.4369790774822</v>
      </c>
      <c r="M895" s="106">
        <f t="shared" si="538"/>
        <v>20507.714147714327</v>
      </c>
      <c r="N895" s="106">
        <f t="shared" si="538"/>
        <v>12029.507097597219</v>
      </c>
      <c r="O895" s="106">
        <f t="shared" si="538"/>
        <v>0</v>
      </c>
      <c r="P895" s="106">
        <f t="shared" si="538"/>
        <v>0</v>
      </c>
      <c r="Q895" s="106">
        <f t="shared" si="538"/>
        <v>0</v>
      </c>
      <c r="R895" s="106">
        <f t="shared" si="538"/>
        <v>0</v>
      </c>
      <c r="S895" s="106">
        <f t="shared" si="538"/>
        <v>0</v>
      </c>
      <c r="T895" s="106">
        <f t="shared" si="538"/>
        <v>0</v>
      </c>
      <c r="U895" s="106">
        <f t="shared" si="538"/>
        <v>0</v>
      </c>
      <c r="V895" s="106">
        <f t="shared" si="538"/>
        <v>0</v>
      </c>
      <c r="W895" s="106">
        <f t="shared" si="538"/>
        <v>0</v>
      </c>
      <c r="X895" s="106">
        <f t="shared" si="538"/>
        <v>0</v>
      </c>
      <c r="Y895" s="98">
        <f t="shared" si="514"/>
        <v>0</v>
      </c>
      <c r="Z895" s="98"/>
      <c r="AA895" s="98"/>
      <c r="AB895" s="98"/>
      <c r="AC895" s="98"/>
      <c r="AD895" s="98"/>
      <c r="AE895" s="98"/>
      <c r="AF895" s="98"/>
      <c r="AG895" s="98"/>
    </row>
    <row r="896" spans="1:33">
      <c r="A896" s="97">
        <f t="shared" si="531"/>
        <v>867</v>
      </c>
      <c r="C896" s="97">
        <v>38600</v>
      </c>
      <c r="E896" s="107" t="s">
        <v>287</v>
      </c>
      <c r="G896" s="118"/>
      <c r="H896" s="106"/>
      <c r="I896" s="98">
        <f>'Dep. Res. Class'!G$92</f>
        <v>0</v>
      </c>
      <c r="J896" s="106">
        <f t="shared" ref="J896:X896" si="539">+J92+J360+J628</f>
        <v>0</v>
      </c>
      <c r="K896" s="106">
        <f t="shared" si="539"/>
        <v>0</v>
      </c>
      <c r="L896" s="106">
        <f t="shared" si="539"/>
        <v>0</v>
      </c>
      <c r="M896" s="106">
        <f t="shared" si="539"/>
        <v>0</v>
      </c>
      <c r="N896" s="106">
        <f t="shared" si="539"/>
        <v>0</v>
      </c>
      <c r="O896" s="106">
        <f t="shared" si="539"/>
        <v>0</v>
      </c>
      <c r="P896" s="106">
        <f t="shared" si="539"/>
        <v>0</v>
      </c>
      <c r="Q896" s="106">
        <f t="shared" si="539"/>
        <v>0</v>
      </c>
      <c r="R896" s="106">
        <f t="shared" si="539"/>
        <v>0</v>
      </c>
      <c r="S896" s="106">
        <f t="shared" si="539"/>
        <v>0</v>
      </c>
      <c r="T896" s="106">
        <f t="shared" si="539"/>
        <v>0</v>
      </c>
      <c r="U896" s="106">
        <f t="shared" si="539"/>
        <v>0</v>
      </c>
      <c r="V896" s="106">
        <f t="shared" si="539"/>
        <v>0</v>
      </c>
      <c r="W896" s="106">
        <f t="shared" si="539"/>
        <v>0</v>
      </c>
      <c r="X896" s="106">
        <f t="shared" si="539"/>
        <v>0</v>
      </c>
      <c r="Y896" s="98">
        <f t="shared" si="514"/>
        <v>0</v>
      </c>
      <c r="Z896" s="98"/>
      <c r="AA896" s="98"/>
      <c r="AB896" s="98"/>
      <c r="AC896" s="98"/>
      <c r="AD896" s="98"/>
      <c r="AE896" s="98"/>
      <c r="AF896" s="98"/>
      <c r="AG896" s="98"/>
    </row>
    <row r="897" spans="1:33">
      <c r="A897" s="97">
        <f t="shared" si="531"/>
        <v>868</v>
      </c>
      <c r="G897" s="118"/>
      <c r="H897" s="106"/>
      <c r="I897" s="98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98"/>
      <c r="Z897" s="98"/>
      <c r="AA897" s="98"/>
      <c r="AB897" s="98"/>
      <c r="AC897" s="98"/>
      <c r="AD897" s="98"/>
      <c r="AE897" s="98"/>
      <c r="AF897" s="98"/>
      <c r="AG897" s="98"/>
    </row>
    <row r="898" spans="1:33">
      <c r="A898" s="97">
        <f t="shared" si="531"/>
        <v>869</v>
      </c>
      <c r="D898" s="97" t="s">
        <v>66</v>
      </c>
      <c r="G898" s="118"/>
      <c r="H898" s="106"/>
      <c r="I898" s="98">
        <f>'Dep. Res. Class'!G$94</f>
        <v>143281411.97795147</v>
      </c>
      <c r="J898" s="106">
        <f>SUM(J874:J896)</f>
        <v>97157012.06526424</v>
      </c>
      <c r="K898" s="106">
        <f t="shared" ref="K898:X898" si="540">SUM(K874:K896)</f>
        <v>33257840.671591565</v>
      </c>
      <c r="L898" s="106">
        <f t="shared" si="540"/>
        <v>279495.46059779479</v>
      </c>
      <c r="M898" s="106">
        <f t="shared" si="540"/>
        <v>6685640.0312559428</v>
      </c>
      <c r="N898" s="106">
        <f t="shared" si="540"/>
        <v>5901423.749241937</v>
      </c>
      <c r="O898" s="106">
        <f t="shared" si="540"/>
        <v>0</v>
      </c>
      <c r="P898" s="106">
        <f t="shared" si="540"/>
        <v>0</v>
      </c>
      <c r="Q898" s="106">
        <f t="shared" si="540"/>
        <v>0</v>
      </c>
      <c r="R898" s="106">
        <f t="shared" si="540"/>
        <v>0</v>
      </c>
      <c r="S898" s="106">
        <f t="shared" si="540"/>
        <v>0</v>
      </c>
      <c r="T898" s="106">
        <f t="shared" si="540"/>
        <v>0</v>
      </c>
      <c r="U898" s="106">
        <f t="shared" si="540"/>
        <v>0</v>
      </c>
      <c r="V898" s="106">
        <f t="shared" si="540"/>
        <v>0</v>
      </c>
      <c r="W898" s="106">
        <f t="shared" si="540"/>
        <v>0</v>
      </c>
      <c r="X898" s="106">
        <f t="shared" si="540"/>
        <v>0</v>
      </c>
      <c r="Y898" s="98">
        <f>SUM(J898:X898)-I898</f>
        <v>0</v>
      </c>
      <c r="Z898" s="98"/>
      <c r="AA898" s="98"/>
      <c r="AB898" s="98"/>
      <c r="AC898" s="98"/>
      <c r="AD898" s="98"/>
      <c r="AE898" s="98"/>
      <c r="AF898" s="98"/>
      <c r="AG898" s="98"/>
    </row>
    <row r="899" spans="1:33">
      <c r="A899" s="97">
        <f t="shared" si="531"/>
        <v>870</v>
      </c>
      <c r="G899" s="118"/>
      <c r="H899" s="106"/>
      <c r="I899" s="98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98"/>
      <c r="Z899" s="98"/>
      <c r="AA899" s="98"/>
      <c r="AB899" s="98"/>
      <c r="AC899" s="98"/>
      <c r="AD899" s="98"/>
      <c r="AE899" s="98"/>
      <c r="AF899" s="98"/>
      <c r="AG899" s="98"/>
    </row>
    <row r="900" spans="1:33">
      <c r="A900" s="97">
        <f t="shared" si="531"/>
        <v>871</v>
      </c>
      <c r="D900" s="97" t="s">
        <v>148</v>
      </c>
      <c r="G900" s="118"/>
      <c r="H900" s="106"/>
      <c r="I900" s="98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98"/>
      <c r="Z900" s="98"/>
      <c r="AA900" s="98"/>
      <c r="AB900" s="98"/>
      <c r="AC900" s="98"/>
      <c r="AD900" s="98"/>
      <c r="AE900" s="98"/>
      <c r="AF900" s="98"/>
      <c r="AG900" s="98"/>
    </row>
    <row r="901" spans="1:33">
      <c r="A901" s="97">
        <f t="shared" si="531"/>
        <v>872</v>
      </c>
      <c r="G901" s="118"/>
      <c r="H901" s="106"/>
      <c r="I901" s="98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98"/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31"/>
        <v>873</v>
      </c>
      <c r="C902" s="97">
        <v>38900</v>
      </c>
      <c r="E902" s="107" t="s">
        <v>115</v>
      </c>
      <c r="G902" s="118"/>
      <c r="H902" s="106"/>
      <c r="I902" s="98">
        <f>'Dep. Res. Class'!G$98</f>
        <v>0</v>
      </c>
      <c r="J902" s="106">
        <f t="shared" ref="J902:X902" si="541">+J98+J366+J634</f>
        <v>0</v>
      </c>
      <c r="K902" s="106">
        <f t="shared" si="541"/>
        <v>0</v>
      </c>
      <c r="L902" s="106">
        <f t="shared" si="541"/>
        <v>0</v>
      </c>
      <c r="M902" s="106">
        <f t="shared" si="541"/>
        <v>0</v>
      </c>
      <c r="N902" s="106">
        <f t="shared" si="541"/>
        <v>0</v>
      </c>
      <c r="O902" s="106">
        <f t="shared" si="541"/>
        <v>0</v>
      </c>
      <c r="P902" s="106">
        <f t="shared" si="541"/>
        <v>0</v>
      </c>
      <c r="Q902" s="106">
        <f t="shared" si="541"/>
        <v>0</v>
      </c>
      <c r="R902" s="106">
        <f t="shared" si="541"/>
        <v>0</v>
      </c>
      <c r="S902" s="106">
        <f t="shared" si="541"/>
        <v>0</v>
      </c>
      <c r="T902" s="106">
        <f t="shared" si="541"/>
        <v>0</v>
      </c>
      <c r="U902" s="106">
        <f t="shared" si="541"/>
        <v>0</v>
      </c>
      <c r="V902" s="106">
        <f t="shared" si="541"/>
        <v>0</v>
      </c>
      <c r="W902" s="106">
        <f t="shared" si="541"/>
        <v>0</v>
      </c>
      <c r="X902" s="106">
        <f t="shared" si="541"/>
        <v>0</v>
      </c>
      <c r="Y902" s="98">
        <f t="shared" ref="Y902:Y937" si="542">SUM(J902:X902)-I902</f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31"/>
        <v>874</v>
      </c>
      <c r="C903" s="97">
        <v>39000</v>
      </c>
      <c r="E903" s="107" t="s">
        <v>139</v>
      </c>
      <c r="G903" s="118"/>
      <c r="H903" s="106"/>
      <c r="I903" s="98">
        <f>'Dep. Res. Class'!G$99</f>
        <v>1745163.7957468631</v>
      </c>
      <c r="J903" s="106">
        <f t="shared" ref="J903:X903" si="543">+J99+J367+J635</f>
        <v>1156108.9030633972</v>
      </c>
      <c r="K903" s="106">
        <f t="shared" si="543"/>
        <v>363889.10311562748</v>
      </c>
      <c r="L903" s="106">
        <f t="shared" si="543"/>
        <v>4612.4440129100713</v>
      </c>
      <c r="M903" s="106">
        <f t="shared" si="543"/>
        <v>115886.16713526928</v>
      </c>
      <c r="N903" s="106">
        <f t="shared" si="543"/>
        <v>104667.17841965894</v>
      </c>
      <c r="O903" s="106">
        <f t="shared" si="543"/>
        <v>0</v>
      </c>
      <c r="P903" s="106">
        <f t="shared" si="543"/>
        <v>0</v>
      </c>
      <c r="Q903" s="106">
        <f t="shared" si="543"/>
        <v>0</v>
      </c>
      <c r="R903" s="106">
        <f t="shared" si="543"/>
        <v>0</v>
      </c>
      <c r="S903" s="106">
        <f t="shared" si="543"/>
        <v>0</v>
      </c>
      <c r="T903" s="106">
        <f t="shared" si="543"/>
        <v>0</v>
      </c>
      <c r="U903" s="106">
        <f t="shared" si="543"/>
        <v>0</v>
      </c>
      <c r="V903" s="106">
        <f t="shared" si="543"/>
        <v>0</v>
      </c>
      <c r="W903" s="106">
        <f t="shared" si="543"/>
        <v>0</v>
      </c>
      <c r="X903" s="106">
        <f t="shared" si="543"/>
        <v>0</v>
      </c>
      <c r="Y903" s="98">
        <f t="shared" si="542"/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31"/>
        <v>875</v>
      </c>
      <c r="C904" s="97">
        <v>39002</v>
      </c>
      <c r="E904" s="107" t="s">
        <v>513</v>
      </c>
      <c r="G904" s="118"/>
      <c r="H904" s="106"/>
      <c r="I904" s="98">
        <f>'Dep. Res. Class'!G$100</f>
        <v>152722.97525125</v>
      </c>
      <c r="J904" s="106">
        <f t="shared" ref="J904:X904" si="544">+J100+J368+J636</f>
        <v>101173.53558480061</v>
      </c>
      <c r="K904" s="106">
        <f t="shared" si="544"/>
        <v>31844.705135854536</v>
      </c>
      <c r="L904" s="106">
        <f t="shared" si="544"/>
        <v>403.64473211523028</v>
      </c>
      <c r="M904" s="106">
        <f t="shared" si="544"/>
        <v>10141.443616063374</v>
      </c>
      <c r="N904" s="106">
        <f t="shared" si="544"/>
        <v>9159.6461824162125</v>
      </c>
      <c r="O904" s="106">
        <f t="shared" si="544"/>
        <v>0</v>
      </c>
      <c r="P904" s="106">
        <f t="shared" si="544"/>
        <v>0</v>
      </c>
      <c r="Q904" s="106">
        <f t="shared" si="544"/>
        <v>0</v>
      </c>
      <c r="R904" s="106">
        <f t="shared" si="544"/>
        <v>0</v>
      </c>
      <c r="S904" s="106">
        <f t="shared" si="544"/>
        <v>0</v>
      </c>
      <c r="T904" s="106">
        <f t="shared" si="544"/>
        <v>0</v>
      </c>
      <c r="U904" s="106">
        <f t="shared" si="544"/>
        <v>0</v>
      </c>
      <c r="V904" s="106">
        <f t="shared" si="544"/>
        <v>0</v>
      </c>
      <c r="W904" s="106">
        <f t="shared" si="544"/>
        <v>0</v>
      </c>
      <c r="X904" s="106">
        <f t="shared" si="544"/>
        <v>0</v>
      </c>
      <c r="Y904" s="98">
        <f t="shared" si="542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31"/>
        <v>876</v>
      </c>
      <c r="C905" s="97">
        <v>39003</v>
      </c>
      <c r="E905" s="107" t="s">
        <v>278</v>
      </c>
      <c r="G905" s="118"/>
      <c r="H905" s="106"/>
      <c r="I905" s="98">
        <f>'Dep. Res. Class'!G$101</f>
        <v>383119.49472350004</v>
      </c>
      <c r="J905" s="106">
        <f t="shared" ref="J905:X905" si="545">+J101+J369+J637</f>
        <v>253803.02975941153</v>
      </c>
      <c r="K905" s="106">
        <f t="shared" si="545"/>
        <v>79885.343519508082</v>
      </c>
      <c r="L905" s="106">
        <f t="shared" si="545"/>
        <v>1012.5795779016153</v>
      </c>
      <c r="M905" s="106">
        <f t="shared" si="545"/>
        <v>25440.735079715938</v>
      </c>
      <c r="N905" s="106">
        <f t="shared" si="545"/>
        <v>22977.806786962876</v>
      </c>
      <c r="O905" s="106">
        <f t="shared" si="545"/>
        <v>0</v>
      </c>
      <c r="P905" s="106">
        <f t="shared" si="545"/>
        <v>0</v>
      </c>
      <c r="Q905" s="106">
        <f t="shared" si="545"/>
        <v>0</v>
      </c>
      <c r="R905" s="106">
        <f t="shared" si="545"/>
        <v>0</v>
      </c>
      <c r="S905" s="106">
        <f t="shared" si="545"/>
        <v>0</v>
      </c>
      <c r="T905" s="106">
        <f t="shared" si="545"/>
        <v>0</v>
      </c>
      <c r="U905" s="106">
        <f t="shared" si="545"/>
        <v>0</v>
      </c>
      <c r="V905" s="106">
        <f t="shared" si="545"/>
        <v>0</v>
      </c>
      <c r="W905" s="106">
        <f t="shared" si="545"/>
        <v>0</v>
      </c>
      <c r="X905" s="106">
        <f t="shared" si="545"/>
        <v>0</v>
      </c>
      <c r="Y905" s="98">
        <f t="shared" si="542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31"/>
        <v>877</v>
      </c>
      <c r="C906" s="97">
        <v>39003</v>
      </c>
      <c r="E906" s="107" t="s">
        <v>293</v>
      </c>
      <c r="G906" s="118"/>
      <c r="H906" s="106"/>
      <c r="I906" s="98">
        <f>'Dep. Res. Class'!G$102</f>
        <v>10804.078054499996</v>
      </c>
      <c r="J906" s="106">
        <f t="shared" ref="J906:X906" si="546">+J102+J370+J638</f>
        <v>7157.3171862952704</v>
      </c>
      <c r="K906" s="106">
        <f t="shared" si="546"/>
        <v>2252.7892698809464</v>
      </c>
      <c r="L906" s="106">
        <f t="shared" si="546"/>
        <v>28.555030340957135</v>
      </c>
      <c r="M906" s="106">
        <f t="shared" si="546"/>
        <v>717.43592103940875</v>
      </c>
      <c r="N906" s="106">
        <f t="shared" si="546"/>
        <v>647.98064694341201</v>
      </c>
      <c r="O906" s="106">
        <f t="shared" si="546"/>
        <v>0</v>
      </c>
      <c r="P906" s="106">
        <f t="shared" si="546"/>
        <v>0</v>
      </c>
      <c r="Q906" s="106">
        <f t="shared" si="546"/>
        <v>0</v>
      </c>
      <c r="R906" s="106">
        <f t="shared" si="546"/>
        <v>0</v>
      </c>
      <c r="S906" s="106">
        <f t="shared" si="546"/>
        <v>0</v>
      </c>
      <c r="T906" s="106">
        <f t="shared" si="546"/>
        <v>0</v>
      </c>
      <c r="U906" s="106">
        <f t="shared" si="546"/>
        <v>0</v>
      </c>
      <c r="V906" s="106">
        <f t="shared" si="546"/>
        <v>0</v>
      </c>
      <c r="W906" s="106">
        <f t="shared" si="546"/>
        <v>0</v>
      </c>
      <c r="X906" s="106">
        <f t="shared" si="546"/>
        <v>0</v>
      </c>
      <c r="Y906" s="98">
        <f t="shared" si="542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31"/>
        <v>878</v>
      </c>
      <c r="C907" s="97">
        <v>39004</v>
      </c>
      <c r="E907" s="107" t="s">
        <v>514</v>
      </c>
      <c r="G907" s="118"/>
      <c r="H907" s="106"/>
      <c r="I907" s="98">
        <f>'Dep. Res. Class'!G$103</f>
        <v>1246194.18</v>
      </c>
      <c r="J907" s="106">
        <f t="shared" ref="J907:X907" si="547">+J103+J371+J639</f>
        <v>825559.29131409107</v>
      </c>
      <c r="K907" s="106">
        <f t="shared" si="547"/>
        <v>259847.51893964442</v>
      </c>
      <c r="L907" s="106">
        <f t="shared" si="547"/>
        <v>3293.6741516600459</v>
      </c>
      <c r="M907" s="106">
        <f t="shared" si="547"/>
        <v>82752.500010851436</v>
      </c>
      <c r="N907" s="106">
        <f t="shared" si="547"/>
        <v>74741.19558375272</v>
      </c>
      <c r="O907" s="106">
        <f t="shared" si="547"/>
        <v>0</v>
      </c>
      <c r="P907" s="106">
        <f t="shared" si="547"/>
        <v>0</v>
      </c>
      <c r="Q907" s="106">
        <f t="shared" si="547"/>
        <v>0</v>
      </c>
      <c r="R907" s="106">
        <f t="shared" si="547"/>
        <v>0</v>
      </c>
      <c r="S907" s="106">
        <f t="shared" si="547"/>
        <v>0</v>
      </c>
      <c r="T907" s="106">
        <f t="shared" si="547"/>
        <v>0</v>
      </c>
      <c r="U907" s="106">
        <f t="shared" si="547"/>
        <v>0</v>
      </c>
      <c r="V907" s="106">
        <f t="shared" si="547"/>
        <v>0</v>
      </c>
      <c r="W907" s="106">
        <f t="shared" si="547"/>
        <v>0</v>
      </c>
      <c r="X907" s="106">
        <f t="shared" si="547"/>
        <v>0</v>
      </c>
      <c r="Y907" s="98">
        <f t="shared" si="542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31"/>
        <v>879</v>
      </c>
      <c r="C908" s="97">
        <v>39009</v>
      </c>
      <c r="E908" s="107" t="s">
        <v>295</v>
      </c>
      <c r="G908" s="118"/>
      <c r="H908" s="106"/>
      <c r="I908" s="98">
        <f>'Dep. Res. Class'!G$104</f>
        <v>1188005.9156249987</v>
      </c>
      <c r="J908" s="106">
        <f t="shared" ref="J908:X908" si="548">+J104+J372+J640</f>
        <v>787011.63712730724</v>
      </c>
      <c r="K908" s="106">
        <f t="shared" si="548"/>
        <v>247714.51721976147</v>
      </c>
      <c r="L908" s="106">
        <f t="shared" si="548"/>
        <v>3139.8833657795481</v>
      </c>
      <c r="M908" s="106">
        <f t="shared" si="548"/>
        <v>78888.556152339996</v>
      </c>
      <c r="N908" s="106">
        <f t="shared" si="548"/>
        <v>71251.321759810555</v>
      </c>
      <c r="O908" s="106">
        <f t="shared" si="548"/>
        <v>0</v>
      </c>
      <c r="P908" s="106">
        <f t="shared" si="548"/>
        <v>0</v>
      </c>
      <c r="Q908" s="106">
        <f t="shared" si="548"/>
        <v>0</v>
      </c>
      <c r="R908" s="106">
        <f t="shared" si="548"/>
        <v>0</v>
      </c>
      <c r="S908" s="106">
        <f t="shared" si="548"/>
        <v>0</v>
      </c>
      <c r="T908" s="106">
        <f t="shared" si="548"/>
        <v>0</v>
      </c>
      <c r="U908" s="106">
        <f t="shared" si="548"/>
        <v>0</v>
      </c>
      <c r="V908" s="106">
        <f t="shared" si="548"/>
        <v>0</v>
      </c>
      <c r="W908" s="106">
        <f t="shared" si="548"/>
        <v>0</v>
      </c>
      <c r="X908" s="106">
        <f t="shared" si="548"/>
        <v>0</v>
      </c>
      <c r="Y908" s="98">
        <f t="shared" si="542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31"/>
        <v>880</v>
      </c>
      <c r="C909" s="97">
        <v>39100</v>
      </c>
      <c r="E909" s="107" t="s">
        <v>296</v>
      </c>
      <c r="G909" s="118"/>
      <c r="H909" s="106"/>
      <c r="I909" s="98">
        <f>'Dep. Res. Class'!G$105</f>
        <v>0</v>
      </c>
      <c r="J909" s="106">
        <f t="shared" ref="J909:X909" si="549">+J105+J373+J641</f>
        <v>0</v>
      </c>
      <c r="K909" s="106">
        <f t="shared" si="549"/>
        <v>0</v>
      </c>
      <c r="L909" s="106">
        <f t="shared" si="549"/>
        <v>0</v>
      </c>
      <c r="M909" s="106">
        <f t="shared" si="549"/>
        <v>0</v>
      </c>
      <c r="N909" s="106">
        <f t="shared" si="549"/>
        <v>0</v>
      </c>
      <c r="O909" s="106">
        <f t="shared" si="549"/>
        <v>0</v>
      </c>
      <c r="P909" s="106">
        <f t="shared" si="549"/>
        <v>0</v>
      </c>
      <c r="Q909" s="106">
        <f t="shared" si="549"/>
        <v>0</v>
      </c>
      <c r="R909" s="106">
        <f t="shared" si="549"/>
        <v>0</v>
      </c>
      <c r="S909" s="106">
        <f t="shared" si="549"/>
        <v>0</v>
      </c>
      <c r="T909" s="106">
        <f t="shared" si="549"/>
        <v>0</v>
      </c>
      <c r="U909" s="106">
        <f t="shared" si="549"/>
        <v>0</v>
      </c>
      <c r="V909" s="106">
        <f t="shared" si="549"/>
        <v>0</v>
      </c>
      <c r="W909" s="106">
        <f t="shared" si="549"/>
        <v>0</v>
      </c>
      <c r="X909" s="106">
        <f t="shared" si="549"/>
        <v>0</v>
      </c>
      <c r="Y909" s="98">
        <f t="shared" si="542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31"/>
        <v>881</v>
      </c>
      <c r="C910" s="97">
        <v>39102</v>
      </c>
      <c r="E910" s="107" t="s">
        <v>297</v>
      </c>
      <c r="G910" s="118"/>
      <c r="H910" s="106"/>
      <c r="I910" s="98">
        <f>'Dep. Res. Class'!G$106</f>
        <v>0</v>
      </c>
      <c r="J910" s="106">
        <f t="shared" ref="J910:X910" si="550">+J106+J374+J642</f>
        <v>0</v>
      </c>
      <c r="K910" s="106">
        <f t="shared" si="550"/>
        <v>0</v>
      </c>
      <c r="L910" s="106">
        <f t="shared" si="550"/>
        <v>0</v>
      </c>
      <c r="M910" s="106">
        <f t="shared" si="550"/>
        <v>0</v>
      </c>
      <c r="N910" s="106">
        <f t="shared" si="550"/>
        <v>0</v>
      </c>
      <c r="O910" s="106">
        <f t="shared" si="550"/>
        <v>0</v>
      </c>
      <c r="P910" s="106">
        <f t="shared" si="550"/>
        <v>0</v>
      </c>
      <c r="Q910" s="106">
        <f t="shared" si="550"/>
        <v>0</v>
      </c>
      <c r="R910" s="106">
        <f t="shared" si="550"/>
        <v>0</v>
      </c>
      <c r="S910" s="106">
        <f t="shared" si="550"/>
        <v>0</v>
      </c>
      <c r="T910" s="106">
        <f t="shared" si="550"/>
        <v>0</v>
      </c>
      <c r="U910" s="106">
        <f t="shared" si="550"/>
        <v>0</v>
      </c>
      <c r="V910" s="106">
        <f t="shared" si="550"/>
        <v>0</v>
      </c>
      <c r="W910" s="106">
        <f t="shared" si="550"/>
        <v>0</v>
      </c>
      <c r="X910" s="106">
        <f t="shared" si="550"/>
        <v>0</v>
      </c>
      <c r="Y910" s="98">
        <f t="shared" si="542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31"/>
        <v>882</v>
      </c>
      <c r="C911" s="97">
        <v>39103</v>
      </c>
      <c r="E911" s="107" t="s">
        <v>298</v>
      </c>
      <c r="G911" s="118"/>
      <c r="H911" s="106"/>
      <c r="I911" s="98">
        <f>'Dep. Res. Class'!G$107</f>
        <v>102175.94507500008</v>
      </c>
      <c r="J911" s="106">
        <f t="shared" ref="J911:X911" si="551">+J107+J375+J643</f>
        <v>67687.927097737367</v>
      </c>
      <c r="K911" s="106">
        <f t="shared" si="551"/>
        <v>21304.999051634277</v>
      </c>
      <c r="L911" s="106">
        <f t="shared" si="551"/>
        <v>270.04962357869812</v>
      </c>
      <c r="M911" s="106">
        <f t="shared" si="551"/>
        <v>6784.9096325644059</v>
      </c>
      <c r="N911" s="106">
        <f t="shared" si="551"/>
        <v>6128.0596694853411</v>
      </c>
      <c r="O911" s="106">
        <f t="shared" si="551"/>
        <v>0</v>
      </c>
      <c r="P911" s="106">
        <f t="shared" si="551"/>
        <v>0</v>
      </c>
      <c r="Q911" s="106">
        <f t="shared" si="551"/>
        <v>0</v>
      </c>
      <c r="R911" s="106">
        <f t="shared" si="551"/>
        <v>0</v>
      </c>
      <c r="S911" s="106">
        <f t="shared" si="551"/>
        <v>0</v>
      </c>
      <c r="T911" s="106">
        <f t="shared" si="551"/>
        <v>0</v>
      </c>
      <c r="U911" s="106">
        <f t="shared" si="551"/>
        <v>0</v>
      </c>
      <c r="V911" s="106">
        <f t="shared" si="551"/>
        <v>0</v>
      </c>
      <c r="W911" s="106">
        <f t="shared" si="551"/>
        <v>0</v>
      </c>
      <c r="X911" s="106">
        <f t="shared" si="551"/>
        <v>0</v>
      </c>
      <c r="Y911" s="98">
        <f t="shared" si="542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31"/>
        <v>883</v>
      </c>
      <c r="C912" s="97">
        <v>39200</v>
      </c>
      <c r="E912" s="107" t="s">
        <v>299</v>
      </c>
      <c r="G912" s="118"/>
      <c r="H912" s="106"/>
      <c r="I912" s="98">
        <f>'Dep. Res. Class'!G$108</f>
        <v>0</v>
      </c>
      <c r="J912" s="106">
        <f t="shared" ref="J912:X912" si="552">+J108+J376+J644</f>
        <v>0</v>
      </c>
      <c r="K912" s="106">
        <f t="shared" si="552"/>
        <v>0</v>
      </c>
      <c r="L912" s="106">
        <f t="shared" si="552"/>
        <v>0</v>
      </c>
      <c r="M912" s="106">
        <f t="shared" si="552"/>
        <v>0</v>
      </c>
      <c r="N912" s="106">
        <f t="shared" si="552"/>
        <v>0</v>
      </c>
      <c r="O912" s="106">
        <f t="shared" si="552"/>
        <v>0</v>
      </c>
      <c r="P912" s="106">
        <f t="shared" si="552"/>
        <v>0</v>
      </c>
      <c r="Q912" s="106">
        <f t="shared" si="552"/>
        <v>0</v>
      </c>
      <c r="R912" s="106">
        <f t="shared" si="552"/>
        <v>0</v>
      </c>
      <c r="S912" s="106">
        <f t="shared" si="552"/>
        <v>0</v>
      </c>
      <c r="T912" s="106">
        <f t="shared" si="552"/>
        <v>0</v>
      </c>
      <c r="U912" s="106">
        <f t="shared" si="552"/>
        <v>0</v>
      </c>
      <c r="V912" s="106">
        <f t="shared" si="552"/>
        <v>0</v>
      </c>
      <c r="W912" s="106">
        <f t="shared" si="552"/>
        <v>0</v>
      </c>
      <c r="X912" s="106">
        <f t="shared" si="552"/>
        <v>0</v>
      </c>
      <c r="Y912" s="98">
        <f t="shared" si="542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31"/>
        <v>884</v>
      </c>
      <c r="C913" s="97">
        <v>39201</v>
      </c>
      <c r="E913" s="107" t="s">
        <v>300</v>
      </c>
      <c r="G913" s="118"/>
      <c r="H913" s="106"/>
      <c r="I913" s="98">
        <f>'Dep. Res. Class'!G$109</f>
        <v>4226.8376999999973</v>
      </c>
      <c r="J913" s="106">
        <f t="shared" ref="J913:X913" si="553">+J109+J377+J645</f>
        <v>2800.1295400943709</v>
      </c>
      <c r="K913" s="106">
        <f t="shared" si="553"/>
        <v>881.35003912917705</v>
      </c>
      <c r="L913" s="106">
        <f t="shared" si="553"/>
        <v>11.171474156420947</v>
      </c>
      <c r="M913" s="106">
        <f t="shared" si="553"/>
        <v>280.67968253159154</v>
      </c>
      <c r="N913" s="106">
        <f t="shared" si="553"/>
        <v>253.50696408843706</v>
      </c>
      <c r="O913" s="106">
        <f t="shared" si="553"/>
        <v>0</v>
      </c>
      <c r="P913" s="106">
        <f t="shared" si="553"/>
        <v>0</v>
      </c>
      <c r="Q913" s="106">
        <f t="shared" si="553"/>
        <v>0</v>
      </c>
      <c r="R913" s="106">
        <f t="shared" si="553"/>
        <v>0</v>
      </c>
      <c r="S913" s="106">
        <f t="shared" si="553"/>
        <v>0</v>
      </c>
      <c r="T913" s="106">
        <f t="shared" si="553"/>
        <v>0</v>
      </c>
      <c r="U913" s="106">
        <f t="shared" si="553"/>
        <v>0</v>
      </c>
      <c r="V913" s="106">
        <f t="shared" si="553"/>
        <v>0</v>
      </c>
      <c r="W913" s="106">
        <f t="shared" si="553"/>
        <v>0</v>
      </c>
      <c r="X913" s="106">
        <f t="shared" si="553"/>
        <v>0</v>
      </c>
      <c r="Y913" s="98">
        <f t="shared" si="542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31"/>
        <v>885</v>
      </c>
      <c r="C914" s="97">
        <v>39202</v>
      </c>
      <c r="E914" s="107" t="s">
        <v>186</v>
      </c>
      <c r="G914" s="118"/>
      <c r="H914" s="106"/>
      <c r="I914" s="98">
        <f>'Dep. Res. Class'!G$110</f>
        <v>0</v>
      </c>
      <c r="J914" s="106">
        <f t="shared" ref="J914:X914" si="554">+J110+J378+J646</f>
        <v>0</v>
      </c>
      <c r="K914" s="106">
        <f t="shared" si="554"/>
        <v>0</v>
      </c>
      <c r="L914" s="106">
        <f t="shared" si="554"/>
        <v>0</v>
      </c>
      <c r="M914" s="106">
        <f t="shared" si="554"/>
        <v>0</v>
      </c>
      <c r="N914" s="106">
        <f t="shared" si="554"/>
        <v>0</v>
      </c>
      <c r="O914" s="106">
        <f t="shared" si="554"/>
        <v>0</v>
      </c>
      <c r="P914" s="106">
        <f t="shared" si="554"/>
        <v>0</v>
      </c>
      <c r="Q914" s="106">
        <f t="shared" si="554"/>
        <v>0</v>
      </c>
      <c r="R914" s="106">
        <f t="shared" si="554"/>
        <v>0</v>
      </c>
      <c r="S914" s="106">
        <f t="shared" si="554"/>
        <v>0</v>
      </c>
      <c r="T914" s="106">
        <f t="shared" si="554"/>
        <v>0</v>
      </c>
      <c r="U914" s="106">
        <f t="shared" si="554"/>
        <v>0</v>
      </c>
      <c r="V914" s="106">
        <f t="shared" si="554"/>
        <v>0</v>
      </c>
      <c r="W914" s="106">
        <f t="shared" si="554"/>
        <v>0</v>
      </c>
      <c r="X914" s="106">
        <f t="shared" si="554"/>
        <v>0</v>
      </c>
      <c r="Y914" s="98">
        <f t="shared" si="542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31"/>
        <v>886</v>
      </c>
      <c r="C915" s="97">
        <v>39400</v>
      </c>
      <c r="E915" s="107" t="s">
        <v>301</v>
      </c>
      <c r="G915" s="118"/>
      <c r="H915" s="106"/>
      <c r="I915" s="98">
        <f>'Dep. Res. Class'!G$111</f>
        <v>2184300.0389655191</v>
      </c>
      <c r="J915" s="106">
        <f t="shared" ref="J915:X915" si="555">+J111+J379+J647</f>
        <v>1447021.0350249878</v>
      </c>
      <c r="K915" s="106">
        <f t="shared" si="555"/>
        <v>455454.6593573073</v>
      </c>
      <c r="L915" s="106">
        <f t="shared" si="555"/>
        <v>5773.075089959706</v>
      </c>
      <c r="M915" s="106">
        <f t="shared" si="555"/>
        <v>145046.64834672629</v>
      </c>
      <c r="N915" s="106">
        <f t="shared" si="555"/>
        <v>131004.62114653797</v>
      </c>
      <c r="O915" s="106">
        <f t="shared" si="555"/>
        <v>0</v>
      </c>
      <c r="P915" s="106">
        <f t="shared" si="555"/>
        <v>0</v>
      </c>
      <c r="Q915" s="106">
        <f t="shared" si="555"/>
        <v>0</v>
      </c>
      <c r="R915" s="106">
        <f t="shared" si="555"/>
        <v>0</v>
      </c>
      <c r="S915" s="106">
        <f t="shared" si="555"/>
        <v>0</v>
      </c>
      <c r="T915" s="106">
        <f t="shared" si="555"/>
        <v>0</v>
      </c>
      <c r="U915" s="106">
        <f t="shared" si="555"/>
        <v>0</v>
      </c>
      <c r="V915" s="106">
        <f t="shared" si="555"/>
        <v>0</v>
      </c>
      <c r="W915" s="106">
        <f t="shared" si="555"/>
        <v>0</v>
      </c>
      <c r="X915" s="106">
        <f t="shared" si="555"/>
        <v>0</v>
      </c>
      <c r="Y915" s="98">
        <f t="shared" si="542"/>
        <v>0</v>
      </c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31"/>
        <v>887</v>
      </c>
      <c r="C916" s="97">
        <v>39600</v>
      </c>
      <c r="E916" s="107" t="s">
        <v>302</v>
      </c>
      <c r="G916" s="118"/>
      <c r="H916" s="106"/>
      <c r="I916" s="98">
        <f>'Dep. Res. Class'!G$112</f>
        <v>0</v>
      </c>
      <c r="J916" s="106">
        <f t="shared" ref="J916:X916" si="556">+J112+J380+J648</f>
        <v>0</v>
      </c>
      <c r="K916" s="106">
        <f t="shared" si="556"/>
        <v>0</v>
      </c>
      <c r="L916" s="106">
        <f t="shared" si="556"/>
        <v>0</v>
      </c>
      <c r="M916" s="106">
        <f t="shared" si="556"/>
        <v>0</v>
      </c>
      <c r="N916" s="106">
        <f t="shared" si="556"/>
        <v>0</v>
      </c>
      <c r="O916" s="106">
        <f t="shared" si="556"/>
        <v>0</v>
      </c>
      <c r="P916" s="106">
        <f t="shared" si="556"/>
        <v>0</v>
      </c>
      <c r="Q916" s="106">
        <f t="shared" si="556"/>
        <v>0</v>
      </c>
      <c r="R916" s="106">
        <f t="shared" si="556"/>
        <v>0</v>
      </c>
      <c r="S916" s="106">
        <f t="shared" si="556"/>
        <v>0</v>
      </c>
      <c r="T916" s="106">
        <f t="shared" si="556"/>
        <v>0</v>
      </c>
      <c r="U916" s="106">
        <f t="shared" si="556"/>
        <v>0</v>
      </c>
      <c r="V916" s="106">
        <f t="shared" si="556"/>
        <v>0</v>
      </c>
      <c r="W916" s="106">
        <f t="shared" si="556"/>
        <v>0</v>
      </c>
      <c r="X916" s="106">
        <f t="shared" si="556"/>
        <v>0</v>
      </c>
      <c r="Y916" s="98">
        <f t="shared" si="542"/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31"/>
        <v>888</v>
      </c>
      <c r="C917" s="97">
        <v>39603</v>
      </c>
      <c r="E917" s="107" t="s">
        <v>303</v>
      </c>
      <c r="G917" s="118"/>
      <c r="H917" s="106"/>
      <c r="I917" s="98">
        <f>'Dep. Res. Class'!G$113</f>
        <v>-6489.75</v>
      </c>
      <c r="J917" s="106">
        <f t="shared" ref="J917:X917" si="557">+J113+J381+J649</f>
        <v>-4299.2284001885037</v>
      </c>
      <c r="K917" s="106">
        <f t="shared" si="557"/>
        <v>-1353.1963662665778</v>
      </c>
      <c r="L917" s="106">
        <f t="shared" si="557"/>
        <v>-17.152320375734529</v>
      </c>
      <c r="M917" s="106">
        <f t="shared" si="557"/>
        <v>-430.94651344417537</v>
      </c>
      <c r="N917" s="106">
        <f t="shared" si="557"/>
        <v>-389.22639972500849</v>
      </c>
      <c r="O917" s="106">
        <f t="shared" si="557"/>
        <v>0</v>
      </c>
      <c r="P917" s="106">
        <f t="shared" si="557"/>
        <v>0</v>
      </c>
      <c r="Q917" s="106">
        <f t="shared" si="557"/>
        <v>0</v>
      </c>
      <c r="R917" s="106">
        <f t="shared" si="557"/>
        <v>0</v>
      </c>
      <c r="S917" s="106">
        <f t="shared" si="557"/>
        <v>0</v>
      </c>
      <c r="T917" s="106">
        <f t="shared" si="557"/>
        <v>0</v>
      </c>
      <c r="U917" s="106">
        <f t="shared" si="557"/>
        <v>0</v>
      </c>
      <c r="V917" s="106">
        <f t="shared" si="557"/>
        <v>0</v>
      </c>
      <c r="W917" s="106">
        <f t="shared" si="557"/>
        <v>0</v>
      </c>
      <c r="X917" s="106">
        <f t="shared" si="557"/>
        <v>0</v>
      </c>
      <c r="Y917" s="98">
        <f t="shared" si="542"/>
        <v>0</v>
      </c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31"/>
        <v>889</v>
      </c>
      <c r="C918" s="97">
        <v>39604</v>
      </c>
      <c r="E918" s="107" t="s">
        <v>304</v>
      </c>
      <c r="G918" s="118"/>
      <c r="H918" s="106"/>
      <c r="I918" s="98">
        <f>'Dep. Res. Class'!G$114</f>
        <v>3201.2900000000004</v>
      </c>
      <c r="J918" s="106">
        <f t="shared" ref="J918:X918" si="558">+J114+J382+J650</f>
        <v>2120.7406888153555</v>
      </c>
      <c r="K918" s="106">
        <f t="shared" si="558"/>
        <v>667.51014990801389</v>
      </c>
      <c r="L918" s="106">
        <f t="shared" si="558"/>
        <v>8.4609656297446278</v>
      </c>
      <c r="M918" s="106">
        <f t="shared" si="558"/>
        <v>212.5790306288693</v>
      </c>
      <c r="N918" s="106">
        <f t="shared" si="558"/>
        <v>191.9991650180165</v>
      </c>
      <c r="O918" s="106">
        <f t="shared" si="558"/>
        <v>0</v>
      </c>
      <c r="P918" s="106">
        <f t="shared" si="558"/>
        <v>0</v>
      </c>
      <c r="Q918" s="106">
        <f t="shared" si="558"/>
        <v>0</v>
      </c>
      <c r="R918" s="106">
        <f t="shared" si="558"/>
        <v>0</v>
      </c>
      <c r="S918" s="106">
        <f t="shared" si="558"/>
        <v>0</v>
      </c>
      <c r="T918" s="106">
        <f t="shared" si="558"/>
        <v>0</v>
      </c>
      <c r="U918" s="106">
        <f t="shared" si="558"/>
        <v>0</v>
      </c>
      <c r="V918" s="106">
        <f t="shared" si="558"/>
        <v>0</v>
      </c>
      <c r="W918" s="106">
        <f t="shared" si="558"/>
        <v>0</v>
      </c>
      <c r="X918" s="106">
        <f t="shared" si="558"/>
        <v>0</v>
      </c>
      <c r="Y918" s="98">
        <f t="shared" si="542"/>
        <v>0</v>
      </c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31"/>
        <v>890</v>
      </c>
      <c r="C919" s="97">
        <v>39605</v>
      </c>
      <c r="E919" s="98" t="s">
        <v>305</v>
      </c>
      <c r="G919" s="118"/>
      <c r="H919" s="106"/>
      <c r="I919" s="98">
        <f>'Dep. Res. Class'!G$115</f>
        <v>0</v>
      </c>
      <c r="J919" s="106">
        <f t="shared" ref="J919:X919" si="559">+J115+J383+J651</f>
        <v>0</v>
      </c>
      <c r="K919" s="106">
        <f t="shared" si="559"/>
        <v>0</v>
      </c>
      <c r="L919" s="106">
        <f t="shared" si="559"/>
        <v>0</v>
      </c>
      <c r="M919" s="106">
        <f t="shared" si="559"/>
        <v>0</v>
      </c>
      <c r="N919" s="106">
        <f t="shared" si="559"/>
        <v>0</v>
      </c>
      <c r="O919" s="106">
        <f t="shared" si="559"/>
        <v>0</v>
      </c>
      <c r="P919" s="106">
        <f t="shared" si="559"/>
        <v>0</v>
      </c>
      <c r="Q919" s="106">
        <f t="shared" si="559"/>
        <v>0</v>
      </c>
      <c r="R919" s="106">
        <f t="shared" si="559"/>
        <v>0</v>
      </c>
      <c r="S919" s="106">
        <f t="shared" si="559"/>
        <v>0</v>
      </c>
      <c r="T919" s="106">
        <f t="shared" si="559"/>
        <v>0</v>
      </c>
      <c r="U919" s="106">
        <f t="shared" si="559"/>
        <v>0</v>
      </c>
      <c r="V919" s="106">
        <f t="shared" si="559"/>
        <v>0</v>
      </c>
      <c r="W919" s="106">
        <f t="shared" si="559"/>
        <v>0</v>
      </c>
      <c r="X919" s="106">
        <f t="shared" si="559"/>
        <v>0</v>
      </c>
      <c r="Y919" s="98">
        <f t="shared" si="542"/>
        <v>0</v>
      </c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31"/>
        <v>891</v>
      </c>
      <c r="C920" s="97">
        <v>39700</v>
      </c>
      <c r="E920" s="107" t="s">
        <v>306</v>
      </c>
      <c r="G920" s="118"/>
      <c r="H920" s="106"/>
      <c r="I920" s="98">
        <f>'Dep. Res. Class'!G$116</f>
        <v>275521.77609875001</v>
      </c>
      <c r="J920" s="106">
        <f t="shared" ref="J920:X920" si="560">+J116+J384+J652</f>
        <v>182523.370649736</v>
      </c>
      <c r="K920" s="106">
        <f t="shared" si="560"/>
        <v>57449.834931105535</v>
      </c>
      <c r="L920" s="106">
        <f t="shared" si="560"/>
        <v>728.20028107972678</v>
      </c>
      <c r="M920" s="106">
        <f t="shared" si="560"/>
        <v>18295.797031889222</v>
      </c>
      <c r="N920" s="106">
        <f t="shared" si="560"/>
        <v>16524.573204939537</v>
      </c>
      <c r="O920" s="106">
        <f t="shared" si="560"/>
        <v>0</v>
      </c>
      <c r="P920" s="106">
        <f t="shared" si="560"/>
        <v>0</v>
      </c>
      <c r="Q920" s="106">
        <f t="shared" si="560"/>
        <v>0</v>
      </c>
      <c r="R920" s="106">
        <f t="shared" si="560"/>
        <v>0</v>
      </c>
      <c r="S920" s="106">
        <f t="shared" si="560"/>
        <v>0</v>
      </c>
      <c r="T920" s="106">
        <f t="shared" si="560"/>
        <v>0</v>
      </c>
      <c r="U920" s="106">
        <f t="shared" si="560"/>
        <v>0</v>
      </c>
      <c r="V920" s="106">
        <f t="shared" si="560"/>
        <v>0</v>
      </c>
      <c r="W920" s="106">
        <f t="shared" si="560"/>
        <v>0</v>
      </c>
      <c r="X920" s="106">
        <f t="shared" si="560"/>
        <v>0</v>
      </c>
      <c r="Y920" s="98">
        <f t="shared" si="542"/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31"/>
        <v>892</v>
      </c>
      <c r="C921" s="97">
        <v>39701</v>
      </c>
      <c r="E921" s="107" t="s">
        <v>307</v>
      </c>
      <c r="G921" s="118"/>
      <c r="H921" s="106"/>
      <c r="I921" s="98">
        <f>'Dep. Res. Class'!G$117</f>
        <v>0</v>
      </c>
      <c r="J921" s="106">
        <f t="shared" ref="J921:X921" si="561">+J117+J385+J653</f>
        <v>0</v>
      </c>
      <c r="K921" s="106">
        <f t="shared" si="561"/>
        <v>0</v>
      </c>
      <c r="L921" s="106">
        <f t="shared" si="561"/>
        <v>0</v>
      </c>
      <c r="M921" s="106">
        <f t="shared" si="561"/>
        <v>0</v>
      </c>
      <c r="N921" s="106">
        <f t="shared" si="561"/>
        <v>0</v>
      </c>
      <c r="O921" s="106">
        <f t="shared" si="561"/>
        <v>0</v>
      </c>
      <c r="P921" s="106">
        <f t="shared" si="561"/>
        <v>0</v>
      </c>
      <c r="Q921" s="106">
        <f t="shared" si="561"/>
        <v>0</v>
      </c>
      <c r="R921" s="106">
        <f t="shared" si="561"/>
        <v>0</v>
      </c>
      <c r="S921" s="106">
        <f t="shared" si="561"/>
        <v>0</v>
      </c>
      <c r="T921" s="106">
        <f t="shared" si="561"/>
        <v>0</v>
      </c>
      <c r="U921" s="106">
        <f t="shared" si="561"/>
        <v>0</v>
      </c>
      <c r="V921" s="106">
        <f t="shared" si="561"/>
        <v>0</v>
      </c>
      <c r="W921" s="106">
        <f t="shared" si="561"/>
        <v>0</v>
      </c>
      <c r="X921" s="106">
        <f t="shared" si="561"/>
        <v>0</v>
      </c>
      <c r="Y921" s="98">
        <f t="shared" si="542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31"/>
        <v>893</v>
      </c>
      <c r="C922" s="97">
        <v>39702</v>
      </c>
      <c r="E922" s="107" t="s">
        <v>308</v>
      </c>
      <c r="G922" s="118"/>
      <c r="H922" s="106"/>
      <c r="I922" s="98">
        <f>'Dep. Res. Class'!G$118</f>
        <v>0</v>
      </c>
      <c r="J922" s="106">
        <f t="shared" ref="J922:X922" si="562">+J118+J386+J654</f>
        <v>0</v>
      </c>
      <c r="K922" s="106">
        <f t="shared" si="562"/>
        <v>0</v>
      </c>
      <c r="L922" s="106">
        <f t="shared" si="562"/>
        <v>0</v>
      </c>
      <c r="M922" s="106">
        <f t="shared" si="562"/>
        <v>0</v>
      </c>
      <c r="N922" s="106">
        <f t="shared" si="562"/>
        <v>0</v>
      </c>
      <c r="O922" s="106">
        <f t="shared" si="562"/>
        <v>0</v>
      </c>
      <c r="P922" s="106">
        <f t="shared" si="562"/>
        <v>0</v>
      </c>
      <c r="Q922" s="106">
        <f t="shared" si="562"/>
        <v>0</v>
      </c>
      <c r="R922" s="106">
        <f t="shared" si="562"/>
        <v>0</v>
      </c>
      <c r="S922" s="106">
        <f t="shared" si="562"/>
        <v>0</v>
      </c>
      <c r="T922" s="106">
        <f t="shared" si="562"/>
        <v>0</v>
      </c>
      <c r="U922" s="106">
        <f t="shared" si="562"/>
        <v>0</v>
      </c>
      <c r="V922" s="106">
        <f t="shared" si="562"/>
        <v>0</v>
      </c>
      <c r="W922" s="106">
        <f t="shared" si="562"/>
        <v>0</v>
      </c>
      <c r="X922" s="106">
        <f t="shared" si="562"/>
        <v>0</v>
      </c>
      <c r="Y922" s="98">
        <f t="shared" si="542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31"/>
        <v>894</v>
      </c>
      <c r="C923" s="97">
        <v>39705</v>
      </c>
      <c r="E923" s="107" t="s">
        <v>309</v>
      </c>
      <c r="G923" s="118"/>
      <c r="H923" s="106"/>
      <c r="I923" s="98">
        <f>'Dep. Res. Class'!G$119</f>
        <v>0</v>
      </c>
      <c r="J923" s="106">
        <f t="shared" ref="J923:X923" si="563">+J119+J387+J655</f>
        <v>0</v>
      </c>
      <c r="K923" s="106">
        <f t="shared" si="563"/>
        <v>0</v>
      </c>
      <c r="L923" s="106">
        <f t="shared" si="563"/>
        <v>0</v>
      </c>
      <c r="M923" s="106">
        <f t="shared" si="563"/>
        <v>0</v>
      </c>
      <c r="N923" s="106">
        <f t="shared" si="563"/>
        <v>0</v>
      </c>
      <c r="O923" s="106">
        <f t="shared" si="563"/>
        <v>0</v>
      </c>
      <c r="P923" s="106">
        <f t="shared" si="563"/>
        <v>0</v>
      </c>
      <c r="Q923" s="106">
        <f t="shared" si="563"/>
        <v>0</v>
      </c>
      <c r="R923" s="106">
        <f t="shared" si="563"/>
        <v>0</v>
      </c>
      <c r="S923" s="106">
        <f t="shared" si="563"/>
        <v>0</v>
      </c>
      <c r="T923" s="106">
        <f t="shared" si="563"/>
        <v>0</v>
      </c>
      <c r="U923" s="106">
        <f t="shared" si="563"/>
        <v>0</v>
      </c>
      <c r="V923" s="106">
        <f t="shared" si="563"/>
        <v>0</v>
      </c>
      <c r="W923" s="106">
        <f t="shared" si="563"/>
        <v>0</v>
      </c>
      <c r="X923" s="106">
        <f t="shared" si="563"/>
        <v>0</v>
      </c>
      <c r="Y923" s="98">
        <f t="shared" si="542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31"/>
        <v>895</v>
      </c>
      <c r="C924" s="97">
        <v>39800</v>
      </c>
      <c r="E924" s="107" t="s">
        <v>310</v>
      </c>
      <c r="G924" s="118"/>
      <c r="H924" s="106"/>
      <c r="I924" s="98">
        <f>'Dep. Res. Class'!G$120</f>
        <v>2897919.8159670029</v>
      </c>
      <c r="J924" s="106">
        <f t="shared" ref="J924:X924" si="564">+J120+J388+J656</f>
        <v>1919768.7390537972</v>
      </c>
      <c r="K924" s="106">
        <f t="shared" si="564"/>
        <v>604253.56365013425</v>
      </c>
      <c r="L924" s="106">
        <f t="shared" si="564"/>
        <v>7659.1623878663559</v>
      </c>
      <c r="M924" s="106">
        <f t="shared" si="564"/>
        <v>192433.98296263593</v>
      </c>
      <c r="N924" s="106">
        <f t="shared" si="564"/>
        <v>173804.36791256917</v>
      </c>
      <c r="O924" s="106">
        <f t="shared" si="564"/>
        <v>0</v>
      </c>
      <c r="P924" s="106">
        <f t="shared" si="564"/>
        <v>0</v>
      </c>
      <c r="Q924" s="106">
        <f t="shared" si="564"/>
        <v>0</v>
      </c>
      <c r="R924" s="106">
        <f t="shared" si="564"/>
        <v>0</v>
      </c>
      <c r="S924" s="106">
        <f t="shared" si="564"/>
        <v>0</v>
      </c>
      <c r="T924" s="106">
        <f t="shared" si="564"/>
        <v>0</v>
      </c>
      <c r="U924" s="106">
        <f t="shared" si="564"/>
        <v>0</v>
      </c>
      <c r="V924" s="106">
        <f t="shared" si="564"/>
        <v>0</v>
      </c>
      <c r="W924" s="106">
        <f t="shared" si="564"/>
        <v>0</v>
      </c>
      <c r="X924" s="106">
        <f t="shared" si="564"/>
        <v>0</v>
      </c>
      <c r="Y924" s="98">
        <f t="shared" si="542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31"/>
        <v>896</v>
      </c>
      <c r="C925" s="97">
        <v>39900</v>
      </c>
      <c r="E925" s="107" t="s">
        <v>311</v>
      </c>
      <c r="G925" s="118"/>
      <c r="H925" s="106"/>
      <c r="I925" s="98">
        <f>'Dep. Res. Class'!G$121</f>
        <v>0</v>
      </c>
      <c r="J925" s="106">
        <f t="shared" ref="J925:X925" si="565">+J121+J389+J657</f>
        <v>0</v>
      </c>
      <c r="K925" s="106">
        <f t="shared" si="565"/>
        <v>0</v>
      </c>
      <c r="L925" s="106">
        <f t="shared" si="565"/>
        <v>0</v>
      </c>
      <c r="M925" s="106">
        <f t="shared" si="565"/>
        <v>0</v>
      </c>
      <c r="N925" s="106">
        <f t="shared" si="565"/>
        <v>0</v>
      </c>
      <c r="O925" s="106">
        <f t="shared" si="565"/>
        <v>0</v>
      </c>
      <c r="P925" s="106">
        <f t="shared" si="565"/>
        <v>0</v>
      </c>
      <c r="Q925" s="106">
        <f t="shared" si="565"/>
        <v>0</v>
      </c>
      <c r="R925" s="106">
        <f t="shared" si="565"/>
        <v>0</v>
      </c>
      <c r="S925" s="106">
        <f t="shared" si="565"/>
        <v>0</v>
      </c>
      <c r="T925" s="106">
        <f t="shared" si="565"/>
        <v>0</v>
      </c>
      <c r="U925" s="106">
        <f t="shared" si="565"/>
        <v>0</v>
      </c>
      <c r="V925" s="106">
        <f t="shared" si="565"/>
        <v>0</v>
      </c>
      <c r="W925" s="106">
        <f t="shared" si="565"/>
        <v>0</v>
      </c>
      <c r="X925" s="106">
        <f t="shared" si="565"/>
        <v>0</v>
      </c>
      <c r="Y925" s="98">
        <f t="shared" si="542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31"/>
        <v>897</v>
      </c>
      <c r="C926" s="97">
        <v>39901</v>
      </c>
      <c r="E926" s="107" t="s">
        <v>312</v>
      </c>
      <c r="G926" s="118"/>
      <c r="H926" s="106"/>
      <c r="I926" s="98">
        <f>'Dep. Res. Class'!G$122</f>
        <v>25712.652588750025</v>
      </c>
      <c r="J926" s="106">
        <f t="shared" ref="J926:X926" si="566">+J122+J390+J658</f>
        <v>17033.71720848023</v>
      </c>
      <c r="K926" s="106">
        <f t="shared" si="566"/>
        <v>5361.4188605372228</v>
      </c>
      <c r="L926" s="106">
        <f t="shared" si="566"/>
        <v>67.958188668623649</v>
      </c>
      <c r="M926" s="106">
        <f t="shared" si="566"/>
        <v>1707.4275564579796</v>
      </c>
      <c r="N926" s="106">
        <f t="shared" si="566"/>
        <v>1542.1307746059697</v>
      </c>
      <c r="O926" s="106">
        <f t="shared" si="566"/>
        <v>0</v>
      </c>
      <c r="P926" s="106">
        <f t="shared" si="566"/>
        <v>0</v>
      </c>
      <c r="Q926" s="106">
        <f t="shared" si="566"/>
        <v>0</v>
      </c>
      <c r="R926" s="106">
        <f t="shared" si="566"/>
        <v>0</v>
      </c>
      <c r="S926" s="106">
        <f t="shared" si="566"/>
        <v>0</v>
      </c>
      <c r="T926" s="106">
        <f t="shared" si="566"/>
        <v>0</v>
      </c>
      <c r="U926" s="106">
        <f t="shared" si="566"/>
        <v>0</v>
      </c>
      <c r="V926" s="106">
        <f t="shared" si="566"/>
        <v>0</v>
      </c>
      <c r="W926" s="106">
        <f t="shared" si="566"/>
        <v>0</v>
      </c>
      <c r="X926" s="106">
        <f t="shared" si="566"/>
        <v>0</v>
      </c>
      <c r="Y926" s="98">
        <f t="shared" si="542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31"/>
        <v>898</v>
      </c>
      <c r="C927" s="97">
        <v>39902</v>
      </c>
      <c r="E927" s="107" t="s">
        <v>313</v>
      </c>
      <c r="G927" s="118"/>
      <c r="H927" s="106"/>
      <c r="I927" s="98">
        <f>'Dep. Res. Class'!G$123</f>
        <v>0</v>
      </c>
      <c r="J927" s="106">
        <f t="shared" ref="J927:X927" si="567">+J123+J391+J659</f>
        <v>0</v>
      </c>
      <c r="K927" s="106">
        <f t="shared" si="567"/>
        <v>0</v>
      </c>
      <c r="L927" s="106">
        <f t="shared" si="567"/>
        <v>0</v>
      </c>
      <c r="M927" s="106">
        <f t="shared" si="567"/>
        <v>0</v>
      </c>
      <c r="N927" s="106">
        <f t="shared" si="567"/>
        <v>0</v>
      </c>
      <c r="O927" s="106">
        <f t="shared" si="567"/>
        <v>0</v>
      </c>
      <c r="P927" s="106">
        <f t="shared" si="567"/>
        <v>0</v>
      </c>
      <c r="Q927" s="106">
        <f t="shared" si="567"/>
        <v>0</v>
      </c>
      <c r="R927" s="106">
        <f t="shared" si="567"/>
        <v>0</v>
      </c>
      <c r="S927" s="106">
        <f t="shared" si="567"/>
        <v>0</v>
      </c>
      <c r="T927" s="106">
        <f t="shared" si="567"/>
        <v>0</v>
      </c>
      <c r="U927" s="106">
        <f t="shared" si="567"/>
        <v>0</v>
      </c>
      <c r="V927" s="106">
        <f t="shared" si="567"/>
        <v>0</v>
      </c>
      <c r="W927" s="106">
        <f t="shared" si="567"/>
        <v>0</v>
      </c>
      <c r="X927" s="106">
        <f t="shared" si="567"/>
        <v>0</v>
      </c>
      <c r="Y927" s="98">
        <f t="shared" si="542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31"/>
        <v>899</v>
      </c>
      <c r="C928" s="97">
        <v>39903</v>
      </c>
      <c r="E928" s="107" t="s">
        <v>314</v>
      </c>
      <c r="G928" s="118"/>
      <c r="H928" s="106"/>
      <c r="I928" s="98">
        <f>'Dep. Res. Class'!G$124</f>
        <v>111545.2930470001</v>
      </c>
      <c r="J928" s="106">
        <f t="shared" ref="J928:X928" si="568">+J124+J392+J660</f>
        <v>73894.786667438966</v>
      </c>
      <c r="K928" s="106">
        <f t="shared" si="568"/>
        <v>23258.628641371561</v>
      </c>
      <c r="L928" s="106">
        <f t="shared" si="568"/>
        <v>294.81268195960388</v>
      </c>
      <c r="M928" s="106">
        <f t="shared" si="568"/>
        <v>7407.0734819852096</v>
      </c>
      <c r="N928" s="106">
        <f t="shared" si="568"/>
        <v>6689.9915742447511</v>
      </c>
      <c r="O928" s="106">
        <f t="shared" si="568"/>
        <v>0</v>
      </c>
      <c r="P928" s="106">
        <f t="shared" si="568"/>
        <v>0</v>
      </c>
      <c r="Q928" s="106">
        <f t="shared" si="568"/>
        <v>0</v>
      </c>
      <c r="R928" s="106">
        <f t="shared" si="568"/>
        <v>0</v>
      </c>
      <c r="S928" s="106">
        <f t="shared" si="568"/>
        <v>0</v>
      </c>
      <c r="T928" s="106">
        <f t="shared" si="568"/>
        <v>0</v>
      </c>
      <c r="U928" s="106">
        <f t="shared" si="568"/>
        <v>0</v>
      </c>
      <c r="V928" s="106">
        <f t="shared" si="568"/>
        <v>0</v>
      </c>
      <c r="W928" s="106">
        <f t="shared" si="568"/>
        <v>0</v>
      </c>
      <c r="X928" s="106">
        <f t="shared" si="568"/>
        <v>0</v>
      </c>
      <c r="Y928" s="98">
        <f t="shared" si="542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31"/>
        <v>900</v>
      </c>
      <c r="C929" s="97">
        <v>39904</v>
      </c>
      <c r="E929" s="107" t="s">
        <v>315</v>
      </c>
      <c r="G929" s="118"/>
      <c r="H929" s="106"/>
      <c r="I929" s="98">
        <f>'Dep. Res. Class'!G$125</f>
        <v>0</v>
      </c>
      <c r="J929" s="106">
        <f t="shared" ref="J929:X929" si="569">+J125+J393+J661</f>
        <v>0</v>
      </c>
      <c r="K929" s="106">
        <f t="shared" si="569"/>
        <v>0</v>
      </c>
      <c r="L929" s="106">
        <f t="shared" si="569"/>
        <v>0</v>
      </c>
      <c r="M929" s="106">
        <f t="shared" si="569"/>
        <v>0</v>
      </c>
      <c r="N929" s="106">
        <f t="shared" si="569"/>
        <v>0</v>
      </c>
      <c r="O929" s="106">
        <f t="shared" si="569"/>
        <v>0</v>
      </c>
      <c r="P929" s="106">
        <f t="shared" si="569"/>
        <v>0</v>
      </c>
      <c r="Q929" s="106">
        <f t="shared" si="569"/>
        <v>0</v>
      </c>
      <c r="R929" s="106">
        <f t="shared" si="569"/>
        <v>0</v>
      </c>
      <c r="S929" s="106">
        <f t="shared" si="569"/>
        <v>0</v>
      </c>
      <c r="T929" s="106">
        <f t="shared" si="569"/>
        <v>0</v>
      </c>
      <c r="U929" s="106">
        <f t="shared" si="569"/>
        <v>0</v>
      </c>
      <c r="V929" s="106">
        <f t="shared" si="569"/>
        <v>0</v>
      </c>
      <c r="W929" s="106">
        <f t="shared" si="569"/>
        <v>0</v>
      </c>
      <c r="X929" s="106">
        <f t="shared" si="569"/>
        <v>0</v>
      </c>
      <c r="Y929" s="98">
        <f t="shared" si="542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31"/>
        <v>901</v>
      </c>
      <c r="C930" s="97">
        <v>39905</v>
      </c>
      <c r="E930" s="107" t="s">
        <v>316</v>
      </c>
      <c r="G930" s="118"/>
      <c r="H930" s="106"/>
      <c r="I930" s="98">
        <f>'Dep. Res. Class'!G$126</f>
        <v>0</v>
      </c>
      <c r="J930" s="106">
        <f t="shared" ref="J930:X930" si="570">+J126+J394+J662</f>
        <v>0</v>
      </c>
      <c r="K930" s="106">
        <f t="shared" si="570"/>
        <v>0</v>
      </c>
      <c r="L930" s="106">
        <f t="shared" si="570"/>
        <v>0</v>
      </c>
      <c r="M930" s="106">
        <f t="shared" si="570"/>
        <v>0</v>
      </c>
      <c r="N930" s="106">
        <f t="shared" si="570"/>
        <v>0</v>
      </c>
      <c r="O930" s="106">
        <f t="shared" si="570"/>
        <v>0</v>
      </c>
      <c r="P930" s="106">
        <f t="shared" si="570"/>
        <v>0</v>
      </c>
      <c r="Q930" s="106">
        <f t="shared" si="570"/>
        <v>0</v>
      </c>
      <c r="R930" s="106">
        <f t="shared" si="570"/>
        <v>0</v>
      </c>
      <c r="S930" s="106">
        <f t="shared" si="570"/>
        <v>0</v>
      </c>
      <c r="T930" s="106">
        <f t="shared" si="570"/>
        <v>0</v>
      </c>
      <c r="U930" s="106">
        <f t="shared" si="570"/>
        <v>0</v>
      </c>
      <c r="V930" s="106">
        <f t="shared" si="570"/>
        <v>0</v>
      </c>
      <c r="W930" s="106">
        <f t="shared" si="570"/>
        <v>0</v>
      </c>
      <c r="X930" s="106">
        <f t="shared" si="570"/>
        <v>0</v>
      </c>
      <c r="Y930" s="98">
        <f t="shared" si="542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31"/>
        <v>902</v>
      </c>
      <c r="C931" s="97">
        <v>39906</v>
      </c>
      <c r="E931" s="107" t="s">
        <v>317</v>
      </c>
      <c r="G931" s="118"/>
      <c r="H931" s="106"/>
      <c r="I931" s="98">
        <f>'Dep. Res. Class'!G$127</f>
        <v>-618423.020448289</v>
      </c>
      <c r="J931" s="106">
        <f t="shared" ref="J931:X931" si="571">+J127+J395+J663</f>
        <v>-409683.24093249196</v>
      </c>
      <c r="K931" s="106">
        <f t="shared" si="571"/>
        <v>-128949.15583592992</v>
      </c>
      <c r="L931" s="106">
        <f t="shared" si="571"/>
        <v>-1634.4835740141732</v>
      </c>
      <c r="M931" s="106">
        <f t="shared" si="571"/>
        <v>-41065.872259456242</v>
      </c>
      <c r="N931" s="106">
        <f t="shared" si="571"/>
        <v>-37090.26784639668</v>
      </c>
      <c r="O931" s="106">
        <f t="shared" si="571"/>
        <v>0</v>
      </c>
      <c r="P931" s="106">
        <f t="shared" si="571"/>
        <v>0</v>
      </c>
      <c r="Q931" s="106">
        <f t="shared" si="571"/>
        <v>0</v>
      </c>
      <c r="R931" s="106">
        <f t="shared" si="571"/>
        <v>0</v>
      </c>
      <c r="S931" s="106">
        <f t="shared" si="571"/>
        <v>0</v>
      </c>
      <c r="T931" s="106">
        <f t="shared" si="571"/>
        <v>0</v>
      </c>
      <c r="U931" s="106">
        <f t="shared" si="571"/>
        <v>0</v>
      </c>
      <c r="V931" s="106">
        <f t="shared" si="571"/>
        <v>0</v>
      </c>
      <c r="W931" s="106">
        <f t="shared" si="571"/>
        <v>0</v>
      </c>
      <c r="X931" s="106">
        <f t="shared" si="571"/>
        <v>0</v>
      </c>
      <c r="Y931" s="98">
        <f t="shared" si="542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31"/>
        <v>903</v>
      </c>
      <c r="C932" s="97">
        <v>39907</v>
      </c>
      <c r="E932" s="107" t="s">
        <v>318</v>
      </c>
      <c r="G932" s="118"/>
      <c r="H932" s="106"/>
      <c r="I932" s="98">
        <f>'Dep. Res. Class'!G$128</f>
        <v>0</v>
      </c>
      <c r="J932" s="106">
        <f t="shared" ref="J932:X932" si="572">+J128+J396+J664</f>
        <v>0</v>
      </c>
      <c r="K932" s="106">
        <f t="shared" si="572"/>
        <v>0</v>
      </c>
      <c r="L932" s="106">
        <f t="shared" si="572"/>
        <v>0</v>
      </c>
      <c r="M932" s="106">
        <f t="shared" si="572"/>
        <v>0</v>
      </c>
      <c r="N932" s="106">
        <f t="shared" si="572"/>
        <v>0</v>
      </c>
      <c r="O932" s="106">
        <f t="shared" si="572"/>
        <v>0</v>
      </c>
      <c r="P932" s="106">
        <f t="shared" si="572"/>
        <v>0</v>
      </c>
      <c r="Q932" s="106">
        <f t="shared" si="572"/>
        <v>0</v>
      </c>
      <c r="R932" s="106">
        <f t="shared" si="572"/>
        <v>0</v>
      </c>
      <c r="S932" s="106">
        <f t="shared" si="572"/>
        <v>0</v>
      </c>
      <c r="T932" s="106">
        <f t="shared" si="572"/>
        <v>0</v>
      </c>
      <c r="U932" s="106">
        <f t="shared" si="572"/>
        <v>0</v>
      </c>
      <c r="V932" s="106">
        <f t="shared" si="572"/>
        <v>0</v>
      </c>
      <c r="W932" s="106">
        <f t="shared" si="572"/>
        <v>0</v>
      </c>
      <c r="X932" s="106">
        <f t="shared" si="572"/>
        <v>0</v>
      </c>
      <c r="Y932" s="98">
        <f t="shared" si="542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31"/>
        <v>904</v>
      </c>
      <c r="C933" s="97">
        <v>39908</v>
      </c>
      <c r="E933" s="107" t="s">
        <v>319</v>
      </c>
      <c r="G933" s="118"/>
      <c r="H933" s="106"/>
      <c r="I933" s="98">
        <f>'Dep. Res. Class'!G$129</f>
        <v>0</v>
      </c>
      <c r="J933" s="106">
        <f t="shared" ref="J933:X933" si="573">+J129+J397+J665</f>
        <v>0</v>
      </c>
      <c r="K933" s="106">
        <f t="shared" si="573"/>
        <v>0</v>
      </c>
      <c r="L933" s="106">
        <f t="shared" si="573"/>
        <v>0</v>
      </c>
      <c r="M933" s="106">
        <f t="shared" si="573"/>
        <v>0</v>
      </c>
      <c r="N933" s="106">
        <f t="shared" si="573"/>
        <v>0</v>
      </c>
      <c r="O933" s="106">
        <f t="shared" si="573"/>
        <v>0</v>
      </c>
      <c r="P933" s="106">
        <f t="shared" si="573"/>
        <v>0</v>
      </c>
      <c r="Q933" s="106">
        <f t="shared" si="573"/>
        <v>0</v>
      </c>
      <c r="R933" s="106">
        <f t="shared" si="573"/>
        <v>0</v>
      </c>
      <c r="S933" s="106">
        <f t="shared" si="573"/>
        <v>0</v>
      </c>
      <c r="T933" s="106">
        <f t="shared" si="573"/>
        <v>0</v>
      </c>
      <c r="U933" s="106">
        <f t="shared" si="573"/>
        <v>0</v>
      </c>
      <c r="V933" s="106">
        <f t="shared" si="573"/>
        <v>0</v>
      </c>
      <c r="W933" s="106">
        <f t="shared" si="573"/>
        <v>0</v>
      </c>
      <c r="X933" s="106">
        <f t="shared" si="573"/>
        <v>0</v>
      </c>
      <c r="Y933" s="98">
        <f t="shared" si="542"/>
        <v>0</v>
      </c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31"/>
        <v>905</v>
      </c>
      <c r="C934" s="97">
        <v>39909</v>
      </c>
      <c r="E934" s="107" t="s">
        <v>320</v>
      </c>
      <c r="G934" s="118"/>
      <c r="H934" s="106"/>
      <c r="I934" s="98">
        <f>'Dep. Res. Class'!G$130</f>
        <v>63339.432109999987</v>
      </c>
      <c r="J934" s="106">
        <f t="shared" ref="J934:X934" si="574">+J130+J398+J666</f>
        <v>41960.119477502769</v>
      </c>
      <c r="K934" s="106">
        <f t="shared" si="574"/>
        <v>13207.086462905439</v>
      </c>
      <c r="L934" s="106">
        <f t="shared" si="574"/>
        <v>167.40525166112823</v>
      </c>
      <c r="M934" s="106">
        <f t="shared" si="574"/>
        <v>4206.0029171136866</v>
      </c>
      <c r="N934" s="106">
        <f t="shared" si="574"/>
        <v>3798.8180008169638</v>
      </c>
      <c r="O934" s="106">
        <f t="shared" si="574"/>
        <v>0</v>
      </c>
      <c r="P934" s="106">
        <f t="shared" si="574"/>
        <v>0</v>
      </c>
      <c r="Q934" s="106">
        <f t="shared" si="574"/>
        <v>0</v>
      </c>
      <c r="R934" s="106">
        <f t="shared" si="574"/>
        <v>0</v>
      </c>
      <c r="S934" s="106">
        <f t="shared" si="574"/>
        <v>0</v>
      </c>
      <c r="T934" s="106">
        <f t="shared" si="574"/>
        <v>0</v>
      </c>
      <c r="U934" s="106">
        <f t="shared" si="574"/>
        <v>0</v>
      </c>
      <c r="V934" s="106">
        <f t="shared" si="574"/>
        <v>0</v>
      </c>
      <c r="W934" s="106">
        <f t="shared" si="574"/>
        <v>0</v>
      </c>
      <c r="X934" s="106">
        <f t="shared" si="574"/>
        <v>0</v>
      </c>
      <c r="Y934" s="98">
        <f t="shared" si="542"/>
        <v>0</v>
      </c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31"/>
        <v>906</v>
      </c>
      <c r="C935" s="103"/>
      <c r="E935" s="107" t="s">
        <v>321</v>
      </c>
      <c r="G935" s="118"/>
      <c r="H935" s="106"/>
      <c r="I935" s="98">
        <f>'Dep. Res. Class'!G$131</f>
        <v>0</v>
      </c>
      <c r="J935" s="106">
        <f t="shared" ref="J935:X935" si="575">+J131+J399+J667</f>
        <v>0</v>
      </c>
      <c r="K935" s="106">
        <f t="shared" si="575"/>
        <v>0</v>
      </c>
      <c r="L935" s="106">
        <f t="shared" si="575"/>
        <v>0</v>
      </c>
      <c r="M935" s="106">
        <f t="shared" si="575"/>
        <v>0</v>
      </c>
      <c r="N935" s="106">
        <f t="shared" si="575"/>
        <v>0</v>
      </c>
      <c r="O935" s="106">
        <f t="shared" si="575"/>
        <v>0</v>
      </c>
      <c r="P935" s="106">
        <f t="shared" si="575"/>
        <v>0</v>
      </c>
      <c r="Q935" s="106">
        <f t="shared" si="575"/>
        <v>0</v>
      </c>
      <c r="R935" s="106">
        <f t="shared" si="575"/>
        <v>0</v>
      </c>
      <c r="S935" s="106">
        <f t="shared" si="575"/>
        <v>0</v>
      </c>
      <c r="T935" s="106">
        <f t="shared" si="575"/>
        <v>0</v>
      </c>
      <c r="U935" s="106">
        <f t="shared" si="575"/>
        <v>0</v>
      </c>
      <c r="V935" s="106">
        <f t="shared" si="575"/>
        <v>0</v>
      </c>
      <c r="W935" s="106">
        <f t="shared" si="575"/>
        <v>0</v>
      </c>
      <c r="X935" s="106">
        <f t="shared" si="575"/>
        <v>0</v>
      </c>
      <c r="Y935" s="98">
        <f t="shared" ref="Y935" si="576">SUM(J935:X935)-I935</f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31"/>
        <v>907</v>
      </c>
      <c r="C936" s="103"/>
      <c r="E936" s="107" t="s">
        <v>355</v>
      </c>
      <c r="G936" s="118"/>
      <c r="H936" s="106"/>
      <c r="I936" s="98">
        <f>'Dep. Res. Class'!G$132</f>
        <v>-2179656.3599999985</v>
      </c>
      <c r="J936" s="106">
        <f t="shared" ref="J936:X936" si="577">+J132+J400+J668</f>
        <v>-1443944.7629821629</v>
      </c>
      <c r="K936" s="106">
        <f t="shared" si="577"/>
        <v>-454486.39255161351</v>
      </c>
      <c r="L936" s="106">
        <f t="shared" si="577"/>
        <v>-5760.8019100469719</v>
      </c>
      <c r="M936" s="106">
        <f t="shared" si="577"/>
        <v>-144738.28866264829</v>
      </c>
      <c r="N936" s="106">
        <f t="shared" si="577"/>
        <v>-130726.11389352693</v>
      </c>
      <c r="O936" s="106">
        <f t="shared" si="577"/>
        <v>0</v>
      </c>
      <c r="P936" s="106">
        <f t="shared" si="577"/>
        <v>0</v>
      </c>
      <c r="Q936" s="106">
        <f t="shared" si="577"/>
        <v>0</v>
      </c>
      <c r="R936" s="106">
        <f t="shared" si="577"/>
        <v>0</v>
      </c>
      <c r="S936" s="106">
        <f t="shared" si="577"/>
        <v>0</v>
      </c>
      <c r="T936" s="106">
        <f t="shared" si="577"/>
        <v>0</v>
      </c>
      <c r="U936" s="106">
        <f t="shared" si="577"/>
        <v>0</v>
      </c>
      <c r="V936" s="106">
        <f t="shared" si="577"/>
        <v>0</v>
      </c>
      <c r="W936" s="106">
        <f t="shared" si="577"/>
        <v>0</v>
      </c>
      <c r="X936" s="106">
        <f t="shared" si="577"/>
        <v>0</v>
      </c>
      <c r="Y936" s="98">
        <f t="shared" ref="Y936" si="578">SUM(J936:X936)-I936</f>
        <v>0</v>
      </c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31"/>
        <v>908</v>
      </c>
      <c r="C937" s="103"/>
      <c r="E937" s="110" t="s">
        <v>453</v>
      </c>
      <c r="G937" s="118"/>
      <c r="H937" s="106"/>
      <c r="I937" s="98">
        <f>'Dep. Res. Class'!G$133</f>
        <v>0</v>
      </c>
      <c r="J937" s="106">
        <f t="shared" ref="J937:X937" si="579">+J133+J401+J669</f>
        <v>0</v>
      </c>
      <c r="K937" s="106">
        <f t="shared" si="579"/>
        <v>0</v>
      </c>
      <c r="L937" s="106">
        <f t="shared" si="579"/>
        <v>0</v>
      </c>
      <c r="M937" s="106">
        <f t="shared" si="579"/>
        <v>0</v>
      </c>
      <c r="N937" s="106">
        <f t="shared" si="579"/>
        <v>0</v>
      </c>
      <c r="O937" s="106">
        <f t="shared" si="579"/>
        <v>0</v>
      </c>
      <c r="P937" s="106">
        <f t="shared" si="579"/>
        <v>0</v>
      </c>
      <c r="Q937" s="106">
        <f t="shared" si="579"/>
        <v>0</v>
      </c>
      <c r="R937" s="106">
        <f t="shared" si="579"/>
        <v>0</v>
      </c>
      <c r="S937" s="106">
        <f t="shared" si="579"/>
        <v>0</v>
      </c>
      <c r="T937" s="106">
        <f t="shared" si="579"/>
        <v>0</v>
      </c>
      <c r="U937" s="106">
        <f t="shared" si="579"/>
        <v>0</v>
      </c>
      <c r="V937" s="106">
        <f t="shared" si="579"/>
        <v>0</v>
      </c>
      <c r="W937" s="106">
        <f t="shared" si="579"/>
        <v>0</v>
      </c>
      <c r="X937" s="106">
        <f t="shared" si="579"/>
        <v>0</v>
      </c>
      <c r="Y937" s="98">
        <f t="shared" si="542"/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31"/>
        <v>909</v>
      </c>
      <c r="G938" s="118"/>
      <c r="I938" s="98"/>
      <c r="J938" s="119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31"/>
        <v>910</v>
      </c>
      <c r="D939" s="97" t="s">
        <v>149</v>
      </c>
      <c r="G939" s="118"/>
      <c r="I939" s="98">
        <f>'Dep. Res. Class'!G$135</f>
        <v>7589384.3905048436</v>
      </c>
      <c r="J939" s="106">
        <f>SUM(J902:J937)</f>
        <v>5027697.0471290508</v>
      </c>
      <c r="K939" s="106">
        <f t="shared" ref="K939:X939" si="580">SUM(K902:K937)</f>
        <v>1582484.2835904998</v>
      </c>
      <c r="L939" s="106">
        <f t="shared" si="580"/>
        <v>20058.639010830597</v>
      </c>
      <c r="M939" s="106">
        <f t="shared" si="580"/>
        <v>503966.83112226392</v>
      </c>
      <c r="N939" s="106">
        <f t="shared" si="580"/>
        <v>455177.58965220232</v>
      </c>
      <c r="O939" s="106">
        <f t="shared" si="580"/>
        <v>0</v>
      </c>
      <c r="P939" s="106">
        <f t="shared" si="580"/>
        <v>0</v>
      </c>
      <c r="Q939" s="106">
        <f t="shared" si="580"/>
        <v>0</v>
      </c>
      <c r="R939" s="106">
        <f t="shared" si="580"/>
        <v>0</v>
      </c>
      <c r="S939" s="106">
        <f t="shared" si="580"/>
        <v>0</v>
      </c>
      <c r="T939" s="106">
        <f t="shared" si="580"/>
        <v>0</v>
      </c>
      <c r="U939" s="106">
        <f t="shared" si="580"/>
        <v>0</v>
      </c>
      <c r="V939" s="106">
        <f t="shared" si="580"/>
        <v>0</v>
      </c>
      <c r="W939" s="106">
        <f t="shared" si="580"/>
        <v>0</v>
      </c>
      <c r="X939" s="106">
        <f t="shared" si="580"/>
        <v>0</v>
      </c>
      <c r="Y939" s="98">
        <f>SUM(J939:X939)-I939</f>
        <v>0</v>
      </c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31"/>
        <v>911</v>
      </c>
      <c r="G940" s="118"/>
      <c r="I940" s="98"/>
      <c r="J940" s="119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31"/>
        <v>912</v>
      </c>
      <c r="D941" s="97" t="s">
        <v>354</v>
      </c>
      <c r="G941" s="118"/>
      <c r="I941" s="98">
        <f>'Dep. Res. Class'!G$137</f>
        <v>176929173.93202332</v>
      </c>
      <c r="J941" s="98">
        <f>J939+J898+J870+J856+J834+J822</f>
        <v>114109814.11066763</v>
      </c>
      <c r="K941" s="98">
        <f t="shared" ref="K941:X941" si="581">K939+K898+K870+K856+K834+K822</f>
        <v>41315883.669168666</v>
      </c>
      <c r="L941" s="98">
        <f t="shared" si="581"/>
        <v>443475.91610338748</v>
      </c>
      <c r="M941" s="98">
        <f t="shared" si="581"/>
        <v>11089427.731322562</v>
      </c>
      <c r="N941" s="98">
        <f t="shared" si="581"/>
        <v>9970572.5047610942</v>
      </c>
      <c r="O941" s="98">
        <f t="shared" si="581"/>
        <v>0</v>
      </c>
      <c r="P941" s="98">
        <f t="shared" si="581"/>
        <v>0</v>
      </c>
      <c r="Q941" s="98">
        <f t="shared" si="581"/>
        <v>0</v>
      </c>
      <c r="R941" s="98">
        <f t="shared" si="581"/>
        <v>0</v>
      </c>
      <c r="S941" s="98">
        <f t="shared" si="581"/>
        <v>0</v>
      </c>
      <c r="T941" s="98">
        <f t="shared" si="581"/>
        <v>0</v>
      </c>
      <c r="U941" s="98">
        <f t="shared" si="581"/>
        <v>0</v>
      </c>
      <c r="V941" s="98">
        <f t="shared" si="581"/>
        <v>0</v>
      </c>
      <c r="W941" s="98">
        <f t="shared" si="581"/>
        <v>0</v>
      </c>
      <c r="X941" s="98">
        <f t="shared" si="581"/>
        <v>0</v>
      </c>
      <c r="Y941" s="98">
        <f>SUM(J941:X941)-I941</f>
        <v>0</v>
      </c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31"/>
        <v>913</v>
      </c>
      <c r="G942" s="118"/>
      <c r="I942" s="98"/>
      <c r="J942" s="119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31"/>
        <v>914</v>
      </c>
      <c r="D943" s="97" t="s">
        <v>347</v>
      </c>
      <c r="G943" s="118"/>
      <c r="I943" s="98"/>
      <c r="J943" s="119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31"/>
        <v>915</v>
      </c>
      <c r="G944" s="118"/>
      <c r="I944" s="98"/>
      <c r="J944" s="119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si="531"/>
        <v>916</v>
      </c>
      <c r="D945" s="97" t="s">
        <v>322</v>
      </c>
      <c r="G945" s="118"/>
      <c r="I945" s="98"/>
      <c r="J945" s="119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31"/>
        <v>917</v>
      </c>
      <c r="G946" s="118"/>
      <c r="I946" s="98"/>
      <c r="J946" s="119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31"/>
        <v>918</v>
      </c>
      <c r="C947" s="97">
        <v>30100</v>
      </c>
      <c r="E947" s="107" t="s">
        <v>323</v>
      </c>
      <c r="G947" s="118"/>
      <c r="H947" s="106"/>
      <c r="I947" s="98">
        <f>'Dep. Res. Class'!G$143</f>
        <v>0</v>
      </c>
      <c r="J947" s="106">
        <f t="shared" ref="J947:X947" si="582">+J143+J411+J679</f>
        <v>0</v>
      </c>
      <c r="K947" s="106">
        <f t="shared" si="582"/>
        <v>0</v>
      </c>
      <c r="L947" s="106">
        <f t="shared" si="582"/>
        <v>0</v>
      </c>
      <c r="M947" s="106">
        <f t="shared" si="582"/>
        <v>0</v>
      </c>
      <c r="N947" s="106">
        <f t="shared" si="582"/>
        <v>0</v>
      </c>
      <c r="O947" s="106">
        <f t="shared" si="582"/>
        <v>0</v>
      </c>
      <c r="P947" s="106">
        <f t="shared" si="582"/>
        <v>0</v>
      </c>
      <c r="Q947" s="106">
        <f t="shared" si="582"/>
        <v>0</v>
      </c>
      <c r="R947" s="106">
        <f t="shared" si="582"/>
        <v>0</v>
      </c>
      <c r="S947" s="106">
        <f t="shared" si="582"/>
        <v>0</v>
      </c>
      <c r="T947" s="106">
        <f t="shared" si="582"/>
        <v>0</v>
      </c>
      <c r="U947" s="106">
        <f t="shared" si="582"/>
        <v>0</v>
      </c>
      <c r="V947" s="106">
        <f t="shared" si="582"/>
        <v>0</v>
      </c>
      <c r="W947" s="106">
        <f t="shared" si="582"/>
        <v>0</v>
      </c>
      <c r="X947" s="106">
        <f t="shared" si="582"/>
        <v>0</v>
      </c>
      <c r="Y947" s="98">
        <f>SUM(J947:X947)-I947</f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31"/>
        <v>919</v>
      </c>
      <c r="C948" s="97">
        <v>30200</v>
      </c>
      <c r="E948" s="107" t="s">
        <v>185</v>
      </c>
      <c r="G948" s="118"/>
      <c r="H948" s="106"/>
      <c r="I948" s="98">
        <f>'Dep. Res. Class'!G$144</f>
        <v>0</v>
      </c>
      <c r="J948" s="106">
        <f t="shared" ref="J948:X948" si="583">+J144+J412+J680</f>
        <v>0</v>
      </c>
      <c r="K948" s="106">
        <f t="shared" si="583"/>
        <v>0</v>
      </c>
      <c r="L948" s="106">
        <f t="shared" si="583"/>
        <v>0</v>
      </c>
      <c r="M948" s="106">
        <f t="shared" si="583"/>
        <v>0</v>
      </c>
      <c r="N948" s="106">
        <f t="shared" si="583"/>
        <v>0</v>
      </c>
      <c r="O948" s="106">
        <f t="shared" si="583"/>
        <v>0</v>
      </c>
      <c r="P948" s="106">
        <f t="shared" si="583"/>
        <v>0</v>
      </c>
      <c r="Q948" s="106">
        <f t="shared" si="583"/>
        <v>0</v>
      </c>
      <c r="R948" s="106">
        <f t="shared" si="583"/>
        <v>0</v>
      </c>
      <c r="S948" s="106">
        <f t="shared" si="583"/>
        <v>0</v>
      </c>
      <c r="T948" s="106">
        <f t="shared" si="583"/>
        <v>0</v>
      </c>
      <c r="U948" s="106">
        <f t="shared" si="583"/>
        <v>0</v>
      </c>
      <c r="V948" s="106">
        <f t="shared" si="583"/>
        <v>0</v>
      </c>
      <c r="W948" s="106">
        <f t="shared" si="583"/>
        <v>0</v>
      </c>
      <c r="X948" s="106">
        <f t="shared" si="583"/>
        <v>0</v>
      </c>
      <c r="Y948" s="98">
        <f>SUM(J948:X948)-I948</f>
        <v>0</v>
      </c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ref="A949:A1012" si="584">A948+1</f>
        <v>920</v>
      </c>
      <c r="C949" s="97">
        <v>30300</v>
      </c>
      <c r="E949" s="107" t="s">
        <v>324</v>
      </c>
      <c r="G949" s="118"/>
      <c r="H949" s="106"/>
      <c r="I949" s="98">
        <f>'Dep. Res. Class'!G$145</f>
        <v>0</v>
      </c>
      <c r="J949" s="106">
        <f t="shared" ref="J949:X949" si="585">+J145+J413+J681</f>
        <v>0</v>
      </c>
      <c r="K949" s="106">
        <f t="shared" si="585"/>
        <v>0</v>
      </c>
      <c r="L949" s="106">
        <f t="shared" si="585"/>
        <v>0</v>
      </c>
      <c r="M949" s="106">
        <f t="shared" si="585"/>
        <v>0</v>
      </c>
      <c r="N949" s="106">
        <f t="shared" si="585"/>
        <v>0</v>
      </c>
      <c r="O949" s="106">
        <f t="shared" si="585"/>
        <v>0</v>
      </c>
      <c r="P949" s="106">
        <f t="shared" si="585"/>
        <v>0</v>
      </c>
      <c r="Q949" s="106">
        <f t="shared" si="585"/>
        <v>0</v>
      </c>
      <c r="R949" s="106">
        <f t="shared" si="585"/>
        <v>0</v>
      </c>
      <c r="S949" s="106">
        <f t="shared" si="585"/>
        <v>0</v>
      </c>
      <c r="T949" s="106">
        <f t="shared" si="585"/>
        <v>0</v>
      </c>
      <c r="U949" s="106">
        <f t="shared" si="585"/>
        <v>0</v>
      </c>
      <c r="V949" s="106">
        <f t="shared" si="585"/>
        <v>0</v>
      </c>
      <c r="W949" s="106">
        <f t="shared" si="585"/>
        <v>0</v>
      </c>
      <c r="X949" s="106">
        <f t="shared" si="585"/>
        <v>0</v>
      </c>
      <c r="Y949" s="98">
        <f>SUM(J949:X949)-I949</f>
        <v>0</v>
      </c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84"/>
        <v>921</v>
      </c>
      <c r="G950" s="118"/>
      <c r="I950" s="98"/>
      <c r="J950" s="119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84"/>
        <v>922</v>
      </c>
      <c r="D951" s="97" t="s">
        <v>325</v>
      </c>
      <c r="G951" s="118"/>
      <c r="I951" s="98"/>
      <c r="J951" s="119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84"/>
        <v>923</v>
      </c>
      <c r="G952" s="118"/>
      <c r="I952" s="98"/>
      <c r="J952" s="119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84"/>
        <v>924</v>
      </c>
      <c r="D953" s="97" t="s">
        <v>148</v>
      </c>
      <c r="G953" s="118"/>
      <c r="I953" s="98"/>
      <c r="J953" s="119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84"/>
        <v>925</v>
      </c>
      <c r="G954" s="118"/>
      <c r="I954" s="98"/>
      <c r="J954" s="119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84"/>
        <v>926</v>
      </c>
      <c r="C955" s="108">
        <v>37400</v>
      </c>
      <c r="E955" s="107" t="s">
        <v>115</v>
      </c>
      <c r="G955" s="118"/>
      <c r="H955" s="106"/>
      <c r="I955" s="98">
        <f>'Dep. Res. Class'!G$151</f>
        <v>0</v>
      </c>
      <c r="J955" s="106">
        <f t="shared" ref="J955:X955" si="586">+J151+J419+J687</f>
        <v>0</v>
      </c>
      <c r="K955" s="106">
        <f t="shared" si="586"/>
        <v>0</v>
      </c>
      <c r="L955" s="106">
        <f t="shared" si="586"/>
        <v>0</v>
      </c>
      <c r="M955" s="106">
        <f t="shared" si="586"/>
        <v>0</v>
      </c>
      <c r="N955" s="106">
        <f t="shared" si="586"/>
        <v>0</v>
      </c>
      <c r="O955" s="106">
        <f t="shared" si="586"/>
        <v>0</v>
      </c>
      <c r="P955" s="106">
        <f t="shared" si="586"/>
        <v>0</v>
      </c>
      <c r="Q955" s="106">
        <f t="shared" si="586"/>
        <v>0</v>
      </c>
      <c r="R955" s="106">
        <f t="shared" si="586"/>
        <v>0</v>
      </c>
      <c r="S955" s="106">
        <f t="shared" si="586"/>
        <v>0</v>
      </c>
      <c r="T955" s="106">
        <f t="shared" si="586"/>
        <v>0</v>
      </c>
      <c r="U955" s="106">
        <f t="shared" si="586"/>
        <v>0</v>
      </c>
      <c r="V955" s="106">
        <f t="shared" si="586"/>
        <v>0</v>
      </c>
      <c r="W955" s="106">
        <f t="shared" si="586"/>
        <v>0</v>
      </c>
      <c r="X955" s="106">
        <f t="shared" si="586"/>
        <v>0</v>
      </c>
      <c r="Y955" s="98">
        <f t="shared" ref="Y955:Y989" si="587">SUM(J955:X955)-I955</f>
        <v>0</v>
      </c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84"/>
        <v>927</v>
      </c>
      <c r="C956" s="108">
        <v>39001</v>
      </c>
      <c r="E956" s="107" t="s">
        <v>291</v>
      </c>
      <c r="G956" s="118"/>
      <c r="H956" s="106"/>
      <c r="I956" s="98">
        <f>'Dep. Res. Class'!G$152</f>
        <v>51423.28580108106</v>
      </c>
      <c r="J956" s="106">
        <f t="shared" ref="J956:X956" si="588">+J152+J420+J688</f>
        <v>34066.096651953914</v>
      </c>
      <c r="K956" s="106">
        <f t="shared" si="588"/>
        <v>10722.416655111616</v>
      </c>
      <c r="L956" s="106">
        <f t="shared" si="588"/>
        <v>135.91104015302636</v>
      </c>
      <c r="M956" s="106">
        <f t="shared" si="588"/>
        <v>3414.7210178850119</v>
      </c>
      <c r="N956" s="106">
        <f t="shared" si="588"/>
        <v>3084.1404359774924</v>
      </c>
      <c r="O956" s="106">
        <f t="shared" si="588"/>
        <v>0</v>
      </c>
      <c r="P956" s="106">
        <f t="shared" si="588"/>
        <v>0</v>
      </c>
      <c r="Q956" s="106">
        <f t="shared" si="588"/>
        <v>0</v>
      </c>
      <c r="R956" s="106">
        <f t="shared" si="588"/>
        <v>0</v>
      </c>
      <c r="S956" s="106">
        <f t="shared" si="588"/>
        <v>0</v>
      </c>
      <c r="T956" s="106">
        <f t="shared" si="588"/>
        <v>0</v>
      </c>
      <c r="U956" s="106">
        <f t="shared" si="588"/>
        <v>0</v>
      </c>
      <c r="V956" s="106">
        <f t="shared" si="588"/>
        <v>0</v>
      </c>
      <c r="W956" s="106">
        <f t="shared" si="588"/>
        <v>0</v>
      </c>
      <c r="X956" s="106">
        <f t="shared" si="588"/>
        <v>0</v>
      </c>
      <c r="Y956" s="98">
        <f t="shared" si="587"/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84"/>
        <v>928</v>
      </c>
      <c r="C957" s="108">
        <v>36602</v>
      </c>
      <c r="E957" s="107" t="s">
        <v>139</v>
      </c>
      <c r="G957" s="118"/>
      <c r="H957" s="106"/>
      <c r="I957" s="98">
        <f>'Dep. Res. Class'!G$153</f>
        <v>0</v>
      </c>
      <c r="J957" s="106">
        <f t="shared" ref="J957:X957" si="589">+J153+J421+J689</f>
        <v>0</v>
      </c>
      <c r="K957" s="106">
        <f t="shared" si="589"/>
        <v>0</v>
      </c>
      <c r="L957" s="106">
        <f t="shared" si="589"/>
        <v>0</v>
      </c>
      <c r="M957" s="106">
        <f t="shared" si="589"/>
        <v>0</v>
      </c>
      <c r="N957" s="106">
        <f t="shared" si="589"/>
        <v>0</v>
      </c>
      <c r="O957" s="106">
        <f t="shared" si="589"/>
        <v>0</v>
      </c>
      <c r="P957" s="106">
        <f t="shared" si="589"/>
        <v>0</v>
      </c>
      <c r="Q957" s="106">
        <f t="shared" si="589"/>
        <v>0</v>
      </c>
      <c r="R957" s="106">
        <f t="shared" si="589"/>
        <v>0</v>
      </c>
      <c r="S957" s="106">
        <f t="shared" si="589"/>
        <v>0</v>
      </c>
      <c r="T957" s="106">
        <f t="shared" si="589"/>
        <v>0</v>
      </c>
      <c r="U957" s="106">
        <f t="shared" si="589"/>
        <v>0</v>
      </c>
      <c r="V957" s="106">
        <f t="shared" si="589"/>
        <v>0</v>
      </c>
      <c r="W957" s="106">
        <f t="shared" si="589"/>
        <v>0</v>
      </c>
      <c r="X957" s="106">
        <f t="shared" si="589"/>
        <v>0</v>
      </c>
      <c r="Y957" s="98">
        <f t="shared" si="587"/>
        <v>0</v>
      </c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84"/>
        <v>929</v>
      </c>
      <c r="C958" s="108">
        <v>38900</v>
      </c>
      <c r="E958" s="107" t="s">
        <v>115</v>
      </c>
      <c r="G958" s="118"/>
      <c r="H958" s="106"/>
      <c r="I958" s="98">
        <f>'Dep. Res. Class'!G$154</f>
        <v>0</v>
      </c>
      <c r="J958" s="106">
        <f t="shared" ref="J958:X958" si="590">+J154+J422+J690</f>
        <v>0</v>
      </c>
      <c r="K958" s="106">
        <f t="shared" si="590"/>
        <v>0</v>
      </c>
      <c r="L958" s="106">
        <f t="shared" si="590"/>
        <v>0</v>
      </c>
      <c r="M958" s="106">
        <f t="shared" si="590"/>
        <v>0</v>
      </c>
      <c r="N958" s="106">
        <f t="shared" si="590"/>
        <v>0</v>
      </c>
      <c r="O958" s="106">
        <f t="shared" si="590"/>
        <v>0</v>
      </c>
      <c r="P958" s="106">
        <f t="shared" si="590"/>
        <v>0</v>
      </c>
      <c r="Q958" s="106">
        <f t="shared" si="590"/>
        <v>0</v>
      </c>
      <c r="R958" s="106">
        <f t="shared" si="590"/>
        <v>0</v>
      </c>
      <c r="S958" s="106">
        <f t="shared" si="590"/>
        <v>0</v>
      </c>
      <c r="T958" s="106">
        <f t="shared" si="590"/>
        <v>0</v>
      </c>
      <c r="U958" s="106">
        <f t="shared" si="590"/>
        <v>0</v>
      </c>
      <c r="V958" s="106">
        <f t="shared" si="590"/>
        <v>0</v>
      </c>
      <c r="W958" s="106">
        <f t="shared" si="590"/>
        <v>0</v>
      </c>
      <c r="X958" s="106">
        <f t="shared" si="590"/>
        <v>0</v>
      </c>
      <c r="Y958" s="98">
        <f t="shared" si="587"/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84"/>
        <v>930</v>
      </c>
      <c r="C959" s="108">
        <v>39004</v>
      </c>
      <c r="E959" s="107" t="s">
        <v>293</v>
      </c>
      <c r="G959" s="118"/>
      <c r="H959" s="106"/>
      <c r="I959" s="98">
        <f>'Dep. Res. Class'!G$155</f>
        <v>6355.5981925432552</v>
      </c>
      <c r="J959" s="106">
        <f t="shared" ref="J959:X959" si="591">+J155+J423+J691</f>
        <v>4210.3576023065116</v>
      </c>
      <c r="K959" s="106">
        <f t="shared" si="591"/>
        <v>1325.2239885357619</v>
      </c>
      <c r="L959" s="106">
        <f t="shared" si="591"/>
        <v>16.79775898577622</v>
      </c>
      <c r="M959" s="106">
        <f t="shared" si="591"/>
        <v>422.03827295791348</v>
      </c>
      <c r="N959" s="106">
        <f t="shared" si="591"/>
        <v>381.18056975729149</v>
      </c>
      <c r="O959" s="106">
        <f t="shared" si="591"/>
        <v>0</v>
      </c>
      <c r="P959" s="106">
        <f t="shared" si="591"/>
        <v>0</v>
      </c>
      <c r="Q959" s="106">
        <f t="shared" si="591"/>
        <v>0</v>
      </c>
      <c r="R959" s="106">
        <f t="shared" si="591"/>
        <v>0</v>
      </c>
      <c r="S959" s="106">
        <f t="shared" si="591"/>
        <v>0</v>
      </c>
      <c r="T959" s="106">
        <f t="shared" si="591"/>
        <v>0</v>
      </c>
      <c r="U959" s="106">
        <f t="shared" si="591"/>
        <v>0</v>
      </c>
      <c r="V959" s="106">
        <f t="shared" si="591"/>
        <v>0</v>
      </c>
      <c r="W959" s="106">
        <f t="shared" si="591"/>
        <v>0</v>
      </c>
      <c r="X959" s="106">
        <f t="shared" si="591"/>
        <v>0</v>
      </c>
      <c r="Y959" s="98">
        <f t="shared" si="587"/>
        <v>0</v>
      </c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84"/>
        <v>931</v>
      </c>
      <c r="C960" s="108">
        <v>39009</v>
      </c>
      <c r="E960" s="107" t="s">
        <v>294</v>
      </c>
      <c r="G960" s="118"/>
      <c r="H960" s="106"/>
      <c r="I960" s="98">
        <f>'Dep. Res. Class'!G$156</f>
        <v>19580.102800000001</v>
      </c>
      <c r="J960" s="106">
        <f t="shared" ref="J960:X960" si="592">+J156+J424+J692</f>
        <v>12971.121235235632</v>
      </c>
      <c r="K960" s="106">
        <f t="shared" si="592"/>
        <v>4082.7033337318153</v>
      </c>
      <c r="L960" s="106">
        <f t="shared" si="592"/>
        <v>51.749943559523366</v>
      </c>
      <c r="M960" s="106">
        <f t="shared" si="592"/>
        <v>1300.2006293830329</v>
      </c>
      <c r="N960" s="106">
        <f t="shared" si="592"/>
        <v>1174.3276580899972</v>
      </c>
      <c r="O960" s="106">
        <f t="shared" si="592"/>
        <v>0</v>
      </c>
      <c r="P960" s="106">
        <f t="shared" si="592"/>
        <v>0</v>
      </c>
      <c r="Q960" s="106">
        <f t="shared" si="592"/>
        <v>0</v>
      </c>
      <c r="R960" s="106">
        <f t="shared" si="592"/>
        <v>0</v>
      </c>
      <c r="S960" s="106">
        <f t="shared" si="592"/>
        <v>0</v>
      </c>
      <c r="T960" s="106">
        <f t="shared" si="592"/>
        <v>0</v>
      </c>
      <c r="U960" s="106">
        <f t="shared" si="592"/>
        <v>0</v>
      </c>
      <c r="V960" s="106">
        <f t="shared" si="592"/>
        <v>0</v>
      </c>
      <c r="W960" s="106">
        <f t="shared" si="592"/>
        <v>0</v>
      </c>
      <c r="X960" s="106">
        <f t="shared" si="592"/>
        <v>0</v>
      </c>
      <c r="Y960" s="98">
        <f t="shared" si="587"/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84"/>
        <v>932</v>
      </c>
      <c r="C961" s="108">
        <v>39100</v>
      </c>
      <c r="E961" s="107" t="s">
        <v>295</v>
      </c>
      <c r="G961" s="118"/>
      <c r="H961" s="106"/>
      <c r="I961" s="98">
        <f>'Dep. Res. Class'!G$157</f>
        <v>1878.6923721250018</v>
      </c>
      <c r="J961" s="106">
        <f t="shared" ref="J961:X961" si="593">+J157+J425+J693</f>
        <v>1244.5668325370493</v>
      </c>
      <c r="K961" s="106">
        <f t="shared" si="593"/>
        <v>391.73152914862504</v>
      </c>
      <c r="L961" s="106">
        <f t="shared" si="593"/>
        <v>4.9653582116624992</v>
      </c>
      <c r="M961" s="106">
        <f t="shared" si="593"/>
        <v>124.75302247412256</v>
      </c>
      <c r="N961" s="106">
        <f t="shared" si="593"/>
        <v>112.67562975354218</v>
      </c>
      <c r="O961" s="106">
        <f t="shared" si="593"/>
        <v>0</v>
      </c>
      <c r="P961" s="106">
        <f t="shared" si="593"/>
        <v>0</v>
      </c>
      <c r="Q961" s="106">
        <f t="shared" si="593"/>
        <v>0</v>
      </c>
      <c r="R961" s="106">
        <f t="shared" si="593"/>
        <v>0</v>
      </c>
      <c r="S961" s="106">
        <f t="shared" si="593"/>
        <v>0</v>
      </c>
      <c r="T961" s="106">
        <f t="shared" si="593"/>
        <v>0</v>
      </c>
      <c r="U961" s="106">
        <f t="shared" si="593"/>
        <v>0</v>
      </c>
      <c r="V961" s="106">
        <f t="shared" si="593"/>
        <v>0</v>
      </c>
      <c r="W961" s="106">
        <f t="shared" si="593"/>
        <v>0</v>
      </c>
      <c r="X961" s="106">
        <f t="shared" si="593"/>
        <v>0</v>
      </c>
      <c r="Y961" s="98">
        <f t="shared" si="587"/>
        <v>0</v>
      </c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84"/>
        <v>933</v>
      </c>
      <c r="C962" s="108">
        <v>39102</v>
      </c>
      <c r="E962" s="107" t="s">
        <v>296</v>
      </c>
      <c r="G962" s="118"/>
      <c r="H962" s="106"/>
      <c r="I962" s="98">
        <f>'Dep. Res. Class'!G$158</f>
        <v>0</v>
      </c>
      <c r="J962" s="106">
        <f t="shared" ref="J962:X962" si="594">+J158+J426+J694</f>
        <v>0</v>
      </c>
      <c r="K962" s="106">
        <f t="shared" si="594"/>
        <v>0</v>
      </c>
      <c r="L962" s="106">
        <f t="shared" si="594"/>
        <v>0</v>
      </c>
      <c r="M962" s="106">
        <f t="shared" si="594"/>
        <v>0</v>
      </c>
      <c r="N962" s="106">
        <f t="shared" si="594"/>
        <v>0</v>
      </c>
      <c r="O962" s="106">
        <f t="shared" si="594"/>
        <v>0</v>
      </c>
      <c r="P962" s="106">
        <f t="shared" si="594"/>
        <v>0</v>
      </c>
      <c r="Q962" s="106">
        <f t="shared" si="594"/>
        <v>0</v>
      </c>
      <c r="R962" s="106">
        <f t="shared" si="594"/>
        <v>0</v>
      </c>
      <c r="S962" s="106">
        <f t="shared" si="594"/>
        <v>0</v>
      </c>
      <c r="T962" s="106">
        <f t="shared" si="594"/>
        <v>0</v>
      </c>
      <c r="U962" s="106">
        <f t="shared" si="594"/>
        <v>0</v>
      </c>
      <c r="V962" s="106">
        <f t="shared" si="594"/>
        <v>0</v>
      </c>
      <c r="W962" s="106">
        <f t="shared" si="594"/>
        <v>0</v>
      </c>
      <c r="X962" s="106">
        <f t="shared" si="594"/>
        <v>0</v>
      </c>
      <c r="Y962" s="98">
        <f t="shared" si="587"/>
        <v>0</v>
      </c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84"/>
        <v>934</v>
      </c>
      <c r="C963" s="108">
        <v>39103</v>
      </c>
      <c r="E963" s="107" t="s">
        <v>297</v>
      </c>
      <c r="G963" s="118"/>
      <c r="H963" s="106"/>
      <c r="I963" s="98">
        <f>'Dep. Res. Class'!G$159</f>
        <v>0</v>
      </c>
      <c r="J963" s="106">
        <f t="shared" ref="J963:X963" si="595">+J159+J427+J695</f>
        <v>0</v>
      </c>
      <c r="K963" s="106">
        <f t="shared" si="595"/>
        <v>0</v>
      </c>
      <c r="L963" s="106">
        <f t="shared" si="595"/>
        <v>0</v>
      </c>
      <c r="M963" s="106">
        <f t="shared" si="595"/>
        <v>0</v>
      </c>
      <c r="N963" s="106">
        <f t="shared" si="595"/>
        <v>0</v>
      </c>
      <c r="O963" s="106">
        <f t="shared" si="595"/>
        <v>0</v>
      </c>
      <c r="P963" s="106">
        <f t="shared" si="595"/>
        <v>0</v>
      </c>
      <c r="Q963" s="106">
        <f t="shared" si="595"/>
        <v>0</v>
      </c>
      <c r="R963" s="106">
        <f t="shared" si="595"/>
        <v>0</v>
      </c>
      <c r="S963" s="106">
        <f t="shared" si="595"/>
        <v>0</v>
      </c>
      <c r="T963" s="106">
        <f t="shared" si="595"/>
        <v>0</v>
      </c>
      <c r="U963" s="106">
        <f t="shared" si="595"/>
        <v>0</v>
      </c>
      <c r="V963" s="106">
        <f t="shared" si="595"/>
        <v>0</v>
      </c>
      <c r="W963" s="106">
        <f t="shared" si="595"/>
        <v>0</v>
      </c>
      <c r="X963" s="106">
        <f t="shared" si="595"/>
        <v>0</v>
      </c>
      <c r="Y963" s="98">
        <f t="shared" si="587"/>
        <v>0</v>
      </c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84"/>
        <v>935</v>
      </c>
      <c r="C964" s="108">
        <v>39200</v>
      </c>
      <c r="E964" s="107" t="s">
        <v>298</v>
      </c>
      <c r="G964" s="118"/>
      <c r="H964" s="106"/>
      <c r="I964" s="98">
        <f>'Dep. Res. Class'!G$160</f>
        <v>9026.8625967022581</v>
      </c>
      <c r="J964" s="106">
        <f t="shared" ref="J964:X964" si="596">+J160+J428+J696</f>
        <v>5979.9751978645845</v>
      </c>
      <c r="K964" s="106">
        <f t="shared" si="596"/>
        <v>1882.2169828799538</v>
      </c>
      <c r="L964" s="106">
        <f t="shared" si="596"/>
        <v>23.857874224179984</v>
      </c>
      <c r="M964" s="106">
        <f t="shared" si="596"/>
        <v>599.42138963572916</v>
      </c>
      <c r="N964" s="106">
        <f t="shared" si="596"/>
        <v>541.39115209780982</v>
      </c>
      <c r="O964" s="106">
        <f t="shared" si="596"/>
        <v>0</v>
      </c>
      <c r="P964" s="106">
        <f t="shared" si="596"/>
        <v>0</v>
      </c>
      <c r="Q964" s="106">
        <f t="shared" si="596"/>
        <v>0</v>
      </c>
      <c r="R964" s="106">
        <f t="shared" si="596"/>
        <v>0</v>
      </c>
      <c r="S964" s="106">
        <f t="shared" si="596"/>
        <v>0</v>
      </c>
      <c r="T964" s="106">
        <f t="shared" si="596"/>
        <v>0</v>
      </c>
      <c r="U964" s="106">
        <f t="shared" si="596"/>
        <v>0</v>
      </c>
      <c r="V964" s="106">
        <f t="shared" si="596"/>
        <v>0</v>
      </c>
      <c r="W964" s="106">
        <f t="shared" si="596"/>
        <v>0</v>
      </c>
      <c r="X964" s="106">
        <f t="shared" si="596"/>
        <v>0</v>
      </c>
      <c r="Y964" s="98">
        <f t="shared" si="587"/>
        <v>0</v>
      </c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84"/>
        <v>936</v>
      </c>
      <c r="C965" s="108">
        <v>39201</v>
      </c>
      <c r="E965" s="107" t="s">
        <v>299</v>
      </c>
      <c r="G965" s="118"/>
      <c r="H965" s="106"/>
      <c r="I965" s="98">
        <f>'Dep. Res. Class'!G$161</f>
        <v>0</v>
      </c>
      <c r="J965" s="106">
        <f t="shared" ref="J965:X965" si="597">+J161+J429+J697</f>
        <v>0</v>
      </c>
      <c r="K965" s="106">
        <f t="shared" si="597"/>
        <v>0</v>
      </c>
      <c r="L965" s="106">
        <f t="shared" si="597"/>
        <v>0</v>
      </c>
      <c r="M965" s="106">
        <f t="shared" si="597"/>
        <v>0</v>
      </c>
      <c r="N965" s="106">
        <f t="shared" si="597"/>
        <v>0</v>
      </c>
      <c r="O965" s="106">
        <f t="shared" si="597"/>
        <v>0</v>
      </c>
      <c r="P965" s="106">
        <f t="shared" si="597"/>
        <v>0</v>
      </c>
      <c r="Q965" s="106">
        <f t="shared" si="597"/>
        <v>0</v>
      </c>
      <c r="R965" s="106">
        <f t="shared" si="597"/>
        <v>0</v>
      </c>
      <c r="S965" s="106">
        <f t="shared" si="597"/>
        <v>0</v>
      </c>
      <c r="T965" s="106">
        <f t="shared" si="597"/>
        <v>0</v>
      </c>
      <c r="U965" s="106">
        <f t="shared" si="597"/>
        <v>0</v>
      </c>
      <c r="V965" s="106">
        <f t="shared" si="597"/>
        <v>0</v>
      </c>
      <c r="W965" s="106">
        <f t="shared" si="597"/>
        <v>0</v>
      </c>
      <c r="X965" s="106">
        <f t="shared" si="597"/>
        <v>0</v>
      </c>
      <c r="Y965" s="98">
        <f t="shared" si="587"/>
        <v>0</v>
      </c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si="584"/>
        <v>937</v>
      </c>
      <c r="C966" s="108">
        <v>39202</v>
      </c>
      <c r="E966" s="107" t="s">
        <v>300</v>
      </c>
      <c r="G966" s="118"/>
      <c r="H966" s="106"/>
      <c r="I966" s="98">
        <f>'Dep. Res. Class'!G$162</f>
        <v>0</v>
      </c>
      <c r="J966" s="106">
        <f t="shared" ref="J966:X966" si="598">+J162+J430+J698</f>
        <v>0</v>
      </c>
      <c r="K966" s="106">
        <f t="shared" si="598"/>
        <v>0</v>
      </c>
      <c r="L966" s="106">
        <f t="shared" si="598"/>
        <v>0</v>
      </c>
      <c r="M966" s="106">
        <f t="shared" si="598"/>
        <v>0</v>
      </c>
      <c r="N966" s="106">
        <f t="shared" si="598"/>
        <v>0</v>
      </c>
      <c r="O966" s="106">
        <f t="shared" si="598"/>
        <v>0</v>
      </c>
      <c r="P966" s="106">
        <f t="shared" si="598"/>
        <v>0</v>
      </c>
      <c r="Q966" s="106">
        <f t="shared" si="598"/>
        <v>0</v>
      </c>
      <c r="R966" s="106">
        <f t="shared" si="598"/>
        <v>0</v>
      </c>
      <c r="S966" s="106">
        <f t="shared" si="598"/>
        <v>0</v>
      </c>
      <c r="T966" s="106">
        <f t="shared" si="598"/>
        <v>0</v>
      </c>
      <c r="U966" s="106">
        <f t="shared" si="598"/>
        <v>0</v>
      </c>
      <c r="V966" s="106">
        <f t="shared" si="598"/>
        <v>0</v>
      </c>
      <c r="W966" s="106">
        <f t="shared" si="598"/>
        <v>0</v>
      </c>
      <c r="X966" s="106">
        <f t="shared" si="598"/>
        <v>0</v>
      </c>
      <c r="Y966" s="98">
        <f t="shared" si="587"/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84"/>
        <v>938</v>
      </c>
      <c r="C967" s="108">
        <v>39300</v>
      </c>
      <c r="E967" s="107" t="s">
        <v>186</v>
      </c>
      <c r="G967" s="118"/>
      <c r="H967" s="106"/>
      <c r="I967" s="98">
        <f>'Dep. Res. Class'!G$163</f>
        <v>0</v>
      </c>
      <c r="J967" s="106">
        <f t="shared" ref="J967:X967" si="599">+J163+J431+J699</f>
        <v>0</v>
      </c>
      <c r="K967" s="106">
        <f t="shared" si="599"/>
        <v>0</v>
      </c>
      <c r="L967" s="106">
        <f t="shared" si="599"/>
        <v>0</v>
      </c>
      <c r="M967" s="106">
        <f t="shared" si="599"/>
        <v>0</v>
      </c>
      <c r="N967" s="106">
        <f t="shared" si="599"/>
        <v>0</v>
      </c>
      <c r="O967" s="106">
        <f t="shared" si="599"/>
        <v>0</v>
      </c>
      <c r="P967" s="106">
        <f t="shared" si="599"/>
        <v>0</v>
      </c>
      <c r="Q967" s="106">
        <f t="shared" si="599"/>
        <v>0</v>
      </c>
      <c r="R967" s="106">
        <f t="shared" si="599"/>
        <v>0</v>
      </c>
      <c r="S967" s="106">
        <f t="shared" si="599"/>
        <v>0</v>
      </c>
      <c r="T967" s="106">
        <f t="shared" si="599"/>
        <v>0</v>
      </c>
      <c r="U967" s="106">
        <f t="shared" si="599"/>
        <v>0</v>
      </c>
      <c r="V967" s="106">
        <f t="shared" si="599"/>
        <v>0</v>
      </c>
      <c r="W967" s="106">
        <f t="shared" si="599"/>
        <v>0</v>
      </c>
      <c r="X967" s="106">
        <f t="shared" si="599"/>
        <v>0</v>
      </c>
      <c r="Y967" s="98">
        <f t="shared" si="587"/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84"/>
        <v>939</v>
      </c>
      <c r="C968" s="108">
        <v>39400</v>
      </c>
      <c r="E968" s="107" t="s">
        <v>301</v>
      </c>
      <c r="G968" s="118"/>
      <c r="H968" s="106"/>
      <c r="I968" s="98">
        <f>'Dep. Res. Class'!G$164</f>
        <v>26202.179902606287</v>
      </c>
      <c r="J968" s="106">
        <f t="shared" ref="J968:X968" si="600">+J164+J432+J700</f>
        <v>17358.011631285241</v>
      </c>
      <c r="K968" s="106">
        <f t="shared" si="600"/>
        <v>5463.4916032928832</v>
      </c>
      <c r="L968" s="106">
        <f t="shared" si="600"/>
        <v>69.252002655284983</v>
      </c>
      <c r="M968" s="106">
        <f t="shared" si="600"/>
        <v>1739.9342152879888</v>
      </c>
      <c r="N968" s="106">
        <f t="shared" si="600"/>
        <v>1571.4904500848909</v>
      </c>
      <c r="O968" s="106">
        <f t="shared" si="600"/>
        <v>0</v>
      </c>
      <c r="P968" s="106">
        <f t="shared" si="600"/>
        <v>0</v>
      </c>
      <c r="Q968" s="106">
        <f t="shared" si="600"/>
        <v>0</v>
      </c>
      <c r="R968" s="106">
        <f t="shared" si="600"/>
        <v>0</v>
      </c>
      <c r="S968" s="106">
        <f t="shared" si="600"/>
        <v>0</v>
      </c>
      <c r="T968" s="106">
        <f t="shared" si="600"/>
        <v>0</v>
      </c>
      <c r="U968" s="106">
        <f t="shared" si="600"/>
        <v>0</v>
      </c>
      <c r="V968" s="106">
        <f t="shared" si="600"/>
        <v>0</v>
      </c>
      <c r="W968" s="106">
        <f t="shared" si="600"/>
        <v>0</v>
      </c>
      <c r="X968" s="106">
        <f t="shared" si="600"/>
        <v>0</v>
      </c>
      <c r="Y968" s="98">
        <f t="shared" si="587"/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84"/>
        <v>940</v>
      </c>
      <c r="C969" s="108">
        <v>39600</v>
      </c>
      <c r="E969" s="107" t="s">
        <v>302</v>
      </c>
      <c r="G969" s="118"/>
      <c r="H969" s="106"/>
      <c r="I969" s="98">
        <f>'Dep. Res. Class'!G$165</f>
        <v>6365.8575438494945</v>
      </c>
      <c r="J969" s="106">
        <f t="shared" ref="J969:X969" si="601">+J165+J433+J701</f>
        <v>4217.154057409296</v>
      </c>
      <c r="K969" s="106">
        <f t="shared" si="601"/>
        <v>1327.363195270668</v>
      </c>
      <c r="L969" s="106">
        <f t="shared" si="601"/>
        <v>16.824874310781318</v>
      </c>
      <c r="M969" s="106">
        <f t="shared" si="601"/>
        <v>422.71953674706134</v>
      </c>
      <c r="N969" s="106">
        <f t="shared" si="601"/>
        <v>381.7958801116875</v>
      </c>
      <c r="O969" s="106">
        <f t="shared" si="601"/>
        <v>0</v>
      </c>
      <c r="P969" s="106">
        <f t="shared" si="601"/>
        <v>0</v>
      </c>
      <c r="Q969" s="106">
        <f t="shared" si="601"/>
        <v>0</v>
      </c>
      <c r="R969" s="106">
        <f t="shared" si="601"/>
        <v>0</v>
      </c>
      <c r="S969" s="106">
        <f t="shared" si="601"/>
        <v>0</v>
      </c>
      <c r="T969" s="106">
        <f t="shared" si="601"/>
        <v>0</v>
      </c>
      <c r="U969" s="106">
        <f t="shared" si="601"/>
        <v>0</v>
      </c>
      <c r="V969" s="106">
        <f t="shared" si="601"/>
        <v>0</v>
      </c>
      <c r="W969" s="106">
        <f t="shared" si="601"/>
        <v>0</v>
      </c>
      <c r="X969" s="106">
        <f t="shared" si="601"/>
        <v>0</v>
      </c>
      <c r="Y969" s="98">
        <f t="shared" si="587"/>
        <v>0</v>
      </c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84"/>
        <v>941</v>
      </c>
      <c r="C970" s="108">
        <v>39603</v>
      </c>
      <c r="E970" s="107" t="s">
        <v>303</v>
      </c>
      <c r="G970" s="118"/>
      <c r="H970" s="106"/>
      <c r="I970" s="98">
        <f>'Dep. Res. Class'!G$166</f>
        <v>0</v>
      </c>
      <c r="J970" s="106">
        <f t="shared" ref="J970:X970" si="602">+J166+J434+J702</f>
        <v>0</v>
      </c>
      <c r="K970" s="106">
        <f t="shared" si="602"/>
        <v>0</v>
      </c>
      <c r="L970" s="106">
        <f t="shared" si="602"/>
        <v>0</v>
      </c>
      <c r="M970" s="106">
        <f t="shared" si="602"/>
        <v>0</v>
      </c>
      <c r="N970" s="106">
        <f t="shared" si="602"/>
        <v>0</v>
      </c>
      <c r="O970" s="106">
        <f t="shared" si="602"/>
        <v>0</v>
      </c>
      <c r="P970" s="106">
        <f t="shared" si="602"/>
        <v>0</v>
      </c>
      <c r="Q970" s="106">
        <f t="shared" si="602"/>
        <v>0</v>
      </c>
      <c r="R970" s="106">
        <f t="shared" si="602"/>
        <v>0</v>
      </c>
      <c r="S970" s="106">
        <f t="shared" si="602"/>
        <v>0</v>
      </c>
      <c r="T970" s="106">
        <f t="shared" si="602"/>
        <v>0</v>
      </c>
      <c r="U970" s="106">
        <f t="shared" si="602"/>
        <v>0</v>
      </c>
      <c r="V970" s="106">
        <f t="shared" si="602"/>
        <v>0</v>
      </c>
      <c r="W970" s="106">
        <f t="shared" si="602"/>
        <v>0</v>
      </c>
      <c r="X970" s="106">
        <f t="shared" si="602"/>
        <v>0</v>
      </c>
      <c r="Y970" s="98">
        <f t="shared" si="587"/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84"/>
        <v>942</v>
      </c>
      <c r="C971" s="108">
        <v>39604</v>
      </c>
      <c r="E971" s="107" t="s">
        <v>304</v>
      </c>
      <c r="G971" s="118"/>
      <c r="H971" s="106"/>
      <c r="I971" s="98">
        <f>'Dep. Res. Class'!G$167</f>
        <v>0</v>
      </c>
      <c r="J971" s="106">
        <f t="shared" ref="J971:X971" si="603">+J167+J435+J703</f>
        <v>0</v>
      </c>
      <c r="K971" s="106">
        <f t="shared" si="603"/>
        <v>0</v>
      </c>
      <c r="L971" s="106">
        <f t="shared" si="603"/>
        <v>0</v>
      </c>
      <c r="M971" s="106">
        <f t="shared" si="603"/>
        <v>0</v>
      </c>
      <c r="N971" s="106">
        <f t="shared" si="603"/>
        <v>0</v>
      </c>
      <c r="O971" s="106">
        <f t="shared" si="603"/>
        <v>0</v>
      </c>
      <c r="P971" s="106">
        <f t="shared" si="603"/>
        <v>0</v>
      </c>
      <c r="Q971" s="106">
        <f t="shared" si="603"/>
        <v>0</v>
      </c>
      <c r="R971" s="106">
        <f t="shared" si="603"/>
        <v>0</v>
      </c>
      <c r="S971" s="106">
        <f t="shared" si="603"/>
        <v>0</v>
      </c>
      <c r="T971" s="106">
        <f t="shared" si="603"/>
        <v>0</v>
      </c>
      <c r="U971" s="106">
        <f t="shared" si="603"/>
        <v>0</v>
      </c>
      <c r="V971" s="106">
        <f t="shared" si="603"/>
        <v>0</v>
      </c>
      <c r="W971" s="106">
        <f t="shared" si="603"/>
        <v>0</v>
      </c>
      <c r="X971" s="106">
        <f t="shared" si="603"/>
        <v>0</v>
      </c>
      <c r="Y971" s="98">
        <f t="shared" si="587"/>
        <v>0</v>
      </c>
      <c r="Z971" s="98"/>
      <c r="AA971" s="98"/>
      <c r="AB971" s="98"/>
      <c r="AC971" s="98"/>
      <c r="AD971" s="98"/>
      <c r="AE971" s="98"/>
      <c r="AF971" s="98"/>
      <c r="AG971" s="98"/>
    </row>
    <row r="972" spans="1:33">
      <c r="A972" s="97">
        <f t="shared" si="584"/>
        <v>943</v>
      </c>
      <c r="C972" s="108">
        <v>39605</v>
      </c>
      <c r="E972" s="98" t="s">
        <v>305</v>
      </c>
      <c r="G972" s="118"/>
      <c r="H972" s="106"/>
      <c r="I972" s="98">
        <f>'Dep. Res. Class'!G$168</f>
        <v>0</v>
      </c>
      <c r="J972" s="106">
        <f t="shared" ref="J972:X972" si="604">+J168+J436+J704</f>
        <v>0</v>
      </c>
      <c r="K972" s="106">
        <f t="shared" si="604"/>
        <v>0</v>
      </c>
      <c r="L972" s="106">
        <f t="shared" si="604"/>
        <v>0</v>
      </c>
      <c r="M972" s="106">
        <f t="shared" si="604"/>
        <v>0</v>
      </c>
      <c r="N972" s="106">
        <f t="shared" si="604"/>
        <v>0</v>
      </c>
      <c r="O972" s="106">
        <f t="shared" si="604"/>
        <v>0</v>
      </c>
      <c r="P972" s="106">
        <f t="shared" si="604"/>
        <v>0</v>
      </c>
      <c r="Q972" s="106">
        <f t="shared" si="604"/>
        <v>0</v>
      </c>
      <c r="R972" s="106">
        <f t="shared" si="604"/>
        <v>0</v>
      </c>
      <c r="S972" s="106">
        <f t="shared" si="604"/>
        <v>0</v>
      </c>
      <c r="T972" s="106">
        <f t="shared" si="604"/>
        <v>0</v>
      </c>
      <c r="U972" s="106">
        <f t="shared" si="604"/>
        <v>0</v>
      </c>
      <c r="V972" s="106">
        <f t="shared" si="604"/>
        <v>0</v>
      </c>
      <c r="W972" s="106">
        <f t="shared" si="604"/>
        <v>0</v>
      </c>
      <c r="X972" s="106">
        <f t="shared" si="604"/>
        <v>0</v>
      </c>
      <c r="Y972" s="98">
        <f t="shared" si="587"/>
        <v>0</v>
      </c>
      <c r="Z972" s="98"/>
      <c r="AA972" s="98"/>
      <c r="AB972" s="98"/>
      <c r="AC972" s="98"/>
      <c r="AD972" s="98"/>
      <c r="AE972" s="98"/>
      <c r="AF972" s="98"/>
      <c r="AG972" s="98"/>
    </row>
    <row r="973" spans="1:33">
      <c r="A973" s="97">
        <f t="shared" si="584"/>
        <v>944</v>
      </c>
      <c r="C973" s="108">
        <v>39700</v>
      </c>
      <c r="E973" s="107" t="s">
        <v>306</v>
      </c>
      <c r="G973" s="118"/>
      <c r="H973" s="106"/>
      <c r="I973" s="98">
        <f>'Dep. Res. Class'!G$169</f>
        <v>-11438.729938000002</v>
      </c>
      <c r="J973" s="106">
        <f t="shared" ref="J973:X973" si="605">+J169+J437+J705</f>
        <v>-7577.7514714027639</v>
      </c>
      <c r="K973" s="106">
        <f t="shared" si="605"/>
        <v>-2385.1223524490651</v>
      </c>
      <c r="L973" s="106">
        <f t="shared" si="605"/>
        <v>-30.232406577769872</v>
      </c>
      <c r="M973" s="106">
        <f t="shared" si="605"/>
        <v>-759.57945760786015</v>
      </c>
      <c r="N973" s="106">
        <f t="shared" si="605"/>
        <v>-686.04424996254249</v>
      </c>
      <c r="O973" s="106">
        <f t="shared" si="605"/>
        <v>0</v>
      </c>
      <c r="P973" s="106">
        <f t="shared" si="605"/>
        <v>0</v>
      </c>
      <c r="Q973" s="106">
        <f t="shared" si="605"/>
        <v>0</v>
      </c>
      <c r="R973" s="106">
        <f t="shared" si="605"/>
        <v>0</v>
      </c>
      <c r="S973" s="106">
        <f t="shared" si="605"/>
        <v>0</v>
      </c>
      <c r="T973" s="106">
        <f t="shared" si="605"/>
        <v>0</v>
      </c>
      <c r="U973" s="106">
        <f t="shared" si="605"/>
        <v>0</v>
      </c>
      <c r="V973" s="106">
        <f t="shared" si="605"/>
        <v>0</v>
      </c>
      <c r="W973" s="106">
        <f t="shared" si="605"/>
        <v>0</v>
      </c>
      <c r="X973" s="106">
        <f t="shared" si="605"/>
        <v>0</v>
      </c>
      <c r="Y973" s="98">
        <f t="shared" si="587"/>
        <v>0</v>
      </c>
      <c r="Z973" s="98"/>
      <c r="AA973" s="98"/>
      <c r="AB973" s="98"/>
      <c r="AC973" s="98"/>
      <c r="AD973" s="98"/>
      <c r="AE973" s="98"/>
      <c r="AF973" s="98"/>
      <c r="AG973" s="98"/>
    </row>
    <row r="974" spans="1:33">
      <c r="A974" s="97">
        <f t="shared" si="584"/>
        <v>945</v>
      </c>
      <c r="C974" s="108">
        <v>39701</v>
      </c>
      <c r="E974" s="107" t="s">
        <v>307</v>
      </c>
      <c r="G974" s="118"/>
      <c r="H974" s="106"/>
      <c r="I974" s="98">
        <f>'Dep. Res. Class'!G$170</f>
        <v>0</v>
      </c>
      <c r="J974" s="106">
        <f t="shared" ref="J974:X974" si="606">+J170+J438+J706</f>
        <v>0</v>
      </c>
      <c r="K974" s="106">
        <f t="shared" si="606"/>
        <v>0</v>
      </c>
      <c r="L974" s="106">
        <f t="shared" si="606"/>
        <v>0</v>
      </c>
      <c r="M974" s="106">
        <f t="shared" si="606"/>
        <v>0</v>
      </c>
      <c r="N974" s="106">
        <f t="shared" si="606"/>
        <v>0</v>
      </c>
      <c r="O974" s="106">
        <f t="shared" si="606"/>
        <v>0</v>
      </c>
      <c r="P974" s="106">
        <f t="shared" si="606"/>
        <v>0</v>
      </c>
      <c r="Q974" s="106">
        <f t="shared" si="606"/>
        <v>0</v>
      </c>
      <c r="R974" s="106">
        <f t="shared" si="606"/>
        <v>0</v>
      </c>
      <c r="S974" s="106">
        <f t="shared" si="606"/>
        <v>0</v>
      </c>
      <c r="T974" s="106">
        <f t="shared" si="606"/>
        <v>0</v>
      </c>
      <c r="U974" s="106">
        <f t="shared" si="606"/>
        <v>0</v>
      </c>
      <c r="V974" s="106">
        <f t="shared" si="606"/>
        <v>0</v>
      </c>
      <c r="W974" s="106">
        <f t="shared" si="606"/>
        <v>0</v>
      </c>
      <c r="X974" s="106">
        <f t="shared" si="606"/>
        <v>0</v>
      </c>
      <c r="Y974" s="98">
        <f t="shared" si="587"/>
        <v>0</v>
      </c>
      <c r="Z974" s="98"/>
      <c r="AA974" s="98"/>
      <c r="AB974" s="98"/>
      <c r="AC974" s="98"/>
      <c r="AD974" s="98"/>
      <c r="AE974" s="98"/>
      <c r="AF974" s="98"/>
      <c r="AG974" s="98"/>
    </row>
    <row r="975" spans="1:33">
      <c r="A975" s="97">
        <f t="shared" si="584"/>
        <v>946</v>
      </c>
      <c r="C975" s="108">
        <v>39702</v>
      </c>
      <c r="E975" s="107" t="s">
        <v>308</v>
      </c>
      <c r="G975" s="118"/>
      <c r="H975" s="106"/>
      <c r="I975" s="98">
        <f>'Dep. Res. Class'!G$171</f>
        <v>0</v>
      </c>
      <c r="J975" s="106">
        <f t="shared" ref="J975:X975" si="607">+J171+J439+J707</f>
        <v>0</v>
      </c>
      <c r="K975" s="106">
        <f t="shared" si="607"/>
        <v>0</v>
      </c>
      <c r="L975" s="106">
        <f t="shared" si="607"/>
        <v>0</v>
      </c>
      <c r="M975" s="106">
        <f t="shared" si="607"/>
        <v>0</v>
      </c>
      <c r="N975" s="106">
        <f t="shared" si="607"/>
        <v>0</v>
      </c>
      <c r="O975" s="106">
        <f t="shared" si="607"/>
        <v>0</v>
      </c>
      <c r="P975" s="106">
        <f t="shared" si="607"/>
        <v>0</v>
      </c>
      <c r="Q975" s="106">
        <f t="shared" si="607"/>
        <v>0</v>
      </c>
      <c r="R975" s="106">
        <f t="shared" si="607"/>
        <v>0</v>
      </c>
      <c r="S975" s="106">
        <f t="shared" si="607"/>
        <v>0</v>
      </c>
      <c r="T975" s="106">
        <f t="shared" si="607"/>
        <v>0</v>
      </c>
      <c r="U975" s="106">
        <f t="shared" si="607"/>
        <v>0</v>
      </c>
      <c r="V975" s="106">
        <f t="shared" si="607"/>
        <v>0</v>
      </c>
      <c r="W975" s="106">
        <f t="shared" si="607"/>
        <v>0</v>
      </c>
      <c r="X975" s="106">
        <f t="shared" si="607"/>
        <v>0</v>
      </c>
      <c r="Y975" s="98">
        <f t="shared" si="587"/>
        <v>0</v>
      </c>
      <c r="Z975" s="98"/>
      <c r="AA975" s="98"/>
      <c r="AB975" s="98"/>
      <c r="AC975" s="98"/>
      <c r="AD975" s="98"/>
      <c r="AE975" s="98"/>
      <c r="AF975" s="98"/>
      <c r="AG975" s="98"/>
    </row>
    <row r="976" spans="1:33">
      <c r="A976" s="97">
        <f t="shared" si="584"/>
        <v>947</v>
      </c>
      <c r="C976" s="108">
        <v>39705</v>
      </c>
      <c r="E976" s="107" t="s">
        <v>309</v>
      </c>
      <c r="G976" s="118"/>
      <c r="H976" s="106"/>
      <c r="I976" s="98">
        <f>'Dep. Res. Class'!G$172</f>
        <v>0</v>
      </c>
      <c r="J976" s="106">
        <f t="shared" ref="J976:X976" si="608">+J172+J440+J708</f>
        <v>0</v>
      </c>
      <c r="K976" s="106">
        <f t="shared" si="608"/>
        <v>0</v>
      </c>
      <c r="L976" s="106">
        <f t="shared" si="608"/>
        <v>0</v>
      </c>
      <c r="M976" s="106">
        <f t="shared" si="608"/>
        <v>0</v>
      </c>
      <c r="N976" s="106">
        <f t="shared" si="608"/>
        <v>0</v>
      </c>
      <c r="O976" s="106">
        <f t="shared" si="608"/>
        <v>0</v>
      </c>
      <c r="P976" s="106">
        <f t="shared" si="608"/>
        <v>0</v>
      </c>
      <c r="Q976" s="106">
        <f t="shared" si="608"/>
        <v>0</v>
      </c>
      <c r="R976" s="106">
        <f t="shared" si="608"/>
        <v>0</v>
      </c>
      <c r="S976" s="106">
        <f t="shared" si="608"/>
        <v>0</v>
      </c>
      <c r="T976" s="106">
        <f t="shared" si="608"/>
        <v>0</v>
      </c>
      <c r="U976" s="106">
        <f t="shared" si="608"/>
        <v>0</v>
      </c>
      <c r="V976" s="106">
        <f t="shared" si="608"/>
        <v>0</v>
      </c>
      <c r="W976" s="106">
        <f t="shared" si="608"/>
        <v>0</v>
      </c>
      <c r="X976" s="106">
        <f t="shared" si="608"/>
        <v>0</v>
      </c>
      <c r="Y976" s="98">
        <f t="shared" si="587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84"/>
        <v>948</v>
      </c>
      <c r="C977" s="108">
        <v>39800</v>
      </c>
      <c r="E977" s="107" t="s">
        <v>310</v>
      </c>
      <c r="G977" s="118"/>
      <c r="H977" s="106"/>
      <c r="I977" s="98">
        <f>'Dep. Res. Class'!G$173</f>
        <v>-64042.71257399999</v>
      </c>
      <c r="J977" s="106">
        <f t="shared" ref="J977:X977" si="609">+J173+J441+J709</f>
        <v>-42426.017754651584</v>
      </c>
      <c r="K977" s="106">
        <f t="shared" si="609"/>
        <v>-13353.729487421188</v>
      </c>
      <c r="L977" s="106">
        <f t="shared" si="609"/>
        <v>-169.26401229636429</v>
      </c>
      <c r="M977" s="106">
        <f t="shared" si="609"/>
        <v>-4252.7036781498127</v>
      </c>
      <c r="N977" s="106">
        <f t="shared" si="609"/>
        <v>-3840.9976414810349</v>
      </c>
      <c r="O977" s="106">
        <f t="shared" si="609"/>
        <v>0</v>
      </c>
      <c r="P977" s="106">
        <f t="shared" si="609"/>
        <v>0</v>
      </c>
      <c r="Q977" s="106">
        <f t="shared" si="609"/>
        <v>0</v>
      </c>
      <c r="R977" s="106">
        <f t="shared" si="609"/>
        <v>0</v>
      </c>
      <c r="S977" s="106">
        <f t="shared" si="609"/>
        <v>0</v>
      </c>
      <c r="T977" s="106">
        <f t="shared" si="609"/>
        <v>0</v>
      </c>
      <c r="U977" s="106">
        <f t="shared" si="609"/>
        <v>0</v>
      </c>
      <c r="V977" s="106">
        <f t="shared" si="609"/>
        <v>0</v>
      </c>
      <c r="W977" s="106">
        <f t="shared" si="609"/>
        <v>0</v>
      </c>
      <c r="X977" s="106">
        <f t="shared" si="609"/>
        <v>0</v>
      </c>
      <c r="Y977" s="98">
        <f t="shared" si="587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84"/>
        <v>949</v>
      </c>
      <c r="C978" s="108">
        <v>39900</v>
      </c>
      <c r="E978" s="107" t="s">
        <v>311</v>
      </c>
      <c r="G978" s="118"/>
      <c r="H978" s="106"/>
      <c r="I978" s="98">
        <f>'Dep. Res. Class'!G$174</f>
        <v>0</v>
      </c>
      <c r="J978" s="106">
        <f t="shared" ref="J978:X978" si="610">+J174+J442+J710</f>
        <v>0</v>
      </c>
      <c r="K978" s="106">
        <f t="shared" si="610"/>
        <v>0</v>
      </c>
      <c r="L978" s="106">
        <f t="shared" si="610"/>
        <v>0</v>
      </c>
      <c r="M978" s="106">
        <f t="shared" si="610"/>
        <v>0</v>
      </c>
      <c r="N978" s="106">
        <f t="shared" si="610"/>
        <v>0</v>
      </c>
      <c r="O978" s="106">
        <f t="shared" si="610"/>
        <v>0</v>
      </c>
      <c r="P978" s="106">
        <f t="shared" si="610"/>
        <v>0</v>
      </c>
      <c r="Q978" s="106">
        <f t="shared" si="610"/>
        <v>0</v>
      </c>
      <c r="R978" s="106">
        <f t="shared" si="610"/>
        <v>0</v>
      </c>
      <c r="S978" s="106">
        <f t="shared" si="610"/>
        <v>0</v>
      </c>
      <c r="T978" s="106">
        <f t="shared" si="610"/>
        <v>0</v>
      </c>
      <c r="U978" s="106">
        <f t="shared" si="610"/>
        <v>0</v>
      </c>
      <c r="V978" s="106">
        <f t="shared" si="610"/>
        <v>0</v>
      </c>
      <c r="W978" s="106">
        <f t="shared" si="610"/>
        <v>0</v>
      </c>
      <c r="X978" s="106">
        <f t="shared" si="610"/>
        <v>0</v>
      </c>
      <c r="Y978" s="98">
        <f t="shared" si="587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84"/>
        <v>950</v>
      </c>
      <c r="C979" s="108">
        <v>39901</v>
      </c>
      <c r="E979" s="107" t="s">
        <v>312</v>
      </c>
      <c r="G979" s="118"/>
      <c r="H979" s="106"/>
      <c r="I979" s="98">
        <f>'Dep. Res. Class'!G$175</f>
        <v>0</v>
      </c>
      <c r="J979" s="106">
        <f t="shared" ref="J979:X979" si="611">+J175+J443+J711</f>
        <v>0</v>
      </c>
      <c r="K979" s="106">
        <f t="shared" si="611"/>
        <v>0</v>
      </c>
      <c r="L979" s="106">
        <f t="shared" si="611"/>
        <v>0</v>
      </c>
      <c r="M979" s="106">
        <f t="shared" si="611"/>
        <v>0</v>
      </c>
      <c r="N979" s="106">
        <f t="shared" si="611"/>
        <v>0</v>
      </c>
      <c r="O979" s="106">
        <f t="shared" si="611"/>
        <v>0</v>
      </c>
      <c r="P979" s="106">
        <f t="shared" si="611"/>
        <v>0</v>
      </c>
      <c r="Q979" s="106">
        <f t="shared" si="611"/>
        <v>0</v>
      </c>
      <c r="R979" s="106">
        <f t="shared" si="611"/>
        <v>0</v>
      </c>
      <c r="S979" s="106">
        <f t="shared" si="611"/>
        <v>0</v>
      </c>
      <c r="T979" s="106">
        <f t="shared" si="611"/>
        <v>0</v>
      </c>
      <c r="U979" s="106">
        <f t="shared" si="611"/>
        <v>0</v>
      </c>
      <c r="V979" s="106">
        <f t="shared" si="611"/>
        <v>0</v>
      </c>
      <c r="W979" s="106">
        <f t="shared" si="611"/>
        <v>0</v>
      </c>
      <c r="X979" s="106">
        <f t="shared" si="611"/>
        <v>0</v>
      </c>
      <c r="Y979" s="98">
        <f t="shared" si="587"/>
        <v>0</v>
      </c>
      <c r="Z979" s="98"/>
      <c r="AA979" s="98"/>
      <c r="AB979" s="98"/>
      <c r="AC979" s="98"/>
      <c r="AD979" s="98"/>
      <c r="AE979" s="98"/>
      <c r="AF979" s="98"/>
      <c r="AG979" s="98"/>
    </row>
    <row r="980" spans="1:33">
      <c r="A980" s="97">
        <f t="shared" si="584"/>
        <v>951</v>
      </c>
      <c r="C980" s="108">
        <v>39902</v>
      </c>
      <c r="E980" s="107" t="s">
        <v>313</v>
      </c>
      <c r="G980" s="118"/>
      <c r="H980" s="106"/>
      <c r="I980" s="98">
        <f>'Dep. Res. Class'!G$176</f>
        <v>0</v>
      </c>
      <c r="J980" s="106">
        <f t="shared" ref="J980:X980" si="612">+J176+J444+J712</f>
        <v>0</v>
      </c>
      <c r="K980" s="106">
        <f t="shared" si="612"/>
        <v>0</v>
      </c>
      <c r="L980" s="106">
        <f t="shared" si="612"/>
        <v>0</v>
      </c>
      <c r="M980" s="106">
        <f t="shared" si="612"/>
        <v>0</v>
      </c>
      <c r="N980" s="106">
        <f t="shared" si="612"/>
        <v>0</v>
      </c>
      <c r="O980" s="106">
        <f t="shared" si="612"/>
        <v>0</v>
      </c>
      <c r="P980" s="106">
        <f t="shared" si="612"/>
        <v>0</v>
      </c>
      <c r="Q980" s="106">
        <f t="shared" si="612"/>
        <v>0</v>
      </c>
      <c r="R980" s="106">
        <f t="shared" si="612"/>
        <v>0</v>
      </c>
      <c r="S980" s="106">
        <f t="shared" si="612"/>
        <v>0</v>
      </c>
      <c r="T980" s="106">
        <f t="shared" si="612"/>
        <v>0</v>
      </c>
      <c r="U980" s="106">
        <f t="shared" si="612"/>
        <v>0</v>
      </c>
      <c r="V980" s="106">
        <f t="shared" si="612"/>
        <v>0</v>
      </c>
      <c r="W980" s="106">
        <f t="shared" si="612"/>
        <v>0</v>
      </c>
      <c r="X980" s="106">
        <f t="shared" si="612"/>
        <v>0</v>
      </c>
      <c r="Y980" s="98">
        <f t="shared" si="587"/>
        <v>0</v>
      </c>
      <c r="Z980" s="98"/>
      <c r="AA980" s="98"/>
      <c r="AB980" s="98"/>
      <c r="AC980" s="98"/>
      <c r="AD980" s="98"/>
      <c r="AE980" s="98"/>
      <c r="AF980" s="98"/>
      <c r="AG980" s="98"/>
    </row>
    <row r="981" spans="1:33">
      <c r="A981" s="97">
        <f t="shared" si="584"/>
        <v>952</v>
      </c>
      <c r="C981" s="108">
        <v>39903</v>
      </c>
      <c r="E981" s="107" t="s">
        <v>314</v>
      </c>
      <c r="G981" s="118"/>
      <c r="H981" s="106"/>
      <c r="I981" s="98">
        <f>'Dep. Res. Class'!G$177</f>
        <v>5063.3402649999998</v>
      </c>
      <c r="J981" s="106">
        <f t="shared" ref="J981:X981" si="613">+J177+J445+J713</f>
        <v>3354.282717686503</v>
      </c>
      <c r="K981" s="106">
        <f t="shared" si="613"/>
        <v>1055.7715856187451</v>
      </c>
      <c r="L981" s="106">
        <f t="shared" si="613"/>
        <v>13.38233898018207</v>
      </c>
      <c r="M981" s="106">
        <f t="shared" si="613"/>
        <v>336.22694766104354</v>
      </c>
      <c r="N981" s="106">
        <f t="shared" si="613"/>
        <v>303.67667505352608</v>
      </c>
      <c r="O981" s="106">
        <f t="shared" si="613"/>
        <v>0</v>
      </c>
      <c r="P981" s="106">
        <f t="shared" si="613"/>
        <v>0</v>
      </c>
      <c r="Q981" s="106">
        <f t="shared" si="613"/>
        <v>0</v>
      </c>
      <c r="R981" s="106">
        <f t="shared" si="613"/>
        <v>0</v>
      </c>
      <c r="S981" s="106">
        <f t="shared" si="613"/>
        <v>0</v>
      </c>
      <c r="T981" s="106">
        <f t="shared" si="613"/>
        <v>0</v>
      </c>
      <c r="U981" s="106">
        <f t="shared" si="613"/>
        <v>0</v>
      </c>
      <c r="V981" s="106">
        <f t="shared" si="613"/>
        <v>0</v>
      </c>
      <c r="W981" s="106">
        <f t="shared" si="613"/>
        <v>0</v>
      </c>
      <c r="X981" s="106">
        <f t="shared" si="613"/>
        <v>0</v>
      </c>
      <c r="Y981" s="98">
        <f t="shared" si="587"/>
        <v>0</v>
      </c>
      <c r="Z981" s="98"/>
      <c r="AA981" s="98"/>
      <c r="AB981" s="98"/>
      <c r="AC981" s="98"/>
      <c r="AD981" s="98"/>
      <c r="AE981" s="98"/>
      <c r="AF981" s="98"/>
      <c r="AG981" s="98"/>
    </row>
    <row r="982" spans="1:33">
      <c r="A982" s="97">
        <f t="shared" si="584"/>
        <v>953</v>
      </c>
      <c r="C982" s="108">
        <v>39904</v>
      </c>
      <c r="E982" s="107" t="s">
        <v>315</v>
      </c>
      <c r="G982" s="118"/>
      <c r="H982" s="106"/>
      <c r="I982" s="98">
        <f>'Dep. Res. Class'!G$178</f>
        <v>0</v>
      </c>
      <c r="J982" s="106">
        <f t="shared" ref="J982:X982" si="614">+J178+J446+J714</f>
        <v>0</v>
      </c>
      <c r="K982" s="106">
        <f t="shared" si="614"/>
        <v>0</v>
      </c>
      <c r="L982" s="106">
        <f t="shared" si="614"/>
        <v>0</v>
      </c>
      <c r="M982" s="106">
        <f t="shared" si="614"/>
        <v>0</v>
      </c>
      <c r="N982" s="106">
        <f t="shared" si="614"/>
        <v>0</v>
      </c>
      <c r="O982" s="106">
        <f t="shared" si="614"/>
        <v>0</v>
      </c>
      <c r="P982" s="106">
        <f t="shared" si="614"/>
        <v>0</v>
      </c>
      <c r="Q982" s="106">
        <f t="shared" si="614"/>
        <v>0</v>
      </c>
      <c r="R982" s="106">
        <f t="shared" si="614"/>
        <v>0</v>
      </c>
      <c r="S982" s="106">
        <f t="shared" si="614"/>
        <v>0</v>
      </c>
      <c r="T982" s="106">
        <f t="shared" si="614"/>
        <v>0</v>
      </c>
      <c r="U982" s="106">
        <f t="shared" si="614"/>
        <v>0</v>
      </c>
      <c r="V982" s="106">
        <f t="shared" si="614"/>
        <v>0</v>
      </c>
      <c r="W982" s="106">
        <f t="shared" si="614"/>
        <v>0</v>
      </c>
      <c r="X982" s="106">
        <f t="shared" si="614"/>
        <v>0</v>
      </c>
      <c r="Y982" s="98">
        <f t="shared" si="587"/>
        <v>0</v>
      </c>
      <c r="Z982" s="98"/>
      <c r="AA982" s="98"/>
      <c r="AB982" s="98"/>
      <c r="AC982" s="98"/>
      <c r="AD982" s="98"/>
      <c r="AE982" s="98"/>
      <c r="AF982" s="98"/>
      <c r="AG982" s="98"/>
    </row>
    <row r="983" spans="1:33">
      <c r="A983" s="97">
        <f t="shared" si="584"/>
        <v>954</v>
      </c>
      <c r="C983" s="108">
        <v>39905</v>
      </c>
      <c r="E983" s="107" t="s">
        <v>316</v>
      </c>
      <c r="G983" s="118"/>
      <c r="H983" s="106"/>
      <c r="I983" s="98">
        <f>'Dep. Res. Class'!G$179</f>
        <v>0</v>
      </c>
      <c r="J983" s="106">
        <f t="shared" ref="J983:X983" si="615">+J179+J447+J715</f>
        <v>0</v>
      </c>
      <c r="K983" s="106">
        <f t="shared" si="615"/>
        <v>0</v>
      </c>
      <c r="L983" s="106">
        <f t="shared" si="615"/>
        <v>0</v>
      </c>
      <c r="M983" s="106">
        <f t="shared" si="615"/>
        <v>0</v>
      </c>
      <c r="N983" s="106">
        <f t="shared" si="615"/>
        <v>0</v>
      </c>
      <c r="O983" s="106">
        <f t="shared" si="615"/>
        <v>0</v>
      </c>
      <c r="P983" s="106">
        <f t="shared" si="615"/>
        <v>0</v>
      </c>
      <c r="Q983" s="106">
        <f t="shared" si="615"/>
        <v>0</v>
      </c>
      <c r="R983" s="106">
        <f t="shared" si="615"/>
        <v>0</v>
      </c>
      <c r="S983" s="106">
        <f t="shared" si="615"/>
        <v>0</v>
      </c>
      <c r="T983" s="106">
        <f t="shared" si="615"/>
        <v>0</v>
      </c>
      <c r="U983" s="106">
        <f t="shared" si="615"/>
        <v>0</v>
      </c>
      <c r="V983" s="106">
        <f t="shared" si="615"/>
        <v>0</v>
      </c>
      <c r="W983" s="106">
        <f t="shared" si="615"/>
        <v>0</v>
      </c>
      <c r="X983" s="106">
        <f t="shared" si="615"/>
        <v>0</v>
      </c>
      <c r="Y983" s="98">
        <f t="shared" si="587"/>
        <v>0</v>
      </c>
      <c r="Z983" s="98"/>
      <c r="AA983" s="98"/>
      <c r="AB983" s="98"/>
      <c r="AC983" s="98"/>
      <c r="AD983" s="98"/>
      <c r="AE983" s="98"/>
      <c r="AF983" s="98"/>
      <c r="AG983" s="98"/>
    </row>
    <row r="984" spans="1:33">
      <c r="A984" s="97">
        <f t="shared" si="584"/>
        <v>955</v>
      </c>
      <c r="C984" s="108">
        <v>39906</v>
      </c>
      <c r="E984" s="107" t="s">
        <v>317</v>
      </c>
      <c r="G984" s="118"/>
      <c r="H984" s="106"/>
      <c r="I984" s="98">
        <f>'Dep. Res. Class'!G$180</f>
        <v>5.0872301926574439E-13</v>
      </c>
      <c r="J984" s="106">
        <f t="shared" ref="J984:X984" si="616">+J180+J448+J716</f>
        <v>3.3701089445000675E-13</v>
      </c>
      <c r="K984" s="106">
        <f t="shared" si="616"/>
        <v>1.060752942881571E-13</v>
      </c>
      <c r="L984" s="106">
        <f t="shared" si="616"/>
        <v>1.3445479731818666E-15</v>
      </c>
      <c r="M984" s="106">
        <f t="shared" si="616"/>
        <v>3.3781333866692341E-14</v>
      </c>
      <c r="N984" s="106">
        <f t="shared" si="616"/>
        <v>3.0510948687706275E-14</v>
      </c>
      <c r="O984" s="106">
        <f t="shared" si="616"/>
        <v>0</v>
      </c>
      <c r="P984" s="106">
        <f t="shared" si="616"/>
        <v>0</v>
      </c>
      <c r="Q984" s="106">
        <f t="shared" si="616"/>
        <v>0</v>
      </c>
      <c r="R984" s="106">
        <f t="shared" si="616"/>
        <v>0</v>
      </c>
      <c r="S984" s="106">
        <f t="shared" si="616"/>
        <v>0</v>
      </c>
      <c r="T984" s="106">
        <f t="shared" si="616"/>
        <v>0</v>
      </c>
      <c r="U984" s="106">
        <f t="shared" si="616"/>
        <v>0</v>
      </c>
      <c r="V984" s="106">
        <f t="shared" si="616"/>
        <v>0</v>
      </c>
      <c r="W984" s="106">
        <f t="shared" si="616"/>
        <v>0</v>
      </c>
      <c r="X984" s="106">
        <f t="shared" si="616"/>
        <v>0</v>
      </c>
      <c r="Y984" s="98">
        <f t="shared" si="587"/>
        <v>0</v>
      </c>
      <c r="Z984" s="98"/>
      <c r="AA984" s="98"/>
      <c r="AB984" s="98"/>
      <c r="AC984" s="98"/>
      <c r="AD984" s="98"/>
      <c r="AE984" s="98"/>
      <c r="AF984" s="98"/>
      <c r="AG984" s="98"/>
    </row>
    <row r="985" spans="1:33">
      <c r="A985" s="97">
        <f t="shared" si="584"/>
        <v>956</v>
      </c>
      <c r="C985" s="108">
        <v>39907</v>
      </c>
      <c r="E985" s="107" t="s">
        <v>318</v>
      </c>
      <c r="G985" s="118"/>
      <c r="H985" s="106"/>
      <c r="I985" s="98">
        <f>'Dep. Res. Class'!G$181</f>
        <v>32435.37076409001</v>
      </c>
      <c r="J985" s="106">
        <f t="shared" ref="J985:X985" si="617">+J181+J449+J717</f>
        <v>21487.278733328654</v>
      </c>
      <c r="K985" s="106">
        <f t="shared" si="617"/>
        <v>6763.1920885204818</v>
      </c>
      <c r="L985" s="106">
        <f t="shared" si="617"/>
        <v>85.726240741385297</v>
      </c>
      <c r="M985" s="106">
        <f t="shared" si="617"/>
        <v>2153.8441300595141</v>
      </c>
      <c r="N985" s="106">
        <f t="shared" si="617"/>
        <v>1945.3295714399712</v>
      </c>
      <c r="O985" s="106">
        <f t="shared" si="617"/>
        <v>0</v>
      </c>
      <c r="P985" s="106">
        <f t="shared" si="617"/>
        <v>0</v>
      </c>
      <c r="Q985" s="106">
        <f t="shared" si="617"/>
        <v>0</v>
      </c>
      <c r="R985" s="106">
        <f t="shared" si="617"/>
        <v>0</v>
      </c>
      <c r="S985" s="106">
        <f t="shared" si="617"/>
        <v>0</v>
      </c>
      <c r="T985" s="106">
        <f t="shared" si="617"/>
        <v>0</v>
      </c>
      <c r="U985" s="106">
        <f t="shared" si="617"/>
        <v>0</v>
      </c>
      <c r="V985" s="106">
        <f t="shared" si="617"/>
        <v>0</v>
      </c>
      <c r="W985" s="106">
        <f t="shared" si="617"/>
        <v>0</v>
      </c>
      <c r="X985" s="106">
        <f t="shared" si="617"/>
        <v>0</v>
      </c>
      <c r="Y985" s="98">
        <f t="shared" si="587"/>
        <v>0</v>
      </c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84"/>
        <v>957</v>
      </c>
      <c r="C986" s="108">
        <v>39908</v>
      </c>
      <c r="E986" s="107" t="s">
        <v>319</v>
      </c>
      <c r="G986" s="118"/>
      <c r="H986" s="106"/>
      <c r="I986" s="98">
        <f>'Dep. Res. Class'!G$182</f>
        <v>119936.479202</v>
      </c>
      <c r="J986" s="106">
        <f t="shared" ref="J986:X986" si="618">+J182+J450+J718</f>
        <v>79453.648846851749</v>
      </c>
      <c r="K986" s="106">
        <f t="shared" si="618"/>
        <v>25008.298908117165</v>
      </c>
      <c r="L986" s="106">
        <f t="shared" si="618"/>
        <v>316.99047205367322</v>
      </c>
      <c r="M986" s="106">
        <f t="shared" si="618"/>
        <v>7964.2833001073641</v>
      </c>
      <c r="N986" s="106">
        <f t="shared" si="618"/>
        <v>7193.2576748700367</v>
      </c>
      <c r="O986" s="106">
        <f t="shared" si="618"/>
        <v>0</v>
      </c>
      <c r="P986" s="106">
        <f t="shared" si="618"/>
        <v>0</v>
      </c>
      <c r="Q986" s="106">
        <f t="shared" si="618"/>
        <v>0</v>
      </c>
      <c r="R986" s="106">
        <f t="shared" si="618"/>
        <v>0</v>
      </c>
      <c r="S986" s="106">
        <f t="shared" si="618"/>
        <v>0</v>
      </c>
      <c r="T986" s="106">
        <f t="shared" si="618"/>
        <v>0</v>
      </c>
      <c r="U986" s="106">
        <f t="shared" si="618"/>
        <v>0</v>
      </c>
      <c r="V986" s="106">
        <f t="shared" si="618"/>
        <v>0</v>
      </c>
      <c r="W986" s="106">
        <f t="shared" si="618"/>
        <v>0</v>
      </c>
      <c r="X986" s="106">
        <f t="shared" si="618"/>
        <v>0</v>
      </c>
      <c r="Y986" s="98">
        <f t="shared" si="587"/>
        <v>0</v>
      </c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84"/>
        <v>958</v>
      </c>
      <c r="C987" s="108">
        <v>39909</v>
      </c>
      <c r="E987" s="107" t="s">
        <v>320</v>
      </c>
      <c r="G987" s="118"/>
      <c r="H987" s="106"/>
      <c r="I987" s="98">
        <f>'Dep. Res. Class'!G$183</f>
        <v>0</v>
      </c>
      <c r="J987" s="106">
        <f t="shared" ref="J987:X987" si="619">+J183+J451+J719</f>
        <v>0</v>
      </c>
      <c r="K987" s="106">
        <f t="shared" si="619"/>
        <v>0</v>
      </c>
      <c r="L987" s="106">
        <f t="shared" si="619"/>
        <v>0</v>
      </c>
      <c r="M987" s="106">
        <f t="shared" si="619"/>
        <v>0</v>
      </c>
      <c r="N987" s="106">
        <f t="shared" si="619"/>
        <v>0</v>
      </c>
      <c r="O987" s="106">
        <f t="shared" si="619"/>
        <v>0</v>
      </c>
      <c r="P987" s="106">
        <f t="shared" si="619"/>
        <v>0</v>
      </c>
      <c r="Q987" s="106">
        <f t="shared" si="619"/>
        <v>0</v>
      </c>
      <c r="R987" s="106">
        <f t="shared" si="619"/>
        <v>0</v>
      </c>
      <c r="S987" s="106">
        <f t="shared" si="619"/>
        <v>0</v>
      </c>
      <c r="T987" s="106">
        <f t="shared" si="619"/>
        <v>0</v>
      </c>
      <c r="U987" s="106">
        <f t="shared" si="619"/>
        <v>0</v>
      </c>
      <c r="V987" s="106">
        <f t="shared" si="619"/>
        <v>0</v>
      </c>
      <c r="W987" s="106">
        <f t="shared" si="619"/>
        <v>0</v>
      </c>
      <c r="X987" s="106">
        <f t="shared" si="619"/>
        <v>0</v>
      </c>
      <c r="Y987" s="98">
        <f t="shared" si="587"/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84"/>
        <v>959</v>
      </c>
      <c r="C988" s="108">
        <v>39924</v>
      </c>
      <c r="E988" s="107" t="s">
        <v>321</v>
      </c>
      <c r="G988" s="118"/>
      <c r="H988" s="106"/>
      <c r="I988" s="98">
        <f>'Dep. Res. Class'!G$184</f>
        <v>0</v>
      </c>
      <c r="J988" s="106">
        <f t="shared" ref="J988:X988" si="620">+J184+J452+J720</f>
        <v>0</v>
      </c>
      <c r="K988" s="106">
        <f t="shared" si="620"/>
        <v>0</v>
      </c>
      <c r="L988" s="106">
        <f t="shared" si="620"/>
        <v>0</v>
      </c>
      <c r="M988" s="106">
        <f t="shared" si="620"/>
        <v>0</v>
      </c>
      <c r="N988" s="106">
        <f t="shared" si="620"/>
        <v>0</v>
      </c>
      <c r="O988" s="106">
        <f t="shared" si="620"/>
        <v>0</v>
      </c>
      <c r="P988" s="106">
        <f t="shared" si="620"/>
        <v>0</v>
      </c>
      <c r="Q988" s="106">
        <f t="shared" si="620"/>
        <v>0</v>
      </c>
      <c r="R988" s="106">
        <f t="shared" si="620"/>
        <v>0</v>
      </c>
      <c r="S988" s="106">
        <f t="shared" si="620"/>
        <v>0</v>
      </c>
      <c r="T988" s="106">
        <f t="shared" si="620"/>
        <v>0</v>
      </c>
      <c r="U988" s="106">
        <f t="shared" si="620"/>
        <v>0</v>
      </c>
      <c r="V988" s="106">
        <f t="shared" si="620"/>
        <v>0</v>
      </c>
      <c r="W988" s="106">
        <f t="shared" si="620"/>
        <v>0</v>
      </c>
      <c r="X988" s="106">
        <f t="shared" si="620"/>
        <v>0</v>
      </c>
      <c r="Y988" s="98">
        <f t="shared" si="587"/>
        <v>0</v>
      </c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84"/>
        <v>960</v>
      </c>
      <c r="E989" s="107" t="s">
        <v>355</v>
      </c>
      <c r="G989" s="118"/>
      <c r="H989" s="106"/>
      <c r="I989" s="98">
        <f>'Dep. Res. Class'!G$185</f>
        <v>26479.222660000003</v>
      </c>
      <c r="J989" s="106">
        <f t="shared" ref="J989:X989" si="621">+J185+J453+J721</f>
        <v>17541.542597910091</v>
      </c>
      <c r="K989" s="106">
        <f t="shared" si="621"/>
        <v>5521.2585823915606</v>
      </c>
      <c r="L989" s="106">
        <f t="shared" si="621"/>
        <v>69.984222869098133</v>
      </c>
      <c r="M989" s="106">
        <f t="shared" si="621"/>
        <v>1758.331011832352</v>
      </c>
      <c r="N989" s="106">
        <f t="shared" si="621"/>
        <v>1588.1062449969052</v>
      </c>
      <c r="O989" s="106">
        <f t="shared" si="621"/>
        <v>0</v>
      </c>
      <c r="P989" s="106">
        <f t="shared" si="621"/>
        <v>0</v>
      </c>
      <c r="Q989" s="106">
        <f t="shared" si="621"/>
        <v>0</v>
      </c>
      <c r="R989" s="106">
        <f t="shared" si="621"/>
        <v>0</v>
      </c>
      <c r="S989" s="106">
        <f t="shared" si="621"/>
        <v>0</v>
      </c>
      <c r="T989" s="106">
        <f t="shared" si="621"/>
        <v>0</v>
      </c>
      <c r="U989" s="106">
        <f t="shared" si="621"/>
        <v>0</v>
      </c>
      <c r="V989" s="106">
        <f t="shared" si="621"/>
        <v>0</v>
      </c>
      <c r="W989" s="106">
        <f t="shared" si="621"/>
        <v>0</v>
      </c>
      <c r="X989" s="106">
        <f t="shared" si="621"/>
        <v>0</v>
      </c>
      <c r="Y989" s="98">
        <f t="shared" si="587"/>
        <v>0</v>
      </c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84"/>
        <v>961</v>
      </c>
      <c r="G990" s="118"/>
      <c r="I990" s="98"/>
      <c r="J990" s="119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84"/>
        <v>962</v>
      </c>
      <c r="D991" s="97" t="s">
        <v>149</v>
      </c>
      <c r="G991" s="118"/>
      <c r="I991" s="98">
        <f>'Dep. Res. Class'!G$187</f>
        <v>229265.5495879974</v>
      </c>
      <c r="J991" s="106">
        <f>SUM(J955:J989)</f>
        <v>151880.2668783149</v>
      </c>
      <c r="K991" s="106">
        <f t="shared" ref="K991:X991" si="622">SUM(K955:K989)</f>
        <v>47804.816612749019</v>
      </c>
      <c r="L991" s="106">
        <f t="shared" si="622"/>
        <v>605.94570787043926</v>
      </c>
      <c r="M991" s="106">
        <f t="shared" si="622"/>
        <v>15224.190338273458</v>
      </c>
      <c r="N991" s="106">
        <f t="shared" si="622"/>
        <v>13750.330050789573</v>
      </c>
      <c r="O991" s="106">
        <f t="shared" si="622"/>
        <v>0</v>
      </c>
      <c r="P991" s="106">
        <f t="shared" si="622"/>
        <v>0</v>
      </c>
      <c r="Q991" s="106">
        <f t="shared" si="622"/>
        <v>0</v>
      </c>
      <c r="R991" s="106">
        <f t="shared" si="622"/>
        <v>0</v>
      </c>
      <c r="S991" s="106">
        <f t="shared" si="622"/>
        <v>0</v>
      </c>
      <c r="T991" s="106">
        <f t="shared" si="622"/>
        <v>0</v>
      </c>
      <c r="U991" s="106">
        <f t="shared" si="622"/>
        <v>0</v>
      </c>
      <c r="V991" s="106">
        <f t="shared" si="622"/>
        <v>0</v>
      </c>
      <c r="W991" s="106">
        <f t="shared" si="622"/>
        <v>0</v>
      </c>
      <c r="X991" s="106">
        <f t="shared" si="622"/>
        <v>0</v>
      </c>
      <c r="Y991" s="98">
        <f>SUM(J991:X991)-I991</f>
        <v>0</v>
      </c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84"/>
        <v>963</v>
      </c>
      <c r="G992" s="118"/>
      <c r="I992" s="98"/>
      <c r="J992" s="119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84"/>
        <v>964</v>
      </c>
      <c r="D993" s="97" t="s">
        <v>350</v>
      </c>
      <c r="G993" s="118"/>
      <c r="I993" s="98"/>
      <c r="J993" s="119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84"/>
        <v>965</v>
      </c>
      <c r="G994" s="118"/>
      <c r="I994" s="98"/>
      <c r="J994" s="119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84"/>
        <v>966</v>
      </c>
      <c r="D995" s="97" t="s">
        <v>148</v>
      </c>
      <c r="G995" s="118"/>
      <c r="I995" s="98"/>
      <c r="J995" s="119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84"/>
        <v>967</v>
      </c>
      <c r="G996" s="118"/>
      <c r="I996" s="98"/>
      <c r="J996" s="119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84"/>
        <v>968</v>
      </c>
      <c r="C997" s="97">
        <v>37400</v>
      </c>
      <c r="E997" s="107" t="s">
        <v>115</v>
      </c>
      <c r="G997" s="118"/>
      <c r="H997" s="106"/>
      <c r="I997" s="98">
        <f>'Dep. Res. Class'!G$193</f>
        <v>0</v>
      </c>
      <c r="J997" s="106">
        <f t="shared" ref="J997:X997" si="623">+J193+J461+J729</f>
        <v>0</v>
      </c>
      <c r="K997" s="106">
        <f t="shared" si="623"/>
        <v>0</v>
      </c>
      <c r="L997" s="106">
        <f t="shared" si="623"/>
        <v>0</v>
      </c>
      <c r="M997" s="106">
        <f t="shared" si="623"/>
        <v>0</v>
      </c>
      <c r="N997" s="106">
        <f t="shared" si="623"/>
        <v>0</v>
      </c>
      <c r="O997" s="106">
        <f t="shared" si="623"/>
        <v>0</v>
      </c>
      <c r="P997" s="106">
        <f t="shared" si="623"/>
        <v>0</v>
      </c>
      <c r="Q997" s="106">
        <f t="shared" si="623"/>
        <v>0</v>
      </c>
      <c r="R997" s="106">
        <f t="shared" si="623"/>
        <v>0</v>
      </c>
      <c r="S997" s="106">
        <f t="shared" si="623"/>
        <v>0</v>
      </c>
      <c r="T997" s="106">
        <f t="shared" si="623"/>
        <v>0</v>
      </c>
      <c r="U997" s="106">
        <f t="shared" si="623"/>
        <v>0</v>
      </c>
      <c r="V997" s="106">
        <f t="shared" si="623"/>
        <v>0</v>
      </c>
      <c r="W997" s="106">
        <f t="shared" si="623"/>
        <v>0</v>
      </c>
      <c r="X997" s="106">
        <f t="shared" si="623"/>
        <v>0</v>
      </c>
      <c r="Y997" s="98">
        <f t="shared" ref="Y997:Y1031" si="624">SUM(J997:X997)-I997</f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84"/>
        <v>969</v>
      </c>
      <c r="C998" s="97">
        <v>39000</v>
      </c>
      <c r="E998" s="107" t="s">
        <v>139</v>
      </c>
      <c r="G998" s="118"/>
      <c r="H998" s="106"/>
      <c r="I998" s="98">
        <f>'Dep. Res. Class'!G$194</f>
        <v>125903.21995084707</v>
      </c>
      <c r="J998" s="106">
        <f t="shared" ref="J998:X998" si="625">+J194+J462+J730</f>
        <v>83406.40223242213</v>
      </c>
      <c r="K998" s="106">
        <f t="shared" si="625"/>
        <v>26252.441116953341</v>
      </c>
      <c r="L998" s="106">
        <f t="shared" si="625"/>
        <v>332.76048614099159</v>
      </c>
      <c r="M998" s="106">
        <f t="shared" si="625"/>
        <v>8360.4998142012701</v>
      </c>
      <c r="N998" s="106">
        <f t="shared" si="625"/>
        <v>7551.1163011293302</v>
      </c>
      <c r="O998" s="106">
        <f t="shared" si="625"/>
        <v>0</v>
      </c>
      <c r="P998" s="106">
        <f t="shared" si="625"/>
        <v>0</v>
      </c>
      <c r="Q998" s="106">
        <f t="shared" si="625"/>
        <v>0</v>
      </c>
      <c r="R998" s="106">
        <f t="shared" si="625"/>
        <v>0</v>
      </c>
      <c r="S998" s="106">
        <f t="shared" si="625"/>
        <v>0</v>
      </c>
      <c r="T998" s="106">
        <f t="shared" si="625"/>
        <v>0</v>
      </c>
      <c r="U998" s="106">
        <f t="shared" si="625"/>
        <v>0</v>
      </c>
      <c r="V998" s="106">
        <f t="shared" si="625"/>
        <v>0</v>
      </c>
      <c r="W998" s="106">
        <f t="shared" si="625"/>
        <v>0</v>
      </c>
      <c r="X998" s="106">
        <f t="shared" si="625"/>
        <v>0</v>
      </c>
      <c r="Y998" s="98">
        <f t="shared" si="624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84"/>
        <v>970</v>
      </c>
      <c r="C999" s="97">
        <v>36602</v>
      </c>
      <c r="E999" s="107" t="s">
        <v>139</v>
      </c>
      <c r="G999" s="118"/>
      <c r="H999" s="106"/>
      <c r="I999" s="98">
        <f>'Dep. Res. Class'!G$195</f>
        <v>0</v>
      </c>
      <c r="J999" s="106">
        <f t="shared" ref="J999:X999" si="626">+J195+J463+J731</f>
        <v>0</v>
      </c>
      <c r="K999" s="106">
        <f t="shared" si="626"/>
        <v>0</v>
      </c>
      <c r="L999" s="106">
        <f t="shared" si="626"/>
        <v>0</v>
      </c>
      <c r="M999" s="106">
        <f t="shared" si="626"/>
        <v>0</v>
      </c>
      <c r="N999" s="106">
        <f t="shared" si="626"/>
        <v>0</v>
      </c>
      <c r="O999" s="106">
        <f t="shared" si="626"/>
        <v>0</v>
      </c>
      <c r="P999" s="106">
        <f t="shared" si="626"/>
        <v>0</v>
      </c>
      <c r="Q999" s="106">
        <f t="shared" si="626"/>
        <v>0</v>
      </c>
      <c r="R999" s="106">
        <f t="shared" si="626"/>
        <v>0</v>
      </c>
      <c r="S999" s="106">
        <f t="shared" si="626"/>
        <v>0</v>
      </c>
      <c r="T999" s="106">
        <f t="shared" si="626"/>
        <v>0</v>
      </c>
      <c r="U999" s="106">
        <f t="shared" si="626"/>
        <v>0</v>
      </c>
      <c r="V999" s="106">
        <f t="shared" si="626"/>
        <v>0</v>
      </c>
      <c r="W999" s="106">
        <f t="shared" si="626"/>
        <v>0</v>
      </c>
      <c r="X999" s="106">
        <f t="shared" si="626"/>
        <v>0</v>
      </c>
      <c r="Y999" s="98">
        <f t="shared" si="624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84"/>
        <v>971</v>
      </c>
      <c r="C1000" s="97">
        <v>37503</v>
      </c>
      <c r="E1000" s="107" t="s">
        <v>278</v>
      </c>
      <c r="G1000" s="118"/>
      <c r="H1000" s="106"/>
      <c r="I1000" s="98">
        <f>'Dep. Res. Class'!G$196</f>
        <v>0</v>
      </c>
      <c r="J1000" s="106">
        <f t="shared" ref="J1000:X1000" si="627">+J196+J464+J732</f>
        <v>0</v>
      </c>
      <c r="K1000" s="106">
        <f t="shared" si="627"/>
        <v>0</v>
      </c>
      <c r="L1000" s="106">
        <f t="shared" si="627"/>
        <v>0</v>
      </c>
      <c r="M1000" s="106">
        <f t="shared" si="627"/>
        <v>0</v>
      </c>
      <c r="N1000" s="106">
        <f t="shared" si="627"/>
        <v>0</v>
      </c>
      <c r="O1000" s="106">
        <f t="shared" si="627"/>
        <v>0</v>
      </c>
      <c r="P1000" s="106">
        <f t="shared" si="627"/>
        <v>0</v>
      </c>
      <c r="Q1000" s="106">
        <f t="shared" si="627"/>
        <v>0</v>
      </c>
      <c r="R1000" s="106">
        <f t="shared" si="627"/>
        <v>0</v>
      </c>
      <c r="S1000" s="106">
        <f t="shared" si="627"/>
        <v>0</v>
      </c>
      <c r="T1000" s="106">
        <f t="shared" si="627"/>
        <v>0</v>
      </c>
      <c r="U1000" s="106">
        <f t="shared" si="627"/>
        <v>0</v>
      </c>
      <c r="V1000" s="106">
        <f t="shared" si="627"/>
        <v>0</v>
      </c>
      <c r="W1000" s="106">
        <f t="shared" si="627"/>
        <v>0</v>
      </c>
      <c r="X1000" s="106">
        <f t="shared" si="627"/>
        <v>0</v>
      </c>
      <c r="Y1000" s="98">
        <f t="shared" si="624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84"/>
        <v>972</v>
      </c>
      <c r="C1001" s="97">
        <v>39004</v>
      </c>
      <c r="E1001" s="107" t="s">
        <v>293</v>
      </c>
      <c r="G1001" s="118"/>
      <c r="H1001" s="106"/>
      <c r="I1001" s="98">
        <f>'Dep. Res. Class'!G$197</f>
        <v>0</v>
      </c>
      <c r="J1001" s="106">
        <f t="shared" ref="J1001:X1001" si="628">+J197+J465+J733</f>
        <v>0</v>
      </c>
      <c r="K1001" s="106">
        <f t="shared" si="628"/>
        <v>0</v>
      </c>
      <c r="L1001" s="106">
        <f t="shared" si="628"/>
        <v>0</v>
      </c>
      <c r="M1001" s="106">
        <f t="shared" si="628"/>
        <v>0</v>
      </c>
      <c r="N1001" s="106">
        <f t="shared" si="628"/>
        <v>0</v>
      </c>
      <c r="O1001" s="106">
        <f t="shared" si="628"/>
        <v>0</v>
      </c>
      <c r="P1001" s="106">
        <f t="shared" si="628"/>
        <v>0</v>
      </c>
      <c r="Q1001" s="106">
        <f t="shared" si="628"/>
        <v>0</v>
      </c>
      <c r="R1001" s="106">
        <f t="shared" si="628"/>
        <v>0</v>
      </c>
      <c r="S1001" s="106">
        <f t="shared" si="628"/>
        <v>0</v>
      </c>
      <c r="T1001" s="106">
        <f t="shared" si="628"/>
        <v>0</v>
      </c>
      <c r="U1001" s="106">
        <f t="shared" si="628"/>
        <v>0</v>
      </c>
      <c r="V1001" s="106">
        <f t="shared" si="628"/>
        <v>0</v>
      </c>
      <c r="W1001" s="106">
        <f t="shared" si="628"/>
        <v>0</v>
      </c>
      <c r="X1001" s="106">
        <f t="shared" si="628"/>
        <v>0</v>
      </c>
      <c r="Y1001" s="98">
        <f t="shared" si="624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84"/>
        <v>973</v>
      </c>
      <c r="C1002" s="97">
        <v>39009</v>
      </c>
      <c r="E1002" s="107" t="s">
        <v>294</v>
      </c>
      <c r="G1002" s="118"/>
      <c r="H1002" s="106"/>
      <c r="I1002" s="98">
        <f>'Dep. Res. Class'!G$198</f>
        <v>488293.87702417345</v>
      </c>
      <c r="J1002" s="106">
        <f t="shared" ref="J1002:X1002" si="629">+J198+J466+J734</f>
        <v>323477.3148026471</v>
      </c>
      <c r="K1002" s="106">
        <f t="shared" si="629"/>
        <v>101815.55530788255</v>
      </c>
      <c r="L1002" s="106">
        <f t="shared" si="629"/>
        <v>1290.554030005492</v>
      </c>
      <c r="M1002" s="106">
        <f t="shared" si="629"/>
        <v>32424.753471197888</v>
      </c>
      <c r="N1002" s="106">
        <f t="shared" si="629"/>
        <v>29285.699412440397</v>
      </c>
      <c r="O1002" s="106">
        <f t="shared" si="629"/>
        <v>0</v>
      </c>
      <c r="P1002" s="106">
        <f t="shared" si="629"/>
        <v>0</v>
      </c>
      <c r="Q1002" s="106">
        <f t="shared" si="629"/>
        <v>0</v>
      </c>
      <c r="R1002" s="106">
        <f t="shared" si="629"/>
        <v>0</v>
      </c>
      <c r="S1002" s="106">
        <f t="shared" si="629"/>
        <v>0</v>
      </c>
      <c r="T1002" s="106">
        <f t="shared" si="629"/>
        <v>0</v>
      </c>
      <c r="U1002" s="106">
        <f t="shared" si="629"/>
        <v>0</v>
      </c>
      <c r="V1002" s="106">
        <f t="shared" si="629"/>
        <v>0</v>
      </c>
      <c r="W1002" s="106">
        <f t="shared" si="629"/>
        <v>0</v>
      </c>
      <c r="X1002" s="106">
        <f t="shared" si="629"/>
        <v>0</v>
      </c>
      <c r="Y1002" s="98">
        <f t="shared" si="624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84"/>
        <v>974</v>
      </c>
      <c r="C1003" s="97">
        <v>39100</v>
      </c>
      <c r="E1003" s="107" t="s">
        <v>295</v>
      </c>
      <c r="G1003" s="118"/>
      <c r="H1003" s="106"/>
      <c r="I1003" s="98">
        <f>'Dep. Res. Class'!G$199</f>
        <v>148765.04086208489</v>
      </c>
      <c r="J1003" s="106">
        <f t="shared" ref="J1003:X1003" si="630">+J199+J467+J735</f>
        <v>98551.544917674575</v>
      </c>
      <c r="K1003" s="106">
        <f t="shared" si="630"/>
        <v>31019.424896501754</v>
      </c>
      <c r="L1003" s="106">
        <f t="shared" si="630"/>
        <v>393.18396572683366</v>
      </c>
      <c r="M1003" s="106">
        <f t="shared" si="630"/>
        <v>9878.6202368189479</v>
      </c>
      <c r="N1003" s="106">
        <f t="shared" si="630"/>
        <v>8922.2668453627757</v>
      </c>
      <c r="O1003" s="106">
        <f t="shared" si="630"/>
        <v>0</v>
      </c>
      <c r="P1003" s="106">
        <f t="shared" si="630"/>
        <v>0</v>
      </c>
      <c r="Q1003" s="106">
        <f t="shared" si="630"/>
        <v>0</v>
      </c>
      <c r="R1003" s="106">
        <f t="shared" si="630"/>
        <v>0</v>
      </c>
      <c r="S1003" s="106">
        <f t="shared" si="630"/>
        <v>0</v>
      </c>
      <c r="T1003" s="106">
        <f t="shared" si="630"/>
        <v>0</v>
      </c>
      <c r="U1003" s="106">
        <f t="shared" si="630"/>
        <v>0</v>
      </c>
      <c r="V1003" s="106">
        <f t="shared" si="630"/>
        <v>0</v>
      </c>
      <c r="W1003" s="106">
        <f t="shared" si="630"/>
        <v>0</v>
      </c>
      <c r="X1003" s="106">
        <f t="shared" si="630"/>
        <v>0</v>
      </c>
      <c r="Y1003" s="98">
        <f t="shared" si="624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84"/>
        <v>975</v>
      </c>
      <c r="C1004" s="97">
        <v>39102</v>
      </c>
      <c r="E1004" s="107" t="s">
        <v>296</v>
      </c>
      <c r="G1004" s="118"/>
      <c r="H1004" s="106"/>
      <c r="I1004" s="98">
        <f>'Dep. Res. Class'!G$200</f>
        <v>6.2639791200000003E-2</v>
      </c>
      <c r="J1004" s="106">
        <f t="shared" ref="J1004:X1004" si="631">+J200+J468+J736</f>
        <v>4.1496632275344641E-2</v>
      </c>
      <c r="K1004" s="106">
        <f t="shared" si="631"/>
        <v>1.3061202332221912E-2</v>
      </c>
      <c r="L1004" s="106">
        <f t="shared" si="631"/>
        <v>1.6555611031727211E-4</v>
      </c>
      <c r="M1004" s="106">
        <f t="shared" si="631"/>
        <v>4.1595438376688075E-3</v>
      </c>
      <c r="N1004" s="106">
        <f t="shared" si="631"/>
        <v>3.7568566444473625E-3</v>
      </c>
      <c r="O1004" s="106">
        <f t="shared" si="631"/>
        <v>0</v>
      </c>
      <c r="P1004" s="106">
        <f t="shared" si="631"/>
        <v>0</v>
      </c>
      <c r="Q1004" s="106">
        <f t="shared" si="631"/>
        <v>0</v>
      </c>
      <c r="R1004" s="106">
        <f t="shared" si="631"/>
        <v>0</v>
      </c>
      <c r="S1004" s="106">
        <f t="shared" si="631"/>
        <v>0</v>
      </c>
      <c r="T1004" s="106">
        <f t="shared" si="631"/>
        <v>0</v>
      </c>
      <c r="U1004" s="106">
        <f t="shared" si="631"/>
        <v>0</v>
      </c>
      <c r="V1004" s="106">
        <f t="shared" si="631"/>
        <v>0</v>
      </c>
      <c r="W1004" s="106">
        <f t="shared" si="631"/>
        <v>0</v>
      </c>
      <c r="X1004" s="106">
        <f t="shared" si="631"/>
        <v>0</v>
      </c>
      <c r="Y1004" s="98">
        <f t="shared" si="624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84"/>
        <v>976</v>
      </c>
      <c r="C1005" s="97">
        <v>39103</v>
      </c>
      <c r="E1005" s="107" t="s">
        <v>297</v>
      </c>
      <c r="G1005" s="118"/>
      <c r="H1005" s="106"/>
      <c r="I1005" s="98">
        <f>'Dep. Res. Class'!G$201</f>
        <v>2.2371354000000003E-2</v>
      </c>
      <c r="J1005" s="106">
        <f t="shared" ref="J1005:X1005" si="632">+J201+J469+J737</f>
        <v>1.4820225812623091E-2</v>
      </c>
      <c r="K1005" s="106">
        <f t="shared" si="632"/>
        <v>4.6647151186506837E-3</v>
      </c>
      <c r="L1005" s="106">
        <f t="shared" si="632"/>
        <v>5.9127182256168611E-5</v>
      </c>
      <c r="M1005" s="106">
        <f t="shared" si="632"/>
        <v>1.4855513705960028E-3</v>
      </c>
      <c r="N1005" s="106">
        <f t="shared" si="632"/>
        <v>1.3417345158740583E-3</v>
      </c>
      <c r="O1005" s="106">
        <f t="shared" si="632"/>
        <v>0</v>
      </c>
      <c r="P1005" s="106">
        <f t="shared" si="632"/>
        <v>0</v>
      </c>
      <c r="Q1005" s="106">
        <f t="shared" si="632"/>
        <v>0</v>
      </c>
      <c r="R1005" s="106">
        <f t="shared" si="632"/>
        <v>0</v>
      </c>
      <c r="S1005" s="106">
        <f t="shared" si="632"/>
        <v>0</v>
      </c>
      <c r="T1005" s="106">
        <f t="shared" si="632"/>
        <v>0</v>
      </c>
      <c r="U1005" s="106">
        <f t="shared" si="632"/>
        <v>0</v>
      </c>
      <c r="V1005" s="106">
        <f t="shared" si="632"/>
        <v>0</v>
      </c>
      <c r="W1005" s="106">
        <f t="shared" si="632"/>
        <v>0</v>
      </c>
      <c r="X1005" s="106">
        <f t="shared" si="632"/>
        <v>0</v>
      </c>
      <c r="Y1005" s="98">
        <f t="shared" si="624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84"/>
        <v>977</v>
      </c>
      <c r="C1006" s="97">
        <v>39200</v>
      </c>
      <c r="E1006" s="107" t="s">
        <v>298</v>
      </c>
      <c r="G1006" s="118"/>
      <c r="H1006" s="106"/>
      <c r="I1006" s="98">
        <f>'Dep. Res. Class'!G$202</f>
        <v>4638.9883802759841</v>
      </c>
      <c r="J1006" s="106">
        <f t="shared" ref="J1006:X1006" si="633">+J202+J470+J738</f>
        <v>3073.1646970417933</v>
      </c>
      <c r="K1006" s="106">
        <f t="shared" si="633"/>
        <v>967.28875832541144</v>
      </c>
      <c r="L1006" s="106">
        <f t="shared" si="633"/>
        <v>12.260782760168496</v>
      </c>
      <c r="M1006" s="106">
        <f t="shared" si="633"/>
        <v>308.04820962101439</v>
      </c>
      <c r="N1006" s="106">
        <f t="shared" si="633"/>
        <v>278.22593252759657</v>
      </c>
      <c r="O1006" s="106">
        <f t="shared" si="633"/>
        <v>0</v>
      </c>
      <c r="P1006" s="106">
        <f t="shared" si="633"/>
        <v>0</v>
      </c>
      <c r="Q1006" s="106">
        <f t="shared" si="633"/>
        <v>0</v>
      </c>
      <c r="R1006" s="106">
        <f t="shared" si="633"/>
        <v>0</v>
      </c>
      <c r="S1006" s="106">
        <f t="shared" si="633"/>
        <v>0</v>
      </c>
      <c r="T1006" s="106">
        <f t="shared" si="633"/>
        <v>0</v>
      </c>
      <c r="U1006" s="106">
        <f t="shared" si="633"/>
        <v>0</v>
      </c>
      <c r="V1006" s="106">
        <f t="shared" si="633"/>
        <v>0</v>
      </c>
      <c r="W1006" s="106">
        <f t="shared" si="633"/>
        <v>0</v>
      </c>
      <c r="X1006" s="106">
        <f t="shared" si="633"/>
        <v>0</v>
      </c>
      <c r="Y1006" s="98">
        <f t="shared" si="624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84"/>
        <v>978</v>
      </c>
      <c r="C1007" s="97">
        <v>39201</v>
      </c>
      <c r="E1007" s="107" t="s">
        <v>299</v>
      </c>
      <c r="G1007" s="118"/>
      <c r="H1007" s="106"/>
      <c r="I1007" s="98">
        <f>'Dep. Res. Class'!G$203</f>
        <v>0</v>
      </c>
      <c r="J1007" s="106">
        <f t="shared" ref="J1007:X1007" si="634">+J203+J471+J739</f>
        <v>0</v>
      </c>
      <c r="K1007" s="106">
        <f t="shared" si="634"/>
        <v>0</v>
      </c>
      <c r="L1007" s="106">
        <f t="shared" si="634"/>
        <v>0</v>
      </c>
      <c r="M1007" s="106">
        <f t="shared" si="634"/>
        <v>0</v>
      </c>
      <c r="N1007" s="106">
        <f t="shared" si="634"/>
        <v>0</v>
      </c>
      <c r="O1007" s="106">
        <f t="shared" si="634"/>
        <v>0</v>
      </c>
      <c r="P1007" s="106">
        <f t="shared" si="634"/>
        <v>0</v>
      </c>
      <c r="Q1007" s="106">
        <f t="shared" si="634"/>
        <v>0</v>
      </c>
      <c r="R1007" s="106">
        <f t="shared" si="634"/>
        <v>0</v>
      </c>
      <c r="S1007" s="106">
        <f t="shared" si="634"/>
        <v>0</v>
      </c>
      <c r="T1007" s="106">
        <f t="shared" si="634"/>
        <v>0</v>
      </c>
      <c r="U1007" s="106">
        <f t="shared" si="634"/>
        <v>0</v>
      </c>
      <c r="V1007" s="106">
        <f t="shared" si="634"/>
        <v>0</v>
      </c>
      <c r="W1007" s="106">
        <f t="shared" si="634"/>
        <v>0</v>
      </c>
      <c r="X1007" s="106">
        <f t="shared" si="634"/>
        <v>0</v>
      </c>
      <c r="Y1007" s="98">
        <f t="shared" si="624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84"/>
        <v>979</v>
      </c>
      <c r="C1008" s="97">
        <v>39202</v>
      </c>
      <c r="E1008" s="107" t="s">
        <v>300</v>
      </c>
      <c r="G1008" s="118"/>
      <c r="H1008" s="106"/>
      <c r="I1008" s="98">
        <f>'Dep. Res. Class'!G$204</f>
        <v>0</v>
      </c>
      <c r="J1008" s="106">
        <f t="shared" ref="J1008:X1008" si="635">+J204+J472+J740</f>
        <v>0</v>
      </c>
      <c r="K1008" s="106">
        <f t="shared" si="635"/>
        <v>0</v>
      </c>
      <c r="L1008" s="106">
        <f t="shared" si="635"/>
        <v>0</v>
      </c>
      <c r="M1008" s="106">
        <f t="shared" si="635"/>
        <v>0</v>
      </c>
      <c r="N1008" s="106">
        <f t="shared" si="635"/>
        <v>0</v>
      </c>
      <c r="O1008" s="106">
        <f t="shared" si="635"/>
        <v>0</v>
      </c>
      <c r="P1008" s="106">
        <f t="shared" si="635"/>
        <v>0</v>
      </c>
      <c r="Q1008" s="106">
        <f t="shared" si="635"/>
        <v>0</v>
      </c>
      <c r="R1008" s="106">
        <f t="shared" si="635"/>
        <v>0</v>
      </c>
      <c r="S1008" s="106">
        <f t="shared" si="635"/>
        <v>0</v>
      </c>
      <c r="T1008" s="106">
        <f t="shared" si="635"/>
        <v>0</v>
      </c>
      <c r="U1008" s="106">
        <f t="shared" si="635"/>
        <v>0</v>
      </c>
      <c r="V1008" s="106">
        <f t="shared" si="635"/>
        <v>0</v>
      </c>
      <c r="W1008" s="106">
        <f t="shared" si="635"/>
        <v>0</v>
      </c>
      <c r="X1008" s="106">
        <f t="shared" si="635"/>
        <v>0</v>
      </c>
      <c r="Y1008" s="98">
        <f t="shared" si="624"/>
        <v>0</v>
      </c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si="584"/>
        <v>980</v>
      </c>
      <c r="C1009" s="97">
        <v>39300</v>
      </c>
      <c r="E1009" s="107" t="s">
        <v>186</v>
      </c>
      <c r="G1009" s="118"/>
      <c r="H1009" s="106"/>
      <c r="I1009" s="98">
        <f>'Dep. Res. Class'!G$205</f>
        <v>0</v>
      </c>
      <c r="J1009" s="106">
        <f t="shared" ref="J1009:X1009" si="636">+J205+J473+J741</f>
        <v>0</v>
      </c>
      <c r="K1009" s="106">
        <f t="shared" si="636"/>
        <v>0</v>
      </c>
      <c r="L1009" s="106">
        <f t="shared" si="636"/>
        <v>0</v>
      </c>
      <c r="M1009" s="106">
        <f t="shared" si="636"/>
        <v>0</v>
      </c>
      <c r="N1009" s="106">
        <f t="shared" si="636"/>
        <v>0</v>
      </c>
      <c r="O1009" s="106">
        <f t="shared" si="636"/>
        <v>0</v>
      </c>
      <c r="P1009" s="106">
        <f t="shared" si="636"/>
        <v>0</v>
      </c>
      <c r="Q1009" s="106">
        <f t="shared" si="636"/>
        <v>0</v>
      </c>
      <c r="R1009" s="106">
        <f t="shared" si="636"/>
        <v>0</v>
      </c>
      <c r="S1009" s="106">
        <f t="shared" si="636"/>
        <v>0</v>
      </c>
      <c r="T1009" s="106">
        <f t="shared" si="636"/>
        <v>0</v>
      </c>
      <c r="U1009" s="106">
        <f t="shared" si="636"/>
        <v>0</v>
      </c>
      <c r="V1009" s="106">
        <f t="shared" si="636"/>
        <v>0</v>
      </c>
      <c r="W1009" s="106">
        <f t="shared" si="636"/>
        <v>0</v>
      </c>
      <c r="X1009" s="106">
        <f t="shared" si="636"/>
        <v>0</v>
      </c>
      <c r="Y1009" s="98">
        <f t="shared" si="624"/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584"/>
        <v>981</v>
      </c>
      <c r="C1010" s="97">
        <v>39400</v>
      </c>
      <c r="E1010" s="107" t="s">
        <v>301</v>
      </c>
      <c r="G1010" s="118"/>
      <c r="H1010" s="106"/>
      <c r="I1010" s="98">
        <f>'Dep. Res. Class'!G$206</f>
        <v>2845.272763665791</v>
      </c>
      <c r="J1010" s="106">
        <f t="shared" ref="J1010:X1010" si="637">+J206+J474+J742</f>
        <v>1884.8919406502255</v>
      </c>
      <c r="K1010" s="106">
        <f t="shared" si="637"/>
        <v>593.27597593586995</v>
      </c>
      <c r="L1010" s="106">
        <f t="shared" si="637"/>
        <v>7.5200169496124269</v>
      </c>
      <c r="M1010" s="106">
        <f t="shared" si="637"/>
        <v>188.93799873638366</v>
      </c>
      <c r="N1010" s="106">
        <f t="shared" si="637"/>
        <v>170.64683139369942</v>
      </c>
      <c r="O1010" s="106">
        <f t="shared" si="637"/>
        <v>0</v>
      </c>
      <c r="P1010" s="106">
        <f t="shared" si="637"/>
        <v>0</v>
      </c>
      <c r="Q1010" s="106">
        <f t="shared" si="637"/>
        <v>0</v>
      </c>
      <c r="R1010" s="106">
        <f t="shared" si="637"/>
        <v>0</v>
      </c>
      <c r="S1010" s="106">
        <f t="shared" si="637"/>
        <v>0</v>
      </c>
      <c r="T1010" s="106">
        <f t="shared" si="637"/>
        <v>0</v>
      </c>
      <c r="U1010" s="106">
        <f t="shared" si="637"/>
        <v>0</v>
      </c>
      <c r="V1010" s="106">
        <f t="shared" si="637"/>
        <v>0</v>
      </c>
      <c r="W1010" s="106">
        <f t="shared" si="637"/>
        <v>0</v>
      </c>
      <c r="X1010" s="106">
        <f t="shared" si="637"/>
        <v>0</v>
      </c>
      <c r="Y1010" s="98">
        <f t="shared" si="624"/>
        <v>0</v>
      </c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584"/>
        <v>982</v>
      </c>
      <c r="C1011" s="97">
        <v>39600</v>
      </c>
      <c r="E1011" s="107" t="s">
        <v>302</v>
      </c>
      <c r="G1011" s="118"/>
      <c r="H1011" s="106"/>
      <c r="I1011" s="98">
        <f>'Dep. Res. Class'!G$207</f>
        <v>0</v>
      </c>
      <c r="J1011" s="106">
        <f t="shared" ref="J1011:X1011" si="638">+J207+J475+J743</f>
        <v>0</v>
      </c>
      <c r="K1011" s="106">
        <f t="shared" si="638"/>
        <v>0</v>
      </c>
      <c r="L1011" s="106">
        <f t="shared" si="638"/>
        <v>0</v>
      </c>
      <c r="M1011" s="106">
        <f t="shared" si="638"/>
        <v>0</v>
      </c>
      <c r="N1011" s="106">
        <f t="shared" si="638"/>
        <v>0</v>
      </c>
      <c r="O1011" s="106">
        <f t="shared" si="638"/>
        <v>0</v>
      </c>
      <c r="P1011" s="106">
        <f t="shared" si="638"/>
        <v>0</v>
      </c>
      <c r="Q1011" s="106">
        <f t="shared" si="638"/>
        <v>0</v>
      </c>
      <c r="R1011" s="106">
        <f t="shared" si="638"/>
        <v>0</v>
      </c>
      <c r="S1011" s="106">
        <f t="shared" si="638"/>
        <v>0</v>
      </c>
      <c r="T1011" s="106">
        <f t="shared" si="638"/>
        <v>0</v>
      </c>
      <c r="U1011" s="106">
        <f t="shared" si="638"/>
        <v>0</v>
      </c>
      <c r="V1011" s="106">
        <f t="shared" si="638"/>
        <v>0</v>
      </c>
      <c r="W1011" s="106">
        <f t="shared" si="638"/>
        <v>0</v>
      </c>
      <c r="X1011" s="106">
        <f t="shared" si="638"/>
        <v>0</v>
      </c>
      <c r="Y1011" s="98">
        <f t="shared" si="624"/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584"/>
        <v>983</v>
      </c>
      <c r="C1012" s="97">
        <v>39603</v>
      </c>
      <c r="E1012" s="107" t="s">
        <v>303</v>
      </c>
      <c r="G1012" s="118"/>
      <c r="H1012" s="106"/>
      <c r="I1012" s="98">
        <f>'Dep. Res. Class'!G$208</f>
        <v>0</v>
      </c>
      <c r="J1012" s="106">
        <f t="shared" ref="J1012:X1012" si="639">+J208+J476+J744</f>
        <v>0</v>
      </c>
      <c r="K1012" s="106">
        <f t="shared" si="639"/>
        <v>0</v>
      </c>
      <c r="L1012" s="106">
        <f t="shared" si="639"/>
        <v>0</v>
      </c>
      <c r="M1012" s="106">
        <f t="shared" si="639"/>
        <v>0</v>
      </c>
      <c r="N1012" s="106">
        <f t="shared" si="639"/>
        <v>0</v>
      </c>
      <c r="O1012" s="106">
        <f t="shared" si="639"/>
        <v>0</v>
      </c>
      <c r="P1012" s="106">
        <f t="shared" si="639"/>
        <v>0</v>
      </c>
      <c r="Q1012" s="106">
        <f t="shared" si="639"/>
        <v>0</v>
      </c>
      <c r="R1012" s="106">
        <f t="shared" si="639"/>
        <v>0</v>
      </c>
      <c r="S1012" s="106">
        <f t="shared" si="639"/>
        <v>0</v>
      </c>
      <c r="T1012" s="106">
        <f t="shared" si="639"/>
        <v>0</v>
      </c>
      <c r="U1012" s="106">
        <f t="shared" si="639"/>
        <v>0</v>
      </c>
      <c r="V1012" s="106">
        <f t="shared" si="639"/>
        <v>0</v>
      </c>
      <c r="W1012" s="106">
        <f t="shared" si="639"/>
        <v>0</v>
      </c>
      <c r="X1012" s="106">
        <f t="shared" si="639"/>
        <v>0</v>
      </c>
      <c r="Y1012" s="98">
        <f t="shared" si="624"/>
        <v>0</v>
      </c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ref="A1013:A1073" si="640">A1012+1</f>
        <v>984</v>
      </c>
      <c r="C1013" s="97">
        <v>39604</v>
      </c>
      <c r="E1013" s="107" t="s">
        <v>304</v>
      </c>
      <c r="G1013" s="118"/>
      <c r="H1013" s="106"/>
      <c r="I1013" s="98">
        <f>'Dep. Res. Class'!G$209</f>
        <v>0</v>
      </c>
      <c r="J1013" s="106">
        <f t="shared" ref="J1013:X1013" si="641">+J209+J477+J745</f>
        <v>0</v>
      </c>
      <c r="K1013" s="106">
        <f t="shared" si="641"/>
        <v>0</v>
      </c>
      <c r="L1013" s="106">
        <f t="shared" si="641"/>
        <v>0</v>
      </c>
      <c r="M1013" s="106">
        <f t="shared" si="641"/>
        <v>0</v>
      </c>
      <c r="N1013" s="106">
        <f t="shared" si="641"/>
        <v>0</v>
      </c>
      <c r="O1013" s="106">
        <f t="shared" si="641"/>
        <v>0</v>
      </c>
      <c r="P1013" s="106">
        <f t="shared" si="641"/>
        <v>0</v>
      </c>
      <c r="Q1013" s="106">
        <f t="shared" si="641"/>
        <v>0</v>
      </c>
      <c r="R1013" s="106">
        <f t="shared" si="641"/>
        <v>0</v>
      </c>
      <c r="S1013" s="106">
        <f t="shared" si="641"/>
        <v>0</v>
      </c>
      <c r="T1013" s="106">
        <f t="shared" si="641"/>
        <v>0</v>
      </c>
      <c r="U1013" s="106">
        <f t="shared" si="641"/>
        <v>0</v>
      </c>
      <c r="V1013" s="106">
        <f t="shared" si="641"/>
        <v>0</v>
      </c>
      <c r="W1013" s="106">
        <f t="shared" si="641"/>
        <v>0</v>
      </c>
      <c r="X1013" s="106">
        <f t="shared" si="641"/>
        <v>0</v>
      </c>
      <c r="Y1013" s="98">
        <f t="shared" si="624"/>
        <v>0</v>
      </c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640"/>
        <v>985</v>
      </c>
      <c r="C1014" s="97">
        <v>39605</v>
      </c>
      <c r="E1014" s="98" t="s">
        <v>305</v>
      </c>
      <c r="G1014" s="118"/>
      <c r="H1014" s="106"/>
      <c r="I1014" s="98">
        <f>'Dep. Res. Class'!G$210</f>
        <v>0</v>
      </c>
      <c r="J1014" s="106">
        <f t="shared" ref="J1014:X1014" si="642">+J210+J478+J746</f>
        <v>0</v>
      </c>
      <c r="K1014" s="106">
        <f t="shared" si="642"/>
        <v>0</v>
      </c>
      <c r="L1014" s="106">
        <f t="shared" si="642"/>
        <v>0</v>
      </c>
      <c r="M1014" s="106">
        <f t="shared" si="642"/>
        <v>0</v>
      </c>
      <c r="N1014" s="106">
        <f t="shared" si="642"/>
        <v>0</v>
      </c>
      <c r="O1014" s="106">
        <f t="shared" si="642"/>
        <v>0</v>
      </c>
      <c r="P1014" s="106">
        <f t="shared" si="642"/>
        <v>0</v>
      </c>
      <c r="Q1014" s="106">
        <f t="shared" si="642"/>
        <v>0</v>
      </c>
      <c r="R1014" s="106">
        <f t="shared" si="642"/>
        <v>0</v>
      </c>
      <c r="S1014" s="106">
        <f t="shared" si="642"/>
        <v>0</v>
      </c>
      <c r="T1014" s="106">
        <f t="shared" si="642"/>
        <v>0</v>
      </c>
      <c r="U1014" s="106">
        <f t="shared" si="642"/>
        <v>0</v>
      </c>
      <c r="V1014" s="106">
        <f t="shared" si="642"/>
        <v>0</v>
      </c>
      <c r="W1014" s="106">
        <f t="shared" si="642"/>
        <v>0</v>
      </c>
      <c r="X1014" s="106">
        <f t="shared" si="642"/>
        <v>0</v>
      </c>
      <c r="Y1014" s="98">
        <f t="shared" si="624"/>
        <v>0</v>
      </c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640"/>
        <v>986</v>
      </c>
      <c r="C1015" s="97">
        <v>39700</v>
      </c>
      <c r="E1015" s="107" t="s">
        <v>306</v>
      </c>
      <c r="G1015" s="118"/>
      <c r="H1015" s="106"/>
      <c r="I1015" s="98">
        <f>'Dep. Res. Class'!G$211</f>
        <v>1677.8188124858345</v>
      </c>
      <c r="J1015" s="106">
        <f t="shared" ref="J1015:X1015" si="643">+J211+J479+J747</f>
        <v>1111.4952485087481</v>
      </c>
      <c r="K1015" s="106">
        <f t="shared" si="643"/>
        <v>349.84680770592644</v>
      </c>
      <c r="L1015" s="106">
        <f t="shared" si="643"/>
        <v>4.4344521444110319</v>
      </c>
      <c r="M1015" s="106">
        <f t="shared" si="643"/>
        <v>111.41417888698597</v>
      </c>
      <c r="N1015" s="106">
        <f t="shared" si="643"/>
        <v>100.62812523976278</v>
      </c>
      <c r="O1015" s="106">
        <f t="shared" si="643"/>
        <v>0</v>
      </c>
      <c r="P1015" s="106">
        <f t="shared" si="643"/>
        <v>0</v>
      </c>
      <c r="Q1015" s="106">
        <f t="shared" si="643"/>
        <v>0</v>
      </c>
      <c r="R1015" s="106">
        <f t="shared" si="643"/>
        <v>0</v>
      </c>
      <c r="S1015" s="106">
        <f t="shared" si="643"/>
        <v>0</v>
      </c>
      <c r="T1015" s="106">
        <f t="shared" si="643"/>
        <v>0</v>
      </c>
      <c r="U1015" s="106">
        <f t="shared" si="643"/>
        <v>0</v>
      </c>
      <c r="V1015" s="106">
        <f t="shared" si="643"/>
        <v>0</v>
      </c>
      <c r="W1015" s="106">
        <f t="shared" si="643"/>
        <v>0</v>
      </c>
      <c r="X1015" s="106">
        <f t="shared" si="643"/>
        <v>0</v>
      </c>
      <c r="Y1015" s="98">
        <f t="shared" si="624"/>
        <v>0</v>
      </c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640"/>
        <v>987</v>
      </c>
      <c r="C1016" s="97">
        <v>39701</v>
      </c>
      <c r="E1016" s="107" t="s">
        <v>307</v>
      </c>
      <c r="G1016" s="118"/>
      <c r="H1016" s="106"/>
      <c r="I1016" s="98">
        <f>'Dep. Res. Class'!G$212</f>
        <v>0</v>
      </c>
      <c r="J1016" s="106">
        <f t="shared" ref="J1016:X1016" si="644">+J212+J480+J748</f>
        <v>0</v>
      </c>
      <c r="K1016" s="106">
        <f t="shared" si="644"/>
        <v>0</v>
      </c>
      <c r="L1016" s="106">
        <f t="shared" si="644"/>
        <v>0</v>
      </c>
      <c r="M1016" s="106">
        <f t="shared" si="644"/>
        <v>0</v>
      </c>
      <c r="N1016" s="106">
        <f t="shared" si="644"/>
        <v>0</v>
      </c>
      <c r="O1016" s="106">
        <f t="shared" si="644"/>
        <v>0</v>
      </c>
      <c r="P1016" s="106">
        <f t="shared" si="644"/>
        <v>0</v>
      </c>
      <c r="Q1016" s="106">
        <f t="shared" si="644"/>
        <v>0</v>
      </c>
      <c r="R1016" s="106">
        <f t="shared" si="644"/>
        <v>0</v>
      </c>
      <c r="S1016" s="106">
        <f t="shared" si="644"/>
        <v>0</v>
      </c>
      <c r="T1016" s="106">
        <f t="shared" si="644"/>
        <v>0</v>
      </c>
      <c r="U1016" s="106">
        <f t="shared" si="644"/>
        <v>0</v>
      </c>
      <c r="V1016" s="106">
        <f t="shared" si="644"/>
        <v>0</v>
      </c>
      <c r="W1016" s="106">
        <f t="shared" si="644"/>
        <v>0</v>
      </c>
      <c r="X1016" s="106">
        <f t="shared" si="644"/>
        <v>0</v>
      </c>
      <c r="Y1016" s="98">
        <f t="shared" si="624"/>
        <v>0</v>
      </c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640"/>
        <v>988</v>
      </c>
      <c r="C1017" s="97">
        <v>39702</v>
      </c>
      <c r="E1017" s="107" t="s">
        <v>308</v>
      </c>
      <c r="G1017" s="118"/>
      <c r="H1017" s="106"/>
      <c r="I1017" s="98">
        <f>'Dep. Res. Class'!G$213</f>
        <v>0</v>
      </c>
      <c r="J1017" s="106">
        <f t="shared" ref="J1017:X1017" si="645">+J213+J481+J749</f>
        <v>0</v>
      </c>
      <c r="K1017" s="106">
        <f t="shared" si="645"/>
        <v>0</v>
      </c>
      <c r="L1017" s="106">
        <f t="shared" si="645"/>
        <v>0</v>
      </c>
      <c r="M1017" s="106">
        <f t="shared" si="645"/>
        <v>0</v>
      </c>
      <c r="N1017" s="106">
        <f t="shared" si="645"/>
        <v>0</v>
      </c>
      <c r="O1017" s="106">
        <f t="shared" si="645"/>
        <v>0</v>
      </c>
      <c r="P1017" s="106">
        <f t="shared" si="645"/>
        <v>0</v>
      </c>
      <c r="Q1017" s="106">
        <f t="shared" si="645"/>
        <v>0</v>
      </c>
      <c r="R1017" s="106">
        <f t="shared" si="645"/>
        <v>0</v>
      </c>
      <c r="S1017" s="106">
        <f t="shared" si="645"/>
        <v>0</v>
      </c>
      <c r="T1017" s="106">
        <f t="shared" si="645"/>
        <v>0</v>
      </c>
      <c r="U1017" s="106">
        <f t="shared" si="645"/>
        <v>0</v>
      </c>
      <c r="V1017" s="106">
        <f t="shared" si="645"/>
        <v>0</v>
      </c>
      <c r="W1017" s="106">
        <f t="shared" si="645"/>
        <v>0</v>
      </c>
      <c r="X1017" s="106">
        <f t="shared" si="645"/>
        <v>0</v>
      </c>
      <c r="Y1017" s="98">
        <f t="shared" si="624"/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640"/>
        <v>989</v>
      </c>
      <c r="C1018" s="97">
        <v>39705</v>
      </c>
      <c r="E1018" s="107" t="s">
        <v>309</v>
      </c>
      <c r="G1018" s="118"/>
      <c r="H1018" s="106"/>
      <c r="I1018" s="98">
        <f>'Dep. Res. Class'!G$214</f>
        <v>0</v>
      </c>
      <c r="J1018" s="106">
        <f t="shared" ref="J1018:X1018" si="646">+J214+J482+J750</f>
        <v>0</v>
      </c>
      <c r="K1018" s="106">
        <f t="shared" si="646"/>
        <v>0</v>
      </c>
      <c r="L1018" s="106">
        <f t="shared" si="646"/>
        <v>0</v>
      </c>
      <c r="M1018" s="106">
        <f t="shared" si="646"/>
        <v>0</v>
      </c>
      <c r="N1018" s="106">
        <f t="shared" si="646"/>
        <v>0</v>
      </c>
      <c r="O1018" s="106">
        <f t="shared" si="646"/>
        <v>0</v>
      </c>
      <c r="P1018" s="106">
        <f t="shared" si="646"/>
        <v>0</v>
      </c>
      <c r="Q1018" s="106">
        <f t="shared" si="646"/>
        <v>0</v>
      </c>
      <c r="R1018" s="106">
        <f t="shared" si="646"/>
        <v>0</v>
      </c>
      <c r="S1018" s="106">
        <f t="shared" si="646"/>
        <v>0</v>
      </c>
      <c r="T1018" s="106">
        <f t="shared" si="646"/>
        <v>0</v>
      </c>
      <c r="U1018" s="106">
        <f t="shared" si="646"/>
        <v>0</v>
      </c>
      <c r="V1018" s="106">
        <f t="shared" si="646"/>
        <v>0</v>
      </c>
      <c r="W1018" s="106">
        <f t="shared" si="646"/>
        <v>0</v>
      </c>
      <c r="X1018" s="106">
        <f t="shared" si="646"/>
        <v>0</v>
      </c>
      <c r="Y1018" s="98">
        <f t="shared" si="624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640"/>
        <v>990</v>
      </c>
      <c r="C1019" s="97">
        <v>39800</v>
      </c>
      <c r="E1019" s="107" t="s">
        <v>310</v>
      </c>
      <c r="G1019" s="118"/>
      <c r="H1019" s="106"/>
      <c r="I1019" s="98">
        <f>'Dep. Res. Class'!G$215</f>
        <v>3471.4370064892391</v>
      </c>
      <c r="J1019" s="106">
        <f t="shared" ref="J1019:X1019" si="647">+J215+J483+J751</f>
        <v>2299.7034658906582</v>
      </c>
      <c r="K1019" s="106">
        <f t="shared" si="647"/>
        <v>723.83927622860131</v>
      </c>
      <c r="L1019" s="106">
        <f t="shared" si="647"/>
        <v>9.1749604683515198</v>
      </c>
      <c r="M1019" s="106">
        <f t="shared" si="647"/>
        <v>230.51792050350522</v>
      </c>
      <c r="N1019" s="106">
        <f t="shared" si="647"/>
        <v>208.20138339812283</v>
      </c>
      <c r="O1019" s="106">
        <f t="shared" si="647"/>
        <v>0</v>
      </c>
      <c r="P1019" s="106">
        <f t="shared" si="647"/>
        <v>0</v>
      </c>
      <c r="Q1019" s="106">
        <f t="shared" si="647"/>
        <v>0</v>
      </c>
      <c r="R1019" s="106">
        <f t="shared" si="647"/>
        <v>0</v>
      </c>
      <c r="S1019" s="106">
        <f t="shared" si="647"/>
        <v>0</v>
      </c>
      <c r="T1019" s="106">
        <f t="shared" si="647"/>
        <v>0</v>
      </c>
      <c r="U1019" s="106">
        <f t="shared" si="647"/>
        <v>0</v>
      </c>
      <c r="V1019" s="106">
        <f t="shared" si="647"/>
        <v>0</v>
      </c>
      <c r="W1019" s="106">
        <f t="shared" si="647"/>
        <v>0</v>
      </c>
      <c r="X1019" s="106">
        <f t="shared" si="647"/>
        <v>0</v>
      </c>
      <c r="Y1019" s="98">
        <f t="shared" si="624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640"/>
        <v>991</v>
      </c>
      <c r="C1020" s="97">
        <v>39900</v>
      </c>
      <c r="E1020" s="107" t="s">
        <v>311</v>
      </c>
      <c r="G1020" s="118"/>
      <c r="H1020" s="106"/>
      <c r="I1020" s="98">
        <f>'Dep. Res. Class'!G$216</f>
        <v>-2.9828472000000003E-3</v>
      </c>
      <c r="J1020" s="106">
        <f t="shared" ref="J1020:X1020" si="648">+J216+J484+J752</f>
        <v>-1.9760301083497456E-3</v>
      </c>
      <c r="K1020" s="106">
        <f t="shared" si="648"/>
        <v>-6.2196201582009121E-4</v>
      </c>
      <c r="L1020" s="106">
        <f t="shared" si="648"/>
        <v>-7.8836243008224832E-6</v>
      </c>
      <c r="M1020" s="106">
        <f t="shared" si="648"/>
        <v>-1.9807351607946706E-4</v>
      </c>
      <c r="N1020" s="106">
        <f t="shared" si="648"/>
        <v>-1.7889793544987443E-4</v>
      </c>
      <c r="O1020" s="106">
        <f t="shared" si="648"/>
        <v>0</v>
      </c>
      <c r="P1020" s="106">
        <f t="shared" si="648"/>
        <v>0</v>
      </c>
      <c r="Q1020" s="106">
        <f t="shared" si="648"/>
        <v>0</v>
      </c>
      <c r="R1020" s="106">
        <f t="shared" si="648"/>
        <v>0</v>
      </c>
      <c r="S1020" s="106">
        <f t="shared" si="648"/>
        <v>0</v>
      </c>
      <c r="T1020" s="106">
        <f t="shared" si="648"/>
        <v>0</v>
      </c>
      <c r="U1020" s="106">
        <f t="shared" si="648"/>
        <v>0</v>
      </c>
      <c r="V1020" s="106">
        <f t="shared" si="648"/>
        <v>0</v>
      </c>
      <c r="W1020" s="106">
        <f t="shared" si="648"/>
        <v>0</v>
      </c>
      <c r="X1020" s="106">
        <f t="shared" si="648"/>
        <v>0</v>
      </c>
      <c r="Y1020" s="98">
        <f t="shared" si="624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640"/>
        <v>992</v>
      </c>
      <c r="C1021" s="97">
        <v>39901</v>
      </c>
      <c r="E1021" s="107" t="s">
        <v>312</v>
      </c>
      <c r="G1021" s="118"/>
      <c r="H1021" s="106"/>
      <c r="I1021" s="98">
        <f>'Dep. Res. Class'!G$217</f>
        <v>362953.97832951538</v>
      </c>
      <c r="J1021" s="106">
        <f t="shared" ref="J1021:X1021" si="649">+J217+J485+J753</f>
        <v>240444.09285344661</v>
      </c>
      <c r="K1021" s="106">
        <f t="shared" si="649"/>
        <v>75680.573920027498</v>
      </c>
      <c r="L1021" s="106">
        <f t="shared" si="649"/>
        <v>959.28239423017158</v>
      </c>
      <c r="M1021" s="106">
        <f t="shared" si="649"/>
        <v>24101.660541900299</v>
      </c>
      <c r="N1021" s="106">
        <f t="shared" si="649"/>
        <v>21768.368619910787</v>
      </c>
      <c r="O1021" s="106">
        <f t="shared" si="649"/>
        <v>0</v>
      </c>
      <c r="P1021" s="106">
        <f t="shared" si="649"/>
        <v>0</v>
      </c>
      <c r="Q1021" s="106">
        <f t="shared" si="649"/>
        <v>0</v>
      </c>
      <c r="R1021" s="106">
        <f t="shared" si="649"/>
        <v>0</v>
      </c>
      <c r="S1021" s="106">
        <f t="shared" si="649"/>
        <v>0</v>
      </c>
      <c r="T1021" s="106">
        <f t="shared" si="649"/>
        <v>0</v>
      </c>
      <c r="U1021" s="106">
        <f t="shared" si="649"/>
        <v>0</v>
      </c>
      <c r="V1021" s="106">
        <f t="shared" si="649"/>
        <v>0</v>
      </c>
      <c r="W1021" s="106">
        <f t="shared" si="649"/>
        <v>0</v>
      </c>
      <c r="X1021" s="106">
        <f t="shared" si="649"/>
        <v>0</v>
      </c>
      <c r="Y1021" s="98">
        <f t="shared" si="624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640"/>
        <v>993</v>
      </c>
      <c r="C1022" s="97">
        <v>39902</v>
      </c>
      <c r="E1022" s="107" t="s">
        <v>313</v>
      </c>
      <c r="G1022" s="118"/>
      <c r="H1022" s="106"/>
      <c r="I1022" s="98">
        <f>'Dep. Res. Class'!G$218</f>
        <v>540487.68350635958</v>
      </c>
      <c r="J1022" s="106">
        <f t="shared" ref="J1022:X1022" si="650">+J218+J486+J754</f>
        <v>358053.85398245492</v>
      </c>
      <c r="K1022" s="106">
        <f t="shared" si="650"/>
        <v>112698.63543782827</v>
      </c>
      <c r="L1022" s="106">
        <f t="shared" si="650"/>
        <v>1428.501545766738</v>
      </c>
      <c r="M1022" s="106">
        <f t="shared" si="650"/>
        <v>35890.64028145685</v>
      </c>
      <c r="N1022" s="106">
        <f t="shared" si="650"/>
        <v>32416.05225885284</v>
      </c>
      <c r="O1022" s="106">
        <f t="shared" si="650"/>
        <v>0</v>
      </c>
      <c r="P1022" s="106">
        <f t="shared" si="650"/>
        <v>0</v>
      </c>
      <c r="Q1022" s="106">
        <f t="shared" si="650"/>
        <v>0</v>
      </c>
      <c r="R1022" s="106">
        <f t="shared" si="650"/>
        <v>0</v>
      </c>
      <c r="S1022" s="106">
        <f t="shared" si="650"/>
        <v>0</v>
      </c>
      <c r="T1022" s="106">
        <f t="shared" si="650"/>
        <v>0</v>
      </c>
      <c r="U1022" s="106">
        <f t="shared" si="650"/>
        <v>0</v>
      </c>
      <c r="V1022" s="106">
        <f t="shared" si="650"/>
        <v>0</v>
      </c>
      <c r="W1022" s="106">
        <f t="shared" si="650"/>
        <v>0</v>
      </c>
      <c r="X1022" s="106">
        <f t="shared" si="650"/>
        <v>0</v>
      </c>
      <c r="Y1022" s="98">
        <f t="shared" si="624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640"/>
        <v>994</v>
      </c>
      <c r="C1023" s="97">
        <v>39903</v>
      </c>
      <c r="E1023" s="107" t="s">
        <v>314</v>
      </c>
      <c r="G1023" s="118"/>
      <c r="H1023" s="106"/>
      <c r="I1023" s="98">
        <f>'Dep. Res. Class'!G$219</f>
        <v>68930.28859897895</v>
      </c>
      <c r="J1023" s="106">
        <f t="shared" ref="J1023:X1023" si="651">+J219+J487+J755</f>
        <v>45663.862918898274</v>
      </c>
      <c r="K1023" s="106">
        <f t="shared" si="651"/>
        <v>14372.851967771459</v>
      </c>
      <c r="L1023" s="106">
        <f t="shared" si="651"/>
        <v>182.18180879718454</v>
      </c>
      <c r="M1023" s="106">
        <f t="shared" si="651"/>
        <v>4577.259145950271</v>
      </c>
      <c r="N1023" s="106">
        <f t="shared" si="651"/>
        <v>4134.1327575617515</v>
      </c>
      <c r="O1023" s="106">
        <f t="shared" si="651"/>
        <v>0</v>
      </c>
      <c r="P1023" s="106">
        <f t="shared" si="651"/>
        <v>0</v>
      </c>
      <c r="Q1023" s="106">
        <f t="shared" si="651"/>
        <v>0</v>
      </c>
      <c r="R1023" s="106">
        <f t="shared" si="651"/>
        <v>0</v>
      </c>
      <c r="S1023" s="106">
        <f t="shared" si="651"/>
        <v>0</v>
      </c>
      <c r="T1023" s="106">
        <f t="shared" si="651"/>
        <v>0</v>
      </c>
      <c r="U1023" s="106">
        <f t="shared" si="651"/>
        <v>0</v>
      </c>
      <c r="V1023" s="106">
        <f t="shared" si="651"/>
        <v>0</v>
      </c>
      <c r="W1023" s="106">
        <f t="shared" si="651"/>
        <v>0</v>
      </c>
      <c r="X1023" s="106">
        <f t="shared" si="651"/>
        <v>0</v>
      </c>
      <c r="Y1023" s="98">
        <f t="shared" si="624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640"/>
        <v>995</v>
      </c>
      <c r="C1024" s="97">
        <v>39904</v>
      </c>
      <c r="E1024" s="107" t="s">
        <v>315</v>
      </c>
      <c r="G1024" s="118"/>
      <c r="H1024" s="106"/>
      <c r="I1024" s="98">
        <f>'Dep. Res. Class'!G$220</f>
        <v>0</v>
      </c>
      <c r="J1024" s="106">
        <f t="shared" ref="J1024:X1024" si="652">+J220+J488+J756</f>
        <v>0</v>
      </c>
      <c r="K1024" s="106">
        <f t="shared" si="652"/>
        <v>0</v>
      </c>
      <c r="L1024" s="106">
        <f t="shared" si="652"/>
        <v>0</v>
      </c>
      <c r="M1024" s="106">
        <f t="shared" si="652"/>
        <v>0</v>
      </c>
      <c r="N1024" s="106">
        <f t="shared" si="652"/>
        <v>0</v>
      </c>
      <c r="O1024" s="106">
        <f t="shared" si="652"/>
        <v>0</v>
      </c>
      <c r="P1024" s="106">
        <f t="shared" si="652"/>
        <v>0</v>
      </c>
      <c r="Q1024" s="106">
        <f t="shared" si="652"/>
        <v>0</v>
      </c>
      <c r="R1024" s="106">
        <f t="shared" si="652"/>
        <v>0</v>
      </c>
      <c r="S1024" s="106">
        <f t="shared" si="652"/>
        <v>0</v>
      </c>
      <c r="T1024" s="106">
        <f t="shared" si="652"/>
        <v>0</v>
      </c>
      <c r="U1024" s="106">
        <f t="shared" si="652"/>
        <v>0</v>
      </c>
      <c r="V1024" s="106">
        <f t="shared" si="652"/>
        <v>0</v>
      </c>
      <c r="W1024" s="106">
        <f t="shared" si="652"/>
        <v>0</v>
      </c>
      <c r="X1024" s="106">
        <f t="shared" si="652"/>
        <v>0</v>
      </c>
      <c r="Y1024" s="98">
        <f t="shared" si="624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640"/>
        <v>996</v>
      </c>
      <c r="C1025" s="97">
        <v>39905</v>
      </c>
      <c r="E1025" s="107" t="s">
        <v>316</v>
      </c>
      <c r="G1025" s="118"/>
      <c r="H1025" s="106"/>
      <c r="I1025" s="98">
        <f>'Dep. Res. Class'!G$221</f>
        <v>0</v>
      </c>
      <c r="J1025" s="106">
        <f t="shared" ref="J1025:X1025" si="653">+J221+J489+J757</f>
        <v>0</v>
      </c>
      <c r="K1025" s="106">
        <f t="shared" si="653"/>
        <v>0</v>
      </c>
      <c r="L1025" s="106">
        <f t="shared" si="653"/>
        <v>0</v>
      </c>
      <c r="M1025" s="106">
        <f t="shared" si="653"/>
        <v>0</v>
      </c>
      <c r="N1025" s="106">
        <f t="shared" si="653"/>
        <v>0</v>
      </c>
      <c r="O1025" s="106">
        <f t="shared" si="653"/>
        <v>0</v>
      </c>
      <c r="P1025" s="106">
        <f t="shared" si="653"/>
        <v>0</v>
      </c>
      <c r="Q1025" s="106">
        <f t="shared" si="653"/>
        <v>0</v>
      </c>
      <c r="R1025" s="106">
        <f t="shared" si="653"/>
        <v>0</v>
      </c>
      <c r="S1025" s="106">
        <f t="shared" si="653"/>
        <v>0</v>
      </c>
      <c r="T1025" s="106">
        <f t="shared" si="653"/>
        <v>0</v>
      </c>
      <c r="U1025" s="106">
        <f t="shared" si="653"/>
        <v>0</v>
      </c>
      <c r="V1025" s="106">
        <f t="shared" si="653"/>
        <v>0</v>
      </c>
      <c r="W1025" s="106">
        <f t="shared" si="653"/>
        <v>0</v>
      </c>
      <c r="X1025" s="106">
        <f t="shared" si="653"/>
        <v>0</v>
      </c>
      <c r="Y1025" s="98">
        <f t="shared" si="624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640"/>
        <v>997</v>
      </c>
      <c r="C1026" s="97">
        <v>39906</v>
      </c>
      <c r="E1026" s="107" t="s">
        <v>317</v>
      </c>
      <c r="G1026" s="118"/>
      <c r="H1026" s="106"/>
      <c r="I1026" s="98">
        <f>'Dep. Res. Class'!G$222</f>
        <v>39802.078875135499</v>
      </c>
      <c r="J1026" s="106">
        <f t="shared" ref="J1026:X1026" si="654">+J222+J490+J758</f>
        <v>26367.460670522811</v>
      </c>
      <c r="K1026" s="106">
        <f t="shared" si="654"/>
        <v>8299.2455030916553</v>
      </c>
      <c r="L1026" s="106">
        <f t="shared" si="654"/>
        <v>105.19634939505829</v>
      </c>
      <c r="M1026" s="106">
        <f t="shared" si="654"/>
        <v>2643.0243259092736</v>
      </c>
      <c r="N1026" s="106">
        <f t="shared" si="654"/>
        <v>2387.1520262166964</v>
      </c>
      <c r="O1026" s="106">
        <f t="shared" si="654"/>
        <v>0</v>
      </c>
      <c r="P1026" s="106">
        <f t="shared" si="654"/>
        <v>0</v>
      </c>
      <c r="Q1026" s="106">
        <f t="shared" si="654"/>
        <v>0</v>
      </c>
      <c r="R1026" s="106">
        <f t="shared" si="654"/>
        <v>0</v>
      </c>
      <c r="S1026" s="106">
        <f t="shared" si="654"/>
        <v>0</v>
      </c>
      <c r="T1026" s="106">
        <f t="shared" si="654"/>
        <v>0</v>
      </c>
      <c r="U1026" s="106">
        <f t="shared" si="654"/>
        <v>0</v>
      </c>
      <c r="V1026" s="106">
        <f t="shared" si="654"/>
        <v>0</v>
      </c>
      <c r="W1026" s="106">
        <f t="shared" si="654"/>
        <v>0</v>
      </c>
      <c r="X1026" s="106">
        <f t="shared" si="654"/>
        <v>0</v>
      </c>
      <c r="Y1026" s="98">
        <f t="shared" si="624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640"/>
        <v>998</v>
      </c>
      <c r="C1027" s="97">
        <v>39907</v>
      </c>
      <c r="E1027" s="107" t="s">
        <v>318</v>
      </c>
      <c r="G1027" s="118"/>
      <c r="H1027" s="106"/>
      <c r="I1027" s="98">
        <f>'Dep. Res. Class'!G$223</f>
        <v>14805.628932429612</v>
      </c>
      <c r="J1027" s="106">
        <f t="shared" ref="J1027:X1027" si="655">+J223+J491+J759</f>
        <v>9808.2022248860085</v>
      </c>
      <c r="K1027" s="106">
        <f t="shared" si="655"/>
        <v>3087.1641082715146</v>
      </c>
      <c r="L1027" s="106">
        <f t="shared" si="655"/>
        <v>39.131074511849782</v>
      </c>
      <c r="M1027" s="106">
        <f t="shared" si="655"/>
        <v>983.15561736257189</v>
      </c>
      <c r="N1027" s="106">
        <f t="shared" si="655"/>
        <v>887.97590739766531</v>
      </c>
      <c r="O1027" s="106">
        <f t="shared" si="655"/>
        <v>0</v>
      </c>
      <c r="P1027" s="106">
        <f t="shared" si="655"/>
        <v>0</v>
      </c>
      <c r="Q1027" s="106">
        <f t="shared" si="655"/>
        <v>0</v>
      </c>
      <c r="R1027" s="106">
        <f t="shared" si="655"/>
        <v>0</v>
      </c>
      <c r="S1027" s="106">
        <f t="shared" si="655"/>
        <v>0</v>
      </c>
      <c r="T1027" s="106">
        <f t="shared" si="655"/>
        <v>0</v>
      </c>
      <c r="U1027" s="106">
        <f t="shared" si="655"/>
        <v>0</v>
      </c>
      <c r="V1027" s="106">
        <f t="shared" si="655"/>
        <v>0</v>
      </c>
      <c r="W1027" s="106">
        <f t="shared" si="655"/>
        <v>0</v>
      </c>
      <c r="X1027" s="106">
        <f t="shared" si="655"/>
        <v>0</v>
      </c>
      <c r="Y1027" s="98">
        <f t="shared" si="624"/>
        <v>0</v>
      </c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640"/>
        <v>999</v>
      </c>
      <c r="C1028" s="97">
        <v>39908</v>
      </c>
      <c r="E1028" s="107" t="s">
        <v>319</v>
      </c>
      <c r="G1028" s="118"/>
      <c r="H1028" s="106"/>
      <c r="I1028" s="98">
        <f>'Dep. Res. Class'!G$224</f>
        <v>0</v>
      </c>
      <c r="J1028" s="106">
        <f t="shared" ref="J1028:X1028" si="656">+J224+J492+J760</f>
        <v>0</v>
      </c>
      <c r="K1028" s="106">
        <f t="shared" si="656"/>
        <v>0</v>
      </c>
      <c r="L1028" s="106">
        <f t="shared" si="656"/>
        <v>0</v>
      </c>
      <c r="M1028" s="106">
        <f t="shared" si="656"/>
        <v>0</v>
      </c>
      <c r="N1028" s="106">
        <f t="shared" si="656"/>
        <v>0</v>
      </c>
      <c r="O1028" s="106">
        <f t="shared" si="656"/>
        <v>0</v>
      </c>
      <c r="P1028" s="106">
        <f t="shared" si="656"/>
        <v>0</v>
      </c>
      <c r="Q1028" s="106">
        <f t="shared" si="656"/>
        <v>0</v>
      </c>
      <c r="R1028" s="106">
        <f t="shared" si="656"/>
        <v>0</v>
      </c>
      <c r="S1028" s="106">
        <f t="shared" si="656"/>
        <v>0</v>
      </c>
      <c r="T1028" s="106">
        <f t="shared" si="656"/>
        <v>0</v>
      </c>
      <c r="U1028" s="106">
        <f t="shared" si="656"/>
        <v>0</v>
      </c>
      <c r="V1028" s="106">
        <f t="shared" si="656"/>
        <v>0</v>
      </c>
      <c r="W1028" s="106">
        <f t="shared" si="656"/>
        <v>0</v>
      </c>
      <c r="X1028" s="106">
        <f t="shared" si="656"/>
        <v>0</v>
      </c>
      <c r="Y1028" s="98">
        <f t="shared" si="624"/>
        <v>0</v>
      </c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640"/>
        <v>1000</v>
      </c>
      <c r="C1029" s="97">
        <v>39909</v>
      </c>
      <c r="E1029" s="107" t="s">
        <v>320</v>
      </c>
      <c r="G1029" s="118"/>
      <c r="H1029" s="106"/>
      <c r="I1029" s="98">
        <f>'Dep. Res. Class'!G$225</f>
        <v>3872104.9143351652</v>
      </c>
      <c r="J1029" s="106">
        <f t="shared" ref="J1029:X1029" si="657">+J225+J493+J761</f>
        <v>2565131.6947831912</v>
      </c>
      <c r="K1029" s="106">
        <f t="shared" si="657"/>
        <v>807383.68964618118</v>
      </c>
      <c r="L1029" s="106">
        <f t="shared" si="657"/>
        <v>10233.920261817922</v>
      </c>
      <c r="M1029" s="106">
        <f t="shared" si="657"/>
        <v>257123.94352984277</v>
      </c>
      <c r="N1029" s="106">
        <f t="shared" si="657"/>
        <v>232231.66611413209</v>
      </c>
      <c r="O1029" s="106">
        <f t="shared" si="657"/>
        <v>0</v>
      </c>
      <c r="P1029" s="106">
        <f t="shared" si="657"/>
        <v>0</v>
      </c>
      <c r="Q1029" s="106">
        <f t="shared" si="657"/>
        <v>0</v>
      </c>
      <c r="R1029" s="106">
        <f t="shared" si="657"/>
        <v>0</v>
      </c>
      <c r="S1029" s="106">
        <f t="shared" si="657"/>
        <v>0</v>
      </c>
      <c r="T1029" s="106">
        <f t="shared" si="657"/>
        <v>0</v>
      </c>
      <c r="U1029" s="106">
        <f t="shared" si="657"/>
        <v>0</v>
      </c>
      <c r="V1029" s="106">
        <f t="shared" si="657"/>
        <v>0</v>
      </c>
      <c r="W1029" s="106">
        <f t="shared" si="657"/>
        <v>0</v>
      </c>
      <c r="X1029" s="106">
        <f t="shared" si="657"/>
        <v>0</v>
      </c>
      <c r="Y1029" s="98">
        <f t="shared" si="624"/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si="640"/>
        <v>1001</v>
      </c>
      <c r="C1030" s="97">
        <v>39924</v>
      </c>
      <c r="E1030" s="107" t="s">
        <v>321</v>
      </c>
      <c r="G1030" s="118"/>
      <c r="H1030" s="106"/>
      <c r="I1030" s="98">
        <f>'Dep. Res. Class'!G$226</f>
        <v>0</v>
      </c>
      <c r="J1030" s="106">
        <f t="shared" ref="J1030:X1030" si="658">+J226+J494+J762</f>
        <v>0</v>
      </c>
      <c r="K1030" s="106">
        <f t="shared" si="658"/>
        <v>0</v>
      </c>
      <c r="L1030" s="106">
        <f t="shared" si="658"/>
        <v>0</v>
      </c>
      <c r="M1030" s="106">
        <f t="shared" si="658"/>
        <v>0</v>
      </c>
      <c r="N1030" s="106">
        <f t="shared" si="658"/>
        <v>0</v>
      </c>
      <c r="O1030" s="106">
        <f t="shared" si="658"/>
        <v>0</v>
      </c>
      <c r="P1030" s="106">
        <f t="shared" si="658"/>
        <v>0</v>
      </c>
      <c r="Q1030" s="106">
        <f t="shared" si="658"/>
        <v>0</v>
      </c>
      <c r="R1030" s="106">
        <f t="shared" si="658"/>
        <v>0</v>
      </c>
      <c r="S1030" s="106">
        <f t="shared" si="658"/>
        <v>0</v>
      </c>
      <c r="T1030" s="106">
        <f t="shared" si="658"/>
        <v>0</v>
      </c>
      <c r="U1030" s="106">
        <f t="shared" si="658"/>
        <v>0</v>
      </c>
      <c r="V1030" s="106">
        <f t="shared" si="658"/>
        <v>0</v>
      </c>
      <c r="W1030" s="106">
        <f t="shared" si="658"/>
        <v>0</v>
      </c>
      <c r="X1030" s="106">
        <f t="shared" si="658"/>
        <v>0</v>
      </c>
      <c r="Y1030" s="98">
        <f t="shared" si="624"/>
        <v>0</v>
      </c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40"/>
        <v>1002</v>
      </c>
      <c r="C1031" s="103"/>
      <c r="E1031" s="107" t="s">
        <v>355</v>
      </c>
      <c r="G1031" s="118"/>
      <c r="H1031" s="106"/>
      <c r="I1031" s="98">
        <f>'Dep. Res. Class'!G$227</f>
        <v>0</v>
      </c>
      <c r="J1031" s="106">
        <f t="shared" ref="J1031:X1031" si="659">+J227+J495+J763</f>
        <v>0</v>
      </c>
      <c r="K1031" s="106">
        <f t="shared" si="659"/>
        <v>0</v>
      </c>
      <c r="L1031" s="106">
        <f t="shared" si="659"/>
        <v>0</v>
      </c>
      <c r="M1031" s="106">
        <f t="shared" si="659"/>
        <v>0</v>
      </c>
      <c r="N1031" s="106">
        <f t="shared" si="659"/>
        <v>0</v>
      </c>
      <c r="O1031" s="106">
        <f t="shared" si="659"/>
        <v>0</v>
      </c>
      <c r="P1031" s="106">
        <f t="shared" si="659"/>
        <v>0</v>
      </c>
      <c r="Q1031" s="106">
        <f t="shared" si="659"/>
        <v>0</v>
      </c>
      <c r="R1031" s="106">
        <f t="shared" si="659"/>
        <v>0</v>
      </c>
      <c r="S1031" s="106">
        <f t="shared" si="659"/>
        <v>0</v>
      </c>
      <c r="T1031" s="106">
        <f t="shared" si="659"/>
        <v>0</v>
      </c>
      <c r="U1031" s="106">
        <f t="shared" si="659"/>
        <v>0</v>
      </c>
      <c r="V1031" s="106">
        <f t="shared" si="659"/>
        <v>0</v>
      </c>
      <c r="W1031" s="106">
        <f t="shared" si="659"/>
        <v>0</v>
      </c>
      <c r="X1031" s="106">
        <f t="shared" si="659"/>
        <v>0</v>
      </c>
      <c r="Y1031" s="98">
        <f t="shared" si="624"/>
        <v>0</v>
      </c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40"/>
        <v>1003</v>
      </c>
      <c r="G1032" s="118"/>
      <c r="I1032" s="98"/>
      <c r="J1032" s="119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40"/>
        <v>1004</v>
      </c>
      <c r="D1033" s="97" t="s">
        <v>149</v>
      </c>
      <c r="G1033" s="118"/>
      <c r="I1033" s="98">
        <f>'Dep. Res. Class'!G$229</f>
        <v>5674680.3094059043</v>
      </c>
      <c r="J1033" s="106">
        <f>SUM(J997:J1031)</f>
        <v>3759273.7390790628</v>
      </c>
      <c r="K1033" s="106">
        <f t="shared" ref="K1033:X1033" si="660">SUM(K997:K1031)</f>
        <v>1183243.8498266605</v>
      </c>
      <c r="L1033" s="106">
        <f t="shared" si="660"/>
        <v>14998.102345514453</v>
      </c>
      <c r="M1033" s="106">
        <f t="shared" si="660"/>
        <v>376822.48071940971</v>
      </c>
      <c r="N1033" s="106">
        <f t="shared" si="660"/>
        <v>340342.13743525674</v>
      </c>
      <c r="O1033" s="106">
        <f t="shared" si="660"/>
        <v>0</v>
      </c>
      <c r="P1033" s="106">
        <f t="shared" si="660"/>
        <v>0</v>
      </c>
      <c r="Q1033" s="106">
        <f t="shared" si="660"/>
        <v>0</v>
      </c>
      <c r="R1033" s="106">
        <f t="shared" si="660"/>
        <v>0</v>
      </c>
      <c r="S1033" s="106">
        <f t="shared" si="660"/>
        <v>0</v>
      </c>
      <c r="T1033" s="106">
        <f t="shared" si="660"/>
        <v>0</v>
      </c>
      <c r="U1033" s="106">
        <f t="shared" si="660"/>
        <v>0</v>
      </c>
      <c r="V1033" s="106">
        <f t="shared" si="660"/>
        <v>0</v>
      </c>
      <c r="W1033" s="106">
        <f t="shared" si="660"/>
        <v>0</v>
      </c>
      <c r="X1033" s="106">
        <f t="shared" si="660"/>
        <v>0</v>
      </c>
      <c r="Y1033" s="98">
        <f>SUM(J1033:X1033)-I1033</f>
        <v>0</v>
      </c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40"/>
        <v>1005</v>
      </c>
      <c r="G1034" s="118"/>
      <c r="H1034" s="106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40"/>
        <v>1006</v>
      </c>
      <c r="D1035" s="97" t="s">
        <v>352</v>
      </c>
      <c r="G1035" s="118"/>
      <c r="H1035" s="106"/>
      <c r="I1035" s="98"/>
      <c r="J1035" s="106"/>
      <c r="K1035" s="106"/>
      <c r="L1035" s="106"/>
      <c r="M1035" s="106"/>
      <c r="N1035" s="106"/>
      <c r="O1035" s="106"/>
      <c r="P1035" s="106"/>
      <c r="Q1035" s="106"/>
      <c r="R1035" s="106"/>
      <c r="S1035" s="106"/>
      <c r="T1035" s="106"/>
      <c r="U1035" s="106"/>
      <c r="V1035" s="106"/>
      <c r="W1035" s="106"/>
      <c r="X1035" s="106"/>
      <c r="Y1035" s="98"/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40"/>
        <v>1007</v>
      </c>
      <c r="G1036" s="118"/>
      <c r="H1036" s="106"/>
      <c r="I1036" s="98"/>
      <c r="J1036" s="106"/>
      <c r="K1036" s="106"/>
      <c r="L1036" s="106"/>
      <c r="M1036" s="106"/>
      <c r="N1036" s="106"/>
      <c r="O1036" s="106"/>
      <c r="P1036" s="106"/>
      <c r="Q1036" s="106"/>
      <c r="R1036" s="106"/>
      <c r="S1036" s="106"/>
      <c r="T1036" s="106"/>
      <c r="U1036" s="106"/>
      <c r="V1036" s="106"/>
      <c r="W1036" s="106"/>
      <c r="X1036" s="106"/>
      <c r="Y1036" s="98"/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40"/>
        <v>1008</v>
      </c>
      <c r="D1037" s="97" t="s">
        <v>148</v>
      </c>
      <c r="G1037" s="118"/>
      <c r="H1037" s="106"/>
      <c r="I1037" s="98"/>
      <c r="J1037" s="106"/>
      <c r="K1037" s="106"/>
      <c r="L1037" s="106"/>
      <c r="M1037" s="106"/>
      <c r="N1037" s="106"/>
      <c r="O1037" s="106"/>
      <c r="P1037" s="106"/>
      <c r="Q1037" s="106"/>
      <c r="R1037" s="106"/>
      <c r="S1037" s="106"/>
      <c r="T1037" s="106"/>
      <c r="U1037" s="106"/>
      <c r="V1037" s="106"/>
      <c r="W1037" s="106"/>
      <c r="X1037" s="106"/>
      <c r="Y1037" s="98"/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40"/>
        <v>1009</v>
      </c>
      <c r="G1038" s="118"/>
      <c r="H1038" s="106"/>
      <c r="I1038" s="98"/>
      <c r="J1038" s="106"/>
      <c r="K1038" s="106"/>
      <c r="L1038" s="106"/>
      <c r="M1038" s="106"/>
      <c r="N1038" s="106"/>
      <c r="O1038" s="106"/>
      <c r="P1038" s="106"/>
      <c r="Q1038" s="106"/>
      <c r="R1038" s="106"/>
      <c r="S1038" s="106"/>
      <c r="T1038" s="106"/>
      <c r="U1038" s="106"/>
      <c r="V1038" s="106"/>
      <c r="W1038" s="106"/>
      <c r="X1038" s="106"/>
      <c r="Y1038" s="98"/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40"/>
        <v>1010</v>
      </c>
      <c r="C1039" s="97">
        <v>37400</v>
      </c>
      <c r="E1039" s="107" t="s">
        <v>115</v>
      </c>
      <c r="G1039" s="118"/>
      <c r="H1039" s="106"/>
      <c r="I1039" s="98">
        <f>'Dep. Res. Class'!G$235</f>
        <v>0</v>
      </c>
      <c r="J1039" s="106">
        <f t="shared" ref="J1039:X1039" si="661">+J235+J503+J771</f>
        <v>0</v>
      </c>
      <c r="K1039" s="106">
        <f t="shared" si="661"/>
        <v>0</v>
      </c>
      <c r="L1039" s="106">
        <f t="shared" si="661"/>
        <v>0</v>
      </c>
      <c r="M1039" s="106">
        <f t="shared" si="661"/>
        <v>0</v>
      </c>
      <c r="N1039" s="106">
        <f t="shared" si="661"/>
        <v>0</v>
      </c>
      <c r="O1039" s="106">
        <f t="shared" si="661"/>
        <v>0</v>
      </c>
      <c r="P1039" s="106">
        <f t="shared" si="661"/>
        <v>0</v>
      </c>
      <c r="Q1039" s="106">
        <f t="shared" si="661"/>
        <v>0</v>
      </c>
      <c r="R1039" s="106">
        <f t="shared" si="661"/>
        <v>0</v>
      </c>
      <c r="S1039" s="106">
        <f t="shared" si="661"/>
        <v>0</v>
      </c>
      <c r="T1039" s="106">
        <f t="shared" si="661"/>
        <v>0</v>
      </c>
      <c r="U1039" s="106">
        <f t="shared" si="661"/>
        <v>0</v>
      </c>
      <c r="V1039" s="106">
        <f t="shared" si="661"/>
        <v>0</v>
      </c>
      <c r="W1039" s="106">
        <f t="shared" si="661"/>
        <v>0</v>
      </c>
      <c r="X1039" s="106">
        <f t="shared" si="661"/>
        <v>0</v>
      </c>
      <c r="Y1039" s="98">
        <f t="shared" ref="Y1039:Y1073" si="662">SUM(J1039:X1039)-I1039</f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40"/>
        <v>1011</v>
      </c>
      <c r="C1040" s="97">
        <v>39001</v>
      </c>
      <c r="E1040" s="107" t="s">
        <v>291</v>
      </c>
      <c r="G1040" s="118"/>
      <c r="H1040" s="106"/>
      <c r="I1040" s="98">
        <f>'Dep. Res. Class'!G$236</f>
        <v>0</v>
      </c>
      <c r="J1040" s="106">
        <f t="shared" ref="J1040:X1040" si="663">+J236+J504+J772</f>
        <v>0</v>
      </c>
      <c r="K1040" s="106">
        <f t="shared" si="663"/>
        <v>0</v>
      </c>
      <c r="L1040" s="106">
        <f t="shared" si="663"/>
        <v>0</v>
      </c>
      <c r="M1040" s="106">
        <f t="shared" si="663"/>
        <v>0</v>
      </c>
      <c r="N1040" s="106">
        <f t="shared" si="663"/>
        <v>0</v>
      </c>
      <c r="O1040" s="106">
        <f t="shared" si="663"/>
        <v>0</v>
      </c>
      <c r="P1040" s="106">
        <f t="shared" si="663"/>
        <v>0</v>
      </c>
      <c r="Q1040" s="106">
        <f t="shared" si="663"/>
        <v>0</v>
      </c>
      <c r="R1040" s="106">
        <f t="shared" si="663"/>
        <v>0</v>
      </c>
      <c r="S1040" s="106">
        <f t="shared" si="663"/>
        <v>0</v>
      </c>
      <c r="T1040" s="106">
        <f t="shared" si="663"/>
        <v>0</v>
      </c>
      <c r="U1040" s="106">
        <f t="shared" si="663"/>
        <v>0</v>
      </c>
      <c r="V1040" s="106">
        <f t="shared" si="663"/>
        <v>0</v>
      </c>
      <c r="W1040" s="106">
        <f t="shared" si="663"/>
        <v>0</v>
      </c>
      <c r="X1040" s="106">
        <f t="shared" si="663"/>
        <v>0</v>
      </c>
      <c r="Y1040" s="98">
        <f t="shared" si="662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40"/>
        <v>1012</v>
      </c>
      <c r="C1041" s="97">
        <v>36602</v>
      </c>
      <c r="E1041" s="107" t="s">
        <v>139</v>
      </c>
      <c r="G1041" s="118"/>
      <c r="H1041" s="106"/>
      <c r="I1041" s="98">
        <f>'Dep. Res. Class'!G$237</f>
        <v>297392.30630882352</v>
      </c>
      <c r="J1041" s="106">
        <f t="shared" ref="J1041:X1041" si="664">+J237+J505+J773</f>
        <v>197011.81852620715</v>
      </c>
      <c r="K1041" s="106">
        <f t="shared" si="664"/>
        <v>62010.121846409653</v>
      </c>
      <c r="L1041" s="106">
        <f t="shared" si="664"/>
        <v>786.0037929176807</v>
      </c>
      <c r="M1041" s="106">
        <f t="shared" si="664"/>
        <v>19748.091610448744</v>
      </c>
      <c r="N1041" s="106">
        <f t="shared" si="664"/>
        <v>17836.270532840295</v>
      </c>
      <c r="O1041" s="106">
        <f t="shared" si="664"/>
        <v>0</v>
      </c>
      <c r="P1041" s="106">
        <f t="shared" si="664"/>
        <v>0</v>
      </c>
      <c r="Q1041" s="106">
        <f t="shared" si="664"/>
        <v>0</v>
      </c>
      <c r="R1041" s="106">
        <f t="shared" si="664"/>
        <v>0</v>
      </c>
      <c r="S1041" s="106">
        <f t="shared" si="664"/>
        <v>0</v>
      </c>
      <c r="T1041" s="106">
        <f t="shared" si="664"/>
        <v>0</v>
      </c>
      <c r="U1041" s="106">
        <f t="shared" si="664"/>
        <v>0</v>
      </c>
      <c r="V1041" s="106">
        <f t="shared" si="664"/>
        <v>0</v>
      </c>
      <c r="W1041" s="106">
        <f t="shared" si="664"/>
        <v>0</v>
      </c>
      <c r="X1041" s="106">
        <f t="shared" si="664"/>
        <v>0</v>
      </c>
      <c r="Y1041" s="98">
        <f t="shared" si="662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40"/>
        <v>1013</v>
      </c>
      <c r="C1042" s="97">
        <v>37503</v>
      </c>
      <c r="E1042" s="107" t="s">
        <v>278</v>
      </c>
      <c r="G1042" s="118"/>
      <c r="H1042" s="106"/>
      <c r="I1042" s="98">
        <f>'Dep. Res. Class'!G$238</f>
        <v>0</v>
      </c>
      <c r="J1042" s="106">
        <f t="shared" ref="J1042:X1042" si="665">+J238+J506+J774</f>
        <v>0</v>
      </c>
      <c r="K1042" s="106">
        <f t="shared" si="665"/>
        <v>0</v>
      </c>
      <c r="L1042" s="106">
        <f t="shared" si="665"/>
        <v>0</v>
      </c>
      <c r="M1042" s="106">
        <f t="shared" si="665"/>
        <v>0</v>
      </c>
      <c r="N1042" s="106">
        <f t="shared" si="665"/>
        <v>0</v>
      </c>
      <c r="O1042" s="106">
        <f t="shared" si="665"/>
        <v>0</v>
      </c>
      <c r="P1042" s="106">
        <f t="shared" si="665"/>
        <v>0</v>
      </c>
      <c r="Q1042" s="106">
        <f t="shared" si="665"/>
        <v>0</v>
      </c>
      <c r="R1042" s="106">
        <f t="shared" si="665"/>
        <v>0</v>
      </c>
      <c r="S1042" s="106">
        <f t="shared" si="665"/>
        <v>0</v>
      </c>
      <c r="T1042" s="106">
        <f t="shared" si="665"/>
        <v>0</v>
      </c>
      <c r="U1042" s="106">
        <f t="shared" si="665"/>
        <v>0</v>
      </c>
      <c r="V1042" s="106">
        <f t="shared" si="665"/>
        <v>0</v>
      </c>
      <c r="W1042" s="106">
        <f t="shared" si="665"/>
        <v>0</v>
      </c>
      <c r="X1042" s="106">
        <f t="shared" si="665"/>
        <v>0</v>
      </c>
      <c r="Y1042" s="98">
        <f t="shared" si="662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40"/>
        <v>1014</v>
      </c>
      <c r="C1043" s="97">
        <v>39004</v>
      </c>
      <c r="E1043" s="107" t="s">
        <v>293</v>
      </c>
      <c r="G1043" s="118"/>
      <c r="H1043" s="106"/>
      <c r="I1043" s="98">
        <f>'Dep. Res. Class'!G$239</f>
        <v>0</v>
      </c>
      <c r="J1043" s="106">
        <f t="shared" ref="J1043:X1043" si="666">+J239+J507+J775</f>
        <v>0</v>
      </c>
      <c r="K1043" s="106">
        <f t="shared" si="666"/>
        <v>0</v>
      </c>
      <c r="L1043" s="106">
        <f t="shared" si="666"/>
        <v>0</v>
      </c>
      <c r="M1043" s="106">
        <f t="shared" si="666"/>
        <v>0</v>
      </c>
      <c r="N1043" s="106">
        <f t="shared" si="666"/>
        <v>0</v>
      </c>
      <c r="O1043" s="106">
        <f t="shared" si="666"/>
        <v>0</v>
      </c>
      <c r="P1043" s="106">
        <f t="shared" si="666"/>
        <v>0</v>
      </c>
      <c r="Q1043" s="106">
        <f t="shared" si="666"/>
        <v>0</v>
      </c>
      <c r="R1043" s="106">
        <f t="shared" si="666"/>
        <v>0</v>
      </c>
      <c r="S1043" s="106">
        <f t="shared" si="666"/>
        <v>0</v>
      </c>
      <c r="T1043" s="106">
        <f t="shared" si="666"/>
        <v>0</v>
      </c>
      <c r="U1043" s="106">
        <f t="shared" si="666"/>
        <v>0</v>
      </c>
      <c r="V1043" s="106">
        <f t="shared" si="666"/>
        <v>0</v>
      </c>
      <c r="W1043" s="106">
        <f t="shared" si="666"/>
        <v>0</v>
      </c>
      <c r="X1043" s="106">
        <f t="shared" si="666"/>
        <v>0</v>
      </c>
      <c r="Y1043" s="98">
        <f t="shared" si="662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40"/>
        <v>1015</v>
      </c>
      <c r="C1044" s="97">
        <v>39009</v>
      </c>
      <c r="E1044" s="107" t="s">
        <v>294</v>
      </c>
      <c r="G1044" s="118"/>
      <c r="H1044" s="106"/>
      <c r="I1044" s="98">
        <f>'Dep. Res. Class'!G$240</f>
        <v>116143.56175660611</v>
      </c>
      <c r="J1044" s="106">
        <f t="shared" ref="J1044:X1044" si="667">+J240+J508+J776</f>
        <v>76940.976031903905</v>
      </c>
      <c r="K1044" s="106">
        <f t="shared" si="667"/>
        <v>24217.426824499751</v>
      </c>
      <c r="L1044" s="106">
        <f t="shared" si="667"/>
        <v>306.96584318782953</v>
      </c>
      <c r="M1044" s="106">
        <f t="shared" si="667"/>
        <v>7712.4177353515433</v>
      </c>
      <c r="N1044" s="106">
        <f t="shared" si="667"/>
        <v>6965.7753216630817</v>
      </c>
      <c r="O1044" s="106">
        <f t="shared" si="667"/>
        <v>0</v>
      </c>
      <c r="P1044" s="106">
        <f t="shared" si="667"/>
        <v>0</v>
      </c>
      <c r="Q1044" s="106">
        <f t="shared" si="667"/>
        <v>0</v>
      </c>
      <c r="R1044" s="106">
        <f t="shared" si="667"/>
        <v>0</v>
      </c>
      <c r="S1044" s="106">
        <f t="shared" si="667"/>
        <v>0</v>
      </c>
      <c r="T1044" s="106">
        <f t="shared" si="667"/>
        <v>0</v>
      </c>
      <c r="U1044" s="106">
        <f t="shared" si="667"/>
        <v>0</v>
      </c>
      <c r="V1044" s="106">
        <f t="shared" si="667"/>
        <v>0</v>
      </c>
      <c r="W1044" s="106">
        <f t="shared" si="667"/>
        <v>0</v>
      </c>
      <c r="X1044" s="106">
        <f t="shared" si="667"/>
        <v>0</v>
      </c>
      <c r="Y1044" s="98">
        <f t="shared" si="662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40"/>
        <v>1016</v>
      </c>
      <c r="C1045" s="97">
        <v>39100</v>
      </c>
      <c r="E1045" s="107" t="s">
        <v>295</v>
      </c>
      <c r="G1045" s="118"/>
      <c r="H1045" s="106"/>
      <c r="I1045" s="98">
        <f>'Dep. Res. Class'!G$241</f>
        <v>73902.696418427178</v>
      </c>
      <c r="J1045" s="106">
        <f t="shared" ref="J1045:X1045" si="668">+J241+J509+J777</f>
        <v>48957.906127757051</v>
      </c>
      <c r="K1045" s="106">
        <f t="shared" si="668"/>
        <v>15409.662968637882</v>
      </c>
      <c r="L1045" s="106">
        <f t="shared" si="668"/>
        <v>195.32381456905301</v>
      </c>
      <c r="M1045" s="106">
        <f t="shared" si="668"/>
        <v>4907.4477993211667</v>
      </c>
      <c r="N1045" s="106">
        <f t="shared" si="668"/>
        <v>4432.3557081420222</v>
      </c>
      <c r="O1045" s="106">
        <f t="shared" si="668"/>
        <v>0</v>
      </c>
      <c r="P1045" s="106">
        <f t="shared" si="668"/>
        <v>0</v>
      </c>
      <c r="Q1045" s="106">
        <f t="shared" si="668"/>
        <v>0</v>
      </c>
      <c r="R1045" s="106">
        <f t="shared" si="668"/>
        <v>0</v>
      </c>
      <c r="S1045" s="106">
        <f t="shared" si="668"/>
        <v>0</v>
      </c>
      <c r="T1045" s="106">
        <f t="shared" si="668"/>
        <v>0</v>
      </c>
      <c r="U1045" s="106">
        <f t="shared" si="668"/>
        <v>0</v>
      </c>
      <c r="V1045" s="106">
        <f t="shared" si="668"/>
        <v>0</v>
      </c>
      <c r="W1045" s="106">
        <f t="shared" si="668"/>
        <v>0</v>
      </c>
      <c r="X1045" s="106">
        <f t="shared" si="668"/>
        <v>0</v>
      </c>
      <c r="Y1045" s="98">
        <f t="shared" si="662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40"/>
        <v>1017</v>
      </c>
      <c r="C1046" s="97">
        <v>39102</v>
      </c>
      <c r="E1046" s="107" t="s">
        <v>296</v>
      </c>
      <c r="G1046" s="118"/>
      <c r="H1046" s="106"/>
      <c r="I1046" s="98">
        <f>'Dep. Res. Class'!G$242</f>
        <v>0</v>
      </c>
      <c r="J1046" s="106">
        <f t="shared" ref="J1046:X1046" si="669">+J242+J510+J778</f>
        <v>0</v>
      </c>
      <c r="K1046" s="106">
        <f t="shared" si="669"/>
        <v>0</v>
      </c>
      <c r="L1046" s="106">
        <f t="shared" si="669"/>
        <v>0</v>
      </c>
      <c r="M1046" s="106">
        <f t="shared" si="669"/>
        <v>0</v>
      </c>
      <c r="N1046" s="106">
        <f t="shared" si="669"/>
        <v>0</v>
      </c>
      <c r="O1046" s="106">
        <f t="shared" si="669"/>
        <v>0</v>
      </c>
      <c r="P1046" s="106">
        <f t="shared" si="669"/>
        <v>0</v>
      </c>
      <c r="Q1046" s="106">
        <f t="shared" si="669"/>
        <v>0</v>
      </c>
      <c r="R1046" s="106">
        <f t="shared" si="669"/>
        <v>0</v>
      </c>
      <c r="S1046" s="106">
        <f t="shared" si="669"/>
        <v>0</v>
      </c>
      <c r="T1046" s="106">
        <f t="shared" si="669"/>
        <v>0</v>
      </c>
      <c r="U1046" s="106">
        <f t="shared" si="669"/>
        <v>0</v>
      </c>
      <c r="V1046" s="106">
        <f t="shared" si="669"/>
        <v>0</v>
      </c>
      <c r="W1046" s="106">
        <f t="shared" si="669"/>
        <v>0</v>
      </c>
      <c r="X1046" s="106">
        <f t="shared" si="669"/>
        <v>0</v>
      </c>
      <c r="Y1046" s="98">
        <f t="shared" si="662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40"/>
        <v>1018</v>
      </c>
      <c r="C1047" s="97">
        <v>39103</v>
      </c>
      <c r="E1047" s="107" t="s">
        <v>297</v>
      </c>
      <c r="G1047" s="118"/>
      <c r="H1047" s="106"/>
      <c r="I1047" s="98">
        <f>'Dep. Res. Class'!G$243</f>
        <v>0</v>
      </c>
      <c r="J1047" s="106">
        <f t="shared" ref="J1047:X1047" si="670">+J243+J511+J779</f>
        <v>0</v>
      </c>
      <c r="K1047" s="106">
        <f t="shared" si="670"/>
        <v>0</v>
      </c>
      <c r="L1047" s="106">
        <f t="shared" si="670"/>
        <v>0</v>
      </c>
      <c r="M1047" s="106">
        <f t="shared" si="670"/>
        <v>0</v>
      </c>
      <c r="N1047" s="106">
        <f t="shared" si="670"/>
        <v>0</v>
      </c>
      <c r="O1047" s="106">
        <f t="shared" si="670"/>
        <v>0</v>
      </c>
      <c r="P1047" s="106">
        <f t="shared" si="670"/>
        <v>0</v>
      </c>
      <c r="Q1047" s="106">
        <f t="shared" si="670"/>
        <v>0</v>
      </c>
      <c r="R1047" s="106">
        <f t="shared" si="670"/>
        <v>0</v>
      </c>
      <c r="S1047" s="106">
        <f t="shared" si="670"/>
        <v>0</v>
      </c>
      <c r="T1047" s="106">
        <f t="shared" si="670"/>
        <v>0</v>
      </c>
      <c r="U1047" s="106">
        <f t="shared" si="670"/>
        <v>0</v>
      </c>
      <c r="V1047" s="106">
        <f t="shared" si="670"/>
        <v>0</v>
      </c>
      <c r="W1047" s="106">
        <f t="shared" si="670"/>
        <v>0</v>
      </c>
      <c r="X1047" s="106">
        <f t="shared" si="670"/>
        <v>0</v>
      </c>
      <c r="Y1047" s="98">
        <f t="shared" si="662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40"/>
        <v>1019</v>
      </c>
      <c r="C1048" s="97">
        <v>39200</v>
      </c>
      <c r="E1048" s="107" t="s">
        <v>298</v>
      </c>
      <c r="G1048" s="118"/>
      <c r="H1048" s="106"/>
      <c r="I1048" s="98">
        <f>'Dep. Res. Class'!G$244</f>
        <v>2396.7536650825059</v>
      </c>
      <c r="J1048" s="106">
        <f t="shared" ref="J1048:X1048" si="671">+J244+J512+J780</f>
        <v>1587.7640009520546</v>
      </c>
      <c r="K1048" s="106">
        <f t="shared" si="671"/>
        <v>499.75397363931575</v>
      </c>
      <c r="L1048" s="106">
        <f t="shared" si="671"/>
        <v>6.334587114328146</v>
      </c>
      <c r="M1048" s="106">
        <f t="shared" si="671"/>
        <v>159.15445672820292</v>
      </c>
      <c r="N1048" s="106">
        <f t="shared" si="671"/>
        <v>143.74664664860472</v>
      </c>
      <c r="O1048" s="106">
        <f t="shared" si="671"/>
        <v>0</v>
      </c>
      <c r="P1048" s="106">
        <f t="shared" si="671"/>
        <v>0</v>
      </c>
      <c r="Q1048" s="106">
        <f t="shared" si="671"/>
        <v>0</v>
      </c>
      <c r="R1048" s="106">
        <f t="shared" si="671"/>
        <v>0</v>
      </c>
      <c r="S1048" s="106">
        <f t="shared" si="671"/>
        <v>0</v>
      </c>
      <c r="T1048" s="106">
        <f t="shared" si="671"/>
        <v>0</v>
      </c>
      <c r="U1048" s="106">
        <f t="shared" si="671"/>
        <v>0</v>
      </c>
      <c r="V1048" s="106">
        <f t="shared" si="671"/>
        <v>0</v>
      </c>
      <c r="W1048" s="106">
        <f t="shared" si="671"/>
        <v>0</v>
      </c>
      <c r="X1048" s="106">
        <f t="shared" si="671"/>
        <v>0</v>
      </c>
      <c r="Y1048" s="98">
        <f t="shared" si="662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40"/>
        <v>1020</v>
      </c>
      <c r="C1049" s="97">
        <v>39201</v>
      </c>
      <c r="E1049" s="107" t="s">
        <v>299</v>
      </c>
      <c r="G1049" s="118"/>
      <c r="H1049" s="106"/>
      <c r="I1049" s="98">
        <f>'Dep. Res. Class'!G$245</f>
        <v>0</v>
      </c>
      <c r="J1049" s="106">
        <f t="shared" ref="J1049:X1049" si="672">+J245+J513+J781</f>
        <v>0</v>
      </c>
      <c r="K1049" s="106">
        <f t="shared" si="672"/>
        <v>0</v>
      </c>
      <c r="L1049" s="106">
        <f t="shared" si="672"/>
        <v>0</v>
      </c>
      <c r="M1049" s="106">
        <f t="shared" si="672"/>
        <v>0</v>
      </c>
      <c r="N1049" s="106">
        <f t="shared" si="672"/>
        <v>0</v>
      </c>
      <c r="O1049" s="106">
        <f t="shared" si="672"/>
        <v>0</v>
      </c>
      <c r="P1049" s="106">
        <f t="shared" si="672"/>
        <v>0</v>
      </c>
      <c r="Q1049" s="106">
        <f t="shared" si="672"/>
        <v>0</v>
      </c>
      <c r="R1049" s="106">
        <f t="shared" si="672"/>
        <v>0</v>
      </c>
      <c r="S1049" s="106">
        <f t="shared" si="672"/>
        <v>0</v>
      </c>
      <c r="T1049" s="106">
        <f t="shared" si="672"/>
        <v>0</v>
      </c>
      <c r="U1049" s="106">
        <f t="shared" si="672"/>
        <v>0</v>
      </c>
      <c r="V1049" s="106">
        <f t="shared" si="672"/>
        <v>0</v>
      </c>
      <c r="W1049" s="106">
        <f t="shared" si="672"/>
        <v>0</v>
      </c>
      <c r="X1049" s="106">
        <f t="shared" si="672"/>
        <v>0</v>
      </c>
      <c r="Y1049" s="98">
        <f t="shared" si="662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40"/>
        <v>1021</v>
      </c>
      <c r="C1050" s="97">
        <v>39202</v>
      </c>
      <c r="E1050" s="107" t="s">
        <v>300</v>
      </c>
      <c r="G1050" s="118"/>
      <c r="H1050" s="106"/>
      <c r="I1050" s="98">
        <f>'Dep. Res. Class'!G$246</f>
        <v>0</v>
      </c>
      <c r="J1050" s="106">
        <f t="shared" ref="J1050:X1050" si="673">+J246+J514+J782</f>
        <v>0</v>
      </c>
      <c r="K1050" s="106">
        <f t="shared" si="673"/>
        <v>0</v>
      </c>
      <c r="L1050" s="106">
        <f t="shared" si="673"/>
        <v>0</v>
      </c>
      <c r="M1050" s="106">
        <f t="shared" si="673"/>
        <v>0</v>
      </c>
      <c r="N1050" s="106">
        <f t="shared" si="673"/>
        <v>0</v>
      </c>
      <c r="O1050" s="106">
        <f t="shared" si="673"/>
        <v>0</v>
      </c>
      <c r="P1050" s="106">
        <f t="shared" si="673"/>
        <v>0</v>
      </c>
      <c r="Q1050" s="106">
        <f t="shared" si="673"/>
        <v>0</v>
      </c>
      <c r="R1050" s="106">
        <f t="shared" si="673"/>
        <v>0</v>
      </c>
      <c r="S1050" s="106">
        <f t="shared" si="673"/>
        <v>0</v>
      </c>
      <c r="T1050" s="106">
        <f t="shared" si="673"/>
        <v>0</v>
      </c>
      <c r="U1050" s="106">
        <f t="shared" si="673"/>
        <v>0</v>
      </c>
      <c r="V1050" s="106">
        <f t="shared" si="673"/>
        <v>0</v>
      </c>
      <c r="W1050" s="106">
        <f t="shared" si="673"/>
        <v>0</v>
      </c>
      <c r="X1050" s="106">
        <f t="shared" si="673"/>
        <v>0</v>
      </c>
      <c r="Y1050" s="98">
        <f t="shared" si="662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40"/>
        <v>1022</v>
      </c>
      <c r="C1051" s="97">
        <v>39300</v>
      </c>
      <c r="E1051" s="107" t="s">
        <v>186</v>
      </c>
      <c r="G1051" s="118"/>
      <c r="H1051" s="106"/>
      <c r="I1051" s="98">
        <f>'Dep. Res. Class'!G$247</f>
        <v>0</v>
      </c>
      <c r="J1051" s="106">
        <f t="shared" ref="J1051:X1051" si="674">+J247+J515+J783</f>
        <v>0</v>
      </c>
      <c r="K1051" s="106">
        <f t="shared" si="674"/>
        <v>0</v>
      </c>
      <c r="L1051" s="106">
        <f t="shared" si="674"/>
        <v>0</v>
      </c>
      <c r="M1051" s="106">
        <f t="shared" si="674"/>
        <v>0</v>
      </c>
      <c r="N1051" s="106">
        <f t="shared" si="674"/>
        <v>0</v>
      </c>
      <c r="O1051" s="106">
        <f t="shared" si="674"/>
        <v>0</v>
      </c>
      <c r="P1051" s="106">
        <f t="shared" si="674"/>
        <v>0</v>
      </c>
      <c r="Q1051" s="106">
        <f t="shared" si="674"/>
        <v>0</v>
      </c>
      <c r="R1051" s="106">
        <f t="shared" si="674"/>
        <v>0</v>
      </c>
      <c r="S1051" s="106">
        <f t="shared" si="674"/>
        <v>0</v>
      </c>
      <c r="T1051" s="106">
        <f t="shared" si="674"/>
        <v>0</v>
      </c>
      <c r="U1051" s="106">
        <f t="shared" si="674"/>
        <v>0</v>
      </c>
      <c r="V1051" s="106">
        <f t="shared" si="674"/>
        <v>0</v>
      </c>
      <c r="W1051" s="106">
        <f t="shared" si="674"/>
        <v>0</v>
      </c>
      <c r="X1051" s="106">
        <f t="shared" si="674"/>
        <v>0</v>
      </c>
      <c r="Y1051" s="98">
        <f t="shared" si="662"/>
        <v>0</v>
      </c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40"/>
        <v>1023</v>
      </c>
      <c r="C1052" s="97">
        <v>39400</v>
      </c>
      <c r="E1052" s="107" t="s">
        <v>301</v>
      </c>
      <c r="G1052" s="118"/>
      <c r="H1052" s="106"/>
      <c r="I1052" s="98">
        <f>'Dep. Res. Class'!G$248</f>
        <v>7267.3651568998985</v>
      </c>
      <c r="J1052" s="106">
        <f t="shared" ref="J1052:X1052" si="675">+J248+J516+J784</f>
        <v>4814.370765758993</v>
      </c>
      <c r="K1052" s="106">
        <f t="shared" si="675"/>
        <v>1515.3391305750272</v>
      </c>
      <c r="L1052" s="106">
        <f t="shared" si="675"/>
        <v>19.207546586324174</v>
      </c>
      <c r="M1052" s="106">
        <f t="shared" si="675"/>
        <v>482.58340865082545</v>
      </c>
      <c r="N1052" s="106">
        <f t="shared" si="675"/>
        <v>435.86430532872902</v>
      </c>
      <c r="O1052" s="106">
        <f t="shared" si="675"/>
        <v>0</v>
      </c>
      <c r="P1052" s="106">
        <f t="shared" si="675"/>
        <v>0</v>
      </c>
      <c r="Q1052" s="106">
        <f t="shared" si="675"/>
        <v>0</v>
      </c>
      <c r="R1052" s="106">
        <f t="shared" si="675"/>
        <v>0</v>
      </c>
      <c r="S1052" s="106">
        <f t="shared" si="675"/>
        <v>0</v>
      </c>
      <c r="T1052" s="106">
        <f t="shared" si="675"/>
        <v>0</v>
      </c>
      <c r="U1052" s="106">
        <f t="shared" si="675"/>
        <v>0</v>
      </c>
      <c r="V1052" s="106">
        <f t="shared" si="675"/>
        <v>0</v>
      </c>
      <c r="W1052" s="106">
        <f t="shared" si="675"/>
        <v>0</v>
      </c>
      <c r="X1052" s="106">
        <f t="shared" si="675"/>
        <v>0</v>
      </c>
      <c r="Y1052" s="98">
        <f t="shared" si="662"/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40"/>
        <v>1024</v>
      </c>
      <c r="C1053" s="97">
        <v>39500</v>
      </c>
      <c r="E1053" s="107" t="s">
        <v>443</v>
      </c>
      <c r="G1053" s="118"/>
      <c r="H1053" s="106"/>
      <c r="I1053" s="98">
        <f>'Dep. Res. Class'!G$249</f>
        <v>588.67424152852936</v>
      </c>
      <c r="J1053" s="106">
        <f t="shared" ref="J1053:X1053" si="676">+J249+J517+J785</f>
        <v>389.97573367832041</v>
      </c>
      <c r="K1053" s="106">
        <f t="shared" si="676"/>
        <v>122.74615271021837</v>
      </c>
      <c r="L1053" s="106">
        <f t="shared" si="676"/>
        <v>1.555857958725662</v>
      </c>
      <c r="M1053" s="106">
        <f t="shared" si="676"/>
        <v>39.090429052138241</v>
      </c>
      <c r="N1053" s="106">
        <f t="shared" si="676"/>
        <v>35.306068129126629</v>
      </c>
      <c r="O1053" s="106">
        <f t="shared" si="676"/>
        <v>0</v>
      </c>
      <c r="P1053" s="106">
        <f t="shared" si="676"/>
        <v>0</v>
      </c>
      <c r="Q1053" s="106">
        <f t="shared" si="676"/>
        <v>0</v>
      </c>
      <c r="R1053" s="106">
        <f t="shared" si="676"/>
        <v>0</v>
      </c>
      <c r="S1053" s="106">
        <f t="shared" si="676"/>
        <v>0</v>
      </c>
      <c r="T1053" s="106">
        <f t="shared" si="676"/>
        <v>0</v>
      </c>
      <c r="U1053" s="106">
        <f t="shared" si="676"/>
        <v>0</v>
      </c>
      <c r="V1053" s="106">
        <f t="shared" si="676"/>
        <v>0</v>
      </c>
      <c r="W1053" s="106">
        <f t="shared" si="676"/>
        <v>0</v>
      </c>
      <c r="X1053" s="106">
        <f t="shared" si="676"/>
        <v>0</v>
      </c>
      <c r="Y1053" s="98">
        <f t="shared" si="662"/>
        <v>0</v>
      </c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40"/>
        <v>1025</v>
      </c>
      <c r="C1054" s="97">
        <v>39603</v>
      </c>
      <c r="E1054" s="107" t="s">
        <v>303</v>
      </c>
      <c r="G1054" s="118"/>
      <c r="H1054" s="106"/>
      <c r="I1054" s="98">
        <f>'Dep. Res. Class'!G$250</f>
        <v>0</v>
      </c>
      <c r="J1054" s="106">
        <f t="shared" ref="J1054:X1054" si="677">+J250+J518+J786</f>
        <v>0</v>
      </c>
      <c r="K1054" s="106">
        <f t="shared" si="677"/>
        <v>0</v>
      </c>
      <c r="L1054" s="106">
        <f t="shared" si="677"/>
        <v>0</v>
      </c>
      <c r="M1054" s="106">
        <f t="shared" si="677"/>
        <v>0</v>
      </c>
      <c r="N1054" s="106">
        <f t="shared" si="677"/>
        <v>0</v>
      </c>
      <c r="O1054" s="106">
        <f t="shared" si="677"/>
        <v>0</v>
      </c>
      <c r="P1054" s="106">
        <f t="shared" si="677"/>
        <v>0</v>
      </c>
      <c r="Q1054" s="106">
        <f t="shared" si="677"/>
        <v>0</v>
      </c>
      <c r="R1054" s="106">
        <f t="shared" si="677"/>
        <v>0</v>
      </c>
      <c r="S1054" s="106">
        <f t="shared" si="677"/>
        <v>0</v>
      </c>
      <c r="T1054" s="106">
        <f t="shared" si="677"/>
        <v>0</v>
      </c>
      <c r="U1054" s="106">
        <f t="shared" si="677"/>
        <v>0</v>
      </c>
      <c r="V1054" s="106">
        <f t="shared" si="677"/>
        <v>0</v>
      </c>
      <c r="W1054" s="106">
        <f t="shared" si="677"/>
        <v>0</v>
      </c>
      <c r="X1054" s="106">
        <f t="shared" si="677"/>
        <v>0</v>
      </c>
      <c r="Y1054" s="98">
        <f t="shared" si="662"/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40"/>
        <v>1026</v>
      </c>
      <c r="C1055" s="97">
        <v>39604</v>
      </c>
      <c r="E1055" s="107" t="s">
        <v>304</v>
      </c>
      <c r="G1055" s="118"/>
      <c r="H1055" s="106"/>
      <c r="I1055" s="98">
        <f>'Dep. Res. Class'!G$251</f>
        <v>0</v>
      </c>
      <c r="J1055" s="106">
        <f t="shared" ref="J1055:X1055" si="678">+J251+J519+J787</f>
        <v>0</v>
      </c>
      <c r="K1055" s="106">
        <f t="shared" si="678"/>
        <v>0</v>
      </c>
      <c r="L1055" s="106">
        <f t="shared" si="678"/>
        <v>0</v>
      </c>
      <c r="M1055" s="106">
        <f t="shared" si="678"/>
        <v>0</v>
      </c>
      <c r="N1055" s="106">
        <f t="shared" si="678"/>
        <v>0</v>
      </c>
      <c r="O1055" s="106">
        <f t="shared" si="678"/>
        <v>0</v>
      </c>
      <c r="P1055" s="106">
        <f t="shared" si="678"/>
        <v>0</v>
      </c>
      <c r="Q1055" s="106">
        <f t="shared" si="678"/>
        <v>0</v>
      </c>
      <c r="R1055" s="106">
        <f t="shared" si="678"/>
        <v>0</v>
      </c>
      <c r="S1055" s="106">
        <f t="shared" si="678"/>
        <v>0</v>
      </c>
      <c r="T1055" s="106">
        <f t="shared" si="678"/>
        <v>0</v>
      </c>
      <c r="U1055" s="106">
        <f t="shared" si="678"/>
        <v>0</v>
      </c>
      <c r="V1055" s="106">
        <f t="shared" si="678"/>
        <v>0</v>
      </c>
      <c r="W1055" s="106">
        <f t="shared" si="678"/>
        <v>0</v>
      </c>
      <c r="X1055" s="106">
        <f t="shared" si="678"/>
        <v>0</v>
      </c>
      <c r="Y1055" s="98">
        <f t="shared" si="662"/>
        <v>0</v>
      </c>
      <c r="Z1055" s="98"/>
      <c r="AA1055" s="98"/>
      <c r="AB1055" s="98"/>
      <c r="AC1055" s="98"/>
      <c r="AD1055" s="98"/>
      <c r="AE1055" s="98"/>
      <c r="AF1055" s="98"/>
      <c r="AG1055" s="98"/>
    </row>
    <row r="1056" spans="1:33">
      <c r="A1056" s="97">
        <f t="shared" si="640"/>
        <v>1027</v>
      </c>
      <c r="C1056" s="97">
        <v>39605</v>
      </c>
      <c r="E1056" s="98" t="s">
        <v>305</v>
      </c>
      <c r="G1056" s="118"/>
      <c r="H1056" s="106"/>
      <c r="I1056" s="98">
        <f>'Dep. Res. Class'!G$252</f>
        <v>0</v>
      </c>
      <c r="J1056" s="106">
        <f t="shared" ref="J1056:X1056" si="679">+J252+J520+J788</f>
        <v>0</v>
      </c>
      <c r="K1056" s="106">
        <f t="shared" si="679"/>
        <v>0</v>
      </c>
      <c r="L1056" s="106">
        <f t="shared" si="679"/>
        <v>0</v>
      </c>
      <c r="M1056" s="106">
        <f t="shared" si="679"/>
        <v>0</v>
      </c>
      <c r="N1056" s="106">
        <f t="shared" si="679"/>
        <v>0</v>
      </c>
      <c r="O1056" s="106">
        <f t="shared" si="679"/>
        <v>0</v>
      </c>
      <c r="P1056" s="106">
        <f t="shared" si="679"/>
        <v>0</v>
      </c>
      <c r="Q1056" s="106">
        <f t="shared" si="679"/>
        <v>0</v>
      </c>
      <c r="R1056" s="106">
        <f t="shared" si="679"/>
        <v>0</v>
      </c>
      <c r="S1056" s="106">
        <f t="shared" si="679"/>
        <v>0</v>
      </c>
      <c r="T1056" s="106">
        <f t="shared" si="679"/>
        <v>0</v>
      </c>
      <c r="U1056" s="106">
        <f t="shared" si="679"/>
        <v>0</v>
      </c>
      <c r="V1056" s="106">
        <f t="shared" si="679"/>
        <v>0</v>
      </c>
      <c r="W1056" s="106">
        <f t="shared" si="679"/>
        <v>0</v>
      </c>
      <c r="X1056" s="106">
        <f t="shared" si="679"/>
        <v>0</v>
      </c>
      <c r="Y1056" s="98">
        <f t="shared" si="662"/>
        <v>0</v>
      </c>
      <c r="Z1056" s="98"/>
      <c r="AA1056" s="98"/>
      <c r="AB1056" s="98"/>
      <c r="AC1056" s="98"/>
      <c r="AD1056" s="98"/>
      <c r="AE1056" s="98"/>
      <c r="AF1056" s="98"/>
      <c r="AG1056" s="98"/>
    </row>
    <row r="1057" spans="1:33">
      <c r="A1057" s="97">
        <f t="shared" si="640"/>
        <v>1028</v>
      </c>
      <c r="C1057" s="97">
        <v>39700</v>
      </c>
      <c r="E1057" s="107" t="s">
        <v>306</v>
      </c>
      <c r="G1057" s="118"/>
      <c r="H1057" s="106"/>
      <c r="I1057" s="98">
        <f>'Dep. Res. Class'!G$253</f>
        <v>87673.875997605835</v>
      </c>
      <c r="J1057" s="106">
        <f t="shared" ref="J1057:X1057" si="680">+J253+J521+J789</f>
        <v>58080.822472901455</v>
      </c>
      <c r="K1057" s="106">
        <f t="shared" si="680"/>
        <v>18281.131078464769</v>
      </c>
      <c r="L1057" s="106">
        <f t="shared" si="680"/>
        <v>231.72085360658843</v>
      </c>
      <c r="M1057" s="106">
        <f t="shared" si="680"/>
        <v>5821.9116578150488</v>
      </c>
      <c r="N1057" s="106">
        <f t="shared" si="680"/>
        <v>5258.2899348179753</v>
      </c>
      <c r="O1057" s="106">
        <f t="shared" si="680"/>
        <v>0</v>
      </c>
      <c r="P1057" s="106">
        <f t="shared" si="680"/>
        <v>0</v>
      </c>
      <c r="Q1057" s="106">
        <f t="shared" si="680"/>
        <v>0</v>
      </c>
      <c r="R1057" s="106">
        <f t="shared" si="680"/>
        <v>0</v>
      </c>
      <c r="S1057" s="106">
        <f t="shared" si="680"/>
        <v>0</v>
      </c>
      <c r="T1057" s="106">
        <f t="shared" si="680"/>
        <v>0</v>
      </c>
      <c r="U1057" s="106">
        <f t="shared" si="680"/>
        <v>0</v>
      </c>
      <c r="V1057" s="106">
        <f t="shared" si="680"/>
        <v>0</v>
      </c>
      <c r="W1057" s="106">
        <f t="shared" si="680"/>
        <v>0</v>
      </c>
      <c r="X1057" s="106">
        <f t="shared" si="680"/>
        <v>0</v>
      </c>
      <c r="Y1057" s="98">
        <f t="shared" si="662"/>
        <v>0</v>
      </c>
      <c r="Z1057" s="98"/>
      <c r="AA1057" s="98"/>
      <c r="AB1057" s="98"/>
      <c r="AC1057" s="98"/>
      <c r="AD1057" s="98"/>
      <c r="AE1057" s="98"/>
      <c r="AF1057" s="98"/>
      <c r="AG1057" s="98"/>
    </row>
    <row r="1058" spans="1:33">
      <c r="A1058" s="97">
        <f t="shared" si="640"/>
        <v>1029</v>
      </c>
      <c r="C1058" s="97">
        <v>39701</v>
      </c>
      <c r="E1058" s="107" t="s">
        <v>307</v>
      </c>
      <c r="G1058" s="118"/>
      <c r="H1058" s="106"/>
      <c r="I1058" s="98">
        <f>'Dep. Res. Class'!G$254</f>
        <v>0</v>
      </c>
      <c r="J1058" s="106">
        <f t="shared" ref="J1058:X1058" si="681">+J254+J522+J790</f>
        <v>0</v>
      </c>
      <c r="K1058" s="106">
        <f t="shared" si="681"/>
        <v>0</v>
      </c>
      <c r="L1058" s="106">
        <f t="shared" si="681"/>
        <v>0</v>
      </c>
      <c r="M1058" s="106">
        <f t="shared" si="681"/>
        <v>0</v>
      </c>
      <c r="N1058" s="106">
        <f t="shared" si="681"/>
        <v>0</v>
      </c>
      <c r="O1058" s="106">
        <f t="shared" si="681"/>
        <v>0</v>
      </c>
      <c r="P1058" s="106">
        <f t="shared" si="681"/>
        <v>0</v>
      </c>
      <c r="Q1058" s="106">
        <f t="shared" si="681"/>
        <v>0</v>
      </c>
      <c r="R1058" s="106">
        <f t="shared" si="681"/>
        <v>0</v>
      </c>
      <c r="S1058" s="106">
        <f t="shared" si="681"/>
        <v>0</v>
      </c>
      <c r="T1058" s="106">
        <f t="shared" si="681"/>
        <v>0</v>
      </c>
      <c r="U1058" s="106">
        <f t="shared" si="681"/>
        <v>0</v>
      </c>
      <c r="V1058" s="106">
        <f t="shared" si="681"/>
        <v>0</v>
      </c>
      <c r="W1058" s="106">
        <f t="shared" si="681"/>
        <v>0</v>
      </c>
      <c r="X1058" s="106">
        <f t="shared" si="681"/>
        <v>0</v>
      </c>
      <c r="Y1058" s="98">
        <f t="shared" si="662"/>
        <v>0</v>
      </c>
      <c r="Z1058" s="98"/>
      <c r="AA1058" s="98"/>
      <c r="AB1058" s="98"/>
      <c r="AC1058" s="98"/>
      <c r="AD1058" s="98"/>
      <c r="AE1058" s="98"/>
      <c r="AF1058" s="98"/>
      <c r="AG1058" s="98"/>
    </row>
    <row r="1059" spans="1:33">
      <c r="A1059" s="97">
        <f t="shared" si="640"/>
        <v>1030</v>
      </c>
      <c r="C1059" s="97">
        <v>39702</v>
      </c>
      <c r="E1059" s="107" t="s">
        <v>308</v>
      </c>
      <c r="G1059" s="118"/>
      <c r="H1059" s="106"/>
      <c r="I1059" s="98">
        <f>'Dep. Res. Class'!G$255</f>
        <v>0</v>
      </c>
      <c r="J1059" s="106">
        <f t="shared" ref="J1059:X1059" si="682">+J255+J523+J791</f>
        <v>0</v>
      </c>
      <c r="K1059" s="106">
        <f t="shared" si="682"/>
        <v>0</v>
      </c>
      <c r="L1059" s="106">
        <f t="shared" si="682"/>
        <v>0</v>
      </c>
      <c r="M1059" s="106">
        <f t="shared" si="682"/>
        <v>0</v>
      </c>
      <c r="N1059" s="106">
        <f t="shared" si="682"/>
        <v>0</v>
      </c>
      <c r="O1059" s="106">
        <f t="shared" si="682"/>
        <v>0</v>
      </c>
      <c r="P1059" s="106">
        <f t="shared" si="682"/>
        <v>0</v>
      </c>
      <c r="Q1059" s="106">
        <f t="shared" si="682"/>
        <v>0</v>
      </c>
      <c r="R1059" s="106">
        <f t="shared" si="682"/>
        <v>0</v>
      </c>
      <c r="S1059" s="106">
        <f t="shared" si="682"/>
        <v>0</v>
      </c>
      <c r="T1059" s="106">
        <f t="shared" si="682"/>
        <v>0</v>
      </c>
      <c r="U1059" s="106">
        <f t="shared" si="682"/>
        <v>0</v>
      </c>
      <c r="V1059" s="106">
        <f t="shared" si="682"/>
        <v>0</v>
      </c>
      <c r="W1059" s="106">
        <f t="shared" si="682"/>
        <v>0</v>
      </c>
      <c r="X1059" s="106">
        <f t="shared" si="682"/>
        <v>0</v>
      </c>
      <c r="Y1059" s="98">
        <f t="shared" si="662"/>
        <v>0</v>
      </c>
      <c r="Z1059" s="98"/>
      <c r="AA1059" s="98"/>
      <c r="AB1059" s="98"/>
      <c r="AC1059" s="98"/>
      <c r="AD1059" s="98"/>
      <c r="AE1059" s="98"/>
      <c r="AF1059" s="98"/>
      <c r="AG1059" s="98"/>
    </row>
    <row r="1060" spans="1:33">
      <c r="A1060" s="97">
        <f t="shared" si="640"/>
        <v>1031</v>
      </c>
      <c r="C1060" s="97">
        <v>39705</v>
      </c>
      <c r="E1060" s="107" t="s">
        <v>309</v>
      </c>
      <c r="G1060" s="118"/>
      <c r="H1060" s="106"/>
      <c r="I1060" s="98">
        <f>'Dep. Res. Class'!G$256</f>
        <v>0</v>
      </c>
      <c r="J1060" s="106">
        <f t="shared" ref="J1060:X1060" si="683">+J256+J524+J792</f>
        <v>0</v>
      </c>
      <c r="K1060" s="106">
        <f t="shared" si="683"/>
        <v>0</v>
      </c>
      <c r="L1060" s="106">
        <f t="shared" si="683"/>
        <v>0</v>
      </c>
      <c r="M1060" s="106">
        <f t="shared" si="683"/>
        <v>0</v>
      </c>
      <c r="N1060" s="106">
        <f t="shared" si="683"/>
        <v>0</v>
      </c>
      <c r="O1060" s="106">
        <f t="shared" si="683"/>
        <v>0</v>
      </c>
      <c r="P1060" s="106">
        <f t="shared" si="683"/>
        <v>0</v>
      </c>
      <c r="Q1060" s="106">
        <f t="shared" si="683"/>
        <v>0</v>
      </c>
      <c r="R1060" s="106">
        <f t="shared" si="683"/>
        <v>0</v>
      </c>
      <c r="S1060" s="106">
        <f t="shared" si="683"/>
        <v>0</v>
      </c>
      <c r="T1060" s="106">
        <f t="shared" si="683"/>
        <v>0</v>
      </c>
      <c r="U1060" s="106">
        <f t="shared" si="683"/>
        <v>0</v>
      </c>
      <c r="V1060" s="106">
        <f t="shared" si="683"/>
        <v>0</v>
      </c>
      <c r="W1060" s="106">
        <f t="shared" si="683"/>
        <v>0</v>
      </c>
      <c r="X1060" s="106">
        <f t="shared" si="683"/>
        <v>0</v>
      </c>
      <c r="Y1060" s="98">
        <f t="shared" si="662"/>
        <v>0</v>
      </c>
      <c r="Z1060" s="98"/>
      <c r="AA1060" s="98"/>
      <c r="AB1060" s="98"/>
      <c r="AC1060" s="98"/>
      <c r="AD1060" s="98"/>
      <c r="AE1060" s="98"/>
      <c r="AF1060" s="98"/>
      <c r="AG1060" s="98"/>
    </row>
    <row r="1061" spans="1:33">
      <c r="A1061" s="97">
        <f t="shared" si="640"/>
        <v>1032</v>
      </c>
      <c r="C1061" s="97">
        <v>39800</v>
      </c>
      <c r="E1061" s="107" t="s">
        <v>310</v>
      </c>
      <c r="G1061" s="118"/>
      <c r="H1061" s="106"/>
      <c r="I1061" s="98">
        <f>'Dep. Res. Class'!G$257</f>
        <v>6469.1987327657744</v>
      </c>
      <c r="J1061" s="106">
        <f t="shared" ref="J1061:X1061" si="684">+J257+J525+J793</f>
        <v>4285.6139170800252</v>
      </c>
      <c r="K1061" s="106">
        <f t="shared" si="684"/>
        <v>1348.9111626541846</v>
      </c>
      <c r="L1061" s="106">
        <f t="shared" si="684"/>
        <v>17.098003657875019</v>
      </c>
      <c r="M1061" s="106">
        <f t="shared" si="684"/>
        <v>429.58182343894424</v>
      </c>
      <c r="N1061" s="106">
        <f t="shared" si="684"/>
        <v>387.99382593474473</v>
      </c>
      <c r="O1061" s="106">
        <f t="shared" si="684"/>
        <v>0</v>
      </c>
      <c r="P1061" s="106">
        <f t="shared" si="684"/>
        <v>0</v>
      </c>
      <c r="Q1061" s="106">
        <f t="shared" si="684"/>
        <v>0</v>
      </c>
      <c r="R1061" s="106">
        <f t="shared" si="684"/>
        <v>0</v>
      </c>
      <c r="S1061" s="106">
        <f t="shared" si="684"/>
        <v>0</v>
      </c>
      <c r="T1061" s="106">
        <f t="shared" si="684"/>
        <v>0</v>
      </c>
      <c r="U1061" s="106">
        <f t="shared" si="684"/>
        <v>0</v>
      </c>
      <c r="V1061" s="106">
        <f t="shared" si="684"/>
        <v>0</v>
      </c>
      <c r="W1061" s="106">
        <f t="shared" si="684"/>
        <v>0</v>
      </c>
      <c r="X1061" s="106">
        <f t="shared" si="684"/>
        <v>0</v>
      </c>
      <c r="Y1061" s="98">
        <f t="shared" si="662"/>
        <v>0</v>
      </c>
      <c r="Z1061" s="98"/>
      <c r="AA1061" s="98"/>
      <c r="AB1061" s="98"/>
      <c r="AC1061" s="98"/>
      <c r="AD1061" s="98"/>
      <c r="AE1061" s="98"/>
      <c r="AF1061" s="98"/>
      <c r="AG1061" s="98"/>
    </row>
    <row r="1062" spans="1:33">
      <c r="A1062" s="97">
        <f t="shared" si="640"/>
        <v>1033</v>
      </c>
      <c r="C1062" s="97">
        <v>39900</v>
      </c>
      <c r="E1062" s="107" t="s">
        <v>311</v>
      </c>
      <c r="G1062" s="118"/>
      <c r="H1062" s="106"/>
      <c r="I1062" s="98">
        <f>'Dep. Res. Class'!G$258</f>
        <v>-8573.0809505717971</v>
      </c>
      <c r="J1062" s="106">
        <f t="shared" ref="J1062:X1062" si="685">+J258+J526+J794</f>
        <v>-5679.3610077142139</v>
      </c>
      <c r="K1062" s="106">
        <f t="shared" si="685"/>
        <v>-1787.5976717166263</v>
      </c>
      <c r="L1062" s="106">
        <f t="shared" si="685"/>
        <v>-22.658535547796784</v>
      </c>
      <c r="M1062" s="106">
        <f t="shared" si="685"/>
        <v>-569.28839248408542</v>
      </c>
      <c r="N1062" s="106">
        <f t="shared" si="685"/>
        <v>-514.17534310907422</v>
      </c>
      <c r="O1062" s="106">
        <f t="shared" si="685"/>
        <v>0</v>
      </c>
      <c r="P1062" s="106">
        <f t="shared" si="685"/>
        <v>0</v>
      </c>
      <c r="Q1062" s="106">
        <f t="shared" si="685"/>
        <v>0</v>
      </c>
      <c r="R1062" s="106">
        <f t="shared" si="685"/>
        <v>0</v>
      </c>
      <c r="S1062" s="106">
        <f t="shared" si="685"/>
        <v>0</v>
      </c>
      <c r="T1062" s="106">
        <f t="shared" si="685"/>
        <v>0</v>
      </c>
      <c r="U1062" s="106">
        <f t="shared" si="685"/>
        <v>0</v>
      </c>
      <c r="V1062" s="106">
        <f t="shared" si="685"/>
        <v>0</v>
      </c>
      <c r="W1062" s="106">
        <f t="shared" si="685"/>
        <v>0</v>
      </c>
      <c r="X1062" s="106">
        <f t="shared" si="685"/>
        <v>0</v>
      </c>
      <c r="Y1062" s="98">
        <f t="shared" si="662"/>
        <v>0</v>
      </c>
      <c r="Z1062" s="98"/>
      <c r="AA1062" s="98"/>
      <c r="AB1062" s="98"/>
      <c r="AC1062" s="98"/>
      <c r="AD1062" s="98"/>
      <c r="AE1062" s="98"/>
      <c r="AF1062" s="98"/>
      <c r="AG1062" s="98"/>
    </row>
    <row r="1063" spans="1:33">
      <c r="A1063" s="97">
        <f t="shared" si="640"/>
        <v>1034</v>
      </c>
      <c r="C1063" s="97">
        <v>39901</v>
      </c>
      <c r="E1063" s="107" t="s">
        <v>312</v>
      </c>
      <c r="G1063" s="118"/>
      <c r="H1063" s="106"/>
      <c r="I1063" s="98">
        <f>'Dep. Res. Class'!G$259</f>
        <v>419092.19929534214</v>
      </c>
      <c r="J1063" s="106">
        <f t="shared" ref="J1063:X1063" si="686">+J259+J527+J795</f>
        <v>277633.66624415352</v>
      </c>
      <c r="K1063" s="106">
        <f t="shared" si="686"/>
        <v>87386.115215089245</v>
      </c>
      <c r="L1063" s="106">
        <f t="shared" si="686"/>
        <v>1107.6549434546623</v>
      </c>
      <c r="M1063" s="106">
        <f t="shared" si="686"/>
        <v>27829.47295319222</v>
      </c>
      <c r="N1063" s="106">
        <f t="shared" si="686"/>
        <v>25135.289939452479</v>
      </c>
      <c r="O1063" s="106">
        <f t="shared" si="686"/>
        <v>0</v>
      </c>
      <c r="P1063" s="106">
        <f t="shared" si="686"/>
        <v>0</v>
      </c>
      <c r="Q1063" s="106">
        <f t="shared" si="686"/>
        <v>0</v>
      </c>
      <c r="R1063" s="106">
        <f t="shared" si="686"/>
        <v>0</v>
      </c>
      <c r="S1063" s="106">
        <f t="shared" si="686"/>
        <v>0</v>
      </c>
      <c r="T1063" s="106">
        <f t="shared" si="686"/>
        <v>0</v>
      </c>
      <c r="U1063" s="106">
        <f t="shared" si="686"/>
        <v>0</v>
      </c>
      <c r="V1063" s="106">
        <f t="shared" si="686"/>
        <v>0</v>
      </c>
      <c r="W1063" s="106">
        <f t="shared" si="686"/>
        <v>0</v>
      </c>
      <c r="X1063" s="106">
        <f t="shared" si="686"/>
        <v>0</v>
      </c>
      <c r="Y1063" s="98">
        <f t="shared" si="662"/>
        <v>0</v>
      </c>
      <c r="Z1063" s="98"/>
      <c r="AA1063" s="98"/>
      <c r="AB1063" s="98"/>
      <c r="AC1063" s="98"/>
      <c r="AD1063" s="98"/>
      <c r="AE1063" s="98"/>
      <c r="AF1063" s="98"/>
      <c r="AG1063" s="98"/>
    </row>
    <row r="1064" spans="1:33">
      <c r="A1064" s="97">
        <f t="shared" si="640"/>
        <v>1035</v>
      </c>
      <c r="C1064" s="97">
        <v>39902</v>
      </c>
      <c r="E1064" s="107" t="s">
        <v>313</v>
      </c>
      <c r="G1064" s="118"/>
      <c r="H1064" s="106"/>
      <c r="I1064" s="98">
        <f>'Dep. Res. Class'!G$260</f>
        <v>107142.50908831513</v>
      </c>
      <c r="J1064" s="106">
        <f t="shared" ref="J1064:X1064" si="687">+J260+J528+J796</f>
        <v>70978.098993018109</v>
      </c>
      <c r="K1064" s="106">
        <f t="shared" si="687"/>
        <v>22340.591543740789</v>
      </c>
      <c r="L1064" s="106">
        <f t="shared" si="687"/>
        <v>283.17618425098499</v>
      </c>
      <c r="M1064" s="106">
        <f t="shared" si="687"/>
        <v>7114.7102327932935</v>
      </c>
      <c r="N1064" s="106">
        <f t="shared" si="687"/>
        <v>6425.9321345119452</v>
      </c>
      <c r="O1064" s="106">
        <f t="shared" si="687"/>
        <v>0</v>
      </c>
      <c r="P1064" s="106">
        <f t="shared" si="687"/>
        <v>0</v>
      </c>
      <c r="Q1064" s="106">
        <f t="shared" si="687"/>
        <v>0</v>
      </c>
      <c r="R1064" s="106">
        <f t="shared" si="687"/>
        <v>0</v>
      </c>
      <c r="S1064" s="106">
        <f t="shared" si="687"/>
        <v>0</v>
      </c>
      <c r="T1064" s="106">
        <f t="shared" si="687"/>
        <v>0</v>
      </c>
      <c r="U1064" s="106">
        <f t="shared" si="687"/>
        <v>0</v>
      </c>
      <c r="V1064" s="106">
        <f t="shared" si="687"/>
        <v>0</v>
      </c>
      <c r="W1064" s="106">
        <f t="shared" si="687"/>
        <v>0</v>
      </c>
      <c r="X1064" s="106">
        <f t="shared" si="687"/>
        <v>0</v>
      </c>
      <c r="Y1064" s="98">
        <f t="shared" si="662"/>
        <v>0</v>
      </c>
      <c r="Z1064" s="98"/>
      <c r="AA1064" s="98"/>
      <c r="AB1064" s="98"/>
      <c r="AC1064" s="98"/>
      <c r="AD1064" s="98"/>
      <c r="AE1064" s="98"/>
      <c r="AF1064" s="98"/>
      <c r="AG1064" s="98"/>
    </row>
    <row r="1065" spans="1:33">
      <c r="A1065" s="97">
        <f t="shared" si="640"/>
        <v>1036</v>
      </c>
      <c r="C1065" s="97">
        <v>39903</v>
      </c>
      <c r="E1065" s="107" t="s">
        <v>314</v>
      </c>
      <c r="G1065" s="118"/>
      <c r="H1065" s="106"/>
      <c r="I1065" s="98">
        <f>'Dep. Res. Class'!G$261</f>
        <v>11906.636213806461</v>
      </c>
      <c r="J1065" s="106">
        <f t="shared" ref="J1065:X1065" si="688">+J261+J529+J797</f>
        <v>7887.7227260078816</v>
      </c>
      <c r="K1065" s="106">
        <f t="shared" si="688"/>
        <v>2482.6868306145766</v>
      </c>
      <c r="L1065" s="106">
        <f t="shared" si="688"/>
        <v>31.469076456956156</v>
      </c>
      <c r="M1065" s="106">
        <f t="shared" si="688"/>
        <v>790.65038918110133</v>
      </c>
      <c r="N1065" s="106">
        <f t="shared" si="688"/>
        <v>714.10719154594494</v>
      </c>
      <c r="O1065" s="106">
        <f t="shared" si="688"/>
        <v>0</v>
      </c>
      <c r="P1065" s="106">
        <f t="shared" si="688"/>
        <v>0</v>
      </c>
      <c r="Q1065" s="106">
        <f t="shared" si="688"/>
        <v>0</v>
      </c>
      <c r="R1065" s="106">
        <f t="shared" si="688"/>
        <v>0</v>
      </c>
      <c r="S1065" s="106">
        <f t="shared" si="688"/>
        <v>0</v>
      </c>
      <c r="T1065" s="106">
        <f t="shared" si="688"/>
        <v>0</v>
      </c>
      <c r="U1065" s="106">
        <f t="shared" si="688"/>
        <v>0</v>
      </c>
      <c r="V1065" s="106">
        <f t="shared" si="688"/>
        <v>0</v>
      </c>
      <c r="W1065" s="106">
        <f t="shared" si="688"/>
        <v>0</v>
      </c>
      <c r="X1065" s="106">
        <f t="shared" si="688"/>
        <v>0</v>
      </c>
      <c r="Y1065" s="98">
        <f t="shared" si="662"/>
        <v>0</v>
      </c>
      <c r="Z1065" s="98"/>
      <c r="AA1065" s="98"/>
      <c r="AB1065" s="98"/>
      <c r="AC1065" s="98"/>
      <c r="AD1065" s="98"/>
      <c r="AE1065" s="98"/>
      <c r="AF1065" s="98"/>
      <c r="AG1065" s="98"/>
    </row>
    <row r="1066" spans="1:33">
      <c r="A1066" s="97">
        <f t="shared" si="640"/>
        <v>1037</v>
      </c>
      <c r="C1066" s="97">
        <v>39904</v>
      </c>
      <c r="E1066" s="107" t="s">
        <v>315</v>
      </c>
      <c r="G1066" s="118"/>
      <c r="H1066" s="106"/>
      <c r="I1066" s="98">
        <f>'Dep. Res. Class'!G$262</f>
        <v>0</v>
      </c>
      <c r="J1066" s="106">
        <f t="shared" ref="J1066:X1066" si="689">+J262+J530+J798</f>
        <v>0</v>
      </c>
      <c r="K1066" s="106">
        <f t="shared" si="689"/>
        <v>0</v>
      </c>
      <c r="L1066" s="106">
        <f t="shared" si="689"/>
        <v>0</v>
      </c>
      <c r="M1066" s="106">
        <f t="shared" si="689"/>
        <v>0</v>
      </c>
      <c r="N1066" s="106">
        <f t="shared" si="689"/>
        <v>0</v>
      </c>
      <c r="O1066" s="106">
        <f t="shared" si="689"/>
        <v>0</v>
      </c>
      <c r="P1066" s="106">
        <f t="shared" si="689"/>
        <v>0</v>
      </c>
      <c r="Q1066" s="106">
        <f t="shared" si="689"/>
        <v>0</v>
      </c>
      <c r="R1066" s="106">
        <f t="shared" si="689"/>
        <v>0</v>
      </c>
      <c r="S1066" s="106">
        <f t="shared" si="689"/>
        <v>0</v>
      </c>
      <c r="T1066" s="106">
        <f t="shared" si="689"/>
        <v>0</v>
      </c>
      <c r="U1066" s="106">
        <f t="shared" si="689"/>
        <v>0</v>
      </c>
      <c r="V1066" s="106">
        <f t="shared" si="689"/>
        <v>0</v>
      </c>
      <c r="W1066" s="106">
        <f t="shared" si="689"/>
        <v>0</v>
      </c>
      <c r="X1066" s="106">
        <f t="shared" si="689"/>
        <v>0</v>
      </c>
      <c r="Y1066" s="98">
        <f t="shared" si="662"/>
        <v>0</v>
      </c>
      <c r="Z1066" s="98"/>
      <c r="AA1066" s="98"/>
      <c r="AB1066" s="98"/>
      <c r="AC1066" s="98"/>
      <c r="AD1066" s="98"/>
      <c r="AE1066" s="98"/>
      <c r="AF1066" s="98"/>
      <c r="AG1066" s="98"/>
    </row>
    <row r="1067" spans="1:33">
      <c r="A1067" s="97">
        <f t="shared" si="640"/>
        <v>1038</v>
      </c>
      <c r="C1067" s="97">
        <v>39905</v>
      </c>
      <c r="E1067" s="107" t="s">
        <v>316</v>
      </c>
      <c r="G1067" s="118"/>
      <c r="H1067" s="106"/>
      <c r="I1067" s="98">
        <f>'Dep. Res. Class'!G$263</f>
        <v>0</v>
      </c>
      <c r="J1067" s="106">
        <f t="shared" ref="J1067:X1067" si="690">+J263+J531+J799</f>
        <v>0</v>
      </c>
      <c r="K1067" s="106">
        <f t="shared" si="690"/>
        <v>0</v>
      </c>
      <c r="L1067" s="106">
        <f t="shared" si="690"/>
        <v>0</v>
      </c>
      <c r="M1067" s="106">
        <f t="shared" si="690"/>
        <v>0</v>
      </c>
      <c r="N1067" s="106">
        <f t="shared" si="690"/>
        <v>0</v>
      </c>
      <c r="O1067" s="106">
        <f t="shared" si="690"/>
        <v>0</v>
      </c>
      <c r="P1067" s="106">
        <f t="shared" si="690"/>
        <v>0</v>
      </c>
      <c r="Q1067" s="106">
        <f t="shared" si="690"/>
        <v>0</v>
      </c>
      <c r="R1067" s="106">
        <f t="shared" si="690"/>
        <v>0</v>
      </c>
      <c r="S1067" s="106">
        <f t="shared" si="690"/>
        <v>0</v>
      </c>
      <c r="T1067" s="106">
        <f t="shared" si="690"/>
        <v>0</v>
      </c>
      <c r="U1067" s="106">
        <f t="shared" si="690"/>
        <v>0</v>
      </c>
      <c r="V1067" s="106">
        <f t="shared" si="690"/>
        <v>0</v>
      </c>
      <c r="W1067" s="106">
        <f t="shared" si="690"/>
        <v>0</v>
      </c>
      <c r="X1067" s="106">
        <f t="shared" si="690"/>
        <v>0</v>
      </c>
      <c r="Y1067" s="98">
        <f t="shared" si="662"/>
        <v>0</v>
      </c>
      <c r="Z1067" s="98"/>
      <c r="AA1067" s="98"/>
      <c r="AB1067" s="98"/>
      <c r="AC1067" s="98"/>
      <c r="AD1067" s="98"/>
      <c r="AE1067" s="98"/>
      <c r="AF1067" s="98"/>
      <c r="AG1067" s="98"/>
    </row>
    <row r="1068" spans="1:33">
      <c r="A1068" s="97">
        <f t="shared" si="640"/>
        <v>1039</v>
      </c>
      <c r="C1068" s="97">
        <v>39906</v>
      </c>
      <c r="E1068" s="107" t="s">
        <v>317</v>
      </c>
      <c r="G1068" s="118"/>
      <c r="H1068" s="106"/>
      <c r="I1068" s="98">
        <f>'Dep. Res. Class'!G$264</f>
        <v>1261.5218760130183</v>
      </c>
      <c r="J1068" s="106">
        <f t="shared" ref="J1068:X1068" si="691">+J264+J532+J800</f>
        <v>835.71334439912914</v>
      </c>
      <c r="K1068" s="106">
        <f t="shared" si="691"/>
        <v>263.0435407506626</v>
      </c>
      <c r="L1068" s="106">
        <f t="shared" si="691"/>
        <v>3.3341850423164137</v>
      </c>
      <c r="M1068" s="106">
        <f t="shared" si="691"/>
        <v>83.770323063502545</v>
      </c>
      <c r="N1068" s="106">
        <f t="shared" si="691"/>
        <v>75.66048275740755</v>
      </c>
      <c r="O1068" s="106">
        <f t="shared" si="691"/>
        <v>0</v>
      </c>
      <c r="P1068" s="106">
        <f t="shared" si="691"/>
        <v>0</v>
      </c>
      <c r="Q1068" s="106">
        <f t="shared" si="691"/>
        <v>0</v>
      </c>
      <c r="R1068" s="106">
        <f t="shared" si="691"/>
        <v>0</v>
      </c>
      <c r="S1068" s="106">
        <f t="shared" si="691"/>
        <v>0</v>
      </c>
      <c r="T1068" s="106">
        <f t="shared" si="691"/>
        <v>0</v>
      </c>
      <c r="U1068" s="106">
        <f t="shared" si="691"/>
        <v>0</v>
      </c>
      <c r="V1068" s="106">
        <f t="shared" si="691"/>
        <v>0</v>
      </c>
      <c r="W1068" s="106">
        <f t="shared" si="691"/>
        <v>0</v>
      </c>
      <c r="X1068" s="106">
        <f t="shared" si="691"/>
        <v>0</v>
      </c>
      <c r="Y1068" s="98">
        <f t="shared" si="662"/>
        <v>0</v>
      </c>
      <c r="Z1068" s="98"/>
      <c r="AA1068" s="98"/>
      <c r="AB1068" s="98"/>
      <c r="AC1068" s="98"/>
      <c r="AD1068" s="98"/>
      <c r="AE1068" s="98"/>
      <c r="AF1068" s="98"/>
      <c r="AG1068" s="98"/>
    </row>
    <row r="1069" spans="1:33">
      <c r="A1069" s="97">
        <f t="shared" si="640"/>
        <v>1040</v>
      </c>
      <c r="C1069" s="97">
        <v>39907</v>
      </c>
      <c r="E1069" s="107" t="s">
        <v>318</v>
      </c>
      <c r="G1069" s="118"/>
      <c r="H1069" s="106"/>
      <c r="I1069" s="98">
        <f>'Dep. Res. Class'!G$265</f>
        <v>-3859.318564805817</v>
      </c>
      <c r="J1069" s="106">
        <f t="shared" ref="J1069:X1069" si="692">+J265+J533+J801</f>
        <v>-2556.6611932952587</v>
      </c>
      <c r="K1069" s="106">
        <f t="shared" si="692"/>
        <v>-804.71757127167848</v>
      </c>
      <c r="L1069" s="106">
        <f t="shared" si="692"/>
        <v>-10.200126115115275</v>
      </c>
      <c r="M1069" s="106">
        <f t="shared" si="692"/>
        <v>-256.2748765011666</v>
      </c>
      <c r="N1069" s="106">
        <f t="shared" si="692"/>
        <v>-231.46479762259796</v>
      </c>
      <c r="O1069" s="106">
        <f t="shared" si="692"/>
        <v>0</v>
      </c>
      <c r="P1069" s="106">
        <f t="shared" si="692"/>
        <v>0</v>
      </c>
      <c r="Q1069" s="106">
        <f t="shared" si="692"/>
        <v>0</v>
      </c>
      <c r="R1069" s="106">
        <f t="shared" si="692"/>
        <v>0</v>
      </c>
      <c r="S1069" s="106">
        <f t="shared" si="692"/>
        <v>0</v>
      </c>
      <c r="T1069" s="106">
        <f t="shared" si="692"/>
        <v>0</v>
      </c>
      <c r="U1069" s="106">
        <f t="shared" si="692"/>
        <v>0</v>
      </c>
      <c r="V1069" s="106">
        <f t="shared" si="692"/>
        <v>0</v>
      </c>
      <c r="W1069" s="106">
        <f t="shared" si="692"/>
        <v>0</v>
      </c>
      <c r="X1069" s="106">
        <f t="shared" si="692"/>
        <v>0</v>
      </c>
      <c r="Y1069" s="98">
        <f t="shared" si="662"/>
        <v>0</v>
      </c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40"/>
        <v>1041</v>
      </c>
      <c r="C1070" s="97">
        <v>39908</v>
      </c>
      <c r="E1070" s="107" t="s">
        <v>319</v>
      </c>
      <c r="G1070" s="118"/>
      <c r="H1070" s="106"/>
      <c r="I1070" s="98">
        <f>'Dep. Res. Class'!G$266</f>
        <v>3010873.2326583588</v>
      </c>
      <c r="J1070" s="106">
        <f t="shared" ref="J1070:X1070" si="693">+J266+J534+J802</f>
        <v>1994596.3575195011</v>
      </c>
      <c r="K1070" s="106">
        <f t="shared" si="693"/>
        <v>627805.80418700189</v>
      </c>
      <c r="L1070" s="106">
        <f t="shared" si="693"/>
        <v>7957.6967213343596</v>
      </c>
      <c r="M1070" s="106">
        <f t="shared" si="693"/>
        <v>199934.56173758826</v>
      </c>
      <c r="N1070" s="106">
        <f t="shared" si="693"/>
        <v>180578.81249293283</v>
      </c>
      <c r="O1070" s="106">
        <f t="shared" si="693"/>
        <v>0</v>
      </c>
      <c r="P1070" s="106">
        <f t="shared" si="693"/>
        <v>0</v>
      </c>
      <c r="Q1070" s="106">
        <f t="shared" si="693"/>
        <v>0</v>
      </c>
      <c r="R1070" s="106">
        <f t="shared" si="693"/>
        <v>0</v>
      </c>
      <c r="S1070" s="106">
        <f t="shared" si="693"/>
        <v>0</v>
      </c>
      <c r="T1070" s="106">
        <f t="shared" si="693"/>
        <v>0</v>
      </c>
      <c r="U1070" s="106">
        <f t="shared" si="693"/>
        <v>0</v>
      </c>
      <c r="V1070" s="106">
        <f t="shared" si="693"/>
        <v>0</v>
      </c>
      <c r="W1070" s="106">
        <f t="shared" si="693"/>
        <v>0</v>
      </c>
      <c r="X1070" s="106">
        <f t="shared" si="693"/>
        <v>0</v>
      </c>
      <c r="Y1070" s="98">
        <f t="shared" si="662"/>
        <v>0</v>
      </c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40"/>
        <v>1042</v>
      </c>
      <c r="C1071" s="97">
        <v>39909</v>
      </c>
      <c r="E1071" s="107" t="s">
        <v>320</v>
      </c>
      <c r="G1071" s="118"/>
      <c r="H1071" s="106"/>
      <c r="I1071" s="98">
        <f>'Dep. Res. Class'!G$267</f>
        <v>5908.5841727627021</v>
      </c>
      <c r="J1071" s="106">
        <f t="shared" ref="J1071:X1071" si="694">+J267+J535+J803</f>
        <v>3914.226723748327</v>
      </c>
      <c r="K1071" s="106">
        <f t="shared" si="694"/>
        <v>1232.0158145325634</v>
      </c>
      <c r="L1071" s="106">
        <f t="shared" si="694"/>
        <v>15.616307053156168</v>
      </c>
      <c r="M1071" s="106">
        <f t="shared" si="694"/>
        <v>392.35467447028378</v>
      </c>
      <c r="N1071" s="106">
        <f t="shared" si="694"/>
        <v>354.37065295837192</v>
      </c>
      <c r="O1071" s="106">
        <f t="shared" si="694"/>
        <v>0</v>
      </c>
      <c r="P1071" s="106">
        <f t="shared" si="694"/>
        <v>0</v>
      </c>
      <c r="Q1071" s="106">
        <f t="shared" si="694"/>
        <v>0</v>
      </c>
      <c r="R1071" s="106">
        <f t="shared" si="694"/>
        <v>0</v>
      </c>
      <c r="S1071" s="106">
        <f t="shared" si="694"/>
        <v>0</v>
      </c>
      <c r="T1071" s="106">
        <f t="shared" si="694"/>
        <v>0</v>
      </c>
      <c r="U1071" s="106">
        <f t="shared" si="694"/>
        <v>0</v>
      </c>
      <c r="V1071" s="106">
        <f t="shared" si="694"/>
        <v>0</v>
      </c>
      <c r="W1071" s="106">
        <f t="shared" si="694"/>
        <v>0</v>
      </c>
      <c r="X1071" s="106">
        <f t="shared" si="694"/>
        <v>0</v>
      </c>
      <c r="Y1071" s="98">
        <f t="shared" si="662"/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40"/>
        <v>1043</v>
      </c>
      <c r="C1072" s="97">
        <v>39924</v>
      </c>
      <c r="E1072" s="107" t="s">
        <v>321</v>
      </c>
      <c r="G1072" s="118"/>
      <c r="H1072" s="106"/>
      <c r="I1072" s="98">
        <f>'Dep. Res. Class'!G$268</f>
        <v>0</v>
      </c>
      <c r="J1072" s="106">
        <f t="shared" ref="J1072:X1072" si="695">+J268+J536+J804</f>
        <v>0</v>
      </c>
      <c r="K1072" s="106">
        <f t="shared" si="695"/>
        <v>0</v>
      </c>
      <c r="L1072" s="106">
        <f t="shared" si="695"/>
        <v>0</v>
      </c>
      <c r="M1072" s="106">
        <f t="shared" si="695"/>
        <v>0</v>
      </c>
      <c r="N1072" s="106">
        <f t="shared" si="695"/>
        <v>0</v>
      </c>
      <c r="O1072" s="106">
        <f t="shared" si="695"/>
        <v>0</v>
      </c>
      <c r="P1072" s="106">
        <f t="shared" si="695"/>
        <v>0</v>
      </c>
      <c r="Q1072" s="106">
        <f t="shared" si="695"/>
        <v>0</v>
      </c>
      <c r="R1072" s="106">
        <f t="shared" si="695"/>
        <v>0</v>
      </c>
      <c r="S1072" s="106">
        <f t="shared" si="695"/>
        <v>0</v>
      </c>
      <c r="T1072" s="106">
        <f t="shared" si="695"/>
        <v>0</v>
      </c>
      <c r="U1072" s="106">
        <f t="shared" si="695"/>
        <v>0</v>
      </c>
      <c r="V1072" s="106">
        <f t="shared" si="695"/>
        <v>0</v>
      </c>
      <c r="W1072" s="106">
        <f t="shared" si="695"/>
        <v>0</v>
      </c>
      <c r="X1072" s="106">
        <f t="shared" si="695"/>
        <v>0</v>
      </c>
      <c r="Y1072" s="98">
        <f t="shared" si="662"/>
        <v>0</v>
      </c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 t="shared" si="640"/>
        <v>1044</v>
      </c>
      <c r="C1073" s="103"/>
      <c r="E1073" s="107" t="s">
        <v>355</v>
      </c>
      <c r="G1073" s="118"/>
      <c r="H1073" s="106"/>
      <c r="I1073" s="98">
        <f>'Dep. Res. Class'!G$269</f>
        <v>0</v>
      </c>
      <c r="J1073" s="106">
        <f t="shared" ref="J1073:X1073" si="696">+J269+J537+J805</f>
        <v>0</v>
      </c>
      <c r="K1073" s="106">
        <f t="shared" si="696"/>
        <v>0</v>
      </c>
      <c r="L1073" s="106">
        <f t="shared" si="696"/>
        <v>0</v>
      </c>
      <c r="M1073" s="106">
        <f t="shared" si="696"/>
        <v>0</v>
      </c>
      <c r="N1073" s="106">
        <f t="shared" si="696"/>
        <v>0</v>
      </c>
      <c r="O1073" s="106">
        <f t="shared" si="696"/>
        <v>0</v>
      </c>
      <c r="P1073" s="106">
        <f t="shared" si="696"/>
        <v>0</v>
      </c>
      <c r="Q1073" s="106">
        <f t="shared" si="696"/>
        <v>0</v>
      </c>
      <c r="R1073" s="106">
        <f t="shared" si="696"/>
        <v>0</v>
      </c>
      <c r="S1073" s="106">
        <f t="shared" si="696"/>
        <v>0</v>
      </c>
      <c r="T1073" s="106">
        <f t="shared" si="696"/>
        <v>0</v>
      </c>
      <c r="U1073" s="106">
        <f t="shared" si="696"/>
        <v>0</v>
      </c>
      <c r="V1073" s="106">
        <f t="shared" si="696"/>
        <v>0</v>
      </c>
      <c r="W1073" s="106">
        <f t="shared" si="696"/>
        <v>0</v>
      </c>
      <c r="X1073" s="106">
        <f t="shared" si="696"/>
        <v>0</v>
      </c>
      <c r="Y1073" s="98">
        <f t="shared" si="662"/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4" spans="1:33">
      <c r="A1074" s="97">
        <f>A1073+1</f>
        <v>1045</v>
      </c>
      <c r="E1074" s="107"/>
      <c r="G1074" s="118"/>
      <c r="H1074" s="106"/>
      <c r="I1074" s="98"/>
      <c r="J1074" s="106"/>
      <c r="K1074" s="106"/>
      <c r="L1074" s="106"/>
      <c r="M1074" s="106"/>
      <c r="N1074" s="106"/>
      <c r="O1074" s="106"/>
      <c r="P1074" s="106"/>
      <c r="Q1074" s="106"/>
      <c r="R1074" s="106"/>
      <c r="S1074" s="106"/>
      <c r="T1074" s="106"/>
      <c r="U1074" s="106"/>
      <c r="V1074" s="106"/>
      <c r="W1074" s="106"/>
      <c r="X1074" s="106"/>
      <c r="Y1074" s="98"/>
      <c r="Z1074" s="98"/>
      <c r="AA1074" s="98"/>
      <c r="AB1074" s="98"/>
      <c r="AC1074" s="98"/>
      <c r="AD1074" s="98"/>
      <c r="AE1074" s="98"/>
      <c r="AF1074" s="98"/>
      <c r="AG1074" s="98"/>
    </row>
    <row r="1075" spans="1:33">
      <c r="A1075" s="97">
        <f>A1074+1</f>
        <v>1046</v>
      </c>
      <c r="D1075" s="97" t="s">
        <v>149</v>
      </c>
      <c r="G1075" s="118"/>
      <c r="I1075" s="98">
        <f>'Dep. Res. Class'!G$271</f>
        <v>4135586.7160669598</v>
      </c>
      <c r="J1075" s="106">
        <f>SUM(J1039:J1073)</f>
        <v>2739679.0109260576</v>
      </c>
      <c r="K1075" s="106">
        <f t="shared" ref="K1075:X1075" si="697">SUM(K1039:K1073)</f>
        <v>862323.03502633225</v>
      </c>
      <c r="L1075" s="106">
        <f t="shared" si="697"/>
        <v>10930.299055527928</v>
      </c>
      <c r="M1075" s="106">
        <f t="shared" si="697"/>
        <v>274620.23596210999</v>
      </c>
      <c r="N1075" s="106">
        <f t="shared" si="697"/>
        <v>248034.13509693189</v>
      </c>
      <c r="O1075" s="106">
        <f t="shared" si="697"/>
        <v>0</v>
      </c>
      <c r="P1075" s="106">
        <f t="shared" si="697"/>
        <v>0</v>
      </c>
      <c r="Q1075" s="106">
        <f t="shared" si="697"/>
        <v>0</v>
      </c>
      <c r="R1075" s="106">
        <f t="shared" si="697"/>
        <v>0</v>
      </c>
      <c r="S1075" s="106">
        <f t="shared" si="697"/>
        <v>0</v>
      </c>
      <c r="T1075" s="106">
        <f t="shared" si="697"/>
        <v>0</v>
      </c>
      <c r="U1075" s="106">
        <f t="shared" si="697"/>
        <v>0</v>
      </c>
      <c r="V1075" s="106">
        <f t="shared" si="697"/>
        <v>0</v>
      </c>
      <c r="W1075" s="106">
        <f t="shared" si="697"/>
        <v>0</v>
      </c>
      <c r="X1075" s="106">
        <f t="shared" si="697"/>
        <v>0</v>
      </c>
      <c r="Y1075" s="98">
        <f>SUM(J1075:X1075)-I1075</f>
        <v>0</v>
      </c>
      <c r="Z1075" s="98"/>
      <c r="AA1075" s="98"/>
      <c r="AB1075" s="98"/>
      <c r="AC1075" s="98"/>
      <c r="AD1075" s="98"/>
      <c r="AE1075" s="98"/>
      <c r="AF1075" s="98"/>
      <c r="AG1075" s="98"/>
    </row>
    <row r="1076" spans="1:33">
      <c r="A1076" s="97">
        <f>A1075+1</f>
        <v>1047</v>
      </c>
      <c r="G1076" s="118"/>
      <c r="H1076" s="106"/>
      <c r="I1076" s="98"/>
      <c r="J1076" s="106"/>
      <c r="K1076" s="106"/>
      <c r="L1076" s="106"/>
      <c r="M1076" s="106"/>
      <c r="N1076" s="106"/>
      <c r="O1076" s="106"/>
      <c r="P1076" s="106"/>
      <c r="Q1076" s="106"/>
      <c r="R1076" s="106"/>
      <c r="S1076" s="106"/>
      <c r="T1076" s="106"/>
      <c r="U1076" s="106"/>
      <c r="V1076" s="106"/>
      <c r="W1076" s="106"/>
      <c r="X1076" s="106"/>
      <c r="Y1076" s="98"/>
      <c r="Z1076" s="98"/>
      <c r="AA1076" s="98"/>
      <c r="AB1076" s="98"/>
      <c r="AC1076" s="98"/>
      <c r="AD1076" s="98"/>
      <c r="AE1076" s="98"/>
      <c r="AF1076" s="98"/>
      <c r="AG1076" s="98"/>
    </row>
    <row r="1077" spans="1:33">
      <c r="A1077" s="97">
        <f>A1076+1</f>
        <v>1048</v>
      </c>
      <c r="D1077" s="97" t="s">
        <v>125</v>
      </c>
      <c r="G1077" s="118"/>
      <c r="I1077" s="98">
        <f>'Dep. Res. Class'!G$273</f>
        <v>186968706.50708416</v>
      </c>
      <c r="J1077" s="98">
        <f>J941+J951+J991+J1033+J1075</f>
        <v>120760647.12755106</v>
      </c>
      <c r="K1077" s="98">
        <f t="shared" ref="K1077:X1077" si="698">K941+K951+K991+K1033+K1075</f>
        <v>43409255.370634414</v>
      </c>
      <c r="L1077" s="98">
        <f t="shared" si="698"/>
        <v>470010.26321230031</v>
      </c>
      <c r="M1077" s="98">
        <f t="shared" si="698"/>
        <v>11756094.638342354</v>
      </c>
      <c r="N1077" s="98">
        <f t="shared" si="698"/>
        <v>10572699.107344072</v>
      </c>
      <c r="O1077" s="98">
        <f t="shared" si="698"/>
        <v>0</v>
      </c>
      <c r="P1077" s="98">
        <f t="shared" si="698"/>
        <v>0</v>
      </c>
      <c r="Q1077" s="98">
        <f t="shared" si="698"/>
        <v>0</v>
      </c>
      <c r="R1077" s="98">
        <f t="shared" si="698"/>
        <v>0</v>
      </c>
      <c r="S1077" s="98">
        <f t="shared" si="698"/>
        <v>0</v>
      </c>
      <c r="T1077" s="98">
        <f t="shared" si="698"/>
        <v>0</v>
      </c>
      <c r="U1077" s="98">
        <f t="shared" si="698"/>
        <v>0</v>
      </c>
      <c r="V1077" s="98">
        <f t="shared" si="698"/>
        <v>0</v>
      </c>
      <c r="W1077" s="98">
        <f t="shared" si="698"/>
        <v>0</v>
      </c>
      <c r="X1077" s="98">
        <f t="shared" si="698"/>
        <v>0</v>
      </c>
      <c r="Y1077" s="98">
        <f>SUM(J1077:X1077)-I1077</f>
        <v>0</v>
      </c>
      <c r="Z1077" s="98"/>
      <c r="AA1077" s="98"/>
      <c r="AB1077" s="98"/>
      <c r="AC1077" s="98"/>
      <c r="AD1077" s="98"/>
      <c r="AE1077" s="98"/>
      <c r="AF1077" s="98"/>
      <c r="AG1077" s="98"/>
    </row>
    <row r="1081" spans="1:33">
      <c r="I1081" s="104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  <rowBreaks count="11" manualBreakCount="11">
    <brk id="94" max="13" man="1"/>
    <brk id="187" max="13" man="1"/>
    <brk id="273" max="13" man="1"/>
    <brk id="362" max="13" man="1"/>
    <brk id="455" max="13" man="1"/>
    <brk id="541" max="13" man="1"/>
    <brk id="630" max="13" man="1"/>
    <brk id="723" max="13" man="1"/>
    <brk id="809" max="13" man="1"/>
    <brk id="898" max="13" man="1"/>
    <brk id="9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55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14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t="str">
        <f>Summary!A1</f>
        <v>Atmos Energy Corporation, Kentucky/Mid-States Division</v>
      </c>
    </row>
    <row r="2" spans="1:238">
      <c r="A2" t="str">
        <f>Summary!A2</f>
        <v>Class Cost of Service - Customer/Demand Study</v>
      </c>
    </row>
    <row r="3" spans="1:238">
      <c r="A3" t="str">
        <f>Summary!A3</f>
        <v>Forecasted Test Period: Twelve Months Ended December 31, 2022</v>
      </c>
    </row>
    <row r="5" spans="1:238">
      <c r="A5" t="s">
        <v>42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</row>
    <row r="6" spans="1:238">
      <c r="A6" s="32"/>
    </row>
    <row r="7" spans="1:238">
      <c r="A7" s="32"/>
      <c r="E7" s="2" t="s">
        <v>20</v>
      </c>
    </row>
    <row r="8" spans="1:238">
      <c r="A8" s="32"/>
      <c r="M8" s="3"/>
      <c r="N8" s="3"/>
      <c r="P8" s="2"/>
      <c r="Q8" s="2"/>
      <c r="R8" s="2"/>
      <c r="S8" s="2"/>
      <c r="T8" s="2"/>
      <c r="U8" s="2"/>
    </row>
    <row r="9" spans="1:238">
      <c r="A9" s="32"/>
      <c r="I9" s="24"/>
      <c r="J9" s="3"/>
      <c r="K9" s="3"/>
      <c r="L9" s="3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38">
      <c r="A10" s="79" t="s">
        <v>290</v>
      </c>
      <c r="F10" s="15" t="s">
        <v>38</v>
      </c>
      <c r="G10" s="12" t="s">
        <v>38</v>
      </c>
      <c r="H10" s="2" t="s">
        <v>1</v>
      </c>
      <c r="I10" s="2" t="s">
        <v>56</v>
      </c>
      <c r="J10" s="2" t="s">
        <v>543</v>
      </c>
      <c r="K10" s="2" t="s">
        <v>543</v>
      </c>
      <c r="L10" s="42" t="s">
        <v>544</v>
      </c>
      <c r="M10" s="42" t="s">
        <v>544</v>
      </c>
      <c r="N10" s="2"/>
      <c r="O10" s="2"/>
      <c r="P10" s="2"/>
      <c r="Q10" s="2"/>
      <c r="R10" s="2"/>
      <c r="S10" s="3"/>
      <c r="T10" s="3"/>
      <c r="U10" s="3"/>
      <c r="V10" s="2"/>
      <c r="W10" s="2"/>
      <c r="X10" s="2"/>
    </row>
    <row r="11" spans="1:238">
      <c r="A11" s="79" t="s">
        <v>289</v>
      </c>
      <c r="F11" s="15" t="s">
        <v>39</v>
      </c>
      <c r="G11" s="12" t="s">
        <v>21</v>
      </c>
      <c r="H11" s="2" t="s">
        <v>2</v>
      </c>
      <c r="I11" s="2" t="s">
        <v>464</v>
      </c>
      <c r="J11" s="42" t="s">
        <v>545</v>
      </c>
      <c r="K11" s="42" t="s">
        <v>546</v>
      </c>
      <c r="L11" s="42" t="s">
        <v>545</v>
      </c>
      <c r="M11" s="42" t="s">
        <v>546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38">
      <c r="A12">
        <v>1</v>
      </c>
      <c r="C12" t="s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</row>
    <row r="13" spans="1:238">
      <c r="A13">
        <f t="shared" ref="A13:A46" si="0">A12+1</f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</row>
    <row r="14" spans="1:238">
      <c r="A14">
        <f t="shared" si="0"/>
        <v>3</v>
      </c>
      <c r="D14" t="s">
        <v>359</v>
      </c>
      <c r="F14" s="13">
        <v>7.2</v>
      </c>
      <c r="G14" s="10" t="str">
        <f t="shared" ref="G14:G24" si="1">VLOOKUP($F14,alloc,3)</f>
        <v>Allocated O&amp;M Expenses - Cust</v>
      </c>
      <c r="H14" s="1">
        <f>'Oth. RB Class.'!I$14</f>
        <v>-75376.13344036926</v>
      </c>
      <c r="I14" s="10">
        <f t="shared" ref="I14:I24" si="2">$H14*VLOOKUP($F14,alloc,6)</f>
        <v>-62293.380024390033</v>
      </c>
      <c r="J14" s="10">
        <f t="shared" ref="J14:J24" si="3">$H14*VLOOKUP($F14,alloc,7)</f>
        <v>-12637.818025917457</v>
      </c>
      <c r="K14" s="10">
        <f t="shared" ref="K14:K24" si="4">$H14*VLOOKUP($F14,alloc,8)</f>
        <v>-29.747265179883129</v>
      </c>
      <c r="L14" s="10">
        <f t="shared" ref="L14:L24" si="5">$H14*VLOOKUP($F14,alloc,9)</f>
        <v>-261.64122666862784</v>
      </c>
      <c r="M14" s="10">
        <f t="shared" ref="M14:M24" si="6">$H14*VLOOKUP($F14,alloc,10)</f>
        <v>-153.54689821325351</v>
      </c>
      <c r="N14" s="10">
        <f t="shared" ref="N14:N24" si="7">$H14*VLOOKUP($F14,alloc,11)</f>
        <v>0</v>
      </c>
      <c r="O14" s="10">
        <f t="shared" ref="O14:O24" si="8">$H14*VLOOKUP($F14,alloc,12)</f>
        <v>0</v>
      </c>
      <c r="P14" s="10">
        <f t="shared" ref="P14:P24" si="9">$H14*VLOOKUP($F14,alloc,13)</f>
        <v>0</v>
      </c>
      <c r="Q14" s="10">
        <f t="shared" ref="Q14:Q24" si="10">$H14*VLOOKUP($F14,alloc,14)</f>
        <v>0</v>
      </c>
      <c r="R14" s="10">
        <f t="shared" ref="R14:R24" si="11">$H14*VLOOKUP($F14,alloc,15)</f>
        <v>0</v>
      </c>
      <c r="S14" s="10">
        <f t="shared" ref="S14:S24" si="12">$H14*VLOOKUP($F14,alloc,16)</f>
        <v>0</v>
      </c>
      <c r="T14" s="10">
        <f t="shared" ref="T14:T24" si="13">$H14*VLOOKUP($F14,alloc,17)</f>
        <v>0</v>
      </c>
      <c r="U14" s="10">
        <f t="shared" ref="U14:U24" si="14">$H14*VLOOKUP($F14,alloc,18)</f>
        <v>0</v>
      </c>
      <c r="V14" s="10">
        <f t="shared" ref="V14:V24" si="15">$H14*VLOOKUP($F14,alloc,19)</f>
        <v>0</v>
      </c>
      <c r="W14" s="10">
        <f t="shared" ref="W14:W24" si="16">$H14*VLOOKUP($F14,alloc,20)</f>
        <v>0</v>
      </c>
      <c r="X14" s="1">
        <f>SUM(I14:W14)-H14</f>
        <v>0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</row>
    <row r="15" spans="1:238">
      <c r="A15">
        <f t="shared" si="0"/>
        <v>4</v>
      </c>
      <c r="D15" t="s">
        <v>357</v>
      </c>
      <c r="F15" s="13">
        <v>7.2</v>
      </c>
      <c r="G15" s="10" t="str">
        <f t="shared" si="1"/>
        <v>Allocated O&amp;M Expenses - Cust</v>
      </c>
      <c r="H15" s="1">
        <f>'Oth. RB Class.'!I$15</f>
        <v>105570.65571919979</v>
      </c>
      <c r="I15" s="10">
        <f t="shared" si="2"/>
        <v>87247.152062300593</v>
      </c>
      <c r="J15" s="10">
        <f t="shared" si="3"/>
        <v>17700.333977883234</v>
      </c>
      <c r="K15" s="10">
        <f t="shared" si="4"/>
        <v>41.663563087613277</v>
      </c>
      <c r="L15" s="10">
        <f t="shared" si="5"/>
        <v>366.45068673407809</v>
      </c>
      <c r="M15" s="10">
        <f t="shared" si="6"/>
        <v>215.05542919425966</v>
      </c>
      <c r="N15" s="10">
        <f t="shared" si="7"/>
        <v>0</v>
      </c>
      <c r="O15" s="10">
        <f t="shared" si="8"/>
        <v>0</v>
      </c>
      <c r="P15" s="10">
        <f t="shared" si="9"/>
        <v>0</v>
      </c>
      <c r="Q15" s="10">
        <f t="shared" si="10"/>
        <v>0</v>
      </c>
      <c r="R15" s="10">
        <f t="shared" si="11"/>
        <v>0</v>
      </c>
      <c r="S15" s="10">
        <f t="shared" si="12"/>
        <v>0</v>
      </c>
      <c r="T15" s="10">
        <f t="shared" si="13"/>
        <v>0</v>
      </c>
      <c r="U15" s="10">
        <f t="shared" si="14"/>
        <v>0</v>
      </c>
      <c r="V15" s="10">
        <f t="shared" si="15"/>
        <v>0</v>
      </c>
      <c r="W15" s="10">
        <f t="shared" si="16"/>
        <v>0</v>
      </c>
      <c r="X15" s="1">
        <f t="shared" ref="X15:X24" si="17">SUM(I15:W15)-H15</f>
        <v>0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</row>
    <row r="16" spans="1:238">
      <c r="A16">
        <f t="shared" si="0"/>
        <v>5</v>
      </c>
      <c r="D16" t="s">
        <v>358</v>
      </c>
      <c r="F16" s="13">
        <v>7.2</v>
      </c>
      <c r="G16" s="10" t="str">
        <f t="shared" si="1"/>
        <v>Allocated O&amp;M Expenses - Cust</v>
      </c>
      <c r="H16" s="1">
        <f>'Oth. RB Class.'!I$16</f>
        <v>0</v>
      </c>
      <c r="I16" s="10">
        <f t="shared" si="2"/>
        <v>0</v>
      </c>
      <c r="J16" s="10">
        <f t="shared" si="3"/>
        <v>0</v>
      </c>
      <c r="K16" s="10">
        <f t="shared" si="4"/>
        <v>0</v>
      </c>
      <c r="L16" s="10">
        <f t="shared" si="5"/>
        <v>0</v>
      </c>
      <c r="M16" s="10">
        <f t="shared" si="6"/>
        <v>0</v>
      </c>
      <c r="N16" s="10">
        <f t="shared" si="7"/>
        <v>0</v>
      </c>
      <c r="O16" s="10">
        <f t="shared" si="8"/>
        <v>0</v>
      </c>
      <c r="P16" s="10">
        <f t="shared" si="9"/>
        <v>0</v>
      </c>
      <c r="Q16" s="10">
        <f t="shared" si="10"/>
        <v>0</v>
      </c>
      <c r="R16" s="10">
        <f t="shared" si="11"/>
        <v>0</v>
      </c>
      <c r="S16" s="10">
        <f t="shared" si="12"/>
        <v>0</v>
      </c>
      <c r="T16" s="10">
        <f t="shared" si="13"/>
        <v>0</v>
      </c>
      <c r="U16" s="10">
        <f t="shared" si="14"/>
        <v>0</v>
      </c>
      <c r="V16" s="10">
        <f t="shared" si="15"/>
        <v>0</v>
      </c>
      <c r="W16" s="10">
        <f t="shared" si="16"/>
        <v>0</v>
      </c>
      <c r="X16" s="1">
        <f t="shared" si="17"/>
        <v>0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</row>
    <row r="17" spans="1:238">
      <c r="A17">
        <f t="shared" si="0"/>
        <v>6</v>
      </c>
      <c r="D17" t="s">
        <v>364</v>
      </c>
      <c r="F17" s="13">
        <v>7.2</v>
      </c>
      <c r="G17" s="10" t="str">
        <f t="shared" si="1"/>
        <v>Allocated O&amp;M Expenses - Cust</v>
      </c>
      <c r="H17" s="1">
        <f>'Oth. RB Class.'!I$17</f>
        <v>0</v>
      </c>
      <c r="I17" s="10">
        <f t="shared" si="2"/>
        <v>0</v>
      </c>
      <c r="J17" s="10">
        <f t="shared" si="3"/>
        <v>0</v>
      </c>
      <c r="K17" s="10">
        <f t="shared" si="4"/>
        <v>0</v>
      </c>
      <c r="L17" s="10">
        <f t="shared" si="5"/>
        <v>0</v>
      </c>
      <c r="M17" s="10">
        <f t="shared" si="6"/>
        <v>0</v>
      </c>
      <c r="N17" s="10">
        <f t="shared" si="7"/>
        <v>0</v>
      </c>
      <c r="O17" s="10">
        <f t="shared" si="8"/>
        <v>0</v>
      </c>
      <c r="P17" s="10">
        <f t="shared" si="9"/>
        <v>0</v>
      </c>
      <c r="Q17" s="10">
        <f t="shared" si="10"/>
        <v>0</v>
      </c>
      <c r="R17" s="10">
        <f t="shared" si="11"/>
        <v>0</v>
      </c>
      <c r="S17" s="10">
        <f t="shared" si="12"/>
        <v>0</v>
      </c>
      <c r="T17" s="10">
        <f t="shared" si="13"/>
        <v>0</v>
      </c>
      <c r="U17" s="10">
        <f t="shared" si="14"/>
        <v>0</v>
      </c>
      <c r="V17" s="10">
        <f t="shared" si="15"/>
        <v>0</v>
      </c>
      <c r="W17" s="10">
        <f t="shared" si="16"/>
        <v>0</v>
      </c>
      <c r="X17" s="1">
        <f t="shared" si="17"/>
        <v>0</v>
      </c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</row>
    <row r="18" spans="1:238">
      <c r="A18">
        <f t="shared" si="0"/>
        <v>7</v>
      </c>
      <c r="D18" t="s">
        <v>154</v>
      </c>
      <c r="F18" s="13">
        <v>99</v>
      </c>
      <c r="G18" s="10" t="str">
        <f t="shared" si="1"/>
        <v>-</v>
      </c>
      <c r="H18" s="1">
        <f>'Oth. RB Class.'!I$18</f>
        <v>0</v>
      </c>
      <c r="I18" s="10">
        <f t="shared" si="2"/>
        <v>0</v>
      </c>
      <c r="J18" s="10">
        <f t="shared" si="3"/>
        <v>0</v>
      </c>
      <c r="K18" s="10">
        <f t="shared" si="4"/>
        <v>0</v>
      </c>
      <c r="L18" s="10">
        <f t="shared" si="5"/>
        <v>0</v>
      </c>
      <c r="M18" s="10">
        <f t="shared" si="6"/>
        <v>0</v>
      </c>
      <c r="N18" s="10">
        <f t="shared" si="7"/>
        <v>0</v>
      </c>
      <c r="O18" s="10">
        <f t="shared" si="8"/>
        <v>0</v>
      </c>
      <c r="P18" s="10">
        <f t="shared" si="9"/>
        <v>0</v>
      </c>
      <c r="Q18" s="10">
        <f t="shared" si="10"/>
        <v>0</v>
      </c>
      <c r="R18" s="10">
        <f t="shared" si="11"/>
        <v>0</v>
      </c>
      <c r="S18" s="10">
        <f t="shared" si="12"/>
        <v>0</v>
      </c>
      <c r="T18" s="10">
        <f t="shared" si="13"/>
        <v>0</v>
      </c>
      <c r="U18" s="10">
        <f t="shared" si="14"/>
        <v>0</v>
      </c>
      <c r="V18" s="10">
        <f t="shared" si="15"/>
        <v>0</v>
      </c>
      <c r="W18" s="10">
        <f t="shared" si="16"/>
        <v>0</v>
      </c>
      <c r="X18" s="1">
        <f t="shared" si="17"/>
        <v>0</v>
      </c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</row>
    <row r="19" spans="1:238">
      <c r="A19">
        <f t="shared" si="0"/>
        <v>8</v>
      </c>
      <c r="D19" t="s">
        <v>360</v>
      </c>
      <c r="F19" s="13">
        <v>7.2</v>
      </c>
      <c r="G19" s="10" t="str">
        <f t="shared" si="1"/>
        <v>Allocated O&amp;M Expenses - Cust</v>
      </c>
      <c r="H19" s="1">
        <f>'Oth. RB Class.'!I$19</f>
        <v>0</v>
      </c>
      <c r="I19" s="10">
        <f t="shared" si="2"/>
        <v>0</v>
      </c>
      <c r="J19" s="10">
        <f t="shared" si="3"/>
        <v>0</v>
      </c>
      <c r="K19" s="10">
        <f t="shared" si="4"/>
        <v>0</v>
      </c>
      <c r="L19" s="10">
        <f t="shared" si="5"/>
        <v>0</v>
      </c>
      <c r="M19" s="10">
        <f t="shared" si="6"/>
        <v>0</v>
      </c>
      <c r="N19" s="10">
        <f t="shared" si="7"/>
        <v>0</v>
      </c>
      <c r="O19" s="10">
        <f t="shared" si="8"/>
        <v>0</v>
      </c>
      <c r="P19" s="10">
        <f t="shared" si="9"/>
        <v>0</v>
      </c>
      <c r="Q19" s="10">
        <f t="shared" si="10"/>
        <v>0</v>
      </c>
      <c r="R19" s="10">
        <f t="shared" si="11"/>
        <v>0</v>
      </c>
      <c r="S19" s="10">
        <f t="shared" si="12"/>
        <v>0</v>
      </c>
      <c r="T19" s="10">
        <f t="shared" si="13"/>
        <v>0</v>
      </c>
      <c r="U19" s="10">
        <f t="shared" si="14"/>
        <v>0</v>
      </c>
      <c r="V19" s="10">
        <f t="shared" si="15"/>
        <v>0</v>
      </c>
      <c r="W19" s="10">
        <f t="shared" si="16"/>
        <v>0</v>
      </c>
      <c r="X19" s="1">
        <f t="shared" si="17"/>
        <v>0</v>
      </c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</row>
    <row r="20" spans="1:238">
      <c r="A20">
        <f t="shared" si="0"/>
        <v>9</v>
      </c>
      <c r="D20" t="s">
        <v>361</v>
      </c>
      <c r="F20" s="13">
        <v>7.2</v>
      </c>
      <c r="G20" s="10" t="str">
        <f t="shared" si="1"/>
        <v>Allocated O&amp;M Expenses - Cust</v>
      </c>
      <c r="H20" s="1">
        <f>'Oth. RB Class.'!I$20</f>
        <v>0</v>
      </c>
      <c r="I20" s="10">
        <f t="shared" si="2"/>
        <v>0</v>
      </c>
      <c r="J20" s="10">
        <f t="shared" si="3"/>
        <v>0</v>
      </c>
      <c r="K20" s="10">
        <f t="shared" si="4"/>
        <v>0</v>
      </c>
      <c r="L20" s="10">
        <f t="shared" si="5"/>
        <v>0</v>
      </c>
      <c r="M20" s="10">
        <f t="shared" si="6"/>
        <v>0</v>
      </c>
      <c r="N20" s="10">
        <f t="shared" si="7"/>
        <v>0</v>
      </c>
      <c r="O20" s="10">
        <f t="shared" si="8"/>
        <v>0</v>
      </c>
      <c r="P20" s="10">
        <f t="shared" si="9"/>
        <v>0</v>
      </c>
      <c r="Q20" s="10">
        <f t="shared" si="10"/>
        <v>0</v>
      </c>
      <c r="R20" s="10">
        <f t="shared" si="11"/>
        <v>0</v>
      </c>
      <c r="S20" s="10">
        <f t="shared" si="12"/>
        <v>0</v>
      </c>
      <c r="T20" s="10">
        <f t="shared" si="13"/>
        <v>0</v>
      </c>
      <c r="U20" s="10">
        <f t="shared" si="14"/>
        <v>0</v>
      </c>
      <c r="V20" s="10">
        <f t="shared" si="15"/>
        <v>0</v>
      </c>
      <c r="W20" s="10">
        <f t="shared" si="16"/>
        <v>0</v>
      </c>
      <c r="X20" s="1">
        <f t="shared" si="17"/>
        <v>0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</row>
    <row r="21" spans="1:238">
      <c r="A21">
        <f t="shared" si="0"/>
        <v>10</v>
      </c>
      <c r="D21" t="s">
        <v>362</v>
      </c>
      <c r="F21" s="13">
        <v>7.2</v>
      </c>
      <c r="G21" s="10" t="str">
        <f t="shared" si="1"/>
        <v>Allocated O&amp;M Expenses - Cust</v>
      </c>
      <c r="H21" s="1">
        <f>'Oth. RB Class.'!I$21</f>
        <v>0</v>
      </c>
      <c r="I21" s="10">
        <f t="shared" si="2"/>
        <v>0</v>
      </c>
      <c r="J21" s="10">
        <f t="shared" si="3"/>
        <v>0</v>
      </c>
      <c r="K21" s="10">
        <f t="shared" si="4"/>
        <v>0</v>
      </c>
      <c r="L21" s="10">
        <f t="shared" si="5"/>
        <v>0</v>
      </c>
      <c r="M21" s="10">
        <f t="shared" si="6"/>
        <v>0</v>
      </c>
      <c r="N21" s="10">
        <f t="shared" si="7"/>
        <v>0</v>
      </c>
      <c r="O21" s="10">
        <f t="shared" si="8"/>
        <v>0</v>
      </c>
      <c r="P21" s="10">
        <f t="shared" si="9"/>
        <v>0</v>
      </c>
      <c r="Q21" s="10">
        <f t="shared" si="10"/>
        <v>0</v>
      </c>
      <c r="R21" s="10">
        <f t="shared" si="11"/>
        <v>0</v>
      </c>
      <c r="S21" s="10">
        <f t="shared" si="12"/>
        <v>0</v>
      </c>
      <c r="T21" s="10">
        <f t="shared" si="13"/>
        <v>0</v>
      </c>
      <c r="U21" s="10">
        <f t="shared" si="14"/>
        <v>0</v>
      </c>
      <c r="V21" s="10">
        <f t="shared" si="15"/>
        <v>0</v>
      </c>
      <c r="W21" s="10">
        <f t="shared" si="16"/>
        <v>0</v>
      </c>
      <c r="X21" s="1">
        <f t="shared" si="17"/>
        <v>0</v>
      </c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</row>
    <row r="22" spans="1:238">
      <c r="A22">
        <f t="shared" si="0"/>
        <v>11</v>
      </c>
      <c r="D22" t="s">
        <v>363</v>
      </c>
      <c r="F22" s="13">
        <v>7.2</v>
      </c>
      <c r="G22" s="10" t="str">
        <f t="shared" si="1"/>
        <v>Allocated O&amp;M Expenses - Cust</v>
      </c>
      <c r="H22" s="1">
        <f>'Oth. RB Class.'!I$22</f>
        <v>0</v>
      </c>
      <c r="I22" s="10">
        <f t="shared" si="2"/>
        <v>0</v>
      </c>
      <c r="J22" s="10">
        <f t="shared" si="3"/>
        <v>0</v>
      </c>
      <c r="K22" s="10">
        <f t="shared" si="4"/>
        <v>0</v>
      </c>
      <c r="L22" s="10">
        <f t="shared" si="5"/>
        <v>0</v>
      </c>
      <c r="M22" s="10">
        <f t="shared" si="6"/>
        <v>0</v>
      </c>
      <c r="N22" s="10">
        <f t="shared" si="7"/>
        <v>0</v>
      </c>
      <c r="O22" s="10">
        <f t="shared" si="8"/>
        <v>0</v>
      </c>
      <c r="P22" s="10">
        <f t="shared" si="9"/>
        <v>0</v>
      </c>
      <c r="Q22" s="10">
        <f t="shared" si="10"/>
        <v>0</v>
      </c>
      <c r="R22" s="10">
        <f t="shared" si="11"/>
        <v>0</v>
      </c>
      <c r="S22" s="10">
        <f t="shared" si="12"/>
        <v>0</v>
      </c>
      <c r="T22" s="10">
        <f t="shared" si="13"/>
        <v>0</v>
      </c>
      <c r="U22" s="10">
        <f t="shared" si="14"/>
        <v>0</v>
      </c>
      <c r="V22" s="10">
        <f t="shared" si="15"/>
        <v>0</v>
      </c>
      <c r="W22" s="10">
        <f t="shared" si="16"/>
        <v>0</v>
      </c>
      <c r="X22" s="1">
        <f t="shared" si="17"/>
        <v>0</v>
      </c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</row>
    <row r="23" spans="1:238">
      <c r="A23">
        <f t="shared" si="0"/>
        <v>12</v>
      </c>
      <c r="D23" t="s">
        <v>142</v>
      </c>
      <c r="F23" s="13">
        <v>7.2</v>
      </c>
      <c r="G23" s="10" t="str">
        <f t="shared" si="1"/>
        <v>Allocated O&amp;M Expenses - Cust</v>
      </c>
      <c r="H23" s="1">
        <f>'Oth. RB Class.'!I$23</f>
        <v>-429529.29356463096</v>
      </c>
      <c r="I23" s="10">
        <f t="shared" si="2"/>
        <v>-354977.50142353633</v>
      </c>
      <c r="J23" s="10">
        <f t="shared" si="3"/>
        <v>-72016.337282212437</v>
      </c>
      <c r="K23" s="10">
        <f t="shared" si="4"/>
        <v>-169.51415806308503</v>
      </c>
      <c r="L23" s="10">
        <f t="shared" si="5"/>
        <v>-1490.9569664682531</v>
      </c>
      <c r="M23" s="10">
        <f t="shared" si="6"/>
        <v>-874.98373435080748</v>
      </c>
      <c r="N23" s="10">
        <f t="shared" si="7"/>
        <v>0</v>
      </c>
      <c r="O23" s="10">
        <f t="shared" si="8"/>
        <v>0</v>
      </c>
      <c r="P23" s="10">
        <f t="shared" si="9"/>
        <v>0</v>
      </c>
      <c r="Q23" s="10">
        <f t="shared" si="10"/>
        <v>0</v>
      </c>
      <c r="R23" s="10">
        <f t="shared" si="11"/>
        <v>0</v>
      </c>
      <c r="S23" s="10">
        <f t="shared" si="12"/>
        <v>0</v>
      </c>
      <c r="T23" s="10">
        <f t="shared" si="13"/>
        <v>0</v>
      </c>
      <c r="U23" s="10">
        <f t="shared" si="14"/>
        <v>0</v>
      </c>
      <c r="V23" s="10">
        <f t="shared" si="15"/>
        <v>0</v>
      </c>
      <c r="W23" s="10">
        <f t="shared" si="16"/>
        <v>0</v>
      </c>
      <c r="X23" s="1">
        <f t="shared" ref="X23" si="18">SUM(I23:W23)-H23</f>
        <v>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</row>
    <row r="24" spans="1:238">
      <c r="A24">
        <f t="shared" si="0"/>
        <v>13</v>
      </c>
      <c r="D24" t="s">
        <v>462</v>
      </c>
      <c r="F24" s="13">
        <v>7.2</v>
      </c>
      <c r="G24" s="10" t="str">
        <f t="shared" si="1"/>
        <v>Allocated O&amp;M Expenses - Cust</v>
      </c>
      <c r="H24" s="1">
        <f>'Oth. RB Class.'!I$24</f>
        <v>-3842545.531194739</v>
      </c>
      <c r="I24" s="10">
        <f t="shared" si="2"/>
        <v>-3175609.2825469677</v>
      </c>
      <c r="J24" s="10">
        <f t="shared" si="3"/>
        <v>-644254.20836900314</v>
      </c>
      <c r="K24" s="10">
        <f t="shared" si="4"/>
        <v>-1516.4643722757771</v>
      </c>
      <c r="L24" s="10">
        <f t="shared" si="5"/>
        <v>-13338.019349416507</v>
      </c>
      <c r="M24" s="10">
        <f t="shared" si="6"/>
        <v>-7827.5565570753733</v>
      </c>
      <c r="N24" s="10">
        <f t="shared" si="7"/>
        <v>0</v>
      </c>
      <c r="O24" s="10">
        <f t="shared" si="8"/>
        <v>0</v>
      </c>
      <c r="P24" s="10">
        <f t="shared" si="9"/>
        <v>0</v>
      </c>
      <c r="Q24" s="10">
        <f t="shared" si="10"/>
        <v>0</v>
      </c>
      <c r="R24" s="10">
        <f t="shared" si="11"/>
        <v>0</v>
      </c>
      <c r="S24" s="10">
        <f t="shared" si="12"/>
        <v>0</v>
      </c>
      <c r="T24" s="10">
        <f t="shared" si="13"/>
        <v>0</v>
      </c>
      <c r="U24" s="10">
        <f t="shared" si="14"/>
        <v>0</v>
      </c>
      <c r="V24" s="10">
        <f t="shared" si="15"/>
        <v>0</v>
      </c>
      <c r="W24" s="10">
        <f t="shared" si="16"/>
        <v>0</v>
      </c>
      <c r="X24" s="1">
        <f t="shared" si="17"/>
        <v>0</v>
      </c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</row>
    <row r="25" spans="1:238">
      <c r="A25">
        <f t="shared" si="0"/>
        <v>14</v>
      </c>
      <c r="H25" s="1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</row>
    <row r="26" spans="1:238">
      <c r="A26">
        <f t="shared" si="0"/>
        <v>15</v>
      </c>
      <c r="C26" t="s">
        <v>151</v>
      </c>
      <c r="H26" s="1">
        <f>'Oth. RB Class.'!I$26</f>
        <v>-4241880.3024805393</v>
      </c>
      <c r="I26" s="1">
        <f>SUM(I14:I24)</f>
        <v>-3505633.0119325938</v>
      </c>
      <c r="J26" s="1">
        <f t="shared" ref="J26:W26" si="19">SUM(J14:J24)</f>
        <v>-711208.02969924978</v>
      </c>
      <c r="K26" s="1">
        <f t="shared" si="19"/>
        <v>-1674.0622324311321</v>
      </c>
      <c r="L26" s="1">
        <f t="shared" si="19"/>
        <v>-14724.166855819309</v>
      </c>
      <c r="M26" s="1">
        <f t="shared" si="19"/>
        <v>-8641.0317604451739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>SUM(I26:W26)-H26</f>
        <v>0</v>
      </c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</row>
    <row r="27" spans="1:238">
      <c r="A27">
        <f t="shared" si="0"/>
        <v>16</v>
      </c>
      <c r="F27" s="13"/>
      <c r="G27" s="10"/>
      <c r="H27" s="1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</row>
    <row r="28" spans="1:238">
      <c r="A28">
        <f t="shared" si="0"/>
        <v>17</v>
      </c>
      <c r="F28" s="13"/>
      <c r="G28" s="10"/>
      <c r="H28" s="1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</row>
    <row r="29" spans="1:238">
      <c r="A29">
        <f t="shared" si="0"/>
        <v>18</v>
      </c>
      <c r="C29" t="s">
        <v>152</v>
      </c>
      <c r="F29" s="13"/>
      <c r="G29" s="10"/>
      <c r="H29" s="1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</row>
    <row r="30" spans="1:238">
      <c r="A30">
        <f t="shared" si="0"/>
        <v>19</v>
      </c>
      <c r="F30" s="13"/>
      <c r="G30" s="10"/>
      <c r="H30" s="1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</row>
    <row r="31" spans="1:238">
      <c r="A31">
        <f t="shared" si="0"/>
        <v>20</v>
      </c>
      <c r="D31" t="s">
        <v>365</v>
      </c>
      <c r="F31" s="13">
        <v>2</v>
      </c>
      <c r="G31" s="10" t="str">
        <f t="shared" ref="G31:G39" si="20">VLOOKUP($F31,alloc,3)</f>
        <v>Bills</v>
      </c>
      <c r="H31" s="1">
        <f>'Oth. RB Class.'!I$31</f>
        <v>-683775.07500000007</v>
      </c>
      <c r="I31" s="10">
        <f t="shared" ref="I31:I39" si="21">$H31*VLOOKUP($F31,alloc,6)</f>
        <v>-607581.051546323</v>
      </c>
      <c r="J31" s="10">
        <f t="shared" ref="J31:J39" si="22">$H31*VLOOKUP($F31,alloc,7)</f>
        <v>-75450.116471624598</v>
      </c>
      <c r="K31" s="10">
        <f t="shared" ref="K31:K39" si="23">$H31*VLOOKUP($F31,alloc,8)</f>
        <v>-30.529148980914062</v>
      </c>
      <c r="L31" s="10">
        <f t="shared" ref="L31:L39" si="24">$H31*VLOOKUP($F31,alloc,9)</f>
        <v>-449.63116455608815</v>
      </c>
      <c r="M31" s="10">
        <f t="shared" ref="M31:M39" si="25">$H31*VLOOKUP($F31,alloc,10)</f>
        <v>-263.74666851552564</v>
      </c>
      <c r="N31" s="10">
        <f t="shared" ref="N31:N39" si="26">$H31*VLOOKUP($F31,alloc,11)</f>
        <v>0</v>
      </c>
      <c r="O31" s="10">
        <f t="shared" ref="O31:O39" si="27">$H31*VLOOKUP($F31,alloc,12)</f>
        <v>0</v>
      </c>
      <c r="P31" s="10">
        <f t="shared" ref="P31:P39" si="28">$H31*VLOOKUP($F31,alloc,13)</f>
        <v>0</v>
      </c>
      <c r="Q31" s="10">
        <f t="shared" ref="Q31:Q39" si="29">$H31*VLOOKUP($F31,alloc,14)</f>
        <v>0</v>
      </c>
      <c r="R31" s="10">
        <f t="shared" ref="R31:R39" si="30">$H31*VLOOKUP($F31,alloc,15)</f>
        <v>0</v>
      </c>
      <c r="S31" s="10">
        <f t="shared" ref="S31:S39" si="31">$H31*VLOOKUP($F31,alloc,16)</f>
        <v>0</v>
      </c>
      <c r="T31" s="10">
        <f t="shared" ref="T31:T39" si="32">$H31*VLOOKUP($F31,alloc,17)</f>
        <v>0</v>
      </c>
      <c r="U31" s="10">
        <f t="shared" ref="U31:U39" si="33">$H31*VLOOKUP($F31,alloc,18)</f>
        <v>0</v>
      </c>
      <c r="V31" s="10">
        <f t="shared" ref="V31:V39" si="34">$H31*VLOOKUP($F31,alloc,19)</f>
        <v>0</v>
      </c>
      <c r="W31" s="10">
        <f t="shared" ref="W31:W39" si="35">$H31*VLOOKUP($F31,alloc,20)</f>
        <v>0</v>
      </c>
      <c r="X31" s="1">
        <f t="shared" ref="X31:X41" si="36">SUM(I31:W31)-H31</f>
        <v>0</v>
      </c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</row>
    <row r="32" spans="1:238">
      <c r="A32">
        <f t="shared" si="0"/>
        <v>21</v>
      </c>
      <c r="D32" t="s">
        <v>366</v>
      </c>
      <c r="F32" s="13">
        <v>2</v>
      </c>
      <c r="G32" s="10" t="str">
        <f t="shared" si="20"/>
        <v>Bills</v>
      </c>
      <c r="H32" s="1">
        <f>'Oth. RB Class.'!I$32</f>
        <v>0</v>
      </c>
      <c r="I32" s="10">
        <f t="shared" si="21"/>
        <v>0</v>
      </c>
      <c r="J32" s="10">
        <f t="shared" si="22"/>
        <v>0</v>
      </c>
      <c r="K32" s="10">
        <f t="shared" si="23"/>
        <v>0</v>
      </c>
      <c r="L32" s="10">
        <f t="shared" si="24"/>
        <v>0</v>
      </c>
      <c r="M32" s="10">
        <f t="shared" si="25"/>
        <v>0</v>
      </c>
      <c r="N32" s="10">
        <f t="shared" si="26"/>
        <v>0</v>
      </c>
      <c r="O32" s="10">
        <f t="shared" si="27"/>
        <v>0</v>
      </c>
      <c r="P32" s="10">
        <f t="shared" si="28"/>
        <v>0</v>
      </c>
      <c r="Q32" s="10">
        <f t="shared" si="29"/>
        <v>0</v>
      </c>
      <c r="R32" s="10">
        <f t="shared" si="30"/>
        <v>0</v>
      </c>
      <c r="S32" s="10">
        <f t="shared" si="31"/>
        <v>0</v>
      </c>
      <c r="T32" s="10">
        <f t="shared" si="32"/>
        <v>0</v>
      </c>
      <c r="U32" s="10">
        <f t="shared" si="33"/>
        <v>0</v>
      </c>
      <c r="V32" s="10">
        <f t="shared" si="34"/>
        <v>0</v>
      </c>
      <c r="W32" s="10">
        <f t="shared" si="35"/>
        <v>0</v>
      </c>
      <c r="X32" s="1">
        <f t="shared" si="36"/>
        <v>0</v>
      </c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</row>
    <row r="33" spans="1:238">
      <c r="A33">
        <f t="shared" si="0"/>
        <v>22</v>
      </c>
      <c r="D33" t="s">
        <v>367</v>
      </c>
      <c r="F33" s="13">
        <v>2</v>
      </c>
      <c r="G33" s="10" t="str">
        <f t="shared" si="20"/>
        <v>Bills</v>
      </c>
      <c r="H33" s="1">
        <f>'Oth. RB Class.'!I$33</f>
        <v>0</v>
      </c>
      <c r="I33" s="10">
        <f t="shared" si="21"/>
        <v>0</v>
      </c>
      <c r="J33" s="10">
        <f t="shared" si="22"/>
        <v>0</v>
      </c>
      <c r="K33" s="10">
        <f t="shared" si="23"/>
        <v>0</v>
      </c>
      <c r="L33" s="10">
        <f t="shared" si="24"/>
        <v>0</v>
      </c>
      <c r="M33" s="10">
        <f t="shared" si="25"/>
        <v>0</v>
      </c>
      <c r="N33" s="10">
        <f t="shared" si="26"/>
        <v>0</v>
      </c>
      <c r="O33" s="10">
        <f t="shared" si="27"/>
        <v>0</v>
      </c>
      <c r="P33" s="10">
        <f t="shared" si="28"/>
        <v>0</v>
      </c>
      <c r="Q33" s="10">
        <f t="shared" si="29"/>
        <v>0</v>
      </c>
      <c r="R33" s="10">
        <f t="shared" si="30"/>
        <v>0</v>
      </c>
      <c r="S33" s="10">
        <f t="shared" si="31"/>
        <v>0</v>
      </c>
      <c r="T33" s="10">
        <f t="shared" si="32"/>
        <v>0</v>
      </c>
      <c r="U33" s="10">
        <f t="shared" si="33"/>
        <v>0</v>
      </c>
      <c r="V33" s="10">
        <f t="shared" si="34"/>
        <v>0</v>
      </c>
      <c r="W33" s="10">
        <f t="shared" si="35"/>
        <v>0</v>
      </c>
      <c r="X33" s="1">
        <f t="shared" si="36"/>
        <v>0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</row>
    <row r="34" spans="1:238">
      <c r="A34">
        <f t="shared" si="0"/>
        <v>23</v>
      </c>
      <c r="D34" t="s">
        <v>368</v>
      </c>
      <c r="F34" s="13">
        <v>2</v>
      </c>
      <c r="G34" s="10" t="str">
        <f t="shared" si="20"/>
        <v>Bills</v>
      </c>
      <c r="H34" s="1">
        <f>'Oth. RB Class.'!I$34</f>
        <v>0</v>
      </c>
      <c r="I34" s="10">
        <f t="shared" si="21"/>
        <v>0</v>
      </c>
      <c r="J34" s="10">
        <f t="shared" si="22"/>
        <v>0</v>
      </c>
      <c r="K34" s="10">
        <f t="shared" si="23"/>
        <v>0</v>
      </c>
      <c r="L34" s="10">
        <f t="shared" si="24"/>
        <v>0</v>
      </c>
      <c r="M34" s="10">
        <f t="shared" si="25"/>
        <v>0</v>
      </c>
      <c r="N34" s="10">
        <f t="shared" si="26"/>
        <v>0</v>
      </c>
      <c r="O34" s="10">
        <f t="shared" si="27"/>
        <v>0</v>
      </c>
      <c r="P34" s="10">
        <f t="shared" si="28"/>
        <v>0</v>
      </c>
      <c r="Q34" s="10">
        <f t="shared" si="29"/>
        <v>0</v>
      </c>
      <c r="R34" s="10">
        <f t="shared" si="30"/>
        <v>0</v>
      </c>
      <c r="S34" s="10">
        <f t="shared" si="31"/>
        <v>0</v>
      </c>
      <c r="T34" s="10">
        <f t="shared" si="32"/>
        <v>0</v>
      </c>
      <c r="U34" s="10">
        <f t="shared" si="33"/>
        <v>0</v>
      </c>
      <c r="V34" s="10">
        <f t="shared" si="34"/>
        <v>0</v>
      </c>
      <c r="W34" s="10">
        <f t="shared" si="35"/>
        <v>0</v>
      </c>
      <c r="X34" s="1">
        <f t="shared" si="36"/>
        <v>0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</row>
    <row r="35" spans="1:238">
      <c r="A35">
        <f t="shared" si="0"/>
        <v>24</v>
      </c>
      <c r="D35" t="s">
        <v>369</v>
      </c>
      <c r="F35" s="13">
        <v>9.1999999999999993</v>
      </c>
      <c r="G35" s="10" t="str">
        <f t="shared" si="20"/>
        <v>Allocated Net Plant - Cust</v>
      </c>
      <c r="H35" s="1">
        <f>'Oth. RB Class.'!I$35</f>
        <v>-54911241.683273785</v>
      </c>
      <c r="I35" s="10">
        <f t="shared" si="21"/>
        <v>-45693950.080564253</v>
      </c>
      <c r="J35" s="10">
        <f t="shared" si="22"/>
        <v>-8905177.9651300106</v>
      </c>
      <c r="K35" s="10">
        <f t="shared" si="23"/>
        <v>-12808.810739146231</v>
      </c>
      <c r="L35" s="10">
        <f t="shared" si="24"/>
        <v>-188647.26602177342</v>
      </c>
      <c r="M35" s="10">
        <f t="shared" si="25"/>
        <v>-110657.56081860347</v>
      </c>
      <c r="N35" s="10">
        <f t="shared" si="26"/>
        <v>0</v>
      </c>
      <c r="O35" s="10">
        <f t="shared" si="27"/>
        <v>0</v>
      </c>
      <c r="P35" s="10">
        <f t="shared" si="28"/>
        <v>0</v>
      </c>
      <c r="Q35" s="10">
        <f t="shared" si="29"/>
        <v>0</v>
      </c>
      <c r="R35" s="10">
        <f t="shared" si="30"/>
        <v>0</v>
      </c>
      <c r="S35" s="10">
        <f t="shared" si="31"/>
        <v>0</v>
      </c>
      <c r="T35" s="10">
        <f t="shared" si="32"/>
        <v>0</v>
      </c>
      <c r="U35" s="10">
        <f t="shared" si="33"/>
        <v>0</v>
      </c>
      <c r="V35" s="10">
        <f t="shared" si="34"/>
        <v>0</v>
      </c>
      <c r="W35" s="10">
        <f t="shared" si="35"/>
        <v>0</v>
      </c>
      <c r="X35" s="1">
        <f t="shared" si="36"/>
        <v>0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</row>
    <row r="36" spans="1:238">
      <c r="A36">
        <f t="shared" si="0"/>
        <v>25</v>
      </c>
      <c r="D36" t="s">
        <v>370</v>
      </c>
      <c r="F36" s="13">
        <v>9.1999999999999993</v>
      </c>
      <c r="G36" s="10" t="str">
        <f t="shared" si="20"/>
        <v>Allocated Net Plant - Cust</v>
      </c>
      <c r="H36" s="1">
        <f>'Oth. RB Class.'!I$36</f>
        <v>27787970.248244736</v>
      </c>
      <c r="I36" s="10">
        <f t="shared" si="21"/>
        <v>23123536.937797364</v>
      </c>
      <c r="J36" s="10">
        <f t="shared" si="22"/>
        <v>4506487.4288889701</v>
      </c>
      <c r="K36" s="10">
        <f t="shared" si="23"/>
        <v>6481.9304904411092</v>
      </c>
      <c r="L36" s="10">
        <f t="shared" si="24"/>
        <v>95465.417552605169</v>
      </c>
      <c r="M36" s="10">
        <f t="shared" si="25"/>
        <v>55998.53351535718</v>
      </c>
      <c r="N36" s="10">
        <f t="shared" si="26"/>
        <v>0</v>
      </c>
      <c r="O36" s="10">
        <f t="shared" si="27"/>
        <v>0</v>
      </c>
      <c r="P36" s="10">
        <f t="shared" si="28"/>
        <v>0</v>
      </c>
      <c r="Q36" s="10">
        <f t="shared" si="29"/>
        <v>0</v>
      </c>
      <c r="R36" s="10">
        <f t="shared" si="30"/>
        <v>0</v>
      </c>
      <c r="S36" s="10">
        <f t="shared" si="31"/>
        <v>0</v>
      </c>
      <c r="T36" s="10">
        <f t="shared" si="32"/>
        <v>0</v>
      </c>
      <c r="U36" s="10">
        <f t="shared" si="33"/>
        <v>0</v>
      </c>
      <c r="V36" s="10">
        <f t="shared" si="34"/>
        <v>0</v>
      </c>
      <c r="W36" s="10">
        <f t="shared" si="35"/>
        <v>0</v>
      </c>
      <c r="X36" s="1">
        <f t="shared" si="36"/>
        <v>0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</row>
    <row r="37" spans="1:238">
      <c r="A37">
        <f t="shared" si="0"/>
        <v>26</v>
      </c>
      <c r="D37" t="s">
        <v>371</v>
      </c>
      <c r="F37" s="13">
        <v>9.1999999999999993</v>
      </c>
      <c r="G37" s="10" t="str">
        <f t="shared" si="20"/>
        <v>Allocated Net Plant - Cust</v>
      </c>
      <c r="H37" s="1">
        <f>'Oth. RB Class.'!I$37</f>
        <v>-349538.94874010416</v>
      </c>
      <c r="I37" s="10">
        <f t="shared" si="21"/>
        <v>-290866.0373602208</v>
      </c>
      <c r="J37" s="10">
        <f t="shared" si="22"/>
        <v>-56686.143836066782</v>
      </c>
      <c r="K37" s="10">
        <f t="shared" si="23"/>
        <v>-81.534820614626511</v>
      </c>
      <c r="L37" s="10">
        <f t="shared" si="24"/>
        <v>-1200.8391183044573</v>
      </c>
      <c r="M37" s="10">
        <f t="shared" si="25"/>
        <v>-704.39360489749458</v>
      </c>
      <c r="N37" s="10">
        <f t="shared" si="26"/>
        <v>0</v>
      </c>
      <c r="O37" s="10">
        <f t="shared" si="27"/>
        <v>0</v>
      </c>
      <c r="P37" s="10">
        <f t="shared" si="28"/>
        <v>0</v>
      </c>
      <c r="Q37" s="10">
        <f t="shared" si="29"/>
        <v>0</v>
      </c>
      <c r="R37" s="10">
        <f t="shared" si="30"/>
        <v>0</v>
      </c>
      <c r="S37" s="10">
        <f t="shared" si="31"/>
        <v>0</v>
      </c>
      <c r="T37" s="10">
        <f t="shared" si="32"/>
        <v>0</v>
      </c>
      <c r="U37" s="10">
        <f t="shared" si="33"/>
        <v>0</v>
      </c>
      <c r="V37" s="10">
        <f t="shared" si="34"/>
        <v>0</v>
      </c>
      <c r="W37" s="10">
        <f t="shared" si="35"/>
        <v>0</v>
      </c>
      <c r="X37" s="1">
        <f t="shared" si="36"/>
        <v>0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</row>
    <row r="38" spans="1:238">
      <c r="A38">
        <f t="shared" si="0"/>
        <v>27</v>
      </c>
      <c r="D38" t="s">
        <v>372</v>
      </c>
      <c r="F38" s="13">
        <v>9.1999999999999993</v>
      </c>
      <c r="G38" s="10" t="str">
        <f t="shared" si="20"/>
        <v>Allocated Net Plant - Cust</v>
      </c>
      <c r="H38" s="1">
        <f>'Oth. RB Class.'!I$38</f>
        <v>-1286446.1056625</v>
      </c>
      <c r="I38" s="10">
        <f t="shared" si="21"/>
        <v>-1070505.8259752314</v>
      </c>
      <c r="J38" s="10">
        <f t="shared" si="22"/>
        <v>-208628.16360174509</v>
      </c>
      <c r="K38" s="10">
        <f t="shared" si="23"/>
        <v>-300.08144395252134</v>
      </c>
      <c r="L38" s="10">
        <f t="shared" si="24"/>
        <v>-4419.5784556718718</v>
      </c>
      <c r="M38" s="10">
        <f t="shared" si="25"/>
        <v>-2592.4561858991005</v>
      </c>
      <c r="N38" s="10">
        <f t="shared" si="26"/>
        <v>0</v>
      </c>
      <c r="O38" s="10">
        <f t="shared" si="27"/>
        <v>0</v>
      </c>
      <c r="P38" s="10">
        <f t="shared" si="28"/>
        <v>0</v>
      </c>
      <c r="Q38" s="10">
        <f t="shared" si="29"/>
        <v>0</v>
      </c>
      <c r="R38" s="10">
        <f t="shared" si="30"/>
        <v>0</v>
      </c>
      <c r="S38" s="10">
        <f t="shared" si="31"/>
        <v>0</v>
      </c>
      <c r="T38" s="10">
        <f t="shared" si="32"/>
        <v>0</v>
      </c>
      <c r="U38" s="10">
        <f t="shared" si="33"/>
        <v>0</v>
      </c>
      <c r="V38" s="10">
        <f t="shared" si="34"/>
        <v>0</v>
      </c>
      <c r="W38" s="10">
        <f t="shared" si="35"/>
        <v>0</v>
      </c>
      <c r="X38" s="1">
        <f t="shared" ref="X38" si="37">SUM(I38:W38)-H38</f>
        <v>0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</row>
    <row r="39" spans="1:238">
      <c r="A39">
        <f t="shared" si="0"/>
        <v>28</v>
      </c>
      <c r="D39" t="s">
        <v>454</v>
      </c>
      <c r="F39" s="13">
        <v>9.1999999999999993</v>
      </c>
      <c r="G39" s="10" t="str">
        <f t="shared" si="20"/>
        <v>Allocated Net Plant - Cust</v>
      </c>
      <c r="H39" s="1">
        <f>'Oth. RB Class.'!I$39</f>
        <v>-6540543.2902883962</v>
      </c>
      <c r="I39" s="10">
        <f t="shared" si="21"/>
        <v>-5442660.7274707202</v>
      </c>
      <c r="J39" s="10">
        <f t="shared" si="22"/>
        <v>-1060706.3363201411</v>
      </c>
      <c r="K39" s="10">
        <f t="shared" si="23"/>
        <v>-1525.6726777317724</v>
      </c>
      <c r="L39" s="10">
        <f t="shared" si="24"/>
        <v>-22470.000170944928</v>
      </c>
      <c r="M39" s="10">
        <f t="shared" si="25"/>
        <v>-13180.553648857986</v>
      </c>
      <c r="N39" s="10">
        <f t="shared" si="26"/>
        <v>0</v>
      </c>
      <c r="O39" s="10">
        <f t="shared" si="27"/>
        <v>0</v>
      </c>
      <c r="P39" s="10">
        <f t="shared" si="28"/>
        <v>0</v>
      </c>
      <c r="Q39" s="10">
        <f t="shared" si="29"/>
        <v>0</v>
      </c>
      <c r="R39" s="10">
        <f t="shared" si="30"/>
        <v>0</v>
      </c>
      <c r="S39" s="10">
        <f t="shared" si="31"/>
        <v>0</v>
      </c>
      <c r="T39" s="10">
        <f t="shared" si="32"/>
        <v>0</v>
      </c>
      <c r="U39" s="10">
        <f t="shared" si="33"/>
        <v>0</v>
      </c>
      <c r="V39" s="10">
        <f t="shared" si="34"/>
        <v>0</v>
      </c>
      <c r="W39" s="10">
        <f t="shared" si="35"/>
        <v>0</v>
      </c>
      <c r="X39" s="1">
        <f t="shared" si="36"/>
        <v>0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</row>
    <row r="40" spans="1:238">
      <c r="A40">
        <f t="shared" si="0"/>
        <v>29</v>
      </c>
      <c r="F40" s="13"/>
      <c r="G40" s="10"/>
      <c r="H40" s="1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</row>
    <row r="41" spans="1:238">
      <c r="A41">
        <f t="shared" si="0"/>
        <v>30</v>
      </c>
      <c r="C41" t="s">
        <v>153</v>
      </c>
      <c r="F41" s="13"/>
      <c r="G41" s="10"/>
      <c r="H41" s="1">
        <f>'Oth. RB Class.'!I$41</f>
        <v>-35983574.854720049</v>
      </c>
      <c r="I41" s="10">
        <f>SUM(I31:I39)</f>
        <v>-29982026.785119385</v>
      </c>
      <c r="J41" s="10">
        <f t="shared" ref="J41:W41" si="38">SUM(J31:J39)</f>
        <v>-5800161.2964706179</v>
      </c>
      <c r="K41" s="10">
        <f t="shared" si="38"/>
        <v>-8264.6983399849541</v>
      </c>
      <c r="L41" s="10">
        <f t="shared" si="38"/>
        <v>-121721.89737864559</v>
      </c>
      <c r="M41" s="10">
        <f t="shared" si="38"/>
        <v>-71400.177411416385</v>
      </c>
      <c r="N41" s="10">
        <f t="shared" si="38"/>
        <v>0</v>
      </c>
      <c r="O41" s="10">
        <f t="shared" si="38"/>
        <v>0</v>
      </c>
      <c r="P41" s="10">
        <f t="shared" si="38"/>
        <v>0</v>
      </c>
      <c r="Q41" s="10">
        <f t="shared" si="38"/>
        <v>0</v>
      </c>
      <c r="R41" s="10">
        <f t="shared" si="38"/>
        <v>0</v>
      </c>
      <c r="S41" s="10">
        <f t="shared" si="38"/>
        <v>0</v>
      </c>
      <c r="T41" s="10">
        <f t="shared" si="38"/>
        <v>0</v>
      </c>
      <c r="U41" s="10">
        <f t="shared" si="38"/>
        <v>0</v>
      </c>
      <c r="V41" s="10">
        <f t="shared" si="38"/>
        <v>0</v>
      </c>
      <c r="W41" s="10">
        <f t="shared" si="38"/>
        <v>0</v>
      </c>
      <c r="X41" s="1">
        <f t="shared" si="36"/>
        <v>0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</row>
    <row r="42" spans="1:238">
      <c r="A42">
        <f t="shared" si="0"/>
        <v>31</v>
      </c>
      <c r="F42" s="13"/>
      <c r="G42" s="10"/>
      <c r="H42" s="1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</row>
    <row r="43" spans="1:238">
      <c r="A43">
        <f t="shared" si="0"/>
        <v>32</v>
      </c>
      <c r="F43" s="13"/>
      <c r="G43" s="10"/>
      <c r="H43" s="1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</row>
    <row r="44" spans="1:238">
      <c r="A44">
        <f t="shared" si="0"/>
        <v>33</v>
      </c>
      <c r="C44" t="s">
        <v>43</v>
      </c>
      <c r="F44" s="13"/>
      <c r="G44" s="10"/>
      <c r="H44" s="1">
        <f>'Oth. RB Class.'!I$44</f>
        <v>-40225455.15720059</v>
      </c>
      <c r="I44" s="10">
        <f>+I26+I41</f>
        <v>-33487659.797051977</v>
      </c>
      <c r="J44" s="10">
        <f t="shared" ref="J44:W44" si="39">+J26+J41</f>
        <v>-6511369.326169868</v>
      </c>
      <c r="K44" s="10">
        <f t="shared" si="39"/>
        <v>-9938.7605724160858</v>
      </c>
      <c r="L44" s="10">
        <f t="shared" si="39"/>
        <v>-136446.06423446489</v>
      </c>
      <c r="M44" s="10">
        <f t="shared" si="39"/>
        <v>-80041.209171861556</v>
      </c>
      <c r="N44" s="10">
        <f t="shared" si="39"/>
        <v>0</v>
      </c>
      <c r="O44" s="10">
        <f t="shared" si="39"/>
        <v>0</v>
      </c>
      <c r="P44" s="10">
        <f t="shared" si="39"/>
        <v>0</v>
      </c>
      <c r="Q44" s="10">
        <f t="shared" si="39"/>
        <v>0</v>
      </c>
      <c r="R44" s="10">
        <f t="shared" si="39"/>
        <v>0</v>
      </c>
      <c r="S44" s="10">
        <f t="shared" si="39"/>
        <v>0</v>
      </c>
      <c r="T44" s="10">
        <f t="shared" si="39"/>
        <v>0</v>
      </c>
      <c r="U44" s="10">
        <f t="shared" si="39"/>
        <v>0</v>
      </c>
      <c r="V44" s="10">
        <f t="shared" si="39"/>
        <v>0</v>
      </c>
      <c r="W44" s="10">
        <f t="shared" si="39"/>
        <v>0</v>
      </c>
      <c r="X44" s="1">
        <f>SUM(I44:W44)-H44</f>
        <v>0</v>
      </c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</row>
    <row r="45" spans="1:238">
      <c r="A45">
        <f t="shared" si="0"/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</row>
    <row r="46" spans="1:238">
      <c r="A46">
        <f t="shared" si="0"/>
        <v>35</v>
      </c>
      <c r="C46" t="s">
        <v>267</v>
      </c>
      <c r="F46" s="13">
        <v>2</v>
      </c>
      <c r="G46" s="10" t="str">
        <f>VLOOKUP($F46,alloc,3)</f>
        <v>Bills</v>
      </c>
      <c r="H46" s="1">
        <f>'Oth. RB Class.'!I$46</f>
        <v>0</v>
      </c>
      <c r="I46" s="10">
        <f>$H46*VLOOKUP($F46,alloc,6)</f>
        <v>0</v>
      </c>
      <c r="J46" s="10">
        <f>$H46*VLOOKUP($F46,alloc,7)</f>
        <v>0</v>
      </c>
      <c r="K46" s="10">
        <f>$H46*VLOOKUP($F46,alloc,8)</f>
        <v>0</v>
      </c>
      <c r="L46" s="10">
        <f>$H46*VLOOKUP($F46,alloc,9)</f>
        <v>0</v>
      </c>
      <c r="M46" s="10">
        <f>$H46*VLOOKUP($F46,alloc,10)</f>
        <v>0</v>
      </c>
      <c r="N46" s="10">
        <f>$H46*VLOOKUP($F46,alloc,11)</f>
        <v>0</v>
      </c>
      <c r="O46" s="10">
        <f>$H46*VLOOKUP($F46,alloc,12)</f>
        <v>0</v>
      </c>
      <c r="P46" s="10">
        <f>$H46*VLOOKUP($F46,alloc,13)</f>
        <v>0</v>
      </c>
      <c r="Q46" s="10">
        <f>$H46*VLOOKUP($F46,alloc,14)</f>
        <v>0</v>
      </c>
      <c r="R46" s="10">
        <f>$H46*VLOOKUP($F46,alloc,15)</f>
        <v>0</v>
      </c>
      <c r="S46" s="10">
        <f>$H46*VLOOKUP($F46,alloc,16)</f>
        <v>0</v>
      </c>
      <c r="T46" s="10">
        <f>$H46*VLOOKUP($F46,alloc,17)</f>
        <v>0</v>
      </c>
      <c r="U46" s="10">
        <f>$H46*VLOOKUP($F46,alloc,18)</f>
        <v>0</v>
      </c>
      <c r="V46" s="10">
        <f>$H46*VLOOKUP($F46,alloc,19)</f>
        <v>0</v>
      </c>
      <c r="W46" s="10">
        <f>$H46*VLOOKUP($F46,alloc,20)</f>
        <v>0</v>
      </c>
      <c r="X46" s="1">
        <f>SUM(I46:W46)-H46</f>
        <v>0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</row>
    <row r="47" spans="1:238">
      <c r="B47" s="1"/>
      <c r="D47" s="1"/>
      <c r="E47" s="2"/>
      <c r="F47" s="13"/>
      <c r="G47" s="10"/>
      <c r="H47" s="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</row>
    <row r="48" spans="1:238">
      <c r="B48" s="1"/>
      <c r="C48" s="1"/>
      <c r="D48" s="1"/>
      <c r="E48" s="2" t="s">
        <v>19</v>
      </c>
      <c r="I48" s="1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</row>
    <row r="49" spans="1:238">
      <c r="M49" s="3"/>
      <c r="N49" s="3"/>
      <c r="P49" s="2"/>
      <c r="Q49" s="2"/>
      <c r="R49" s="2"/>
      <c r="S49" s="2"/>
      <c r="T49" s="2"/>
      <c r="U49" s="2"/>
    </row>
    <row r="50" spans="1:238">
      <c r="I50" s="24"/>
      <c r="J50" s="3"/>
      <c r="K50" s="3"/>
      <c r="L50" s="3"/>
      <c r="M50" s="2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38">
      <c r="A51" s="79" t="s">
        <v>290</v>
      </c>
      <c r="F51" s="15" t="s">
        <v>38</v>
      </c>
      <c r="G51" s="12" t="s">
        <v>38</v>
      </c>
      <c r="H51" s="2" t="s">
        <v>1</v>
      </c>
      <c r="I51" s="2" t="s">
        <v>56</v>
      </c>
      <c r="J51" s="2" t="s">
        <v>543</v>
      </c>
      <c r="K51" s="2" t="s">
        <v>543</v>
      </c>
      <c r="L51" s="42" t="s">
        <v>544</v>
      </c>
      <c r="M51" s="42" t="s">
        <v>544</v>
      </c>
      <c r="N51" s="2"/>
      <c r="O51" s="2"/>
      <c r="P51" s="2"/>
      <c r="Q51" s="2"/>
      <c r="R51" s="2"/>
      <c r="S51" s="3"/>
      <c r="T51" s="3"/>
      <c r="U51" s="3"/>
      <c r="V51" s="2"/>
      <c r="W51" s="2"/>
      <c r="X51" s="2"/>
    </row>
    <row r="52" spans="1:238">
      <c r="A52" s="79" t="s">
        <v>289</v>
      </c>
      <c r="F52" s="15" t="s">
        <v>39</v>
      </c>
      <c r="G52" s="12" t="s">
        <v>21</v>
      </c>
      <c r="H52" s="2" t="s">
        <v>2</v>
      </c>
      <c r="I52" s="2" t="s">
        <v>464</v>
      </c>
      <c r="J52" s="42" t="s">
        <v>545</v>
      </c>
      <c r="K52" s="42" t="s">
        <v>546</v>
      </c>
      <c r="L52" s="42" t="s">
        <v>545</v>
      </c>
      <c r="M52" s="42" t="s">
        <v>546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38">
      <c r="A53" s="33">
        <v>35</v>
      </c>
      <c r="C53" t="s">
        <v>150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</row>
    <row r="54" spans="1:238">
      <c r="A54" s="33">
        <f t="shared" ref="A54:A128" si="40">A53+1</f>
        <v>36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</row>
    <row r="55" spans="1:238">
      <c r="A55">
        <f t="shared" si="40"/>
        <v>37</v>
      </c>
      <c r="D55" t="s">
        <v>359</v>
      </c>
      <c r="F55" s="13">
        <v>7.4</v>
      </c>
      <c r="G55" s="10" t="str">
        <f t="shared" ref="G55:G65" si="41">VLOOKUP($F55,alloc,3)</f>
        <v>Allocated O&amp;M Expenses - Demand</v>
      </c>
      <c r="H55" s="1">
        <f>'Oth. RB Class.'!J$14</f>
        <v>-66261.142124818318</v>
      </c>
      <c r="I55" s="10">
        <f t="shared" ref="I55:I65" si="42">$H55*VLOOKUP($F55,alloc,6)</f>
        <v>-30864.050034805499</v>
      </c>
      <c r="J55" s="10">
        <f t="shared" ref="J55:J65" si="43">$H55*VLOOKUP($F55,alloc,7)</f>
        <v>-16654.399226404905</v>
      </c>
      <c r="K55" s="10">
        <f t="shared" ref="K55:K65" si="44">$H55*VLOOKUP($F55,alloc,8)</f>
        <v>-377.95191516192608</v>
      </c>
      <c r="L55" s="10">
        <f t="shared" ref="L55:L65" si="45">$H55*VLOOKUP($F55,alloc,9)</f>
        <v>-9610.811928096864</v>
      </c>
      <c r="M55" s="10">
        <f t="shared" ref="M55:M65" si="46">$H55*VLOOKUP($F55,alloc,10)</f>
        <v>-8753.9290203491219</v>
      </c>
      <c r="N55" s="10">
        <f t="shared" ref="N55:N65" si="47">$H55*VLOOKUP($F55,alloc,11)</f>
        <v>0</v>
      </c>
      <c r="O55" s="10">
        <f t="shared" ref="O55:O65" si="48">$H55*VLOOKUP($F55,alloc,12)</f>
        <v>0</v>
      </c>
      <c r="P55" s="10">
        <f t="shared" ref="P55:P65" si="49">$H55*VLOOKUP($F55,alloc,13)</f>
        <v>0</v>
      </c>
      <c r="Q55" s="10">
        <f t="shared" ref="Q55:Q65" si="50">$H55*VLOOKUP($F55,alloc,14)</f>
        <v>0</v>
      </c>
      <c r="R55" s="10">
        <f t="shared" ref="R55:R65" si="51">$H55*VLOOKUP($F55,alloc,15)</f>
        <v>0</v>
      </c>
      <c r="S55" s="10">
        <f t="shared" ref="S55:S65" si="52">$H55*VLOOKUP($F55,alloc,16)</f>
        <v>0</v>
      </c>
      <c r="T55" s="10">
        <f t="shared" ref="T55:T65" si="53">$H55*VLOOKUP($F55,alloc,17)</f>
        <v>0</v>
      </c>
      <c r="U55" s="10">
        <f t="shared" ref="U55:U65" si="54">$H55*VLOOKUP($F55,alloc,18)</f>
        <v>0</v>
      </c>
      <c r="V55" s="10">
        <f t="shared" ref="V55:V65" si="55">$H55*VLOOKUP($F55,alloc,19)</f>
        <v>0</v>
      </c>
      <c r="W55" s="10">
        <f t="shared" ref="W55:W65" si="56">$H55*VLOOKUP($F55,alloc,20)</f>
        <v>0</v>
      </c>
      <c r="X55" s="1">
        <f>SUM(I55:W55)-H55</f>
        <v>0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</row>
    <row r="56" spans="1:238">
      <c r="A56">
        <f t="shared" si="40"/>
        <v>38</v>
      </c>
      <c r="D56" t="s">
        <v>357</v>
      </c>
      <c r="F56" s="13">
        <v>7.4</v>
      </c>
      <c r="G56" s="10" t="str">
        <f t="shared" si="41"/>
        <v>Allocated O&amp;M Expenses - Demand</v>
      </c>
      <c r="H56" s="1">
        <f>'Oth. RB Class.'!J$15</f>
        <v>92804.338767975569</v>
      </c>
      <c r="I56" s="10">
        <f t="shared" si="42"/>
        <v>43227.71481641876</v>
      </c>
      <c r="J56" s="10">
        <f t="shared" si="43"/>
        <v>23325.895965887397</v>
      </c>
      <c r="K56" s="10">
        <f t="shared" si="44"/>
        <v>529.35365204873051</v>
      </c>
      <c r="L56" s="10">
        <f t="shared" si="45"/>
        <v>13460.755691929562</v>
      </c>
      <c r="M56" s="10">
        <f t="shared" si="46"/>
        <v>12260.618641691124</v>
      </c>
      <c r="N56" s="10">
        <f t="shared" si="47"/>
        <v>0</v>
      </c>
      <c r="O56" s="10">
        <f t="shared" si="48"/>
        <v>0</v>
      </c>
      <c r="P56" s="10">
        <f t="shared" si="49"/>
        <v>0</v>
      </c>
      <c r="Q56" s="10">
        <f t="shared" si="50"/>
        <v>0</v>
      </c>
      <c r="R56" s="10">
        <f t="shared" si="51"/>
        <v>0</v>
      </c>
      <c r="S56" s="10">
        <f t="shared" si="52"/>
        <v>0</v>
      </c>
      <c r="T56" s="10">
        <f t="shared" si="53"/>
        <v>0</v>
      </c>
      <c r="U56" s="10">
        <f t="shared" si="54"/>
        <v>0</v>
      </c>
      <c r="V56" s="10">
        <f t="shared" si="55"/>
        <v>0</v>
      </c>
      <c r="W56" s="10">
        <f t="shared" si="56"/>
        <v>0</v>
      </c>
      <c r="X56" s="1">
        <f t="shared" ref="X56:X65" si="57">SUM(I56:W56)-H56</f>
        <v>0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</row>
    <row r="57" spans="1:238">
      <c r="A57">
        <f t="shared" si="40"/>
        <v>39</v>
      </c>
      <c r="D57" t="s">
        <v>358</v>
      </c>
      <c r="F57" s="13">
        <v>7.4</v>
      </c>
      <c r="G57" s="10" t="str">
        <f t="shared" si="41"/>
        <v>Allocated O&amp;M Expenses - Demand</v>
      </c>
      <c r="H57" s="1">
        <f>'Oth. RB Class.'!J$16</f>
        <v>0</v>
      </c>
      <c r="I57" s="10">
        <f t="shared" si="42"/>
        <v>0</v>
      </c>
      <c r="J57" s="10">
        <f t="shared" si="43"/>
        <v>0</v>
      </c>
      <c r="K57" s="10">
        <f t="shared" si="44"/>
        <v>0</v>
      </c>
      <c r="L57" s="10">
        <f t="shared" si="45"/>
        <v>0</v>
      </c>
      <c r="M57" s="10">
        <f t="shared" si="46"/>
        <v>0</v>
      </c>
      <c r="N57" s="10">
        <f t="shared" si="47"/>
        <v>0</v>
      </c>
      <c r="O57" s="10">
        <f t="shared" si="48"/>
        <v>0</v>
      </c>
      <c r="P57" s="10">
        <f t="shared" si="49"/>
        <v>0</v>
      </c>
      <c r="Q57" s="10">
        <f t="shared" si="50"/>
        <v>0</v>
      </c>
      <c r="R57" s="10">
        <f t="shared" si="51"/>
        <v>0</v>
      </c>
      <c r="S57" s="10">
        <f t="shared" si="52"/>
        <v>0</v>
      </c>
      <c r="T57" s="10">
        <f t="shared" si="53"/>
        <v>0</v>
      </c>
      <c r="U57" s="10">
        <f t="shared" si="54"/>
        <v>0</v>
      </c>
      <c r="V57" s="10">
        <f t="shared" si="55"/>
        <v>0</v>
      </c>
      <c r="W57" s="10">
        <f t="shared" si="56"/>
        <v>0</v>
      </c>
      <c r="X57" s="1">
        <f t="shared" si="57"/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</row>
    <row r="58" spans="1:238">
      <c r="A58">
        <f t="shared" si="40"/>
        <v>40</v>
      </c>
      <c r="D58" t="s">
        <v>364</v>
      </c>
      <c r="F58" s="13">
        <v>7.4</v>
      </c>
      <c r="G58" s="10" t="str">
        <f t="shared" si="41"/>
        <v>Allocated O&amp;M Expenses - Demand</v>
      </c>
      <c r="H58" s="1">
        <f>'Oth. RB Class.'!J$17</f>
        <v>0</v>
      </c>
      <c r="I58" s="10">
        <f t="shared" si="42"/>
        <v>0</v>
      </c>
      <c r="J58" s="10">
        <f t="shared" si="43"/>
        <v>0</v>
      </c>
      <c r="K58" s="10">
        <f t="shared" si="44"/>
        <v>0</v>
      </c>
      <c r="L58" s="10">
        <f t="shared" si="45"/>
        <v>0</v>
      </c>
      <c r="M58" s="10">
        <f t="shared" si="46"/>
        <v>0</v>
      </c>
      <c r="N58" s="10">
        <f t="shared" si="47"/>
        <v>0</v>
      </c>
      <c r="O58" s="10">
        <f t="shared" si="48"/>
        <v>0</v>
      </c>
      <c r="P58" s="10">
        <f t="shared" si="49"/>
        <v>0</v>
      </c>
      <c r="Q58" s="10">
        <f t="shared" si="50"/>
        <v>0</v>
      </c>
      <c r="R58" s="10">
        <f t="shared" si="51"/>
        <v>0</v>
      </c>
      <c r="S58" s="10">
        <f t="shared" si="52"/>
        <v>0</v>
      </c>
      <c r="T58" s="10">
        <f t="shared" si="53"/>
        <v>0</v>
      </c>
      <c r="U58" s="10">
        <f t="shared" si="54"/>
        <v>0</v>
      </c>
      <c r="V58" s="10">
        <f t="shared" si="55"/>
        <v>0</v>
      </c>
      <c r="W58" s="10">
        <f t="shared" si="56"/>
        <v>0</v>
      </c>
      <c r="X58" s="1">
        <f t="shared" si="57"/>
        <v>0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</row>
    <row r="59" spans="1:238">
      <c r="A59">
        <f t="shared" si="40"/>
        <v>41</v>
      </c>
      <c r="D59" t="s">
        <v>154</v>
      </c>
      <c r="F59" s="13">
        <v>99</v>
      </c>
      <c r="G59" s="10" t="str">
        <f t="shared" si="41"/>
        <v>-</v>
      </c>
      <c r="H59" s="1">
        <f>'Oth. RB Class.'!J$18</f>
        <v>0</v>
      </c>
      <c r="I59" s="10">
        <f t="shared" si="42"/>
        <v>0</v>
      </c>
      <c r="J59" s="10">
        <f t="shared" si="43"/>
        <v>0</v>
      </c>
      <c r="K59" s="10">
        <f t="shared" si="44"/>
        <v>0</v>
      </c>
      <c r="L59" s="10">
        <f t="shared" si="45"/>
        <v>0</v>
      </c>
      <c r="M59" s="10">
        <f t="shared" si="46"/>
        <v>0</v>
      </c>
      <c r="N59" s="10">
        <f t="shared" si="47"/>
        <v>0</v>
      </c>
      <c r="O59" s="10">
        <f t="shared" si="48"/>
        <v>0</v>
      </c>
      <c r="P59" s="10">
        <f t="shared" si="49"/>
        <v>0</v>
      </c>
      <c r="Q59" s="10">
        <f t="shared" si="50"/>
        <v>0</v>
      </c>
      <c r="R59" s="10">
        <f t="shared" si="51"/>
        <v>0</v>
      </c>
      <c r="S59" s="10">
        <f t="shared" si="52"/>
        <v>0</v>
      </c>
      <c r="T59" s="10">
        <f t="shared" si="53"/>
        <v>0</v>
      </c>
      <c r="U59" s="10">
        <f t="shared" si="54"/>
        <v>0</v>
      </c>
      <c r="V59" s="10">
        <f t="shared" si="55"/>
        <v>0</v>
      </c>
      <c r="W59" s="10">
        <f t="shared" si="56"/>
        <v>0</v>
      </c>
      <c r="X59" s="1">
        <f t="shared" si="57"/>
        <v>0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</row>
    <row r="60" spans="1:238">
      <c r="A60">
        <f t="shared" si="40"/>
        <v>42</v>
      </c>
      <c r="D60" t="s">
        <v>360</v>
      </c>
      <c r="F60" s="13">
        <v>7.4</v>
      </c>
      <c r="G60" s="10" t="str">
        <f t="shared" si="41"/>
        <v>Allocated O&amp;M Expenses - Demand</v>
      </c>
      <c r="H60" s="1">
        <f>'Oth. RB Class.'!J$19</f>
        <v>0</v>
      </c>
      <c r="I60" s="10">
        <f t="shared" si="42"/>
        <v>0</v>
      </c>
      <c r="J60" s="10">
        <f t="shared" si="43"/>
        <v>0</v>
      </c>
      <c r="K60" s="10">
        <f t="shared" si="44"/>
        <v>0</v>
      </c>
      <c r="L60" s="10">
        <f t="shared" si="45"/>
        <v>0</v>
      </c>
      <c r="M60" s="10">
        <f t="shared" si="46"/>
        <v>0</v>
      </c>
      <c r="N60" s="10">
        <f t="shared" si="47"/>
        <v>0</v>
      </c>
      <c r="O60" s="10">
        <f t="shared" si="48"/>
        <v>0</v>
      </c>
      <c r="P60" s="10">
        <f t="shared" si="49"/>
        <v>0</v>
      </c>
      <c r="Q60" s="10">
        <f t="shared" si="50"/>
        <v>0</v>
      </c>
      <c r="R60" s="10">
        <f t="shared" si="51"/>
        <v>0</v>
      </c>
      <c r="S60" s="10">
        <f t="shared" si="52"/>
        <v>0</v>
      </c>
      <c r="T60" s="10">
        <f t="shared" si="53"/>
        <v>0</v>
      </c>
      <c r="U60" s="10">
        <f t="shared" si="54"/>
        <v>0</v>
      </c>
      <c r="V60" s="10">
        <f t="shared" si="55"/>
        <v>0</v>
      </c>
      <c r="W60" s="10">
        <f t="shared" si="56"/>
        <v>0</v>
      </c>
      <c r="X60" s="1">
        <f t="shared" si="57"/>
        <v>0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</row>
    <row r="61" spans="1:238">
      <c r="A61">
        <f t="shared" si="40"/>
        <v>43</v>
      </c>
      <c r="D61" t="s">
        <v>361</v>
      </c>
      <c r="F61" s="13">
        <v>7.4</v>
      </c>
      <c r="G61" s="10" t="str">
        <f t="shared" si="41"/>
        <v>Allocated O&amp;M Expenses - Demand</v>
      </c>
      <c r="H61" s="1">
        <f>'Oth. RB Class.'!J$20</f>
        <v>0</v>
      </c>
      <c r="I61" s="10">
        <f t="shared" si="42"/>
        <v>0</v>
      </c>
      <c r="J61" s="10">
        <f t="shared" si="43"/>
        <v>0</v>
      </c>
      <c r="K61" s="10">
        <f t="shared" si="44"/>
        <v>0</v>
      </c>
      <c r="L61" s="10">
        <f t="shared" si="45"/>
        <v>0</v>
      </c>
      <c r="M61" s="10">
        <f t="shared" si="46"/>
        <v>0</v>
      </c>
      <c r="N61" s="10">
        <f t="shared" si="47"/>
        <v>0</v>
      </c>
      <c r="O61" s="10">
        <f t="shared" si="48"/>
        <v>0</v>
      </c>
      <c r="P61" s="10">
        <f t="shared" si="49"/>
        <v>0</v>
      </c>
      <c r="Q61" s="10">
        <f t="shared" si="50"/>
        <v>0</v>
      </c>
      <c r="R61" s="10">
        <f t="shared" si="51"/>
        <v>0</v>
      </c>
      <c r="S61" s="10">
        <f t="shared" si="52"/>
        <v>0</v>
      </c>
      <c r="T61" s="10">
        <f t="shared" si="53"/>
        <v>0</v>
      </c>
      <c r="U61" s="10">
        <f t="shared" si="54"/>
        <v>0</v>
      </c>
      <c r="V61" s="10">
        <f t="shared" si="55"/>
        <v>0</v>
      </c>
      <c r="W61" s="10">
        <f t="shared" si="56"/>
        <v>0</v>
      </c>
      <c r="X61" s="1">
        <f t="shared" si="57"/>
        <v>0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</row>
    <row r="62" spans="1:238">
      <c r="A62">
        <f t="shared" si="40"/>
        <v>44</v>
      </c>
      <c r="D62" t="s">
        <v>362</v>
      </c>
      <c r="F62" s="13">
        <v>7.4</v>
      </c>
      <c r="G62" s="10" t="str">
        <f t="shared" si="41"/>
        <v>Allocated O&amp;M Expenses - Demand</v>
      </c>
      <c r="H62" s="1">
        <f>'Oth. RB Class.'!J$21</f>
        <v>0</v>
      </c>
      <c r="I62" s="10">
        <f t="shared" si="42"/>
        <v>0</v>
      </c>
      <c r="J62" s="10">
        <f t="shared" si="43"/>
        <v>0</v>
      </c>
      <c r="K62" s="10">
        <f t="shared" si="44"/>
        <v>0</v>
      </c>
      <c r="L62" s="10">
        <f t="shared" si="45"/>
        <v>0</v>
      </c>
      <c r="M62" s="10">
        <f t="shared" si="46"/>
        <v>0</v>
      </c>
      <c r="N62" s="10">
        <f t="shared" si="47"/>
        <v>0</v>
      </c>
      <c r="O62" s="10">
        <f t="shared" si="48"/>
        <v>0</v>
      </c>
      <c r="P62" s="10">
        <f t="shared" si="49"/>
        <v>0</v>
      </c>
      <c r="Q62" s="10">
        <f t="shared" si="50"/>
        <v>0</v>
      </c>
      <c r="R62" s="10">
        <f t="shared" si="51"/>
        <v>0</v>
      </c>
      <c r="S62" s="10">
        <f t="shared" si="52"/>
        <v>0</v>
      </c>
      <c r="T62" s="10">
        <f t="shared" si="53"/>
        <v>0</v>
      </c>
      <c r="U62" s="10">
        <f t="shared" si="54"/>
        <v>0</v>
      </c>
      <c r="V62" s="10">
        <f t="shared" si="55"/>
        <v>0</v>
      </c>
      <c r="W62" s="10">
        <f t="shared" si="56"/>
        <v>0</v>
      </c>
      <c r="X62" s="1">
        <f t="shared" si="57"/>
        <v>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</row>
    <row r="63" spans="1:238">
      <c r="A63">
        <f t="shared" si="40"/>
        <v>45</v>
      </c>
      <c r="D63" t="s">
        <v>363</v>
      </c>
      <c r="F63" s="13">
        <v>7.4</v>
      </c>
      <c r="G63" s="10" t="str">
        <f t="shared" si="41"/>
        <v>Allocated O&amp;M Expenses - Demand</v>
      </c>
      <c r="H63" s="1">
        <f>'Oth. RB Class.'!J$22</f>
        <v>0</v>
      </c>
      <c r="I63" s="10">
        <f t="shared" si="42"/>
        <v>0</v>
      </c>
      <c r="J63" s="10">
        <f t="shared" si="43"/>
        <v>0</v>
      </c>
      <c r="K63" s="10">
        <f t="shared" si="44"/>
        <v>0</v>
      </c>
      <c r="L63" s="10">
        <f t="shared" si="45"/>
        <v>0</v>
      </c>
      <c r="M63" s="10">
        <f t="shared" si="46"/>
        <v>0</v>
      </c>
      <c r="N63" s="10">
        <f t="shared" si="47"/>
        <v>0</v>
      </c>
      <c r="O63" s="10">
        <f t="shared" si="48"/>
        <v>0</v>
      </c>
      <c r="P63" s="10">
        <f t="shared" si="49"/>
        <v>0</v>
      </c>
      <c r="Q63" s="10">
        <f t="shared" si="50"/>
        <v>0</v>
      </c>
      <c r="R63" s="10">
        <f t="shared" si="51"/>
        <v>0</v>
      </c>
      <c r="S63" s="10">
        <f t="shared" si="52"/>
        <v>0</v>
      </c>
      <c r="T63" s="10">
        <f t="shared" si="53"/>
        <v>0</v>
      </c>
      <c r="U63" s="10">
        <f t="shared" si="54"/>
        <v>0</v>
      </c>
      <c r="V63" s="10">
        <f t="shared" si="55"/>
        <v>0</v>
      </c>
      <c r="W63" s="10">
        <f t="shared" si="56"/>
        <v>0</v>
      </c>
      <c r="X63" s="1">
        <f t="shared" si="57"/>
        <v>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</row>
    <row r="64" spans="1:238">
      <c r="A64">
        <f t="shared" si="40"/>
        <v>46</v>
      </c>
      <c r="D64" t="s">
        <v>142</v>
      </c>
      <c r="F64" s="13">
        <v>7.4</v>
      </c>
      <c r="G64" s="10" t="str">
        <f t="shared" si="41"/>
        <v>Allocated O&amp;M Expenses - Demand</v>
      </c>
      <c r="H64" s="1">
        <f>'Oth. RB Class.'!J$23</f>
        <v>-377587.70937984844</v>
      </c>
      <c r="I64" s="10">
        <f t="shared" si="42"/>
        <v>-175878.13281084754</v>
      </c>
      <c r="J64" s="10">
        <f t="shared" si="43"/>
        <v>-94904.739842091731</v>
      </c>
      <c r="K64" s="10">
        <f t="shared" si="44"/>
        <v>-2153.750951543982</v>
      </c>
      <c r="L64" s="10">
        <f t="shared" si="45"/>
        <v>-54767.007401935422</v>
      </c>
      <c r="M64" s="10">
        <f t="shared" si="46"/>
        <v>-49884.078373429773</v>
      </c>
      <c r="N64" s="10">
        <f t="shared" si="47"/>
        <v>0</v>
      </c>
      <c r="O64" s="10">
        <f t="shared" si="48"/>
        <v>0</v>
      </c>
      <c r="P64" s="10">
        <f t="shared" si="49"/>
        <v>0</v>
      </c>
      <c r="Q64" s="10">
        <f t="shared" si="50"/>
        <v>0</v>
      </c>
      <c r="R64" s="10">
        <f t="shared" si="51"/>
        <v>0</v>
      </c>
      <c r="S64" s="10">
        <f t="shared" si="52"/>
        <v>0</v>
      </c>
      <c r="T64" s="10">
        <f t="shared" si="53"/>
        <v>0</v>
      </c>
      <c r="U64" s="10">
        <f t="shared" si="54"/>
        <v>0</v>
      </c>
      <c r="V64" s="10">
        <f t="shared" si="55"/>
        <v>0</v>
      </c>
      <c r="W64" s="10">
        <f t="shared" si="56"/>
        <v>0</v>
      </c>
      <c r="X64" s="1">
        <f t="shared" ref="X64" si="58">SUM(I64:W64)-H64</f>
        <v>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</row>
    <row r="65" spans="1:238">
      <c r="A65">
        <f t="shared" si="40"/>
        <v>47</v>
      </c>
      <c r="D65" t="s">
        <v>462</v>
      </c>
      <c r="F65" s="13">
        <v>7.4</v>
      </c>
      <c r="G65" s="10" t="str">
        <f t="shared" si="41"/>
        <v>Allocated O&amp;M Expenses - Demand</v>
      </c>
      <c r="H65" s="1">
        <f>'Oth. RB Class.'!J$24</f>
        <v>-3377878.9643674884</v>
      </c>
      <c r="I65" s="10">
        <f t="shared" si="42"/>
        <v>-1573396.1417593209</v>
      </c>
      <c r="J65" s="10">
        <f t="shared" si="43"/>
        <v>-849012.60387391108</v>
      </c>
      <c r="K65" s="10">
        <f t="shared" si="44"/>
        <v>-19267.338032944845</v>
      </c>
      <c r="L65" s="10">
        <f t="shared" si="45"/>
        <v>-489942.6481550337</v>
      </c>
      <c r="M65" s="10">
        <f t="shared" si="46"/>
        <v>-446260.23254627793</v>
      </c>
      <c r="N65" s="10">
        <f t="shared" si="47"/>
        <v>0</v>
      </c>
      <c r="O65" s="10">
        <f t="shared" si="48"/>
        <v>0</v>
      </c>
      <c r="P65" s="10">
        <f t="shared" si="49"/>
        <v>0</v>
      </c>
      <c r="Q65" s="10">
        <f t="shared" si="50"/>
        <v>0</v>
      </c>
      <c r="R65" s="10">
        <f t="shared" si="51"/>
        <v>0</v>
      </c>
      <c r="S65" s="10">
        <f t="shared" si="52"/>
        <v>0</v>
      </c>
      <c r="T65" s="10">
        <f t="shared" si="53"/>
        <v>0</v>
      </c>
      <c r="U65" s="10">
        <f t="shared" si="54"/>
        <v>0</v>
      </c>
      <c r="V65" s="10">
        <f t="shared" si="55"/>
        <v>0</v>
      </c>
      <c r="W65" s="10">
        <f t="shared" si="56"/>
        <v>0</v>
      </c>
      <c r="X65" s="1">
        <f t="shared" si="57"/>
        <v>0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</row>
    <row r="66" spans="1:238">
      <c r="A66">
        <f t="shared" si="40"/>
        <v>48</v>
      </c>
      <c r="H66" s="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</row>
    <row r="67" spans="1:238">
      <c r="A67">
        <f t="shared" si="40"/>
        <v>49</v>
      </c>
      <c r="C67" t="s">
        <v>151</v>
      </c>
      <c r="H67" s="1">
        <f>'Oth. RB Class.'!J$26</f>
        <v>-3728923.4771041796</v>
      </c>
      <c r="I67" s="1">
        <f>SUM(I55:I65)</f>
        <v>-1736910.6097885552</v>
      </c>
      <c r="J67" s="1">
        <f t="shared" ref="J67:W67" si="59">SUM(J55:J65)</f>
        <v>-937245.84697652026</v>
      </c>
      <c r="K67" s="1">
        <f t="shared" si="59"/>
        <v>-21269.687247602022</v>
      </c>
      <c r="L67" s="1">
        <f t="shared" si="59"/>
        <v>-540859.71179313643</v>
      </c>
      <c r="M67" s="1">
        <f t="shared" si="59"/>
        <v>-492637.6212983657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>SUM(I67:W67)-H67</f>
        <v>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</row>
    <row r="68" spans="1:238">
      <c r="A68">
        <f t="shared" si="40"/>
        <v>50</v>
      </c>
      <c r="F68" s="13"/>
      <c r="G68" s="10"/>
      <c r="H68" s="1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</row>
    <row r="69" spans="1:238">
      <c r="A69">
        <f t="shared" si="40"/>
        <v>51</v>
      </c>
      <c r="F69" s="13"/>
      <c r="G69" s="10"/>
      <c r="H69" s="1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</row>
    <row r="70" spans="1:238">
      <c r="A70">
        <f t="shared" si="40"/>
        <v>52</v>
      </c>
      <c r="C70" t="s">
        <v>152</v>
      </c>
      <c r="F70" s="13"/>
      <c r="G70" s="10"/>
      <c r="H70" s="1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</row>
    <row r="71" spans="1:238">
      <c r="A71">
        <f t="shared" si="40"/>
        <v>53</v>
      </c>
      <c r="F71" s="13"/>
      <c r="G71" s="10"/>
      <c r="H71" s="1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</row>
    <row r="72" spans="1:238">
      <c r="A72">
        <f t="shared" si="40"/>
        <v>54</v>
      </c>
      <c r="D72" t="s">
        <v>365</v>
      </c>
      <c r="F72" s="13">
        <v>99</v>
      </c>
      <c r="G72" s="10" t="str">
        <f t="shared" ref="G72:G80" si="60">VLOOKUP($F72,alloc,3)</f>
        <v>-</v>
      </c>
      <c r="H72" s="1">
        <f>'Oth. RB Class.'!J$31</f>
        <v>0</v>
      </c>
      <c r="I72" s="10">
        <f t="shared" ref="I72:I80" si="61">$H72*VLOOKUP($F72,alloc,6)</f>
        <v>0</v>
      </c>
      <c r="J72" s="10">
        <f t="shared" ref="J72:J80" si="62">$H72*VLOOKUP($F72,alloc,7)</f>
        <v>0</v>
      </c>
      <c r="K72" s="10">
        <f t="shared" ref="K72:K80" si="63">$H72*VLOOKUP($F72,alloc,8)</f>
        <v>0</v>
      </c>
      <c r="L72" s="10">
        <f t="shared" ref="L72:L80" si="64">$H72*VLOOKUP($F72,alloc,9)</f>
        <v>0</v>
      </c>
      <c r="M72" s="10">
        <f t="shared" ref="M72:M80" si="65">$H72*VLOOKUP($F72,alloc,10)</f>
        <v>0</v>
      </c>
      <c r="N72" s="10">
        <f t="shared" ref="N72:N80" si="66">$H72*VLOOKUP($F72,alloc,11)</f>
        <v>0</v>
      </c>
      <c r="O72" s="10">
        <f t="shared" ref="O72:O80" si="67">$H72*VLOOKUP($F72,alloc,12)</f>
        <v>0</v>
      </c>
      <c r="P72" s="10">
        <f t="shared" ref="P72:P80" si="68">$H72*VLOOKUP($F72,alloc,13)</f>
        <v>0</v>
      </c>
      <c r="Q72" s="10">
        <f t="shared" ref="Q72:Q80" si="69">$H72*VLOOKUP($F72,alloc,14)</f>
        <v>0</v>
      </c>
      <c r="R72" s="10">
        <f t="shared" ref="R72:R80" si="70">$H72*VLOOKUP($F72,alloc,15)</f>
        <v>0</v>
      </c>
      <c r="S72" s="10">
        <f t="shared" ref="S72:S80" si="71">$H72*VLOOKUP($F72,alloc,16)</f>
        <v>0</v>
      </c>
      <c r="T72" s="10">
        <f t="shared" ref="T72:T80" si="72">$H72*VLOOKUP($F72,alloc,17)</f>
        <v>0</v>
      </c>
      <c r="U72" s="10">
        <f t="shared" ref="U72:U80" si="73">$H72*VLOOKUP($F72,alloc,18)</f>
        <v>0</v>
      </c>
      <c r="V72" s="10">
        <f t="shared" ref="V72:V80" si="74">$H72*VLOOKUP($F72,alloc,19)</f>
        <v>0</v>
      </c>
      <c r="W72" s="10">
        <f t="shared" ref="W72:W80" si="75">$H72*VLOOKUP($F72,alloc,20)</f>
        <v>0</v>
      </c>
      <c r="X72" s="1">
        <f t="shared" ref="X72:X80" si="76">SUM(I72:W72)-H72</f>
        <v>0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</row>
    <row r="73" spans="1:238">
      <c r="A73">
        <f t="shared" si="40"/>
        <v>55</v>
      </c>
      <c r="D73" t="s">
        <v>366</v>
      </c>
      <c r="F73" s="13">
        <v>99</v>
      </c>
      <c r="G73" s="10" t="str">
        <f t="shared" si="60"/>
        <v>-</v>
      </c>
      <c r="H73" s="1">
        <f>'Oth. RB Class.'!J$32</f>
        <v>0</v>
      </c>
      <c r="I73" s="10">
        <f t="shared" si="61"/>
        <v>0</v>
      </c>
      <c r="J73" s="10">
        <f t="shared" si="62"/>
        <v>0</v>
      </c>
      <c r="K73" s="10">
        <f t="shared" si="63"/>
        <v>0</v>
      </c>
      <c r="L73" s="10">
        <f t="shared" si="64"/>
        <v>0</v>
      </c>
      <c r="M73" s="10">
        <f t="shared" si="65"/>
        <v>0</v>
      </c>
      <c r="N73" s="10">
        <f t="shared" si="66"/>
        <v>0</v>
      </c>
      <c r="O73" s="10">
        <f t="shared" si="67"/>
        <v>0</v>
      </c>
      <c r="P73" s="10">
        <f t="shared" si="68"/>
        <v>0</v>
      </c>
      <c r="Q73" s="10">
        <f t="shared" si="69"/>
        <v>0</v>
      </c>
      <c r="R73" s="10">
        <f t="shared" si="70"/>
        <v>0</v>
      </c>
      <c r="S73" s="10">
        <f t="shared" si="71"/>
        <v>0</v>
      </c>
      <c r="T73" s="10">
        <f t="shared" si="72"/>
        <v>0</v>
      </c>
      <c r="U73" s="10">
        <f t="shared" si="73"/>
        <v>0</v>
      </c>
      <c r="V73" s="10">
        <f t="shared" si="74"/>
        <v>0</v>
      </c>
      <c r="W73" s="10">
        <f t="shared" si="75"/>
        <v>0</v>
      </c>
      <c r="X73" s="1">
        <f t="shared" si="76"/>
        <v>0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</row>
    <row r="74" spans="1:238">
      <c r="A74">
        <f t="shared" si="40"/>
        <v>56</v>
      </c>
      <c r="D74" t="s">
        <v>367</v>
      </c>
      <c r="F74" s="13">
        <v>99</v>
      </c>
      <c r="G74" s="10" t="str">
        <f t="shared" si="60"/>
        <v>-</v>
      </c>
      <c r="H74" s="1">
        <f>'Oth. RB Class.'!J$33</f>
        <v>0</v>
      </c>
      <c r="I74" s="10">
        <f t="shared" si="61"/>
        <v>0</v>
      </c>
      <c r="J74" s="10">
        <f t="shared" si="62"/>
        <v>0</v>
      </c>
      <c r="K74" s="10">
        <f t="shared" si="63"/>
        <v>0</v>
      </c>
      <c r="L74" s="10">
        <f t="shared" si="64"/>
        <v>0</v>
      </c>
      <c r="M74" s="10">
        <f t="shared" si="65"/>
        <v>0</v>
      </c>
      <c r="N74" s="10">
        <f t="shared" si="66"/>
        <v>0</v>
      </c>
      <c r="O74" s="10">
        <f t="shared" si="67"/>
        <v>0</v>
      </c>
      <c r="P74" s="10">
        <f t="shared" si="68"/>
        <v>0</v>
      </c>
      <c r="Q74" s="10">
        <f t="shared" si="69"/>
        <v>0</v>
      </c>
      <c r="R74" s="10">
        <f t="shared" si="70"/>
        <v>0</v>
      </c>
      <c r="S74" s="10">
        <f t="shared" si="71"/>
        <v>0</v>
      </c>
      <c r="T74" s="10">
        <f t="shared" si="72"/>
        <v>0</v>
      </c>
      <c r="U74" s="10">
        <f t="shared" si="73"/>
        <v>0</v>
      </c>
      <c r="V74" s="10">
        <f t="shared" si="74"/>
        <v>0</v>
      </c>
      <c r="W74" s="10">
        <f t="shared" si="75"/>
        <v>0</v>
      </c>
      <c r="X74" s="1">
        <f t="shared" si="76"/>
        <v>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</row>
    <row r="75" spans="1:238">
      <c r="A75">
        <f t="shared" si="40"/>
        <v>57</v>
      </c>
      <c r="D75" t="s">
        <v>368</v>
      </c>
      <c r="F75" s="13">
        <v>99</v>
      </c>
      <c r="G75" s="10" t="str">
        <f t="shared" si="60"/>
        <v>-</v>
      </c>
      <c r="H75" s="1">
        <f>'Oth. RB Class.'!J$34</f>
        <v>0</v>
      </c>
      <c r="I75" s="10">
        <f t="shared" si="61"/>
        <v>0</v>
      </c>
      <c r="J75" s="10">
        <f t="shared" si="62"/>
        <v>0</v>
      </c>
      <c r="K75" s="10">
        <f t="shared" si="63"/>
        <v>0</v>
      </c>
      <c r="L75" s="10">
        <f t="shared" si="64"/>
        <v>0</v>
      </c>
      <c r="M75" s="10">
        <f t="shared" si="65"/>
        <v>0</v>
      </c>
      <c r="N75" s="10">
        <f t="shared" si="66"/>
        <v>0</v>
      </c>
      <c r="O75" s="10">
        <f t="shared" si="67"/>
        <v>0</v>
      </c>
      <c r="P75" s="10">
        <f t="shared" si="68"/>
        <v>0</v>
      </c>
      <c r="Q75" s="10">
        <f t="shared" si="69"/>
        <v>0</v>
      </c>
      <c r="R75" s="10">
        <f t="shared" si="70"/>
        <v>0</v>
      </c>
      <c r="S75" s="10">
        <f t="shared" si="71"/>
        <v>0</v>
      </c>
      <c r="T75" s="10">
        <f t="shared" si="72"/>
        <v>0</v>
      </c>
      <c r="U75" s="10">
        <f t="shared" si="73"/>
        <v>0</v>
      </c>
      <c r="V75" s="10">
        <f t="shared" si="74"/>
        <v>0</v>
      </c>
      <c r="W75" s="10">
        <f t="shared" si="75"/>
        <v>0</v>
      </c>
      <c r="X75" s="1">
        <f t="shared" si="76"/>
        <v>0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</row>
    <row r="76" spans="1:238">
      <c r="A76">
        <f t="shared" si="40"/>
        <v>58</v>
      </c>
      <c r="D76" t="s">
        <v>369</v>
      </c>
      <c r="F76" s="13">
        <v>9.4</v>
      </c>
      <c r="G76" s="10" t="str">
        <f t="shared" si="60"/>
        <v>Allocated Net Plant - Demand</v>
      </c>
      <c r="H76" s="1">
        <f>'Oth. RB Class.'!J$35</f>
        <v>-43962411.831406593</v>
      </c>
      <c r="I76" s="10">
        <f t="shared" si="61"/>
        <v>-20477432.698930837</v>
      </c>
      <c r="J76" s="10">
        <f t="shared" si="62"/>
        <v>-11049727.398550773</v>
      </c>
      <c r="K76" s="10">
        <f t="shared" si="63"/>
        <v>-250760.50931204797</v>
      </c>
      <c r="L76" s="10">
        <f t="shared" si="64"/>
        <v>-6376504.5163466213</v>
      </c>
      <c r="M76" s="10">
        <f t="shared" si="65"/>
        <v>-5807986.7082663113</v>
      </c>
      <c r="N76" s="10">
        <f t="shared" si="66"/>
        <v>0</v>
      </c>
      <c r="O76" s="10">
        <f t="shared" si="67"/>
        <v>0</v>
      </c>
      <c r="P76" s="10">
        <f t="shared" si="68"/>
        <v>0</v>
      </c>
      <c r="Q76" s="10">
        <f t="shared" si="69"/>
        <v>0</v>
      </c>
      <c r="R76" s="10">
        <f t="shared" si="70"/>
        <v>0</v>
      </c>
      <c r="S76" s="10">
        <f t="shared" si="71"/>
        <v>0</v>
      </c>
      <c r="T76" s="10">
        <f t="shared" si="72"/>
        <v>0</v>
      </c>
      <c r="U76" s="10">
        <f t="shared" si="73"/>
        <v>0</v>
      </c>
      <c r="V76" s="10">
        <f t="shared" si="74"/>
        <v>0</v>
      </c>
      <c r="W76" s="10">
        <f t="shared" si="75"/>
        <v>0</v>
      </c>
      <c r="X76" s="1">
        <f t="shared" si="76"/>
        <v>0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</row>
    <row r="77" spans="1:238">
      <c r="A77">
        <f t="shared" si="40"/>
        <v>59</v>
      </c>
      <c r="D77" t="s">
        <v>370</v>
      </c>
      <c r="F77" s="13">
        <v>9.4</v>
      </c>
      <c r="G77" s="10" t="str">
        <f t="shared" si="60"/>
        <v>Allocated Net Plant - Demand</v>
      </c>
      <c r="H77" s="1">
        <f>'Oth. RB Class.'!J$36</f>
        <v>22247287.70583095</v>
      </c>
      <c r="I77" s="10">
        <f t="shared" si="61"/>
        <v>10362655.681334775</v>
      </c>
      <c r="J77" s="10">
        <f t="shared" si="62"/>
        <v>5591741.9965331489</v>
      </c>
      <c r="K77" s="10">
        <f t="shared" si="63"/>
        <v>126897.97860317571</v>
      </c>
      <c r="L77" s="10">
        <f t="shared" si="64"/>
        <v>3226845.9491421599</v>
      </c>
      <c r="M77" s="10">
        <f t="shared" si="65"/>
        <v>2939146.1002176893</v>
      </c>
      <c r="N77" s="10">
        <f t="shared" si="66"/>
        <v>0</v>
      </c>
      <c r="O77" s="10">
        <f t="shared" si="67"/>
        <v>0</v>
      </c>
      <c r="P77" s="10">
        <f t="shared" si="68"/>
        <v>0</v>
      </c>
      <c r="Q77" s="10">
        <f t="shared" si="69"/>
        <v>0</v>
      </c>
      <c r="R77" s="10">
        <f t="shared" si="70"/>
        <v>0</v>
      </c>
      <c r="S77" s="10">
        <f t="shared" si="71"/>
        <v>0</v>
      </c>
      <c r="T77" s="10">
        <f t="shared" si="72"/>
        <v>0</v>
      </c>
      <c r="U77" s="10">
        <f t="shared" si="73"/>
        <v>0</v>
      </c>
      <c r="V77" s="10">
        <f t="shared" si="74"/>
        <v>0</v>
      </c>
      <c r="W77" s="10">
        <f t="shared" si="75"/>
        <v>0</v>
      </c>
      <c r="X77" s="1">
        <f t="shared" si="76"/>
        <v>0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</row>
    <row r="78" spans="1:238">
      <c r="A78">
        <f t="shared" si="40"/>
        <v>60</v>
      </c>
      <c r="D78" t="s">
        <v>371</v>
      </c>
      <c r="F78" s="13">
        <v>9.4</v>
      </c>
      <c r="G78" s="10" t="str">
        <f t="shared" si="60"/>
        <v>Allocated Net Plant - Demand</v>
      </c>
      <c r="H78" s="1">
        <f>'Oth. RB Class.'!J$37</f>
        <v>-279843.88523325097</v>
      </c>
      <c r="I78" s="10">
        <f t="shared" si="61"/>
        <v>-130349.63477543749</v>
      </c>
      <c r="J78" s="10">
        <f t="shared" si="62"/>
        <v>-70337.329485860813</v>
      </c>
      <c r="K78" s="10">
        <f t="shared" si="63"/>
        <v>-1596.2225971146652</v>
      </c>
      <c r="L78" s="10">
        <f t="shared" si="64"/>
        <v>-40589.806694523133</v>
      </c>
      <c r="M78" s="10">
        <f t="shared" si="65"/>
        <v>-36970.891680314839</v>
      </c>
      <c r="N78" s="10">
        <f t="shared" si="66"/>
        <v>0</v>
      </c>
      <c r="O78" s="10">
        <f t="shared" si="67"/>
        <v>0</v>
      </c>
      <c r="P78" s="10">
        <f t="shared" si="68"/>
        <v>0</v>
      </c>
      <c r="Q78" s="10">
        <f t="shared" si="69"/>
        <v>0</v>
      </c>
      <c r="R78" s="10">
        <f t="shared" si="70"/>
        <v>0</v>
      </c>
      <c r="S78" s="10">
        <f t="shared" si="71"/>
        <v>0</v>
      </c>
      <c r="T78" s="10">
        <f t="shared" si="72"/>
        <v>0</v>
      </c>
      <c r="U78" s="10">
        <f t="shared" si="73"/>
        <v>0</v>
      </c>
      <c r="V78" s="10">
        <f t="shared" si="74"/>
        <v>0</v>
      </c>
      <c r="W78" s="10">
        <f t="shared" si="75"/>
        <v>0</v>
      </c>
      <c r="X78" s="1">
        <f t="shared" si="76"/>
        <v>0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</row>
    <row r="79" spans="1:238">
      <c r="A79">
        <f t="shared" si="40"/>
        <v>61</v>
      </c>
      <c r="D79" t="s">
        <v>372</v>
      </c>
      <c r="F79" s="13">
        <v>9.4</v>
      </c>
      <c r="G79" s="10" t="str">
        <f t="shared" si="60"/>
        <v>Allocated Net Plant - Demand</v>
      </c>
      <c r="H79" s="1">
        <f>'Oth. RB Class.'!J$38</f>
        <v>-1029939.8039886433</v>
      </c>
      <c r="I79" s="10">
        <f t="shared" si="61"/>
        <v>-479739.89918952686</v>
      </c>
      <c r="J79" s="10">
        <f t="shared" si="62"/>
        <v>-258870.10281954316</v>
      </c>
      <c r="K79" s="10">
        <f t="shared" si="63"/>
        <v>-5874.7511578615704</v>
      </c>
      <c r="L79" s="10">
        <f t="shared" si="64"/>
        <v>-149387.06813639827</v>
      </c>
      <c r="M79" s="10">
        <f t="shared" si="65"/>
        <v>-136067.98268531344</v>
      </c>
      <c r="N79" s="10">
        <f t="shared" si="66"/>
        <v>0</v>
      </c>
      <c r="O79" s="10">
        <f t="shared" si="67"/>
        <v>0</v>
      </c>
      <c r="P79" s="10">
        <f t="shared" si="68"/>
        <v>0</v>
      </c>
      <c r="Q79" s="10">
        <f t="shared" si="69"/>
        <v>0</v>
      </c>
      <c r="R79" s="10">
        <f t="shared" si="70"/>
        <v>0</v>
      </c>
      <c r="S79" s="10">
        <f t="shared" si="71"/>
        <v>0</v>
      </c>
      <c r="T79" s="10">
        <f t="shared" si="72"/>
        <v>0</v>
      </c>
      <c r="U79" s="10">
        <f t="shared" si="73"/>
        <v>0</v>
      </c>
      <c r="V79" s="10">
        <f t="shared" si="74"/>
        <v>0</v>
      </c>
      <c r="W79" s="10">
        <f t="shared" si="75"/>
        <v>0</v>
      </c>
      <c r="X79" s="1">
        <f t="shared" ref="X79" si="77">SUM(I79:W79)-H79</f>
        <v>0</v>
      </c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</row>
    <row r="80" spans="1:238">
      <c r="A80">
        <f t="shared" si="40"/>
        <v>62</v>
      </c>
      <c r="D80" t="s">
        <v>454</v>
      </c>
      <c r="F80" s="13">
        <v>9.4</v>
      </c>
      <c r="G80" s="10" t="str">
        <f t="shared" si="60"/>
        <v>Allocated Net Plant - Demand</v>
      </c>
      <c r="H80" s="1">
        <f>'Oth. RB Class.'!J$39</f>
        <v>-5236415.147690733</v>
      </c>
      <c r="I80" s="10">
        <f t="shared" si="61"/>
        <v>-2439091.3579016929</v>
      </c>
      <c r="J80" s="10">
        <f t="shared" si="62"/>
        <v>-1316146.1693575447</v>
      </c>
      <c r="K80" s="10">
        <f t="shared" si="63"/>
        <v>-29868.382436338194</v>
      </c>
      <c r="L80" s="10">
        <f t="shared" si="64"/>
        <v>-759513.03506196861</v>
      </c>
      <c r="M80" s="10">
        <f t="shared" si="65"/>
        <v>-691796.20293318829</v>
      </c>
      <c r="N80" s="10">
        <f t="shared" si="66"/>
        <v>0</v>
      </c>
      <c r="O80" s="10">
        <f t="shared" si="67"/>
        <v>0</v>
      </c>
      <c r="P80" s="10">
        <f t="shared" si="68"/>
        <v>0</v>
      </c>
      <c r="Q80" s="10">
        <f t="shared" si="69"/>
        <v>0</v>
      </c>
      <c r="R80" s="10">
        <f t="shared" si="70"/>
        <v>0</v>
      </c>
      <c r="S80" s="10">
        <f t="shared" si="71"/>
        <v>0</v>
      </c>
      <c r="T80" s="10">
        <f t="shared" si="72"/>
        <v>0</v>
      </c>
      <c r="U80" s="10">
        <f t="shared" si="73"/>
        <v>0</v>
      </c>
      <c r="V80" s="10">
        <f t="shared" si="74"/>
        <v>0</v>
      </c>
      <c r="W80" s="10">
        <f t="shared" si="75"/>
        <v>0</v>
      </c>
      <c r="X80" s="1">
        <f t="shared" si="76"/>
        <v>0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</row>
    <row r="81" spans="1:238">
      <c r="A81">
        <f t="shared" si="40"/>
        <v>63</v>
      </c>
      <c r="F81" s="13"/>
      <c r="G81" s="10"/>
      <c r="H81" s="1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</row>
    <row r="82" spans="1:238">
      <c r="A82">
        <f t="shared" si="40"/>
        <v>64</v>
      </c>
      <c r="C82" t="s">
        <v>153</v>
      </c>
      <c r="F82" s="13"/>
      <c r="G82" s="10"/>
      <c r="H82" s="1">
        <f>'Oth. RB Class.'!J$41</f>
        <v>-28261322.962488268</v>
      </c>
      <c r="I82" s="10">
        <f>SUM(I72:I80)</f>
        <v>-13163957.909462718</v>
      </c>
      <c r="J82" s="10">
        <f t="shared" ref="J82:W82" si="78">SUM(J72:J80)</f>
        <v>-7103339.0036805728</v>
      </c>
      <c r="K82" s="10">
        <f t="shared" si="78"/>
        <v>-161201.88690018671</v>
      </c>
      <c r="L82" s="10">
        <f t="shared" si="78"/>
        <v>-4099148.4770973511</v>
      </c>
      <c r="M82" s="10">
        <f t="shared" si="78"/>
        <v>-3733675.6853474388</v>
      </c>
      <c r="N82" s="10">
        <f t="shared" si="78"/>
        <v>0</v>
      </c>
      <c r="O82" s="10">
        <f t="shared" si="78"/>
        <v>0</v>
      </c>
      <c r="P82" s="10">
        <f t="shared" si="78"/>
        <v>0</v>
      </c>
      <c r="Q82" s="10">
        <f t="shared" si="78"/>
        <v>0</v>
      </c>
      <c r="R82" s="10">
        <f t="shared" si="78"/>
        <v>0</v>
      </c>
      <c r="S82" s="10">
        <f t="shared" si="78"/>
        <v>0</v>
      </c>
      <c r="T82" s="10">
        <f t="shared" si="78"/>
        <v>0</v>
      </c>
      <c r="U82" s="10">
        <f t="shared" si="78"/>
        <v>0</v>
      </c>
      <c r="V82" s="10">
        <f t="shared" si="78"/>
        <v>0</v>
      </c>
      <c r="W82" s="10">
        <f t="shared" si="78"/>
        <v>0</v>
      </c>
      <c r="X82" s="1">
        <f>SUM(I82:W82)-H82</f>
        <v>0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</row>
    <row r="83" spans="1:238">
      <c r="A83">
        <f t="shared" si="40"/>
        <v>65</v>
      </c>
      <c r="F83" s="13"/>
      <c r="G83" s="10"/>
      <c r="H83" s="1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</row>
    <row r="84" spans="1:238">
      <c r="A84">
        <f t="shared" si="40"/>
        <v>66</v>
      </c>
      <c r="F84" s="13"/>
      <c r="G84" s="10"/>
      <c r="H84" s="1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</row>
    <row r="85" spans="1:238">
      <c r="A85">
        <f t="shared" si="40"/>
        <v>67</v>
      </c>
      <c r="C85" t="s">
        <v>126</v>
      </c>
      <c r="F85" s="13"/>
      <c r="G85" s="10"/>
      <c r="H85" s="1">
        <f>'Oth. RB Class.'!J$44</f>
        <v>-31990246.439592447</v>
      </c>
      <c r="I85" s="10">
        <f>+I67+I82</f>
        <v>-14900868.519251274</v>
      </c>
      <c r="J85" s="10">
        <f t="shared" ref="J85:W85" si="79">+J67+J82</f>
        <v>-8040584.8506570933</v>
      </c>
      <c r="K85" s="10">
        <f t="shared" si="79"/>
        <v>-182471.57414778875</v>
      </c>
      <c r="L85" s="10">
        <f t="shared" si="79"/>
        <v>-4640008.1888904879</v>
      </c>
      <c r="M85" s="10">
        <f t="shared" si="79"/>
        <v>-4226313.3066458041</v>
      </c>
      <c r="N85" s="10">
        <f t="shared" si="79"/>
        <v>0</v>
      </c>
      <c r="O85" s="10">
        <f t="shared" si="79"/>
        <v>0</v>
      </c>
      <c r="P85" s="10">
        <f t="shared" si="79"/>
        <v>0</v>
      </c>
      <c r="Q85" s="10">
        <f t="shared" si="79"/>
        <v>0</v>
      </c>
      <c r="R85" s="10">
        <f t="shared" si="79"/>
        <v>0</v>
      </c>
      <c r="S85" s="10">
        <f t="shared" si="79"/>
        <v>0</v>
      </c>
      <c r="T85" s="10">
        <f t="shared" si="79"/>
        <v>0</v>
      </c>
      <c r="U85" s="10">
        <f t="shared" si="79"/>
        <v>0</v>
      </c>
      <c r="V85" s="10">
        <f t="shared" si="79"/>
        <v>0</v>
      </c>
      <c r="W85" s="10">
        <f t="shared" si="79"/>
        <v>0</v>
      </c>
      <c r="X85" s="1">
        <f>SUM(I85:W85)-H85</f>
        <v>0</v>
      </c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</row>
    <row r="86" spans="1:238">
      <c r="A86">
        <f t="shared" si="40"/>
        <v>68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</row>
    <row r="87" spans="1:238">
      <c r="A87">
        <f t="shared" si="40"/>
        <v>69</v>
      </c>
      <c r="C87" t="s">
        <v>267</v>
      </c>
      <c r="F87" s="13">
        <v>3</v>
      </c>
      <c r="G87" s="10" t="str">
        <f>VLOOKUP($F87,alloc,3)</f>
        <v>Peak Day</v>
      </c>
      <c r="H87" s="1">
        <f>'Oth. RB Class.'!J$46</f>
        <v>0</v>
      </c>
      <c r="I87" s="10">
        <f>$H87*VLOOKUP($F87,alloc,6)</f>
        <v>0</v>
      </c>
      <c r="J87" s="10">
        <f>$H87*VLOOKUP($F87,alloc,7)</f>
        <v>0</v>
      </c>
      <c r="K87" s="10">
        <f>$H87*VLOOKUP($F87,alloc,8)</f>
        <v>0</v>
      </c>
      <c r="L87" s="10">
        <f>$H87*VLOOKUP($F87,alloc,9)</f>
        <v>0</v>
      </c>
      <c r="M87" s="10">
        <f>$H87*VLOOKUP($F87,alloc,10)</f>
        <v>0</v>
      </c>
      <c r="N87" s="10">
        <f>$H87*VLOOKUP($F87,alloc,11)</f>
        <v>0</v>
      </c>
      <c r="O87" s="10">
        <f>$H87*VLOOKUP($F87,alloc,12)</f>
        <v>0</v>
      </c>
      <c r="P87" s="10">
        <f>$H87*VLOOKUP($F87,alloc,13)</f>
        <v>0</v>
      </c>
      <c r="Q87" s="10">
        <f>$H87*VLOOKUP($F87,alloc,14)</f>
        <v>0</v>
      </c>
      <c r="R87" s="10">
        <f>$H87*VLOOKUP($F87,alloc,15)</f>
        <v>0</v>
      </c>
      <c r="S87" s="10">
        <f>$H87*VLOOKUP($F87,alloc,16)</f>
        <v>0</v>
      </c>
      <c r="T87" s="10">
        <f>$H87*VLOOKUP($F87,alloc,17)</f>
        <v>0</v>
      </c>
      <c r="U87" s="10">
        <f>$H87*VLOOKUP($F87,alloc,18)</f>
        <v>0</v>
      </c>
      <c r="V87" s="10">
        <f>$H87*VLOOKUP($F87,alloc,19)</f>
        <v>0</v>
      </c>
      <c r="W87" s="10">
        <f>$H87*VLOOKUP($F87,alloc,20)</f>
        <v>0</v>
      </c>
      <c r="X87" s="1">
        <f>SUM(I87:W87)-H87</f>
        <v>0</v>
      </c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</row>
    <row r="88" spans="1:238">
      <c r="F88" s="13"/>
      <c r="G88" s="10"/>
      <c r="H88" s="1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</row>
    <row r="89" spans="1:238">
      <c r="B89" s="1"/>
      <c r="C89" s="1"/>
      <c r="D89" s="1"/>
      <c r="E89" s="2" t="s">
        <v>61</v>
      </c>
      <c r="F89" s="1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</row>
    <row r="90" spans="1:238">
      <c r="M90" s="3"/>
      <c r="N90" s="3"/>
      <c r="P90" s="2"/>
      <c r="Q90" s="2"/>
      <c r="R90" s="2"/>
      <c r="S90" s="2"/>
      <c r="T90" s="2"/>
      <c r="U90" s="2"/>
    </row>
    <row r="91" spans="1:238">
      <c r="I91" s="24"/>
      <c r="J91" s="3"/>
      <c r="K91" s="3"/>
      <c r="L91" s="3"/>
      <c r="M91" s="2"/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38">
      <c r="A92" s="79" t="s">
        <v>290</v>
      </c>
      <c r="F92" s="15" t="s">
        <v>38</v>
      </c>
      <c r="G92" s="12" t="s">
        <v>38</v>
      </c>
      <c r="H92" s="2" t="s">
        <v>1</v>
      </c>
      <c r="I92" s="2" t="s">
        <v>56</v>
      </c>
      <c r="J92" s="2" t="s">
        <v>543</v>
      </c>
      <c r="K92" s="2" t="s">
        <v>543</v>
      </c>
      <c r="L92" s="42" t="s">
        <v>544</v>
      </c>
      <c r="M92" s="42" t="s">
        <v>544</v>
      </c>
      <c r="N92" s="2"/>
      <c r="O92" s="2"/>
      <c r="P92" s="2"/>
      <c r="Q92" s="2"/>
      <c r="R92" s="2"/>
      <c r="S92" s="3"/>
      <c r="T92" s="3"/>
      <c r="U92" s="3"/>
      <c r="V92" s="2"/>
      <c r="W92" s="2"/>
      <c r="X92" s="2"/>
    </row>
    <row r="93" spans="1:238">
      <c r="A93" s="79" t="s">
        <v>289</v>
      </c>
      <c r="F93" s="15" t="s">
        <v>39</v>
      </c>
      <c r="G93" s="12" t="s">
        <v>21</v>
      </c>
      <c r="H93" s="2" t="s">
        <v>2</v>
      </c>
      <c r="I93" s="2" t="s">
        <v>464</v>
      </c>
      <c r="J93" s="42" t="s">
        <v>545</v>
      </c>
      <c r="K93" s="42" t="s">
        <v>546</v>
      </c>
      <c r="L93" s="42" t="s">
        <v>545</v>
      </c>
      <c r="M93" s="42" t="s">
        <v>546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38">
      <c r="A94" s="33">
        <v>69</v>
      </c>
      <c r="C94" t="s">
        <v>150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</row>
    <row r="95" spans="1:238">
      <c r="A95" s="33">
        <f t="shared" si="40"/>
        <v>70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</row>
    <row r="96" spans="1:238">
      <c r="A96">
        <f t="shared" si="40"/>
        <v>71</v>
      </c>
      <c r="D96" t="s">
        <v>359</v>
      </c>
      <c r="F96" s="13">
        <v>7.6</v>
      </c>
      <c r="G96" s="10" t="str">
        <f t="shared" ref="G96:G106" si="80">VLOOKUP($F96,alloc,3)</f>
        <v>Allocated O&amp;M Expenses - Comm</v>
      </c>
      <c r="H96" s="1">
        <f>'Oth. RB Class.'!K$14</f>
        <v>-395791.57610147912</v>
      </c>
      <c r="I96" s="10">
        <f t="shared" ref="I96:I106" si="81">$H96*VLOOKUP($F96,alloc,6)</f>
        <v>-234694.36822672156</v>
      </c>
      <c r="J96" s="10">
        <f t="shared" ref="J96:J106" si="82">$H96*VLOOKUP($F96,alloc,7)</f>
        <v>-154643.91753898151</v>
      </c>
      <c r="K96" s="10">
        <f t="shared" ref="K96:K106" si="83">$H96*VLOOKUP($F96,alloc,8)</f>
        <v>-4539.2976829297249</v>
      </c>
      <c r="L96" s="10">
        <f t="shared" ref="L96:L106" si="84">$H96*VLOOKUP($F96,alloc,9)</f>
        <v>-917.60798906634784</v>
      </c>
      <c r="M96" s="10">
        <f t="shared" ref="M96:M106" si="85">$H96*VLOOKUP($F96,alloc,10)</f>
        <v>-996.38466378003807</v>
      </c>
      <c r="N96" s="10">
        <f t="shared" ref="N96:N106" si="86">$H96*VLOOKUP($F96,alloc,11)</f>
        <v>0</v>
      </c>
      <c r="O96" s="10">
        <f t="shared" ref="O96:O106" si="87">$H96*VLOOKUP($F96,alloc,12)</f>
        <v>0</v>
      </c>
      <c r="P96" s="10">
        <f t="shared" ref="P96:P106" si="88">$H96*VLOOKUP($F96,alloc,13)</f>
        <v>0</v>
      </c>
      <c r="Q96" s="10">
        <f t="shared" ref="Q96:Q106" si="89">$H96*VLOOKUP($F96,alloc,14)</f>
        <v>0</v>
      </c>
      <c r="R96" s="10">
        <f t="shared" ref="R96:R106" si="90">$H96*VLOOKUP($F96,alloc,15)</f>
        <v>0</v>
      </c>
      <c r="S96" s="10">
        <f t="shared" ref="S96:S106" si="91">$H96*VLOOKUP($F96,alloc,16)</f>
        <v>0</v>
      </c>
      <c r="T96" s="10">
        <f t="shared" ref="T96:T106" si="92">$H96*VLOOKUP($F96,alloc,17)</f>
        <v>0</v>
      </c>
      <c r="U96" s="10">
        <f t="shared" ref="U96:U106" si="93">$H96*VLOOKUP($F96,alloc,18)</f>
        <v>0</v>
      </c>
      <c r="V96" s="10">
        <f t="shared" ref="V96:V106" si="94">$H96*VLOOKUP($F96,alloc,19)</f>
        <v>0</v>
      </c>
      <c r="W96" s="10">
        <f t="shared" ref="W96:W106" si="95">$H96*VLOOKUP($F96,alloc,20)</f>
        <v>0</v>
      </c>
      <c r="X96" s="1">
        <f>SUM(I96:W96)-H96</f>
        <v>0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</row>
    <row r="97" spans="1:238">
      <c r="A97">
        <f t="shared" si="40"/>
        <v>72</v>
      </c>
      <c r="D97" t="s">
        <v>357</v>
      </c>
      <c r="F97" s="13">
        <v>7.6</v>
      </c>
      <c r="G97" s="10" t="str">
        <f t="shared" si="80"/>
        <v>Allocated O&amp;M Expenses - Comm</v>
      </c>
      <c r="H97" s="1">
        <f>'Oth. RB Class.'!K$15</f>
        <v>554339.60738015827</v>
      </c>
      <c r="I97" s="10">
        <f t="shared" si="81"/>
        <v>328709.33034658118</v>
      </c>
      <c r="J97" s="10">
        <f t="shared" si="82"/>
        <v>216591.89762621178</v>
      </c>
      <c r="K97" s="10">
        <f t="shared" si="83"/>
        <v>6357.6706713226131</v>
      </c>
      <c r="L97" s="10">
        <f t="shared" si="84"/>
        <v>1285.1876672016792</v>
      </c>
      <c r="M97" s="10">
        <f t="shared" si="85"/>
        <v>1395.5210688410939</v>
      </c>
      <c r="N97" s="10">
        <f t="shared" si="86"/>
        <v>0</v>
      </c>
      <c r="O97" s="10">
        <f t="shared" si="87"/>
        <v>0</v>
      </c>
      <c r="P97" s="10">
        <f t="shared" si="88"/>
        <v>0</v>
      </c>
      <c r="Q97" s="10">
        <f t="shared" si="89"/>
        <v>0</v>
      </c>
      <c r="R97" s="10">
        <f t="shared" si="90"/>
        <v>0</v>
      </c>
      <c r="S97" s="10">
        <f t="shared" si="91"/>
        <v>0</v>
      </c>
      <c r="T97" s="10">
        <f t="shared" si="92"/>
        <v>0</v>
      </c>
      <c r="U97" s="10">
        <f t="shared" si="93"/>
        <v>0</v>
      </c>
      <c r="V97" s="10">
        <f t="shared" si="94"/>
        <v>0</v>
      </c>
      <c r="W97" s="10">
        <f t="shared" si="95"/>
        <v>0</v>
      </c>
      <c r="X97" s="1">
        <f t="shared" ref="X97:X106" si="96">SUM(I97:W97)-H97</f>
        <v>0</v>
      </c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</row>
    <row r="98" spans="1:238">
      <c r="A98">
        <f t="shared" si="40"/>
        <v>73</v>
      </c>
      <c r="D98" t="s">
        <v>358</v>
      </c>
      <c r="F98" s="13">
        <v>7.6</v>
      </c>
      <c r="G98" s="10" t="str">
        <f t="shared" si="80"/>
        <v>Allocated O&amp;M Expenses - Comm</v>
      </c>
      <c r="H98" s="1">
        <f>'Oth. RB Class.'!K$16</f>
        <v>0</v>
      </c>
      <c r="I98" s="10">
        <f t="shared" si="81"/>
        <v>0</v>
      </c>
      <c r="J98" s="10">
        <f t="shared" si="82"/>
        <v>0</v>
      </c>
      <c r="K98" s="10">
        <f t="shared" si="83"/>
        <v>0</v>
      </c>
      <c r="L98" s="10">
        <f t="shared" si="84"/>
        <v>0</v>
      </c>
      <c r="M98" s="10">
        <f t="shared" si="85"/>
        <v>0</v>
      </c>
      <c r="N98" s="10">
        <f t="shared" si="86"/>
        <v>0</v>
      </c>
      <c r="O98" s="10">
        <f t="shared" si="87"/>
        <v>0</v>
      </c>
      <c r="P98" s="10">
        <f t="shared" si="88"/>
        <v>0</v>
      </c>
      <c r="Q98" s="10">
        <f t="shared" si="89"/>
        <v>0</v>
      </c>
      <c r="R98" s="10">
        <f t="shared" si="90"/>
        <v>0</v>
      </c>
      <c r="S98" s="10">
        <f t="shared" si="91"/>
        <v>0</v>
      </c>
      <c r="T98" s="10">
        <f t="shared" si="92"/>
        <v>0</v>
      </c>
      <c r="U98" s="10">
        <f t="shared" si="93"/>
        <v>0</v>
      </c>
      <c r="V98" s="10">
        <f t="shared" si="94"/>
        <v>0</v>
      </c>
      <c r="W98" s="10">
        <f t="shared" si="95"/>
        <v>0</v>
      </c>
      <c r="X98" s="1">
        <f t="shared" si="96"/>
        <v>0</v>
      </c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</row>
    <row r="99" spans="1:238">
      <c r="A99">
        <f t="shared" si="40"/>
        <v>74</v>
      </c>
      <c r="D99" t="s">
        <v>364</v>
      </c>
      <c r="F99" s="13">
        <v>7.6</v>
      </c>
      <c r="G99" s="10" t="str">
        <f t="shared" si="80"/>
        <v>Allocated O&amp;M Expenses - Comm</v>
      </c>
      <c r="H99" s="1">
        <f>'Oth. RB Class.'!K$17</f>
        <v>0</v>
      </c>
      <c r="I99" s="10">
        <f t="shared" si="81"/>
        <v>0</v>
      </c>
      <c r="J99" s="10">
        <f t="shared" si="82"/>
        <v>0</v>
      </c>
      <c r="K99" s="10">
        <f t="shared" si="83"/>
        <v>0</v>
      </c>
      <c r="L99" s="10">
        <f t="shared" si="84"/>
        <v>0</v>
      </c>
      <c r="M99" s="10">
        <f t="shared" si="85"/>
        <v>0</v>
      </c>
      <c r="N99" s="10">
        <f t="shared" si="86"/>
        <v>0</v>
      </c>
      <c r="O99" s="10">
        <f t="shared" si="87"/>
        <v>0</v>
      </c>
      <c r="P99" s="10">
        <f t="shared" si="88"/>
        <v>0</v>
      </c>
      <c r="Q99" s="10">
        <f t="shared" si="89"/>
        <v>0</v>
      </c>
      <c r="R99" s="10">
        <f t="shared" si="90"/>
        <v>0</v>
      </c>
      <c r="S99" s="10">
        <f t="shared" si="91"/>
        <v>0</v>
      </c>
      <c r="T99" s="10">
        <f t="shared" si="92"/>
        <v>0</v>
      </c>
      <c r="U99" s="10">
        <f t="shared" si="93"/>
        <v>0</v>
      </c>
      <c r="V99" s="10">
        <f t="shared" si="94"/>
        <v>0</v>
      </c>
      <c r="W99" s="10">
        <f t="shared" si="95"/>
        <v>0</v>
      </c>
      <c r="X99" s="1">
        <f t="shared" si="96"/>
        <v>0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</row>
    <row r="100" spans="1:238">
      <c r="A100">
        <f t="shared" si="40"/>
        <v>75</v>
      </c>
      <c r="D100" t="s">
        <v>154</v>
      </c>
      <c r="F100" s="13">
        <v>1</v>
      </c>
      <c r="G100" s="10" t="str">
        <f t="shared" si="80"/>
        <v>Mcf</v>
      </c>
      <c r="H100" s="1">
        <f>'Oth. RB Class.'!K$18</f>
        <v>8401855.403916873</v>
      </c>
      <c r="I100" s="10">
        <f t="shared" si="81"/>
        <v>2580041.2434143787</v>
      </c>
      <c r="J100" s="10">
        <f t="shared" si="82"/>
        <v>1699317.4512950599</v>
      </c>
      <c r="K100" s="10">
        <f t="shared" si="83"/>
        <v>68570.68271389298</v>
      </c>
      <c r="L100" s="10">
        <f t="shared" si="84"/>
        <v>1905189.9344790955</v>
      </c>
      <c r="M100" s="10">
        <f t="shared" si="85"/>
        <v>2148736.0920144459</v>
      </c>
      <c r="N100" s="10">
        <f t="shared" si="86"/>
        <v>0</v>
      </c>
      <c r="O100" s="10">
        <f t="shared" si="87"/>
        <v>0</v>
      </c>
      <c r="P100" s="10">
        <f t="shared" si="88"/>
        <v>0</v>
      </c>
      <c r="Q100" s="10">
        <f t="shared" si="89"/>
        <v>0</v>
      </c>
      <c r="R100" s="10">
        <f t="shared" si="90"/>
        <v>0</v>
      </c>
      <c r="S100" s="10">
        <f t="shared" si="91"/>
        <v>0</v>
      </c>
      <c r="T100" s="10">
        <f t="shared" si="92"/>
        <v>0</v>
      </c>
      <c r="U100" s="10">
        <f t="shared" si="93"/>
        <v>0</v>
      </c>
      <c r="V100" s="10">
        <f t="shared" si="94"/>
        <v>0</v>
      </c>
      <c r="W100" s="10">
        <f t="shared" si="95"/>
        <v>0</v>
      </c>
      <c r="X100" s="1">
        <f t="shared" si="96"/>
        <v>0</v>
      </c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</row>
    <row r="101" spans="1:238">
      <c r="A101">
        <f t="shared" si="40"/>
        <v>76</v>
      </c>
      <c r="D101" t="s">
        <v>360</v>
      </c>
      <c r="F101" s="13">
        <v>7.6</v>
      </c>
      <c r="G101" s="10" t="str">
        <f t="shared" si="80"/>
        <v>Allocated O&amp;M Expenses - Comm</v>
      </c>
      <c r="H101" s="1">
        <f>'Oth. RB Class.'!K$19</f>
        <v>0</v>
      </c>
      <c r="I101" s="10">
        <f t="shared" si="81"/>
        <v>0</v>
      </c>
      <c r="J101" s="10">
        <f t="shared" si="82"/>
        <v>0</v>
      </c>
      <c r="K101" s="10">
        <f t="shared" si="83"/>
        <v>0</v>
      </c>
      <c r="L101" s="10">
        <f t="shared" si="84"/>
        <v>0</v>
      </c>
      <c r="M101" s="10">
        <f t="shared" si="85"/>
        <v>0</v>
      </c>
      <c r="N101" s="10">
        <f t="shared" si="86"/>
        <v>0</v>
      </c>
      <c r="O101" s="10">
        <f t="shared" si="87"/>
        <v>0</v>
      </c>
      <c r="P101" s="10">
        <f t="shared" si="88"/>
        <v>0</v>
      </c>
      <c r="Q101" s="10">
        <f t="shared" si="89"/>
        <v>0</v>
      </c>
      <c r="R101" s="10">
        <f t="shared" si="90"/>
        <v>0</v>
      </c>
      <c r="S101" s="10">
        <f t="shared" si="91"/>
        <v>0</v>
      </c>
      <c r="T101" s="10">
        <f t="shared" si="92"/>
        <v>0</v>
      </c>
      <c r="U101" s="10">
        <f t="shared" si="93"/>
        <v>0</v>
      </c>
      <c r="V101" s="10">
        <f t="shared" si="94"/>
        <v>0</v>
      </c>
      <c r="W101" s="10">
        <f t="shared" si="95"/>
        <v>0</v>
      </c>
      <c r="X101" s="1">
        <f t="shared" si="96"/>
        <v>0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</row>
    <row r="102" spans="1:238">
      <c r="A102">
        <f t="shared" si="40"/>
        <v>77</v>
      </c>
      <c r="D102" t="s">
        <v>361</v>
      </c>
      <c r="F102" s="13">
        <v>7.6</v>
      </c>
      <c r="G102" s="10" t="str">
        <f t="shared" si="80"/>
        <v>Allocated O&amp;M Expenses - Comm</v>
      </c>
      <c r="H102" s="1">
        <f>'Oth. RB Class.'!K$20</f>
        <v>0</v>
      </c>
      <c r="I102" s="10">
        <f t="shared" si="81"/>
        <v>0</v>
      </c>
      <c r="J102" s="10">
        <f t="shared" si="82"/>
        <v>0</v>
      </c>
      <c r="K102" s="10">
        <f t="shared" si="83"/>
        <v>0</v>
      </c>
      <c r="L102" s="10">
        <f t="shared" si="84"/>
        <v>0</v>
      </c>
      <c r="M102" s="10">
        <f t="shared" si="85"/>
        <v>0</v>
      </c>
      <c r="N102" s="10">
        <f t="shared" si="86"/>
        <v>0</v>
      </c>
      <c r="O102" s="10">
        <f t="shared" si="87"/>
        <v>0</v>
      </c>
      <c r="P102" s="10">
        <f t="shared" si="88"/>
        <v>0</v>
      </c>
      <c r="Q102" s="10">
        <f t="shared" si="89"/>
        <v>0</v>
      </c>
      <c r="R102" s="10">
        <f t="shared" si="90"/>
        <v>0</v>
      </c>
      <c r="S102" s="10">
        <f t="shared" si="91"/>
        <v>0</v>
      </c>
      <c r="T102" s="10">
        <f t="shared" si="92"/>
        <v>0</v>
      </c>
      <c r="U102" s="10">
        <f t="shared" si="93"/>
        <v>0</v>
      </c>
      <c r="V102" s="10">
        <f t="shared" si="94"/>
        <v>0</v>
      </c>
      <c r="W102" s="10">
        <f t="shared" si="95"/>
        <v>0</v>
      </c>
      <c r="X102" s="1">
        <f t="shared" si="96"/>
        <v>0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</row>
    <row r="103" spans="1:238">
      <c r="A103">
        <f t="shared" si="40"/>
        <v>78</v>
      </c>
      <c r="D103" t="s">
        <v>362</v>
      </c>
      <c r="F103" s="13">
        <v>7.6</v>
      </c>
      <c r="G103" s="10" t="str">
        <f t="shared" si="80"/>
        <v>Allocated O&amp;M Expenses - Comm</v>
      </c>
      <c r="H103" s="1">
        <f>'Oth. RB Class.'!K$21</f>
        <v>0</v>
      </c>
      <c r="I103" s="10">
        <f t="shared" si="81"/>
        <v>0</v>
      </c>
      <c r="J103" s="10">
        <f t="shared" si="82"/>
        <v>0</v>
      </c>
      <c r="K103" s="10">
        <f t="shared" si="83"/>
        <v>0</v>
      </c>
      <c r="L103" s="10">
        <f t="shared" si="84"/>
        <v>0</v>
      </c>
      <c r="M103" s="10">
        <f t="shared" si="85"/>
        <v>0</v>
      </c>
      <c r="N103" s="10">
        <f t="shared" si="86"/>
        <v>0</v>
      </c>
      <c r="O103" s="10">
        <f t="shared" si="87"/>
        <v>0</v>
      </c>
      <c r="P103" s="10">
        <f t="shared" si="88"/>
        <v>0</v>
      </c>
      <c r="Q103" s="10">
        <f t="shared" si="89"/>
        <v>0</v>
      </c>
      <c r="R103" s="10">
        <f t="shared" si="90"/>
        <v>0</v>
      </c>
      <c r="S103" s="10">
        <f t="shared" si="91"/>
        <v>0</v>
      </c>
      <c r="T103" s="10">
        <f t="shared" si="92"/>
        <v>0</v>
      </c>
      <c r="U103" s="10">
        <f t="shared" si="93"/>
        <v>0</v>
      </c>
      <c r="V103" s="10">
        <f t="shared" si="94"/>
        <v>0</v>
      </c>
      <c r="W103" s="10">
        <f t="shared" si="95"/>
        <v>0</v>
      </c>
      <c r="X103" s="1">
        <f t="shared" si="96"/>
        <v>0</v>
      </c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</row>
    <row r="104" spans="1:238">
      <c r="A104">
        <f t="shared" si="40"/>
        <v>79</v>
      </c>
      <c r="D104" t="s">
        <v>363</v>
      </c>
      <c r="F104" s="13">
        <v>7.6</v>
      </c>
      <c r="G104" s="10" t="str">
        <f t="shared" si="80"/>
        <v>Allocated O&amp;M Expenses - Comm</v>
      </c>
      <c r="H104" s="1">
        <f>'Oth. RB Class.'!K$22</f>
        <v>0</v>
      </c>
      <c r="I104" s="10">
        <f t="shared" si="81"/>
        <v>0</v>
      </c>
      <c r="J104" s="10">
        <f t="shared" si="82"/>
        <v>0</v>
      </c>
      <c r="K104" s="10">
        <f t="shared" si="83"/>
        <v>0</v>
      </c>
      <c r="L104" s="10">
        <f t="shared" si="84"/>
        <v>0</v>
      </c>
      <c r="M104" s="10">
        <f t="shared" si="85"/>
        <v>0</v>
      </c>
      <c r="N104" s="10">
        <f t="shared" si="86"/>
        <v>0</v>
      </c>
      <c r="O104" s="10">
        <f t="shared" si="87"/>
        <v>0</v>
      </c>
      <c r="P104" s="10">
        <f t="shared" si="88"/>
        <v>0</v>
      </c>
      <c r="Q104" s="10">
        <f t="shared" si="89"/>
        <v>0</v>
      </c>
      <c r="R104" s="10">
        <f t="shared" si="90"/>
        <v>0</v>
      </c>
      <c r="S104" s="10">
        <f t="shared" si="91"/>
        <v>0</v>
      </c>
      <c r="T104" s="10">
        <f t="shared" si="92"/>
        <v>0</v>
      </c>
      <c r="U104" s="10">
        <f t="shared" si="93"/>
        <v>0</v>
      </c>
      <c r="V104" s="10">
        <f t="shared" si="94"/>
        <v>0</v>
      </c>
      <c r="W104" s="10">
        <f t="shared" si="95"/>
        <v>0</v>
      </c>
      <c r="X104" s="1">
        <f t="shared" si="96"/>
        <v>0</v>
      </c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</row>
    <row r="105" spans="1:238">
      <c r="A105">
        <f t="shared" si="40"/>
        <v>80</v>
      </c>
      <c r="D105" t="s">
        <v>142</v>
      </c>
      <c r="F105" s="13">
        <v>7.6</v>
      </c>
      <c r="G105" s="10" t="str">
        <f t="shared" si="80"/>
        <v>Allocated O&amp;M Expenses - Comm</v>
      </c>
      <c r="H105" s="1">
        <f>'Oth. RB Class.'!K$23</f>
        <v>-2255409.8800543011</v>
      </c>
      <c r="I105" s="10">
        <f t="shared" si="81"/>
        <v>-1337400.8666519264</v>
      </c>
      <c r="J105" s="10">
        <f t="shared" si="82"/>
        <v>-881235.07565076253</v>
      </c>
      <c r="K105" s="10">
        <f t="shared" si="83"/>
        <v>-25867.091319705924</v>
      </c>
      <c r="L105" s="10">
        <f t="shared" si="84"/>
        <v>-5228.9696131035616</v>
      </c>
      <c r="M105" s="10">
        <f t="shared" si="85"/>
        <v>-5677.8768188029726</v>
      </c>
      <c r="N105" s="10">
        <f t="shared" si="86"/>
        <v>0</v>
      </c>
      <c r="O105" s="10">
        <f t="shared" si="87"/>
        <v>0</v>
      </c>
      <c r="P105" s="10">
        <f t="shared" si="88"/>
        <v>0</v>
      </c>
      <c r="Q105" s="10">
        <f t="shared" si="89"/>
        <v>0</v>
      </c>
      <c r="R105" s="10">
        <f t="shared" si="90"/>
        <v>0</v>
      </c>
      <c r="S105" s="10">
        <f t="shared" si="91"/>
        <v>0</v>
      </c>
      <c r="T105" s="10">
        <f t="shared" si="92"/>
        <v>0</v>
      </c>
      <c r="U105" s="10">
        <f t="shared" si="93"/>
        <v>0</v>
      </c>
      <c r="V105" s="10">
        <f t="shared" si="94"/>
        <v>0</v>
      </c>
      <c r="W105" s="10">
        <f t="shared" si="95"/>
        <v>0</v>
      </c>
      <c r="X105" s="1">
        <f t="shared" ref="X105" si="97">SUM(I105:W105)-H105</f>
        <v>0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</row>
    <row r="106" spans="1:238">
      <c r="A106">
        <f t="shared" si="40"/>
        <v>81</v>
      </c>
      <c r="C106" s="36" t="s">
        <v>243</v>
      </c>
      <c r="D106" t="s">
        <v>462</v>
      </c>
      <c r="F106" s="13">
        <v>7.6</v>
      </c>
      <c r="G106" s="10" t="str">
        <f t="shared" si="80"/>
        <v>Allocated O&amp;M Expenses - Comm</v>
      </c>
      <c r="H106" s="1">
        <f>'Oth. RB Class.'!K$24</f>
        <v>-20176773.238659386</v>
      </c>
      <c r="I106" s="10">
        <f t="shared" si="81"/>
        <v>-11964314.892055355</v>
      </c>
      <c r="J106" s="10">
        <f t="shared" si="82"/>
        <v>-7883480.7139047394</v>
      </c>
      <c r="K106" s="10">
        <f t="shared" si="83"/>
        <v>-231405.58198177061</v>
      </c>
      <c r="L106" s="10">
        <f t="shared" si="84"/>
        <v>-46778.075722932881</v>
      </c>
      <c r="M106" s="10">
        <f t="shared" si="85"/>
        <v>-50793.974994589509</v>
      </c>
      <c r="N106" s="10">
        <f t="shared" si="86"/>
        <v>0</v>
      </c>
      <c r="O106" s="10">
        <f t="shared" si="87"/>
        <v>0</v>
      </c>
      <c r="P106" s="10">
        <f t="shared" si="88"/>
        <v>0</v>
      </c>
      <c r="Q106" s="10">
        <f t="shared" si="89"/>
        <v>0</v>
      </c>
      <c r="R106" s="10">
        <f t="shared" si="90"/>
        <v>0</v>
      </c>
      <c r="S106" s="10">
        <f t="shared" si="91"/>
        <v>0</v>
      </c>
      <c r="T106" s="10">
        <f t="shared" si="92"/>
        <v>0</v>
      </c>
      <c r="U106" s="10">
        <f t="shared" si="93"/>
        <v>0</v>
      </c>
      <c r="V106" s="10">
        <f t="shared" si="94"/>
        <v>0</v>
      </c>
      <c r="W106" s="10">
        <f t="shared" si="95"/>
        <v>0</v>
      </c>
      <c r="X106" s="1">
        <f t="shared" si="96"/>
        <v>0</v>
      </c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</row>
    <row r="107" spans="1:238">
      <c r="A107">
        <f t="shared" si="40"/>
        <v>82</v>
      </c>
      <c r="H107" s="1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</row>
    <row r="108" spans="1:238">
      <c r="A108">
        <f t="shared" si="40"/>
        <v>83</v>
      </c>
      <c r="C108" t="s">
        <v>151</v>
      </c>
      <c r="H108" s="1">
        <f>'Oth. RB Class.'!K$26</f>
        <v>-13871779.683518134</v>
      </c>
      <c r="I108" s="1">
        <f>SUM(I96:I106)</f>
        <v>-10627659.553173043</v>
      </c>
      <c r="J108" s="1">
        <f t="shared" ref="J108:W108" si="98">SUM(J96:J106)</f>
        <v>-7003450.358173212</v>
      </c>
      <c r="K108" s="1">
        <f t="shared" si="98"/>
        <v>-186883.61759919068</v>
      </c>
      <c r="L108" s="1">
        <f t="shared" si="98"/>
        <v>1853550.4688211943</v>
      </c>
      <c r="M108" s="1">
        <f t="shared" si="98"/>
        <v>2092663.3766061142</v>
      </c>
      <c r="N108" s="1">
        <f t="shared" si="98"/>
        <v>0</v>
      </c>
      <c r="O108" s="1">
        <f t="shared" si="98"/>
        <v>0</v>
      </c>
      <c r="P108" s="1">
        <f t="shared" si="98"/>
        <v>0</v>
      </c>
      <c r="Q108" s="1">
        <f t="shared" si="98"/>
        <v>0</v>
      </c>
      <c r="R108" s="1">
        <f t="shared" si="98"/>
        <v>0</v>
      </c>
      <c r="S108" s="1">
        <f t="shared" si="98"/>
        <v>0</v>
      </c>
      <c r="T108" s="1">
        <f t="shared" si="98"/>
        <v>0</v>
      </c>
      <c r="U108" s="1">
        <f t="shared" si="98"/>
        <v>0</v>
      </c>
      <c r="V108" s="1">
        <f t="shared" si="98"/>
        <v>0</v>
      </c>
      <c r="W108" s="1">
        <f t="shared" si="98"/>
        <v>0</v>
      </c>
      <c r="X108" s="1">
        <f>SUM(I108:W108)-H108</f>
        <v>0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</row>
    <row r="109" spans="1:238">
      <c r="A109">
        <f t="shared" si="40"/>
        <v>84</v>
      </c>
      <c r="F109" s="13"/>
      <c r="G109" s="10"/>
      <c r="H109" s="1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</row>
    <row r="110" spans="1:238">
      <c r="A110">
        <f t="shared" si="40"/>
        <v>85</v>
      </c>
      <c r="F110" s="13"/>
      <c r="G110" s="10"/>
      <c r="H110" s="1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</row>
    <row r="111" spans="1:238">
      <c r="A111">
        <f t="shared" si="40"/>
        <v>86</v>
      </c>
      <c r="C111" t="s">
        <v>152</v>
      </c>
      <c r="F111" s="13"/>
      <c r="G111" s="10"/>
      <c r="H111" s="1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</row>
    <row r="112" spans="1:238">
      <c r="A112">
        <f t="shared" si="40"/>
        <v>87</v>
      </c>
      <c r="F112" s="13"/>
      <c r="G112" s="10"/>
      <c r="H112" s="1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</row>
    <row r="113" spans="1:238">
      <c r="A113">
        <f t="shared" si="40"/>
        <v>88</v>
      </c>
      <c r="D113" t="s">
        <v>365</v>
      </c>
      <c r="F113" s="13">
        <v>99</v>
      </c>
      <c r="G113" s="10" t="str">
        <f t="shared" ref="G113:G121" si="99">VLOOKUP($F113,alloc,3)</f>
        <v>-</v>
      </c>
      <c r="H113" s="1">
        <f>'Oth. RB Class.'!K$31</f>
        <v>0</v>
      </c>
      <c r="I113" s="10">
        <f t="shared" ref="I113:I121" si="100">$H113*VLOOKUP($F113,alloc,6)</f>
        <v>0</v>
      </c>
      <c r="J113" s="10">
        <f t="shared" ref="J113:J121" si="101">$H113*VLOOKUP($F113,alloc,7)</f>
        <v>0</v>
      </c>
      <c r="K113" s="10">
        <f t="shared" ref="K113:K121" si="102">$H113*VLOOKUP($F113,alloc,8)</f>
        <v>0</v>
      </c>
      <c r="L113" s="10">
        <f t="shared" ref="L113:L121" si="103">$H113*VLOOKUP($F113,alloc,9)</f>
        <v>0</v>
      </c>
      <c r="M113" s="10">
        <f t="shared" ref="M113:M121" si="104">$H113*VLOOKUP($F113,alloc,10)</f>
        <v>0</v>
      </c>
      <c r="N113" s="10">
        <f t="shared" ref="N113:N121" si="105">$H113*VLOOKUP($F113,alloc,11)</f>
        <v>0</v>
      </c>
      <c r="O113" s="10">
        <f t="shared" ref="O113:O121" si="106">$H113*VLOOKUP($F113,alloc,12)</f>
        <v>0</v>
      </c>
      <c r="P113" s="10">
        <f t="shared" ref="P113:P121" si="107">$H113*VLOOKUP($F113,alloc,13)</f>
        <v>0</v>
      </c>
      <c r="Q113" s="10">
        <f t="shared" ref="Q113:Q121" si="108">$H113*VLOOKUP($F113,alloc,14)</f>
        <v>0</v>
      </c>
      <c r="R113" s="10">
        <f t="shared" ref="R113:R121" si="109">$H113*VLOOKUP($F113,alloc,15)</f>
        <v>0</v>
      </c>
      <c r="S113" s="10">
        <f t="shared" ref="S113:S121" si="110">$H113*VLOOKUP($F113,alloc,16)</f>
        <v>0</v>
      </c>
      <c r="T113" s="10">
        <f t="shared" ref="T113:T121" si="111">$H113*VLOOKUP($F113,alloc,17)</f>
        <v>0</v>
      </c>
      <c r="U113" s="10">
        <f t="shared" ref="U113:U121" si="112">$H113*VLOOKUP($F113,alloc,18)</f>
        <v>0</v>
      </c>
      <c r="V113" s="10">
        <f t="shared" ref="V113:V121" si="113">$H113*VLOOKUP($F113,alloc,19)</f>
        <v>0</v>
      </c>
      <c r="W113" s="10">
        <f t="shared" ref="W113:W121" si="114">$H113*VLOOKUP($F113,alloc,20)</f>
        <v>0</v>
      </c>
      <c r="X113" s="1">
        <f t="shared" ref="X113:X121" si="115">SUM(I113:W113)-H113</f>
        <v>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</row>
    <row r="114" spans="1:238">
      <c r="A114">
        <f t="shared" si="40"/>
        <v>89</v>
      </c>
      <c r="D114" t="s">
        <v>366</v>
      </c>
      <c r="F114" s="13">
        <v>99</v>
      </c>
      <c r="G114" s="10" t="str">
        <f t="shared" si="99"/>
        <v>-</v>
      </c>
      <c r="H114" s="1">
        <f>'Oth. RB Class.'!K$32</f>
        <v>0</v>
      </c>
      <c r="I114" s="10">
        <f t="shared" si="100"/>
        <v>0</v>
      </c>
      <c r="J114" s="10">
        <f t="shared" si="101"/>
        <v>0</v>
      </c>
      <c r="K114" s="10">
        <f t="shared" si="102"/>
        <v>0</v>
      </c>
      <c r="L114" s="10">
        <f t="shared" si="103"/>
        <v>0</v>
      </c>
      <c r="M114" s="10">
        <f t="shared" si="104"/>
        <v>0</v>
      </c>
      <c r="N114" s="10">
        <f t="shared" si="105"/>
        <v>0</v>
      </c>
      <c r="O114" s="10">
        <f t="shared" si="106"/>
        <v>0</v>
      </c>
      <c r="P114" s="10">
        <f t="shared" si="107"/>
        <v>0</v>
      </c>
      <c r="Q114" s="10">
        <f t="shared" si="108"/>
        <v>0</v>
      </c>
      <c r="R114" s="10">
        <f t="shared" si="109"/>
        <v>0</v>
      </c>
      <c r="S114" s="10">
        <f t="shared" si="110"/>
        <v>0</v>
      </c>
      <c r="T114" s="10">
        <f t="shared" si="111"/>
        <v>0</v>
      </c>
      <c r="U114" s="10">
        <f t="shared" si="112"/>
        <v>0</v>
      </c>
      <c r="V114" s="10">
        <f t="shared" si="113"/>
        <v>0</v>
      </c>
      <c r="W114" s="10">
        <f t="shared" si="114"/>
        <v>0</v>
      </c>
      <c r="X114" s="1">
        <f t="shared" si="115"/>
        <v>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</row>
    <row r="115" spans="1:238">
      <c r="A115">
        <f t="shared" si="40"/>
        <v>90</v>
      </c>
      <c r="D115" t="s">
        <v>367</v>
      </c>
      <c r="F115" s="13">
        <v>99</v>
      </c>
      <c r="G115" s="10" t="str">
        <f t="shared" si="99"/>
        <v>-</v>
      </c>
      <c r="H115" s="1">
        <f>'Oth. RB Class.'!K$33</f>
        <v>0</v>
      </c>
      <c r="I115" s="10">
        <f t="shared" si="100"/>
        <v>0</v>
      </c>
      <c r="J115" s="10">
        <f t="shared" si="101"/>
        <v>0</v>
      </c>
      <c r="K115" s="10">
        <f t="shared" si="102"/>
        <v>0</v>
      </c>
      <c r="L115" s="10">
        <f t="shared" si="103"/>
        <v>0</v>
      </c>
      <c r="M115" s="10">
        <f t="shared" si="104"/>
        <v>0</v>
      </c>
      <c r="N115" s="10">
        <f t="shared" si="105"/>
        <v>0</v>
      </c>
      <c r="O115" s="10">
        <f t="shared" si="106"/>
        <v>0</v>
      </c>
      <c r="P115" s="10">
        <f t="shared" si="107"/>
        <v>0</v>
      </c>
      <c r="Q115" s="10">
        <f t="shared" si="108"/>
        <v>0</v>
      </c>
      <c r="R115" s="10">
        <f t="shared" si="109"/>
        <v>0</v>
      </c>
      <c r="S115" s="10">
        <f t="shared" si="110"/>
        <v>0</v>
      </c>
      <c r="T115" s="10">
        <f t="shared" si="111"/>
        <v>0</v>
      </c>
      <c r="U115" s="10">
        <f t="shared" si="112"/>
        <v>0</v>
      </c>
      <c r="V115" s="10">
        <f t="shared" si="113"/>
        <v>0</v>
      </c>
      <c r="W115" s="10">
        <f t="shared" si="114"/>
        <v>0</v>
      </c>
      <c r="X115" s="1">
        <f t="shared" si="115"/>
        <v>0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</row>
    <row r="116" spans="1:238">
      <c r="A116">
        <f t="shared" si="40"/>
        <v>91</v>
      </c>
      <c r="D116" t="s">
        <v>368</v>
      </c>
      <c r="F116" s="13">
        <v>99</v>
      </c>
      <c r="G116" s="10" t="str">
        <f t="shared" si="99"/>
        <v>-</v>
      </c>
      <c r="H116" s="1">
        <f>'Oth. RB Class.'!K$34</f>
        <v>0</v>
      </c>
      <c r="I116" s="10">
        <f t="shared" si="100"/>
        <v>0</v>
      </c>
      <c r="J116" s="10">
        <f t="shared" si="101"/>
        <v>0</v>
      </c>
      <c r="K116" s="10">
        <f t="shared" si="102"/>
        <v>0</v>
      </c>
      <c r="L116" s="10">
        <f t="shared" si="103"/>
        <v>0</v>
      </c>
      <c r="M116" s="10">
        <f t="shared" si="104"/>
        <v>0</v>
      </c>
      <c r="N116" s="10">
        <f t="shared" si="105"/>
        <v>0</v>
      </c>
      <c r="O116" s="10">
        <f t="shared" si="106"/>
        <v>0</v>
      </c>
      <c r="P116" s="10">
        <f t="shared" si="107"/>
        <v>0</v>
      </c>
      <c r="Q116" s="10">
        <f t="shared" si="108"/>
        <v>0</v>
      </c>
      <c r="R116" s="10">
        <f t="shared" si="109"/>
        <v>0</v>
      </c>
      <c r="S116" s="10">
        <f t="shared" si="110"/>
        <v>0</v>
      </c>
      <c r="T116" s="10">
        <f t="shared" si="111"/>
        <v>0</v>
      </c>
      <c r="U116" s="10">
        <f t="shared" si="112"/>
        <v>0</v>
      </c>
      <c r="V116" s="10">
        <f t="shared" si="113"/>
        <v>0</v>
      </c>
      <c r="W116" s="10">
        <f t="shared" si="114"/>
        <v>0</v>
      </c>
      <c r="X116" s="1">
        <f t="shared" si="115"/>
        <v>0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</row>
    <row r="117" spans="1:238">
      <c r="A117">
        <f t="shared" si="40"/>
        <v>92</v>
      </c>
      <c r="D117" t="s">
        <v>369</v>
      </c>
      <c r="F117" s="13">
        <v>9.6</v>
      </c>
      <c r="G117" s="10" t="str">
        <f t="shared" si="99"/>
        <v>Allocated Net Plant - Comm</v>
      </c>
      <c r="H117" s="1">
        <f>'Oth. RB Class.'!K$35</f>
        <v>-791256.95547933073</v>
      </c>
      <c r="I117" s="10">
        <f t="shared" si="100"/>
        <v>-305535.87809943815</v>
      </c>
      <c r="J117" s="10">
        <f t="shared" si="101"/>
        <v>-180709.89488883942</v>
      </c>
      <c r="K117" s="10">
        <f t="shared" si="102"/>
        <v>-3368.4481707843343</v>
      </c>
      <c r="L117" s="10">
        <f t="shared" si="103"/>
        <v>-149275.65868331547</v>
      </c>
      <c r="M117" s="10">
        <f t="shared" si="104"/>
        <v>-152367.07563695349</v>
      </c>
      <c r="N117" s="10">
        <f t="shared" si="105"/>
        <v>0</v>
      </c>
      <c r="O117" s="10">
        <f t="shared" si="106"/>
        <v>0</v>
      </c>
      <c r="P117" s="10">
        <f t="shared" si="107"/>
        <v>0</v>
      </c>
      <c r="Q117" s="10">
        <f t="shared" si="108"/>
        <v>0</v>
      </c>
      <c r="R117" s="10">
        <f t="shared" si="109"/>
        <v>0</v>
      </c>
      <c r="S117" s="10">
        <f t="shared" si="110"/>
        <v>0</v>
      </c>
      <c r="T117" s="10">
        <f t="shared" si="111"/>
        <v>0</v>
      </c>
      <c r="U117" s="10">
        <f t="shared" si="112"/>
        <v>0</v>
      </c>
      <c r="V117" s="10">
        <f t="shared" si="113"/>
        <v>0</v>
      </c>
      <c r="W117" s="10">
        <f t="shared" si="114"/>
        <v>0</v>
      </c>
      <c r="X117" s="1">
        <f t="shared" si="115"/>
        <v>0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</row>
    <row r="118" spans="1:238">
      <c r="A118">
        <f t="shared" si="40"/>
        <v>93</v>
      </c>
      <c r="D118" t="s">
        <v>370</v>
      </c>
      <c r="F118" s="13">
        <v>9.6</v>
      </c>
      <c r="G118" s="10" t="str">
        <f t="shared" si="99"/>
        <v>Allocated Net Plant - Comm</v>
      </c>
      <c r="H118" s="1">
        <f>'Oth. RB Class.'!K$36</f>
        <v>400417.54772909865</v>
      </c>
      <c r="I118" s="10">
        <f t="shared" si="100"/>
        <v>154617.1900349629</v>
      </c>
      <c r="J118" s="10">
        <f t="shared" si="101"/>
        <v>91448.69117509127</v>
      </c>
      <c r="K118" s="10">
        <f t="shared" si="102"/>
        <v>1704.611563737798</v>
      </c>
      <c r="L118" s="10">
        <f t="shared" si="103"/>
        <v>75541.317863562843</v>
      </c>
      <c r="M118" s="10">
        <f t="shared" si="104"/>
        <v>77105.73709174394</v>
      </c>
      <c r="N118" s="10">
        <f t="shared" si="105"/>
        <v>0</v>
      </c>
      <c r="O118" s="10">
        <f t="shared" si="106"/>
        <v>0</v>
      </c>
      <c r="P118" s="10">
        <f t="shared" si="107"/>
        <v>0</v>
      </c>
      <c r="Q118" s="10">
        <f t="shared" si="108"/>
        <v>0</v>
      </c>
      <c r="R118" s="10">
        <f t="shared" si="109"/>
        <v>0</v>
      </c>
      <c r="S118" s="10">
        <f t="shared" si="110"/>
        <v>0</v>
      </c>
      <c r="T118" s="10">
        <f t="shared" si="111"/>
        <v>0</v>
      </c>
      <c r="U118" s="10">
        <f t="shared" si="112"/>
        <v>0</v>
      </c>
      <c r="V118" s="10">
        <f t="shared" si="113"/>
        <v>0</v>
      </c>
      <c r="W118" s="10">
        <f t="shared" si="114"/>
        <v>0</v>
      </c>
      <c r="X118" s="1">
        <f t="shared" si="115"/>
        <v>0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</row>
    <row r="119" spans="1:238">
      <c r="A119">
        <f t="shared" si="40"/>
        <v>94</v>
      </c>
      <c r="D119" t="s">
        <v>371</v>
      </c>
      <c r="F119" s="13">
        <v>9.6</v>
      </c>
      <c r="G119" s="10" t="str">
        <f t="shared" si="99"/>
        <v>Allocated Net Plant - Comm</v>
      </c>
      <c r="H119" s="1">
        <f>'Oth. RB Class.'!K$37</f>
        <v>-5036.7668973289065</v>
      </c>
      <c r="I119" s="10">
        <f t="shared" si="100"/>
        <v>-1944.8966433733544</v>
      </c>
      <c r="J119" s="10">
        <f t="shared" si="101"/>
        <v>-1150.3135742352015</v>
      </c>
      <c r="K119" s="10">
        <f t="shared" si="102"/>
        <v>-21.441945153830414</v>
      </c>
      <c r="L119" s="10">
        <f t="shared" si="103"/>
        <v>-950.21811944467902</v>
      </c>
      <c r="M119" s="10">
        <f t="shared" si="104"/>
        <v>-969.89661512184216</v>
      </c>
      <c r="N119" s="10">
        <f t="shared" si="105"/>
        <v>0</v>
      </c>
      <c r="O119" s="10">
        <f t="shared" si="106"/>
        <v>0</v>
      </c>
      <c r="P119" s="10">
        <f t="shared" si="107"/>
        <v>0</v>
      </c>
      <c r="Q119" s="10">
        <f t="shared" si="108"/>
        <v>0</v>
      </c>
      <c r="R119" s="10">
        <f t="shared" si="109"/>
        <v>0</v>
      </c>
      <c r="S119" s="10">
        <f t="shared" si="110"/>
        <v>0</v>
      </c>
      <c r="T119" s="10">
        <f t="shared" si="111"/>
        <v>0</v>
      </c>
      <c r="U119" s="10">
        <f t="shared" si="112"/>
        <v>0</v>
      </c>
      <c r="V119" s="10">
        <f t="shared" si="113"/>
        <v>0</v>
      </c>
      <c r="W119" s="10">
        <f t="shared" si="114"/>
        <v>0</v>
      </c>
      <c r="X119" s="1">
        <f t="shared" si="115"/>
        <v>0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</row>
    <row r="120" spans="1:238">
      <c r="A120">
        <f t="shared" si="40"/>
        <v>95</v>
      </c>
      <c r="D120" t="s">
        <v>372</v>
      </c>
      <c r="F120" s="13">
        <v>9.6</v>
      </c>
      <c r="G120" s="10" t="str">
        <f t="shared" si="99"/>
        <v>Allocated Net Plant - Comm</v>
      </c>
      <c r="H120" s="1">
        <f>'Oth. RB Class.'!K$38</f>
        <v>-18537.35952331981</v>
      </c>
      <c r="I120" s="10">
        <f t="shared" si="100"/>
        <v>-7158.014069110387</v>
      </c>
      <c r="J120" s="10">
        <f t="shared" si="101"/>
        <v>-4233.6238155991232</v>
      </c>
      <c r="K120" s="10">
        <f t="shared" si="102"/>
        <v>-78.915116442384672</v>
      </c>
      <c r="L120" s="10">
        <f t="shared" si="103"/>
        <v>-3497.1908100532078</v>
      </c>
      <c r="M120" s="10">
        <f t="shared" si="104"/>
        <v>-3569.6157121147116</v>
      </c>
      <c r="N120" s="10">
        <f t="shared" si="105"/>
        <v>0</v>
      </c>
      <c r="O120" s="10">
        <f t="shared" si="106"/>
        <v>0</v>
      </c>
      <c r="P120" s="10">
        <f t="shared" si="107"/>
        <v>0</v>
      </c>
      <c r="Q120" s="10">
        <f t="shared" si="108"/>
        <v>0</v>
      </c>
      <c r="R120" s="10">
        <f t="shared" si="109"/>
        <v>0</v>
      </c>
      <c r="S120" s="10">
        <f t="shared" si="110"/>
        <v>0</v>
      </c>
      <c r="T120" s="10">
        <f t="shared" si="111"/>
        <v>0</v>
      </c>
      <c r="U120" s="10">
        <f t="shared" si="112"/>
        <v>0</v>
      </c>
      <c r="V120" s="10">
        <f t="shared" si="113"/>
        <v>0</v>
      </c>
      <c r="W120" s="10">
        <f t="shared" si="114"/>
        <v>0</v>
      </c>
      <c r="X120" s="1">
        <f t="shared" ref="X120" si="116">SUM(I120:W120)-H120</f>
        <v>0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</row>
    <row r="121" spans="1:238">
      <c r="A121">
        <f t="shared" si="40"/>
        <v>96</v>
      </c>
      <c r="D121" t="s">
        <v>454</v>
      </c>
      <c r="F121" s="13">
        <v>9.6</v>
      </c>
      <c r="G121" s="10" t="str">
        <f t="shared" si="99"/>
        <v>Allocated Net Plant - Comm</v>
      </c>
      <c r="H121" s="1">
        <f>'Oth. RB Class.'!K$39</f>
        <v>-94247.556828254441</v>
      </c>
      <c r="I121" s="10">
        <f t="shared" si="100"/>
        <v>-36392.741744435298</v>
      </c>
      <c r="J121" s="10">
        <f t="shared" si="101"/>
        <v>-21524.570457199196</v>
      </c>
      <c r="K121" s="10">
        <f t="shared" si="102"/>
        <v>-401.21986694791104</v>
      </c>
      <c r="L121" s="10">
        <f t="shared" si="103"/>
        <v>-17780.401205204187</v>
      </c>
      <c r="M121" s="10">
        <f t="shared" si="104"/>
        <v>-18148.623554467871</v>
      </c>
      <c r="N121" s="10">
        <f t="shared" si="105"/>
        <v>0</v>
      </c>
      <c r="O121" s="10">
        <f t="shared" si="106"/>
        <v>0</v>
      </c>
      <c r="P121" s="10">
        <f t="shared" si="107"/>
        <v>0</v>
      </c>
      <c r="Q121" s="10">
        <f t="shared" si="108"/>
        <v>0</v>
      </c>
      <c r="R121" s="10">
        <f t="shared" si="109"/>
        <v>0</v>
      </c>
      <c r="S121" s="10">
        <f t="shared" si="110"/>
        <v>0</v>
      </c>
      <c r="T121" s="10">
        <f t="shared" si="111"/>
        <v>0</v>
      </c>
      <c r="U121" s="10">
        <f t="shared" si="112"/>
        <v>0</v>
      </c>
      <c r="V121" s="10">
        <f t="shared" si="113"/>
        <v>0</v>
      </c>
      <c r="W121" s="10">
        <f t="shared" si="114"/>
        <v>0</v>
      </c>
      <c r="X121" s="1">
        <f t="shared" si="115"/>
        <v>0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</row>
    <row r="122" spans="1:238">
      <c r="A122">
        <f t="shared" si="40"/>
        <v>97</v>
      </c>
      <c r="F122" s="13"/>
      <c r="G122" s="10"/>
      <c r="H122" s="1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</row>
    <row r="123" spans="1:238">
      <c r="A123">
        <f t="shared" si="40"/>
        <v>98</v>
      </c>
      <c r="C123" t="s">
        <v>153</v>
      </c>
      <c r="F123" s="13"/>
      <c r="G123" s="10"/>
      <c r="H123" s="1">
        <f>'Oth. RB Class.'!K$41</f>
        <v>-508661.09099913522</v>
      </c>
      <c r="I123" s="10">
        <f>SUM(I113:I121)</f>
        <v>-196414.3405213943</v>
      </c>
      <c r="J123" s="10">
        <f t="shared" ref="J123:W123" si="117">SUM(J113:J121)</f>
        <v>-116169.71156078168</v>
      </c>
      <c r="K123" s="10">
        <f t="shared" si="117"/>
        <v>-2165.4135355906624</v>
      </c>
      <c r="L123" s="10">
        <f t="shared" si="117"/>
        <v>-95962.150954454701</v>
      </c>
      <c r="M123" s="10">
        <f t="shared" si="117"/>
        <v>-97949.474426913977</v>
      </c>
      <c r="N123" s="10">
        <f t="shared" si="117"/>
        <v>0</v>
      </c>
      <c r="O123" s="10">
        <f t="shared" si="117"/>
        <v>0</v>
      </c>
      <c r="P123" s="10">
        <f t="shared" si="117"/>
        <v>0</v>
      </c>
      <c r="Q123" s="10">
        <f t="shared" si="117"/>
        <v>0</v>
      </c>
      <c r="R123" s="10">
        <f t="shared" si="117"/>
        <v>0</v>
      </c>
      <c r="S123" s="10">
        <f t="shared" si="117"/>
        <v>0</v>
      </c>
      <c r="T123" s="10">
        <f t="shared" si="117"/>
        <v>0</v>
      </c>
      <c r="U123" s="10">
        <f t="shared" si="117"/>
        <v>0</v>
      </c>
      <c r="V123" s="10">
        <f t="shared" si="117"/>
        <v>0</v>
      </c>
      <c r="W123" s="10">
        <f t="shared" si="117"/>
        <v>0</v>
      </c>
      <c r="X123" s="1">
        <f>SUM(I123:W123)-H123</f>
        <v>0</v>
      </c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</row>
    <row r="124" spans="1:238">
      <c r="A124">
        <f t="shared" si="40"/>
        <v>99</v>
      </c>
      <c r="F124" s="13"/>
      <c r="G124" s="10"/>
      <c r="H124" s="1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</row>
    <row r="125" spans="1:238">
      <c r="A125">
        <f t="shared" si="40"/>
        <v>100</v>
      </c>
      <c r="F125" s="13"/>
      <c r="G125" s="10"/>
      <c r="H125" s="1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</row>
    <row r="126" spans="1:238">
      <c r="A126">
        <f t="shared" si="40"/>
        <v>101</v>
      </c>
      <c r="C126" t="s">
        <v>127</v>
      </c>
      <c r="F126" s="13"/>
      <c r="G126" s="10"/>
      <c r="H126" s="1">
        <f>'Oth. RB Class.'!K$44</f>
        <v>-14380440.77451727</v>
      </c>
      <c r="I126" s="10">
        <f>+I108+I123</f>
        <v>-10824073.893694438</v>
      </c>
      <c r="J126" s="10">
        <f t="shared" ref="J126:W126" si="118">+J108+J123</f>
        <v>-7119620.0697339941</v>
      </c>
      <c r="K126" s="10">
        <f t="shared" si="118"/>
        <v>-189049.03113478134</v>
      </c>
      <c r="L126" s="10">
        <f t="shared" si="118"/>
        <v>1757588.3178667396</v>
      </c>
      <c r="M126" s="10">
        <f t="shared" si="118"/>
        <v>1994713.9021792002</v>
      </c>
      <c r="N126" s="10">
        <f t="shared" si="118"/>
        <v>0</v>
      </c>
      <c r="O126" s="10">
        <f t="shared" si="118"/>
        <v>0</v>
      </c>
      <c r="P126" s="10">
        <f t="shared" si="118"/>
        <v>0</v>
      </c>
      <c r="Q126" s="10">
        <f t="shared" si="118"/>
        <v>0</v>
      </c>
      <c r="R126" s="10">
        <f t="shared" si="118"/>
        <v>0</v>
      </c>
      <c r="S126" s="10">
        <f t="shared" si="118"/>
        <v>0</v>
      </c>
      <c r="T126" s="10">
        <f t="shared" si="118"/>
        <v>0</v>
      </c>
      <c r="U126" s="10">
        <f t="shared" si="118"/>
        <v>0</v>
      </c>
      <c r="V126" s="10">
        <f t="shared" si="118"/>
        <v>0</v>
      </c>
      <c r="W126" s="10">
        <f t="shared" si="118"/>
        <v>0</v>
      </c>
      <c r="X126" s="1">
        <f>SUM(I126:W126)-H126</f>
        <v>0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</row>
    <row r="127" spans="1:238">
      <c r="A127">
        <f t="shared" si="40"/>
        <v>102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</row>
    <row r="128" spans="1:238">
      <c r="A128">
        <f t="shared" si="40"/>
        <v>103</v>
      </c>
      <c r="C128" t="s">
        <v>267</v>
      </c>
      <c r="F128" s="13">
        <v>1</v>
      </c>
      <c r="G128" s="10" t="str">
        <f>VLOOKUP($F128,alloc,3)</f>
        <v>Mcf</v>
      </c>
      <c r="H128" s="1">
        <f>'Oth. RB Class.'!K$46</f>
        <v>0</v>
      </c>
      <c r="I128" s="10">
        <f>$H128*VLOOKUP($F128,alloc,6)</f>
        <v>0</v>
      </c>
      <c r="J128" s="10">
        <f>$H128*VLOOKUP($F128,alloc,7)</f>
        <v>0</v>
      </c>
      <c r="K128" s="10">
        <f>$H128*VLOOKUP($F128,alloc,8)</f>
        <v>0</v>
      </c>
      <c r="L128" s="10">
        <f>$H128*VLOOKUP($F128,alloc,9)</f>
        <v>0</v>
      </c>
      <c r="M128" s="10">
        <f>$H128*VLOOKUP($F128,alloc,10)</f>
        <v>0</v>
      </c>
      <c r="N128" s="10">
        <f>$H128*VLOOKUP($F128,alloc,11)</f>
        <v>0</v>
      </c>
      <c r="O128" s="10">
        <f>$H128*VLOOKUP($F128,alloc,12)</f>
        <v>0</v>
      </c>
      <c r="P128" s="10">
        <f>$H128*VLOOKUP($F128,alloc,13)</f>
        <v>0</v>
      </c>
      <c r="Q128" s="10">
        <f>$H128*VLOOKUP($F128,alloc,14)</f>
        <v>0</v>
      </c>
      <c r="R128" s="10">
        <f>$H128*VLOOKUP($F128,alloc,15)</f>
        <v>0</v>
      </c>
      <c r="S128" s="10">
        <f>$H128*VLOOKUP($F128,alloc,16)</f>
        <v>0</v>
      </c>
      <c r="T128" s="10">
        <f>$H128*VLOOKUP($F128,alloc,17)</f>
        <v>0</v>
      </c>
      <c r="U128" s="10">
        <f>$H128*VLOOKUP($F128,alloc,18)</f>
        <v>0</v>
      </c>
      <c r="V128" s="10">
        <f>$H128*VLOOKUP($F128,alloc,19)</f>
        <v>0</v>
      </c>
      <c r="W128" s="10">
        <f>$H128*VLOOKUP($F128,alloc,20)</f>
        <v>0</v>
      </c>
      <c r="X128" s="1">
        <f>SUM(I128:W128)-H128</f>
        <v>0</v>
      </c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</row>
    <row r="129" spans="1:238">
      <c r="F129" s="13"/>
      <c r="G129" s="10"/>
      <c r="H129" s="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</row>
    <row r="130" spans="1:238">
      <c r="B130" s="1"/>
      <c r="C130" s="1"/>
      <c r="D130" s="1"/>
      <c r="E130" s="2" t="s">
        <v>44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</row>
    <row r="131" spans="1:238">
      <c r="M131" s="3"/>
      <c r="N131" s="3"/>
      <c r="P131" s="2"/>
      <c r="Q131" s="2"/>
      <c r="R131" s="2"/>
      <c r="S131" s="2"/>
      <c r="T131" s="2"/>
      <c r="U131" s="2"/>
    </row>
    <row r="132" spans="1:238">
      <c r="A132" s="33"/>
      <c r="I132" s="24"/>
      <c r="J132" s="3"/>
      <c r="K132" s="3"/>
      <c r="L132" s="3"/>
      <c r="M132" s="2"/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38">
      <c r="A133" s="79" t="s">
        <v>290</v>
      </c>
      <c r="F133" s="15" t="s">
        <v>38</v>
      </c>
      <c r="G133" s="12" t="s">
        <v>38</v>
      </c>
      <c r="H133" s="2" t="s">
        <v>1</v>
      </c>
      <c r="I133" s="2" t="s">
        <v>56</v>
      </c>
      <c r="J133" s="2" t="s">
        <v>543</v>
      </c>
      <c r="K133" s="2" t="s">
        <v>543</v>
      </c>
      <c r="L133" s="42" t="s">
        <v>544</v>
      </c>
      <c r="M133" s="42" t="s">
        <v>544</v>
      </c>
      <c r="N133" s="2"/>
      <c r="O133" s="2"/>
      <c r="P133" s="2"/>
      <c r="Q133" s="2"/>
      <c r="R133" s="2"/>
      <c r="S133" s="3"/>
      <c r="T133" s="3"/>
      <c r="U133" s="3"/>
      <c r="V133" s="2"/>
      <c r="W133" s="2"/>
      <c r="X133" s="2"/>
    </row>
    <row r="134" spans="1:238">
      <c r="A134" s="79" t="s">
        <v>289</v>
      </c>
      <c r="F134" s="15" t="s">
        <v>39</v>
      </c>
      <c r="G134" s="12" t="s">
        <v>21</v>
      </c>
      <c r="H134" s="2" t="s">
        <v>2</v>
      </c>
      <c r="I134" s="2" t="s">
        <v>464</v>
      </c>
      <c r="J134" s="42" t="s">
        <v>545</v>
      </c>
      <c r="K134" s="42" t="s">
        <v>546</v>
      </c>
      <c r="L134" s="42" t="s">
        <v>545</v>
      </c>
      <c r="M134" s="42" t="s">
        <v>546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38">
      <c r="A135" s="33">
        <v>103</v>
      </c>
      <c r="C135" t="s">
        <v>150</v>
      </c>
      <c r="F135" s="13"/>
      <c r="G135" s="10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</row>
    <row r="136" spans="1:238">
      <c r="A136" s="33">
        <f t="shared" ref="A136:A169" si="119">A135+1</f>
        <v>104</v>
      </c>
      <c r="F136" s="13"/>
      <c r="G136" s="10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</row>
    <row r="137" spans="1:238">
      <c r="A137">
        <f t="shared" si="119"/>
        <v>105</v>
      </c>
      <c r="D137" t="s">
        <v>359</v>
      </c>
      <c r="F137" s="13"/>
      <c r="G137" s="10"/>
      <c r="H137" s="1">
        <f>'Oth. RB Class.'!F$14</f>
        <v>-537428.85166666668</v>
      </c>
      <c r="I137" s="10">
        <f t="shared" ref="I137:W137" si="120">+I14+I55+I96</f>
        <v>-327851.79828591709</v>
      </c>
      <c r="J137" s="10">
        <f t="shared" si="120"/>
        <v>-183936.13479130386</v>
      </c>
      <c r="K137" s="10">
        <f t="shared" si="120"/>
        <v>-4946.9968632715345</v>
      </c>
      <c r="L137" s="10">
        <f t="shared" si="120"/>
        <v>-10790.061143831839</v>
      </c>
      <c r="M137" s="10">
        <f t="shared" si="120"/>
        <v>-9903.8605823424132</v>
      </c>
      <c r="N137" s="10">
        <f t="shared" si="120"/>
        <v>0</v>
      </c>
      <c r="O137" s="10">
        <f t="shared" si="120"/>
        <v>0</v>
      </c>
      <c r="P137" s="10">
        <f t="shared" si="120"/>
        <v>0</v>
      </c>
      <c r="Q137" s="10">
        <f t="shared" si="120"/>
        <v>0</v>
      </c>
      <c r="R137" s="10">
        <f t="shared" si="120"/>
        <v>0</v>
      </c>
      <c r="S137" s="10">
        <f t="shared" si="120"/>
        <v>0</v>
      </c>
      <c r="T137" s="10">
        <f t="shared" si="120"/>
        <v>0</v>
      </c>
      <c r="U137" s="10">
        <f t="shared" si="120"/>
        <v>0</v>
      </c>
      <c r="V137" s="10">
        <f t="shared" si="120"/>
        <v>0</v>
      </c>
      <c r="W137" s="10">
        <f t="shared" si="120"/>
        <v>0</v>
      </c>
      <c r="X137" s="1">
        <f>SUM(I137:W137)-H137</f>
        <v>0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</row>
    <row r="138" spans="1:238">
      <c r="A138">
        <f t="shared" si="119"/>
        <v>106</v>
      </c>
      <c r="D138" t="s">
        <v>357</v>
      </c>
      <c r="F138" s="13"/>
      <c r="G138" s="10"/>
      <c r="H138" s="1">
        <f>'Oth. RB Class.'!F$15</f>
        <v>752714.60186733364</v>
      </c>
      <c r="I138" s="10">
        <f t="shared" ref="I138:W138" si="121">+I15+I56+I97</f>
        <v>459184.19722530054</v>
      </c>
      <c r="J138" s="10">
        <f t="shared" si="121"/>
        <v>257618.1275699824</v>
      </c>
      <c r="K138" s="10">
        <f t="shared" si="121"/>
        <v>6928.6878864589571</v>
      </c>
      <c r="L138" s="10">
        <f t="shared" si="121"/>
        <v>15112.39404586532</v>
      </c>
      <c r="M138" s="10">
        <f t="shared" si="121"/>
        <v>13871.195139726477</v>
      </c>
      <c r="N138" s="10">
        <f t="shared" si="121"/>
        <v>0</v>
      </c>
      <c r="O138" s="10">
        <f t="shared" si="121"/>
        <v>0</v>
      </c>
      <c r="P138" s="10">
        <f t="shared" si="121"/>
        <v>0</v>
      </c>
      <c r="Q138" s="10">
        <f t="shared" si="121"/>
        <v>0</v>
      </c>
      <c r="R138" s="10">
        <f t="shared" si="121"/>
        <v>0</v>
      </c>
      <c r="S138" s="10">
        <f t="shared" si="121"/>
        <v>0</v>
      </c>
      <c r="T138" s="10">
        <f t="shared" si="121"/>
        <v>0</v>
      </c>
      <c r="U138" s="10">
        <f t="shared" si="121"/>
        <v>0</v>
      </c>
      <c r="V138" s="10">
        <f t="shared" si="121"/>
        <v>0</v>
      </c>
      <c r="W138" s="10">
        <f t="shared" si="121"/>
        <v>0</v>
      </c>
      <c r="X138" s="1">
        <f t="shared" ref="X138:X147" si="122">SUM(I138:W138)-H138</f>
        <v>0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</row>
    <row r="139" spans="1:238">
      <c r="A139">
        <f t="shared" si="119"/>
        <v>107</v>
      </c>
      <c r="D139" t="s">
        <v>358</v>
      </c>
      <c r="F139" s="13"/>
      <c r="G139" s="10"/>
      <c r="H139" s="1">
        <f>'Oth. RB Class.'!F$16</f>
        <v>0</v>
      </c>
      <c r="I139" s="10">
        <f t="shared" ref="I139:W139" si="123">+I16+I57+I98</f>
        <v>0</v>
      </c>
      <c r="J139" s="10">
        <f t="shared" si="123"/>
        <v>0</v>
      </c>
      <c r="K139" s="10">
        <f t="shared" si="123"/>
        <v>0</v>
      </c>
      <c r="L139" s="10">
        <f t="shared" si="123"/>
        <v>0</v>
      </c>
      <c r="M139" s="10">
        <f t="shared" si="123"/>
        <v>0</v>
      </c>
      <c r="N139" s="10">
        <f t="shared" si="123"/>
        <v>0</v>
      </c>
      <c r="O139" s="10">
        <f t="shared" si="123"/>
        <v>0</v>
      </c>
      <c r="P139" s="10">
        <f t="shared" si="123"/>
        <v>0</v>
      </c>
      <c r="Q139" s="10">
        <f t="shared" si="123"/>
        <v>0</v>
      </c>
      <c r="R139" s="10">
        <f t="shared" si="123"/>
        <v>0</v>
      </c>
      <c r="S139" s="10">
        <f t="shared" si="123"/>
        <v>0</v>
      </c>
      <c r="T139" s="10">
        <f t="shared" si="123"/>
        <v>0</v>
      </c>
      <c r="U139" s="10">
        <f t="shared" si="123"/>
        <v>0</v>
      </c>
      <c r="V139" s="10">
        <f t="shared" si="123"/>
        <v>0</v>
      </c>
      <c r="W139" s="10">
        <f t="shared" si="123"/>
        <v>0</v>
      </c>
      <c r="X139" s="1">
        <f t="shared" si="12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</row>
    <row r="140" spans="1:238">
      <c r="A140">
        <f t="shared" si="119"/>
        <v>108</v>
      </c>
      <c r="D140" t="s">
        <v>364</v>
      </c>
      <c r="F140" s="13"/>
      <c r="G140" s="10"/>
      <c r="H140" s="1">
        <f>'Oth. RB Class.'!F$17</f>
        <v>0</v>
      </c>
      <c r="I140" s="10">
        <f t="shared" ref="I140:W140" si="124">+I17+I58+I99</f>
        <v>0</v>
      </c>
      <c r="J140" s="10">
        <f t="shared" si="124"/>
        <v>0</v>
      </c>
      <c r="K140" s="10">
        <f t="shared" si="124"/>
        <v>0</v>
      </c>
      <c r="L140" s="10">
        <f t="shared" si="124"/>
        <v>0</v>
      </c>
      <c r="M140" s="10">
        <f t="shared" si="124"/>
        <v>0</v>
      </c>
      <c r="N140" s="10">
        <f t="shared" si="124"/>
        <v>0</v>
      </c>
      <c r="O140" s="10">
        <f t="shared" si="124"/>
        <v>0</v>
      </c>
      <c r="P140" s="10">
        <f t="shared" si="124"/>
        <v>0</v>
      </c>
      <c r="Q140" s="10">
        <f t="shared" si="124"/>
        <v>0</v>
      </c>
      <c r="R140" s="10">
        <f t="shared" si="124"/>
        <v>0</v>
      </c>
      <c r="S140" s="10">
        <f t="shared" si="124"/>
        <v>0</v>
      </c>
      <c r="T140" s="10">
        <f t="shared" si="124"/>
        <v>0</v>
      </c>
      <c r="U140" s="10">
        <f t="shared" si="124"/>
        <v>0</v>
      </c>
      <c r="V140" s="10">
        <f t="shared" si="124"/>
        <v>0</v>
      </c>
      <c r="W140" s="10">
        <f t="shared" si="124"/>
        <v>0</v>
      </c>
      <c r="X140" s="1">
        <f t="shared" si="12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</row>
    <row r="141" spans="1:238">
      <c r="A141">
        <f t="shared" si="119"/>
        <v>109</v>
      </c>
      <c r="D141" t="s">
        <v>154</v>
      </c>
      <c r="F141" s="13"/>
      <c r="G141" s="10"/>
      <c r="H141" s="1">
        <f>'Oth. RB Class.'!F$18</f>
        <v>8401855.403916873</v>
      </c>
      <c r="I141" s="10">
        <f t="shared" ref="I141:W141" si="125">+I18+I59+I100</f>
        <v>2580041.2434143787</v>
      </c>
      <c r="J141" s="10">
        <f t="shared" si="125"/>
        <v>1699317.4512950599</v>
      </c>
      <c r="K141" s="10">
        <f t="shared" si="125"/>
        <v>68570.68271389298</v>
      </c>
      <c r="L141" s="10">
        <f t="shared" si="125"/>
        <v>1905189.9344790955</v>
      </c>
      <c r="M141" s="10">
        <f t="shared" si="125"/>
        <v>2148736.0920144459</v>
      </c>
      <c r="N141" s="10">
        <f t="shared" si="125"/>
        <v>0</v>
      </c>
      <c r="O141" s="10">
        <f t="shared" si="125"/>
        <v>0</v>
      </c>
      <c r="P141" s="10">
        <f t="shared" si="125"/>
        <v>0</v>
      </c>
      <c r="Q141" s="10">
        <f t="shared" si="125"/>
        <v>0</v>
      </c>
      <c r="R141" s="10">
        <f t="shared" si="125"/>
        <v>0</v>
      </c>
      <c r="S141" s="10">
        <f t="shared" si="125"/>
        <v>0</v>
      </c>
      <c r="T141" s="10">
        <f t="shared" si="125"/>
        <v>0</v>
      </c>
      <c r="U141" s="10">
        <f t="shared" si="125"/>
        <v>0</v>
      </c>
      <c r="V141" s="10">
        <f t="shared" si="125"/>
        <v>0</v>
      </c>
      <c r="W141" s="10">
        <f t="shared" si="125"/>
        <v>0</v>
      </c>
      <c r="X141" s="1">
        <f t="shared" si="12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</row>
    <row r="142" spans="1:238">
      <c r="A142">
        <f t="shared" si="119"/>
        <v>110</v>
      </c>
      <c r="D142" t="s">
        <v>360</v>
      </c>
      <c r="F142" s="13"/>
      <c r="G142" s="10"/>
      <c r="H142" s="1">
        <f>'Oth. RB Class.'!F$19</f>
        <v>0</v>
      </c>
      <c r="I142" s="10">
        <f t="shared" ref="I142:W142" si="126">+I19+I60+I101</f>
        <v>0</v>
      </c>
      <c r="J142" s="10">
        <f t="shared" si="126"/>
        <v>0</v>
      </c>
      <c r="K142" s="10">
        <f t="shared" si="126"/>
        <v>0</v>
      </c>
      <c r="L142" s="10">
        <f t="shared" si="126"/>
        <v>0</v>
      </c>
      <c r="M142" s="10">
        <f t="shared" si="126"/>
        <v>0</v>
      </c>
      <c r="N142" s="10">
        <f t="shared" si="126"/>
        <v>0</v>
      </c>
      <c r="O142" s="10">
        <f t="shared" si="126"/>
        <v>0</v>
      </c>
      <c r="P142" s="10">
        <f t="shared" si="126"/>
        <v>0</v>
      </c>
      <c r="Q142" s="10">
        <f t="shared" si="126"/>
        <v>0</v>
      </c>
      <c r="R142" s="10">
        <f t="shared" si="126"/>
        <v>0</v>
      </c>
      <c r="S142" s="10">
        <f t="shared" si="126"/>
        <v>0</v>
      </c>
      <c r="T142" s="10">
        <f t="shared" si="126"/>
        <v>0</v>
      </c>
      <c r="U142" s="10">
        <f t="shared" si="126"/>
        <v>0</v>
      </c>
      <c r="V142" s="10">
        <f t="shared" si="126"/>
        <v>0</v>
      </c>
      <c r="W142" s="10">
        <f t="shared" si="126"/>
        <v>0</v>
      </c>
      <c r="X142" s="1">
        <f t="shared" si="12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</row>
    <row r="143" spans="1:238">
      <c r="A143">
        <f t="shared" si="119"/>
        <v>111</v>
      </c>
      <c r="D143" t="s">
        <v>361</v>
      </c>
      <c r="F143" s="13"/>
      <c r="G143" s="10"/>
      <c r="H143" s="1">
        <f>'Oth. RB Class.'!F$20</f>
        <v>0</v>
      </c>
      <c r="I143" s="10">
        <f t="shared" ref="I143:W143" si="127">+I20+I61+I102</f>
        <v>0</v>
      </c>
      <c r="J143" s="10">
        <f t="shared" si="127"/>
        <v>0</v>
      </c>
      <c r="K143" s="10">
        <f t="shared" si="127"/>
        <v>0</v>
      </c>
      <c r="L143" s="10">
        <f t="shared" si="127"/>
        <v>0</v>
      </c>
      <c r="M143" s="10">
        <f t="shared" si="127"/>
        <v>0</v>
      </c>
      <c r="N143" s="10">
        <f t="shared" si="127"/>
        <v>0</v>
      </c>
      <c r="O143" s="10">
        <f t="shared" si="127"/>
        <v>0</v>
      </c>
      <c r="P143" s="10">
        <f t="shared" si="127"/>
        <v>0</v>
      </c>
      <c r="Q143" s="10">
        <f t="shared" si="127"/>
        <v>0</v>
      </c>
      <c r="R143" s="10">
        <f t="shared" si="127"/>
        <v>0</v>
      </c>
      <c r="S143" s="10">
        <f t="shared" si="127"/>
        <v>0</v>
      </c>
      <c r="T143" s="10">
        <f t="shared" si="127"/>
        <v>0</v>
      </c>
      <c r="U143" s="10">
        <f t="shared" si="127"/>
        <v>0</v>
      </c>
      <c r="V143" s="10">
        <f t="shared" si="127"/>
        <v>0</v>
      </c>
      <c r="W143" s="10">
        <f t="shared" si="127"/>
        <v>0</v>
      </c>
      <c r="X143" s="1">
        <f t="shared" si="122"/>
        <v>0</v>
      </c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</row>
    <row r="144" spans="1:238">
      <c r="A144">
        <f t="shared" si="119"/>
        <v>112</v>
      </c>
      <c r="D144" t="s">
        <v>362</v>
      </c>
      <c r="F144" s="13"/>
      <c r="G144" s="10"/>
      <c r="H144" s="1">
        <f>'Oth. RB Class.'!F$21</f>
        <v>0</v>
      </c>
      <c r="I144" s="10">
        <f t="shared" ref="I144:W144" si="128">+I21+I62+I103</f>
        <v>0</v>
      </c>
      <c r="J144" s="10">
        <f t="shared" si="128"/>
        <v>0</v>
      </c>
      <c r="K144" s="10">
        <f t="shared" si="128"/>
        <v>0</v>
      </c>
      <c r="L144" s="10">
        <f t="shared" si="128"/>
        <v>0</v>
      </c>
      <c r="M144" s="10">
        <f t="shared" si="128"/>
        <v>0</v>
      </c>
      <c r="N144" s="10">
        <f t="shared" si="128"/>
        <v>0</v>
      </c>
      <c r="O144" s="10">
        <f t="shared" si="128"/>
        <v>0</v>
      </c>
      <c r="P144" s="10">
        <f t="shared" si="128"/>
        <v>0</v>
      </c>
      <c r="Q144" s="10">
        <f t="shared" si="128"/>
        <v>0</v>
      </c>
      <c r="R144" s="10">
        <f t="shared" si="128"/>
        <v>0</v>
      </c>
      <c r="S144" s="10">
        <f t="shared" si="128"/>
        <v>0</v>
      </c>
      <c r="T144" s="10">
        <f t="shared" si="128"/>
        <v>0</v>
      </c>
      <c r="U144" s="10">
        <f t="shared" si="128"/>
        <v>0</v>
      </c>
      <c r="V144" s="10">
        <f t="shared" si="128"/>
        <v>0</v>
      </c>
      <c r="W144" s="10">
        <f t="shared" si="128"/>
        <v>0</v>
      </c>
      <c r="X144" s="1">
        <f t="shared" si="122"/>
        <v>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</row>
    <row r="145" spans="1:238">
      <c r="A145">
        <f t="shared" si="119"/>
        <v>113</v>
      </c>
      <c r="D145" t="s">
        <v>363</v>
      </c>
      <c r="F145" s="13"/>
      <c r="G145" s="10"/>
      <c r="H145" s="1">
        <f>'Oth. RB Class.'!F$22</f>
        <v>0</v>
      </c>
      <c r="I145" s="10">
        <f t="shared" ref="I145:W146" si="129">+I22+I63+I104</f>
        <v>0</v>
      </c>
      <c r="J145" s="10">
        <f t="shared" si="129"/>
        <v>0</v>
      </c>
      <c r="K145" s="10">
        <f t="shared" si="129"/>
        <v>0</v>
      </c>
      <c r="L145" s="10">
        <f t="shared" si="129"/>
        <v>0</v>
      </c>
      <c r="M145" s="10">
        <f t="shared" si="129"/>
        <v>0</v>
      </c>
      <c r="N145" s="10">
        <f t="shared" si="129"/>
        <v>0</v>
      </c>
      <c r="O145" s="10">
        <f t="shared" si="129"/>
        <v>0</v>
      </c>
      <c r="P145" s="10">
        <f t="shared" si="129"/>
        <v>0</v>
      </c>
      <c r="Q145" s="10">
        <f t="shared" si="129"/>
        <v>0</v>
      </c>
      <c r="R145" s="10">
        <f t="shared" si="129"/>
        <v>0</v>
      </c>
      <c r="S145" s="10">
        <f t="shared" si="129"/>
        <v>0</v>
      </c>
      <c r="T145" s="10">
        <f t="shared" si="129"/>
        <v>0</v>
      </c>
      <c r="U145" s="10">
        <f t="shared" si="129"/>
        <v>0</v>
      </c>
      <c r="V145" s="10">
        <f t="shared" si="129"/>
        <v>0</v>
      </c>
      <c r="W145" s="10">
        <f t="shared" si="129"/>
        <v>0</v>
      </c>
      <c r="X145" s="1">
        <f t="shared" si="122"/>
        <v>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</row>
    <row r="146" spans="1:238">
      <c r="A146">
        <f t="shared" si="119"/>
        <v>114</v>
      </c>
      <c r="D146" t="s">
        <v>142</v>
      </c>
      <c r="F146" s="13"/>
      <c r="G146" s="10"/>
      <c r="H146" s="1">
        <f>'Oth. RB Class.'!F$23</f>
        <v>-3062526.8829987803</v>
      </c>
      <c r="I146" s="10">
        <f t="shared" si="129"/>
        <v>-1868256.5008863104</v>
      </c>
      <c r="J146" s="10">
        <f t="shared" si="129"/>
        <v>-1048156.1527750667</v>
      </c>
      <c r="K146" s="10">
        <f t="shared" si="129"/>
        <v>-28190.356429312989</v>
      </c>
      <c r="L146" s="10">
        <f t="shared" si="129"/>
        <v>-61486.933981507231</v>
      </c>
      <c r="M146" s="10">
        <f t="shared" si="129"/>
        <v>-56436.938926583549</v>
      </c>
      <c r="N146" s="10">
        <f t="shared" si="129"/>
        <v>0</v>
      </c>
      <c r="O146" s="10">
        <f t="shared" si="129"/>
        <v>0</v>
      </c>
      <c r="P146" s="10">
        <f t="shared" si="129"/>
        <v>0</v>
      </c>
      <c r="Q146" s="10">
        <f t="shared" si="129"/>
        <v>0</v>
      </c>
      <c r="R146" s="10">
        <f t="shared" si="129"/>
        <v>0</v>
      </c>
      <c r="S146" s="10">
        <f t="shared" si="129"/>
        <v>0</v>
      </c>
      <c r="T146" s="10">
        <f t="shared" si="129"/>
        <v>0</v>
      </c>
      <c r="U146" s="10">
        <f t="shared" si="129"/>
        <v>0</v>
      </c>
      <c r="V146" s="10">
        <f t="shared" si="129"/>
        <v>0</v>
      </c>
      <c r="W146" s="10">
        <f t="shared" si="129"/>
        <v>0</v>
      </c>
      <c r="X146" s="1">
        <f t="shared" ref="X146" si="130">SUM(I146:W146)-H146</f>
        <v>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</row>
    <row r="147" spans="1:238">
      <c r="A147">
        <f t="shared" si="119"/>
        <v>115</v>
      </c>
      <c r="D147" t="s">
        <v>462</v>
      </c>
      <c r="F147" s="13"/>
      <c r="G147" s="10"/>
      <c r="H147" s="1">
        <f>'Oth. RB Class.'!F$24</f>
        <v>-27397197.734221611</v>
      </c>
      <c r="I147" s="10">
        <f t="shared" ref="I147:W147" si="131">+I24+I65+I106</f>
        <v>-16713320.316361643</v>
      </c>
      <c r="J147" s="10">
        <f t="shared" si="131"/>
        <v>-9376747.5261476543</v>
      </c>
      <c r="K147" s="10">
        <f t="shared" si="131"/>
        <v>-252189.38438699124</v>
      </c>
      <c r="L147" s="10">
        <f t="shared" si="131"/>
        <v>-550058.74322738312</v>
      </c>
      <c r="M147" s="10">
        <f t="shared" si="131"/>
        <v>-504881.7640979428</v>
      </c>
      <c r="N147" s="10">
        <f t="shared" si="131"/>
        <v>0</v>
      </c>
      <c r="O147" s="10">
        <f t="shared" si="131"/>
        <v>0</v>
      </c>
      <c r="P147" s="10">
        <f t="shared" si="131"/>
        <v>0</v>
      </c>
      <c r="Q147" s="10">
        <f t="shared" si="131"/>
        <v>0</v>
      </c>
      <c r="R147" s="10">
        <f t="shared" si="131"/>
        <v>0</v>
      </c>
      <c r="S147" s="10">
        <f t="shared" si="131"/>
        <v>0</v>
      </c>
      <c r="T147" s="10">
        <f t="shared" si="131"/>
        <v>0</v>
      </c>
      <c r="U147" s="10">
        <f t="shared" si="131"/>
        <v>0</v>
      </c>
      <c r="V147" s="10">
        <f t="shared" si="131"/>
        <v>0</v>
      </c>
      <c r="W147" s="10">
        <f t="shared" si="131"/>
        <v>0</v>
      </c>
      <c r="X147" s="1">
        <f t="shared" si="122"/>
        <v>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</row>
    <row r="148" spans="1:238">
      <c r="A148">
        <f t="shared" si="119"/>
        <v>116</v>
      </c>
      <c r="H148" s="1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</row>
    <row r="149" spans="1:238">
      <c r="A149">
        <f t="shared" si="119"/>
        <v>117</v>
      </c>
      <c r="C149" t="s">
        <v>151</v>
      </c>
      <c r="H149" s="1">
        <f>'Oth. RB Class.'!F$26</f>
        <v>-21842583.463102851</v>
      </c>
      <c r="I149" s="1">
        <f>SUM(I137:I147)</f>
        <v>-15870203.174894191</v>
      </c>
      <c r="J149" s="1">
        <f t="shared" ref="J149:W149" si="132">SUM(J137:J147)</f>
        <v>-8651904.2348489817</v>
      </c>
      <c r="K149" s="1">
        <f t="shared" si="132"/>
        <v>-209827.36707922383</v>
      </c>
      <c r="L149" s="1">
        <f t="shared" si="132"/>
        <v>1297966.5901722386</v>
      </c>
      <c r="M149" s="1">
        <f t="shared" si="132"/>
        <v>1591384.7235473038</v>
      </c>
      <c r="N149" s="1">
        <f t="shared" si="132"/>
        <v>0</v>
      </c>
      <c r="O149" s="1">
        <f t="shared" si="132"/>
        <v>0</v>
      </c>
      <c r="P149" s="1">
        <f t="shared" si="132"/>
        <v>0</v>
      </c>
      <c r="Q149" s="1">
        <f t="shared" si="132"/>
        <v>0</v>
      </c>
      <c r="R149" s="1">
        <f t="shared" si="132"/>
        <v>0</v>
      </c>
      <c r="S149" s="1">
        <f t="shared" si="132"/>
        <v>0</v>
      </c>
      <c r="T149" s="1">
        <f t="shared" si="132"/>
        <v>0</v>
      </c>
      <c r="U149" s="1">
        <f t="shared" si="132"/>
        <v>0</v>
      </c>
      <c r="V149" s="1">
        <f t="shared" si="132"/>
        <v>0</v>
      </c>
      <c r="W149" s="1">
        <f t="shared" si="132"/>
        <v>0</v>
      </c>
      <c r="X149" s="1">
        <f>SUM(I149:W149)-H149</f>
        <v>0</v>
      </c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</row>
    <row r="150" spans="1:238">
      <c r="A150">
        <f t="shared" si="119"/>
        <v>118</v>
      </c>
      <c r="F150" s="13"/>
      <c r="G150" s="10"/>
      <c r="H150" s="1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</row>
    <row r="151" spans="1:238">
      <c r="A151">
        <f t="shared" si="119"/>
        <v>119</v>
      </c>
      <c r="F151" s="13"/>
      <c r="G151" s="10"/>
      <c r="H151" s="1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</row>
    <row r="152" spans="1:238">
      <c r="A152">
        <f t="shared" si="119"/>
        <v>120</v>
      </c>
      <c r="C152" t="s">
        <v>152</v>
      </c>
      <c r="F152" s="13"/>
      <c r="G152" s="10"/>
      <c r="H152" s="1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</row>
    <row r="153" spans="1:238">
      <c r="A153">
        <f t="shared" si="119"/>
        <v>121</v>
      </c>
      <c r="F153" s="13"/>
      <c r="G153" s="10"/>
      <c r="H153" s="1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</row>
    <row r="154" spans="1:238">
      <c r="A154">
        <f t="shared" si="119"/>
        <v>122</v>
      </c>
      <c r="D154" t="s">
        <v>365</v>
      </c>
      <c r="F154" s="13"/>
      <c r="G154" s="10"/>
      <c r="H154" s="1">
        <f>'Oth. RB Class.'!F$31</f>
        <v>-683775.07500000007</v>
      </c>
      <c r="I154" s="10">
        <f t="shared" ref="I154:W154" si="133">+I31+I72+I113</f>
        <v>-607581.051546323</v>
      </c>
      <c r="J154" s="10">
        <f t="shared" si="133"/>
        <v>-75450.116471624598</v>
      </c>
      <c r="K154" s="10">
        <f t="shared" si="133"/>
        <v>-30.529148980914062</v>
      </c>
      <c r="L154" s="10">
        <f t="shared" si="133"/>
        <v>-449.63116455608815</v>
      </c>
      <c r="M154" s="10">
        <f t="shared" si="133"/>
        <v>-263.74666851552564</v>
      </c>
      <c r="N154" s="10">
        <f t="shared" si="133"/>
        <v>0</v>
      </c>
      <c r="O154" s="10">
        <f t="shared" si="133"/>
        <v>0</v>
      </c>
      <c r="P154" s="10">
        <f t="shared" si="133"/>
        <v>0</v>
      </c>
      <c r="Q154" s="10">
        <f t="shared" si="133"/>
        <v>0</v>
      </c>
      <c r="R154" s="10">
        <f t="shared" si="133"/>
        <v>0</v>
      </c>
      <c r="S154" s="10">
        <f t="shared" si="133"/>
        <v>0</v>
      </c>
      <c r="T154" s="10">
        <f t="shared" si="133"/>
        <v>0</v>
      </c>
      <c r="U154" s="10">
        <f t="shared" si="133"/>
        <v>0</v>
      </c>
      <c r="V154" s="10">
        <f t="shared" si="133"/>
        <v>0</v>
      </c>
      <c r="W154" s="10">
        <f t="shared" si="133"/>
        <v>0</v>
      </c>
      <c r="X154" s="1">
        <f t="shared" ref="X154:X162" si="134">SUM(I154:W154)-H154</f>
        <v>0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</row>
    <row r="155" spans="1:238">
      <c r="A155">
        <f t="shared" si="119"/>
        <v>123</v>
      </c>
      <c r="D155" t="s">
        <v>366</v>
      </c>
      <c r="F155" s="13"/>
      <c r="G155" s="10"/>
      <c r="H155" s="1">
        <f>'Oth. RB Class.'!F$32</f>
        <v>0</v>
      </c>
      <c r="I155" s="10">
        <f t="shared" ref="I155:W155" si="135">+I32+I73+I114</f>
        <v>0</v>
      </c>
      <c r="J155" s="10">
        <f t="shared" si="135"/>
        <v>0</v>
      </c>
      <c r="K155" s="10">
        <f t="shared" si="135"/>
        <v>0</v>
      </c>
      <c r="L155" s="10">
        <f t="shared" si="135"/>
        <v>0</v>
      </c>
      <c r="M155" s="10">
        <f t="shared" si="135"/>
        <v>0</v>
      </c>
      <c r="N155" s="10">
        <f t="shared" si="135"/>
        <v>0</v>
      </c>
      <c r="O155" s="10">
        <f t="shared" si="135"/>
        <v>0</v>
      </c>
      <c r="P155" s="10">
        <f t="shared" si="135"/>
        <v>0</v>
      </c>
      <c r="Q155" s="10">
        <f t="shared" si="135"/>
        <v>0</v>
      </c>
      <c r="R155" s="10">
        <f t="shared" si="135"/>
        <v>0</v>
      </c>
      <c r="S155" s="10">
        <f t="shared" si="135"/>
        <v>0</v>
      </c>
      <c r="T155" s="10">
        <f t="shared" si="135"/>
        <v>0</v>
      </c>
      <c r="U155" s="10">
        <f t="shared" si="135"/>
        <v>0</v>
      </c>
      <c r="V155" s="10">
        <f t="shared" si="135"/>
        <v>0</v>
      </c>
      <c r="W155" s="10">
        <f t="shared" si="135"/>
        <v>0</v>
      </c>
      <c r="X155" s="1">
        <f t="shared" si="134"/>
        <v>0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</row>
    <row r="156" spans="1:238">
      <c r="A156">
        <f t="shared" si="119"/>
        <v>124</v>
      </c>
      <c r="D156" t="s">
        <v>367</v>
      </c>
      <c r="F156" s="13"/>
      <c r="G156" s="10"/>
      <c r="H156" s="1">
        <f>'Oth. RB Class.'!F$33</f>
        <v>0</v>
      </c>
      <c r="I156" s="10">
        <f t="shared" ref="I156:W156" si="136">+I33+I74+I115</f>
        <v>0</v>
      </c>
      <c r="J156" s="10">
        <f t="shared" si="136"/>
        <v>0</v>
      </c>
      <c r="K156" s="10">
        <f t="shared" si="136"/>
        <v>0</v>
      </c>
      <c r="L156" s="10">
        <f t="shared" si="136"/>
        <v>0</v>
      </c>
      <c r="M156" s="10">
        <f t="shared" si="136"/>
        <v>0</v>
      </c>
      <c r="N156" s="10">
        <f t="shared" si="136"/>
        <v>0</v>
      </c>
      <c r="O156" s="10">
        <f t="shared" si="136"/>
        <v>0</v>
      </c>
      <c r="P156" s="10">
        <f t="shared" si="136"/>
        <v>0</v>
      </c>
      <c r="Q156" s="10">
        <f t="shared" si="136"/>
        <v>0</v>
      </c>
      <c r="R156" s="10">
        <f t="shared" si="136"/>
        <v>0</v>
      </c>
      <c r="S156" s="10">
        <f t="shared" si="136"/>
        <v>0</v>
      </c>
      <c r="T156" s="10">
        <f t="shared" si="136"/>
        <v>0</v>
      </c>
      <c r="U156" s="10">
        <f t="shared" si="136"/>
        <v>0</v>
      </c>
      <c r="V156" s="10">
        <f t="shared" si="136"/>
        <v>0</v>
      </c>
      <c r="W156" s="10">
        <f t="shared" si="136"/>
        <v>0</v>
      </c>
      <c r="X156" s="1">
        <f t="shared" si="134"/>
        <v>0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</row>
    <row r="157" spans="1:238">
      <c r="A157">
        <f t="shared" si="119"/>
        <v>125</v>
      </c>
      <c r="D157" t="s">
        <v>368</v>
      </c>
      <c r="F157" s="13"/>
      <c r="G157" s="10"/>
      <c r="H157" s="1">
        <f>'Oth. RB Class.'!F$34</f>
        <v>0</v>
      </c>
      <c r="I157" s="10">
        <f t="shared" ref="I157:W157" si="137">+I34+I75+I116</f>
        <v>0</v>
      </c>
      <c r="J157" s="10">
        <f t="shared" si="137"/>
        <v>0</v>
      </c>
      <c r="K157" s="10">
        <f t="shared" si="137"/>
        <v>0</v>
      </c>
      <c r="L157" s="10">
        <f t="shared" si="137"/>
        <v>0</v>
      </c>
      <c r="M157" s="10">
        <f t="shared" si="137"/>
        <v>0</v>
      </c>
      <c r="N157" s="10">
        <f t="shared" si="137"/>
        <v>0</v>
      </c>
      <c r="O157" s="10">
        <f t="shared" si="137"/>
        <v>0</v>
      </c>
      <c r="P157" s="10">
        <f t="shared" si="137"/>
        <v>0</v>
      </c>
      <c r="Q157" s="10">
        <f t="shared" si="137"/>
        <v>0</v>
      </c>
      <c r="R157" s="10">
        <f t="shared" si="137"/>
        <v>0</v>
      </c>
      <c r="S157" s="10">
        <f t="shared" si="137"/>
        <v>0</v>
      </c>
      <c r="T157" s="10">
        <f t="shared" si="137"/>
        <v>0</v>
      </c>
      <c r="U157" s="10">
        <f t="shared" si="137"/>
        <v>0</v>
      </c>
      <c r="V157" s="10">
        <f t="shared" si="137"/>
        <v>0</v>
      </c>
      <c r="W157" s="10">
        <f t="shared" si="137"/>
        <v>0</v>
      </c>
      <c r="X157" s="1">
        <f t="shared" si="134"/>
        <v>0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</row>
    <row r="158" spans="1:238">
      <c r="A158">
        <f t="shared" si="119"/>
        <v>126</v>
      </c>
      <c r="D158" t="s">
        <v>369</v>
      </c>
      <c r="F158" s="13"/>
      <c r="G158" s="10"/>
      <c r="H158" s="1">
        <f>'Oth. RB Class.'!F$35</f>
        <v>-99664910.470159709</v>
      </c>
      <c r="I158" s="10">
        <f t="shared" ref="I158:W158" si="138">+I35+I76+I117</f>
        <v>-66476918.657594532</v>
      </c>
      <c r="J158" s="10">
        <f t="shared" si="138"/>
        <v>-20135615.258569624</v>
      </c>
      <c r="K158" s="10">
        <f t="shared" si="138"/>
        <v>-266937.76822197856</v>
      </c>
      <c r="L158" s="10">
        <f t="shared" si="138"/>
        <v>-6714427.4410517104</v>
      </c>
      <c r="M158" s="10">
        <f t="shared" si="138"/>
        <v>-6071011.3447218677</v>
      </c>
      <c r="N158" s="10">
        <f t="shared" si="138"/>
        <v>0</v>
      </c>
      <c r="O158" s="10">
        <f t="shared" si="138"/>
        <v>0</v>
      </c>
      <c r="P158" s="10">
        <f t="shared" si="138"/>
        <v>0</v>
      </c>
      <c r="Q158" s="10">
        <f t="shared" si="138"/>
        <v>0</v>
      </c>
      <c r="R158" s="10">
        <f t="shared" si="138"/>
        <v>0</v>
      </c>
      <c r="S158" s="10">
        <f t="shared" si="138"/>
        <v>0</v>
      </c>
      <c r="T158" s="10">
        <f t="shared" si="138"/>
        <v>0</v>
      </c>
      <c r="U158" s="10">
        <f t="shared" si="138"/>
        <v>0</v>
      </c>
      <c r="V158" s="10">
        <f t="shared" si="138"/>
        <v>0</v>
      </c>
      <c r="W158" s="10">
        <f t="shared" si="138"/>
        <v>0</v>
      </c>
      <c r="X158" s="1">
        <f t="shared" si="134"/>
        <v>0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</row>
    <row r="159" spans="1:238">
      <c r="A159">
        <f t="shared" si="119"/>
        <v>127</v>
      </c>
      <c r="D159" t="s">
        <v>370</v>
      </c>
      <c r="F159" s="13"/>
      <c r="G159" s="10"/>
      <c r="H159" s="1">
        <f>'Oth. RB Class.'!F$36</f>
        <v>50435675.501804784</v>
      </c>
      <c r="I159" s="10">
        <f t="shared" ref="I159:W159" si="139">+I36+I77+I118</f>
        <v>33640809.809167102</v>
      </c>
      <c r="J159" s="10">
        <f t="shared" si="139"/>
        <v>10189678.116597211</v>
      </c>
      <c r="K159" s="10">
        <f t="shared" si="139"/>
        <v>135084.52065735462</v>
      </c>
      <c r="L159" s="10">
        <f t="shared" si="139"/>
        <v>3397852.6845583282</v>
      </c>
      <c r="M159" s="10">
        <f t="shared" si="139"/>
        <v>3072250.3708247901</v>
      </c>
      <c r="N159" s="10">
        <f t="shared" si="139"/>
        <v>0</v>
      </c>
      <c r="O159" s="10">
        <f t="shared" si="139"/>
        <v>0</v>
      </c>
      <c r="P159" s="10">
        <f t="shared" si="139"/>
        <v>0</v>
      </c>
      <c r="Q159" s="10">
        <f t="shared" si="139"/>
        <v>0</v>
      </c>
      <c r="R159" s="10">
        <f t="shared" si="139"/>
        <v>0</v>
      </c>
      <c r="S159" s="10">
        <f t="shared" si="139"/>
        <v>0</v>
      </c>
      <c r="T159" s="10">
        <f t="shared" si="139"/>
        <v>0</v>
      </c>
      <c r="U159" s="10">
        <f t="shared" si="139"/>
        <v>0</v>
      </c>
      <c r="V159" s="10">
        <f t="shared" si="139"/>
        <v>0</v>
      </c>
      <c r="W159" s="10">
        <f t="shared" si="139"/>
        <v>0</v>
      </c>
      <c r="X159" s="1">
        <f t="shared" si="134"/>
        <v>0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</row>
    <row r="160" spans="1:238">
      <c r="A160">
        <f t="shared" si="119"/>
        <v>128</v>
      </c>
      <c r="D160" t="s">
        <v>371</v>
      </c>
      <c r="F160" s="13"/>
      <c r="G160" s="10"/>
      <c r="H160" s="1">
        <f>'Oth. RB Class.'!F$37</f>
        <v>-634419.60087068402</v>
      </c>
      <c r="I160" s="10">
        <f t="shared" ref="I160:W160" si="140">+I37+I78+I119</f>
        <v>-423160.56877903163</v>
      </c>
      <c r="J160" s="10">
        <f t="shared" si="140"/>
        <v>-128173.7868961628</v>
      </c>
      <c r="K160" s="10">
        <f t="shared" si="140"/>
        <v>-1699.1993628831221</v>
      </c>
      <c r="L160" s="10">
        <f t="shared" si="140"/>
        <v>-42740.863932272274</v>
      </c>
      <c r="M160" s="10">
        <f t="shared" si="140"/>
        <v>-38645.181900334173</v>
      </c>
      <c r="N160" s="10">
        <f t="shared" si="140"/>
        <v>0</v>
      </c>
      <c r="O160" s="10">
        <f t="shared" si="140"/>
        <v>0</v>
      </c>
      <c r="P160" s="10">
        <f t="shared" si="140"/>
        <v>0</v>
      </c>
      <c r="Q160" s="10">
        <f t="shared" si="140"/>
        <v>0</v>
      </c>
      <c r="R160" s="10">
        <f t="shared" si="140"/>
        <v>0</v>
      </c>
      <c r="S160" s="10">
        <f t="shared" si="140"/>
        <v>0</v>
      </c>
      <c r="T160" s="10">
        <f t="shared" si="140"/>
        <v>0</v>
      </c>
      <c r="U160" s="10">
        <f t="shared" si="140"/>
        <v>0</v>
      </c>
      <c r="V160" s="10">
        <f t="shared" si="140"/>
        <v>0</v>
      </c>
      <c r="W160" s="10">
        <f t="shared" si="140"/>
        <v>0</v>
      </c>
      <c r="X160" s="1">
        <f t="shared" si="134"/>
        <v>0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</row>
    <row r="161" spans="1:238">
      <c r="A161">
        <f t="shared" si="119"/>
        <v>129</v>
      </c>
      <c r="D161" t="s">
        <v>372</v>
      </c>
      <c r="F161" s="13"/>
      <c r="G161" s="10"/>
      <c r="H161" s="1">
        <f>'Oth. RB Class.'!F$38</f>
        <v>-2334923.2691744631</v>
      </c>
      <c r="I161" s="10">
        <f t="shared" ref="I161:W161" si="141">+I38+I79+I120</f>
        <v>-1557403.7392338687</v>
      </c>
      <c r="J161" s="10">
        <f t="shared" si="141"/>
        <v>-471731.89023688738</v>
      </c>
      <c r="K161" s="10">
        <f t="shared" si="141"/>
        <v>-6253.7477182564762</v>
      </c>
      <c r="L161" s="10">
        <f t="shared" si="141"/>
        <v>-157303.83740212335</v>
      </c>
      <c r="M161" s="10">
        <f t="shared" si="141"/>
        <v>-142230.05458332726</v>
      </c>
      <c r="N161" s="10">
        <f t="shared" si="141"/>
        <v>0</v>
      </c>
      <c r="O161" s="10">
        <f t="shared" si="141"/>
        <v>0</v>
      </c>
      <c r="P161" s="10">
        <f t="shared" si="141"/>
        <v>0</v>
      </c>
      <c r="Q161" s="10">
        <f t="shared" si="141"/>
        <v>0</v>
      </c>
      <c r="R161" s="10">
        <f t="shared" si="141"/>
        <v>0</v>
      </c>
      <c r="S161" s="10">
        <f t="shared" si="141"/>
        <v>0</v>
      </c>
      <c r="T161" s="10">
        <f t="shared" si="141"/>
        <v>0</v>
      </c>
      <c r="U161" s="10">
        <f t="shared" si="141"/>
        <v>0</v>
      </c>
      <c r="V161" s="10">
        <f t="shared" si="141"/>
        <v>0</v>
      </c>
      <c r="W161" s="10">
        <f t="shared" si="141"/>
        <v>0</v>
      </c>
      <c r="X161" s="1">
        <f t="shared" ref="X161" si="142">SUM(I161:W161)-H161</f>
        <v>0</v>
      </c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</row>
    <row r="162" spans="1:238">
      <c r="A162">
        <f t="shared" si="119"/>
        <v>130</v>
      </c>
      <c r="D162" t="s">
        <v>454</v>
      </c>
      <c r="F162" s="13"/>
      <c r="G162" s="10"/>
      <c r="H162" s="1">
        <f>'Oth. RB Class.'!F$39</f>
        <v>-11871205.994807383</v>
      </c>
      <c r="I162" s="10">
        <f t="shared" ref="I162:W162" si="143">+I39+I80+I121</f>
        <v>-7918144.827116848</v>
      </c>
      <c r="J162" s="10">
        <f t="shared" si="143"/>
        <v>-2398377.0761348852</v>
      </c>
      <c r="K162" s="10">
        <f t="shared" si="143"/>
        <v>-31795.274981017876</v>
      </c>
      <c r="L162" s="10">
        <f t="shared" si="143"/>
        <v>-799763.43643811776</v>
      </c>
      <c r="M162" s="10">
        <f t="shared" si="143"/>
        <v>-723125.3801365142</v>
      </c>
      <c r="N162" s="10">
        <f t="shared" si="143"/>
        <v>0</v>
      </c>
      <c r="O162" s="10">
        <f t="shared" si="143"/>
        <v>0</v>
      </c>
      <c r="P162" s="10">
        <f t="shared" si="143"/>
        <v>0</v>
      </c>
      <c r="Q162" s="10">
        <f t="shared" si="143"/>
        <v>0</v>
      </c>
      <c r="R162" s="10">
        <f t="shared" si="143"/>
        <v>0</v>
      </c>
      <c r="S162" s="10">
        <f t="shared" si="143"/>
        <v>0</v>
      </c>
      <c r="T162" s="10">
        <f t="shared" si="143"/>
        <v>0</v>
      </c>
      <c r="U162" s="10">
        <f t="shared" si="143"/>
        <v>0</v>
      </c>
      <c r="V162" s="10">
        <f t="shared" si="143"/>
        <v>0</v>
      </c>
      <c r="W162" s="10">
        <f t="shared" si="143"/>
        <v>0</v>
      </c>
      <c r="X162" s="1">
        <f t="shared" si="134"/>
        <v>0</v>
      </c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</row>
    <row r="163" spans="1:238">
      <c r="A163">
        <f t="shared" si="119"/>
        <v>131</v>
      </c>
      <c r="F163" s="13"/>
      <c r="G163" s="10"/>
      <c r="H163" s="1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</row>
    <row r="164" spans="1:238">
      <c r="A164">
        <f t="shared" si="119"/>
        <v>132</v>
      </c>
      <c r="C164" t="s">
        <v>153</v>
      </c>
      <c r="F164" s="13"/>
      <c r="G164" s="10"/>
      <c r="H164" s="1">
        <f>'Oth. RB Class.'!F$41</f>
        <v>-64753558.908207461</v>
      </c>
      <c r="I164" s="10">
        <f>SUM(I154:I162)</f>
        <v>-43342399.035103492</v>
      </c>
      <c r="J164" s="10">
        <f t="shared" ref="J164:W164" si="144">SUM(J154:J162)</f>
        <v>-13019670.011711976</v>
      </c>
      <c r="K164" s="10">
        <f t="shared" si="144"/>
        <v>-171631.99877576233</v>
      </c>
      <c r="L164" s="10">
        <f t="shared" si="144"/>
        <v>-4316832.5254304521</v>
      </c>
      <c r="M164" s="10">
        <f t="shared" si="144"/>
        <v>-3903025.3371857689</v>
      </c>
      <c r="N164" s="10">
        <f t="shared" si="144"/>
        <v>0</v>
      </c>
      <c r="O164" s="10">
        <f t="shared" si="144"/>
        <v>0</v>
      </c>
      <c r="P164" s="10">
        <f t="shared" si="144"/>
        <v>0</v>
      </c>
      <c r="Q164" s="10">
        <f t="shared" si="144"/>
        <v>0</v>
      </c>
      <c r="R164" s="10">
        <f t="shared" si="144"/>
        <v>0</v>
      </c>
      <c r="S164" s="10">
        <f t="shared" si="144"/>
        <v>0</v>
      </c>
      <c r="T164" s="10">
        <f t="shared" si="144"/>
        <v>0</v>
      </c>
      <c r="U164" s="10">
        <f t="shared" si="144"/>
        <v>0</v>
      </c>
      <c r="V164" s="10">
        <f t="shared" si="144"/>
        <v>0</v>
      </c>
      <c r="W164" s="10">
        <f t="shared" si="144"/>
        <v>0</v>
      </c>
      <c r="X164" s="1">
        <f>SUM(I164:W164)-H164</f>
        <v>0</v>
      </c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</row>
    <row r="165" spans="1:238">
      <c r="A165">
        <f t="shared" si="119"/>
        <v>133</v>
      </c>
      <c r="F165" s="13"/>
      <c r="G165" s="10"/>
      <c r="H165" s="1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</row>
    <row r="166" spans="1:238">
      <c r="A166">
        <f t="shared" si="119"/>
        <v>134</v>
      </c>
      <c r="F166" s="13"/>
      <c r="G166" s="10"/>
      <c r="H166" s="1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</row>
    <row r="167" spans="1:238">
      <c r="A167">
        <f t="shared" si="119"/>
        <v>135</v>
      </c>
      <c r="C167" t="s">
        <v>29</v>
      </c>
      <c r="F167" s="13"/>
      <c r="G167" s="10"/>
      <c r="H167" s="1">
        <f>'Oth. RB Class.'!F$44</f>
        <v>-86596142.371310309</v>
      </c>
      <c r="I167" s="10">
        <f>+I149+I164</f>
        <v>-59212602.209997684</v>
      </c>
      <c r="J167" s="10">
        <f t="shared" ref="J167:W167" si="145">+J149+J164</f>
        <v>-21671574.246560957</v>
      </c>
      <c r="K167" s="10">
        <f t="shared" si="145"/>
        <v>-381459.36585498613</v>
      </c>
      <c r="L167" s="10">
        <f t="shared" si="145"/>
        <v>-3018865.9352582134</v>
      </c>
      <c r="M167" s="10">
        <f t="shared" si="145"/>
        <v>-2311640.6136384653</v>
      </c>
      <c r="N167" s="10">
        <f t="shared" si="145"/>
        <v>0</v>
      </c>
      <c r="O167" s="10">
        <f t="shared" si="145"/>
        <v>0</v>
      </c>
      <c r="P167" s="10">
        <f t="shared" si="145"/>
        <v>0</v>
      </c>
      <c r="Q167" s="10">
        <f t="shared" si="145"/>
        <v>0</v>
      </c>
      <c r="R167" s="10">
        <f t="shared" si="145"/>
        <v>0</v>
      </c>
      <c r="S167" s="10">
        <f t="shared" si="145"/>
        <v>0</v>
      </c>
      <c r="T167" s="10">
        <f t="shared" si="145"/>
        <v>0</v>
      </c>
      <c r="U167" s="10">
        <f t="shared" si="145"/>
        <v>0</v>
      </c>
      <c r="V167" s="10">
        <f t="shared" si="145"/>
        <v>0</v>
      </c>
      <c r="W167" s="10">
        <f t="shared" si="145"/>
        <v>0</v>
      </c>
      <c r="X167" s="1">
        <f>SUM(I167:W167)-H167</f>
        <v>0</v>
      </c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</row>
    <row r="168" spans="1:238">
      <c r="A168">
        <f t="shared" si="119"/>
        <v>136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</row>
    <row r="169" spans="1:238">
      <c r="A169">
        <f t="shared" si="119"/>
        <v>137</v>
      </c>
      <c r="C169" t="s">
        <v>267</v>
      </c>
      <c r="F169" s="13"/>
      <c r="G169" s="10"/>
      <c r="H169" s="1">
        <f>'Oth. RB Class.'!F$46</f>
        <v>0</v>
      </c>
      <c r="I169" s="10">
        <f t="shared" ref="I169:W169" si="146">+I46+I87+I128</f>
        <v>0</v>
      </c>
      <c r="J169" s="10">
        <f t="shared" si="146"/>
        <v>0</v>
      </c>
      <c r="K169" s="10">
        <f t="shared" si="146"/>
        <v>0</v>
      </c>
      <c r="L169" s="10">
        <f t="shared" si="146"/>
        <v>0</v>
      </c>
      <c r="M169" s="10">
        <f t="shared" si="146"/>
        <v>0</v>
      </c>
      <c r="N169" s="10">
        <f t="shared" si="146"/>
        <v>0</v>
      </c>
      <c r="O169" s="10">
        <f t="shared" si="146"/>
        <v>0</v>
      </c>
      <c r="P169" s="10">
        <f t="shared" si="146"/>
        <v>0</v>
      </c>
      <c r="Q169" s="10">
        <f t="shared" si="146"/>
        <v>0</v>
      </c>
      <c r="R169" s="10">
        <f t="shared" si="146"/>
        <v>0</v>
      </c>
      <c r="S169" s="10">
        <f t="shared" si="146"/>
        <v>0</v>
      </c>
      <c r="T169" s="10">
        <f t="shared" si="146"/>
        <v>0</v>
      </c>
      <c r="U169" s="10">
        <f t="shared" si="146"/>
        <v>0</v>
      </c>
      <c r="V169" s="10">
        <f t="shared" si="146"/>
        <v>0</v>
      </c>
      <c r="W169" s="10">
        <f t="shared" si="146"/>
        <v>0</v>
      </c>
      <c r="X169" s="1">
        <f>SUM(I169:W169)-H169</f>
        <v>0</v>
      </c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</row>
    <row r="170" spans="1:238">
      <c r="A170" s="1"/>
      <c r="B170" s="1"/>
      <c r="C170" s="1"/>
      <c r="D170" s="1"/>
      <c r="E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</row>
    <row r="171" spans="1:238">
      <c r="A171" s="1"/>
      <c r="B171" s="1"/>
      <c r="C171" s="1"/>
      <c r="D171" s="1"/>
      <c r="E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</row>
    <row r="172" spans="1:238">
      <c r="A172" s="1"/>
      <c r="B172" s="1"/>
      <c r="C172" s="1"/>
      <c r="D172" s="1"/>
      <c r="E172" s="7"/>
      <c r="G172" s="1"/>
      <c r="H172" s="78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</row>
    <row r="173" spans="1:238">
      <c r="A173" s="1"/>
      <c r="B173" s="1"/>
      <c r="C173" s="1"/>
      <c r="D173" s="1"/>
      <c r="E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</row>
    <row r="174" spans="1:238">
      <c r="A174" s="1"/>
      <c r="B174" s="1"/>
      <c r="C174" s="1"/>
      <c r="D174" s="1"/>
      <c r="E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</row>
    <row r="175" spans="1:238">
      <c r="A175" s="1"/>
      <c r="B175" s="1"/>
      <c r="C175" s="1"/>
      <c r="D175" s="1"/>
      <c r="E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</row>
    <row r="176" spans="1:238">
      <c r="A176" s="1"/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</row>
    <row r="177" spans="1:238">
      <c r="A177" s="1"/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</row>
    <row r="178" spans="1:238">
      <c r="A178" s="1"/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</row>
    <row r="179" spans="1:238">
      <c r="E179" s="1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PHR-2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4"/>
  <sheetViews>
    <sheetView defaultGridColor="0" view="pageBreakPreview" colorId="22" zoomScale="60" zoomScaleNormal="57" workbookViewId="0">
      <pane ySplit="5" topLeftCell="A570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14" customWidth="1"/>
    <col min="8" max="8" width="61.5546875" customWidth="1"/>
    <col min="9" max="23" width="14.77734375" customWidth="1"/>
    <col min="24" max="45" width="12.77734375" customWidth="1"/>
  </cols>
  <sheetData>
    <row r="1" spans="1:57">
      <c r="A1" t="str">
        <f>Summary!A1</f>
        <v>Atmos Energy Corporation, Kentucky/Mid-States Division</v>
      </c>
    </row>
    <row r="2" spans="1:57">
      <c r="A2" t="str">
        <f>Summary!A2</f>
        <v>Class Cost of Service - Customer/Demand Study</v>
      </c>
    </row>
    <row r="3" spans="1:57">
      <c r="A3" t="str">
        <f>Summary!A3</f>
        <v>Forecasted Test Period: Twelve Months Ended December 31, 2022</v>
      </c>
    </row>
    <row r="5" spans="1:57">
      <c r="A5" t="s">
        <v>45</v>
      </c>
    </row>
    <row r="7" spans="1:57">
      <c r="F7" s="2" t="s">
        <v>20</v>
      </c>
    </row>
    <row r="8" spans="1:57">
      <c r="N8" s="3"/>
      <c r="O8" s="3"/>
      <c r="Q8" s="2"/>
      <c r="R8" s="2"/>
      <c r="S8" s="2"/>
      <c r="T8" s="2"/>
      <c r="U8" s="2"/>
      <c r="V8" s="2"/>
    </row>
    <row r="9" spans="1:57">
      <c r="J9" s="24"/>
      <c r="K9" s="3"/>
      <c r="L9" s="3"/>
      <c r="M9" s="3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57">
      <c r="A10" s="41" t="s">
        <v>290</v>
      </c>
      <c r="C10" s="41" t="s">
        <v>288</v>
      </c>
      <c r="G10" s="15" t="s">
        <v>38</v>
      </c>
      <c r="H10" s="12" t="s">
        <v>38</v>
      </c>
      <c r="I10" s="2" t="s">
        <v>1</v>
      </c>
      <c r="J10" s="2" t="s">
        <v>56</v>
      </c>
      <c r="K10" s="2" t="s">
        <v>543</v>
      </c>
      <c r="L10" s="2" t="s">
        <v>543</v>
      </c>
      <c r="M10" s="42" t="s">
        <v>544</v>
      </c>
      <c r="N10" s="42" t="s">
        <v>544</v>
      </c>
      <c r="O10" s="2"/>
      <c r="P10" s="2"/>
      <c r="Q10" s="2"/>
      <c r="R10" s="2"/>
      <c r="S10" s="2"/>
      <c r="T10" s="3"/>
      <c r="U10" s="3"/>
      <c r="V10" s="3"/>
      <c r="W10" s="2"/>
      <c r="X10" s="2"/>
      <c r="Y10" s="2"/>
    </row>
    <row r="11" spans="1:57">
      <c r="A11" s="41" t="s">
        <v>289</v>
      </c>
      <c r="C11" s="41" t="s">
        <v>289</v>
      </c>
      <c r="G11" s="15" t="s">
        <v>39</v>
      </c>
      <c r="H11" s="12" t="s">
        <v>21</v>
      </c>
      <c r="I11" s="2" t="s">
        <v>2</v>
      </c>
      <c r="J11" s="2" t="s">
        <v>464</v>
      </c>
      <c r="K11" s="42" t="s">
        <v>545</v>
      </c>
      <c r="L11" s="42" t="s">
        <v>546</v>
      </c>
      <c r="M11" s="42" t="s">
        <v>545</v>
      </c>
      <c r="N11" s="42" t="s">
        <v>546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57">
      <c r="A12">
        <v>1</v>
      </c>
      <c r="C12" s="2"/>
      <c r="D12" t="s">
        <v>110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>
      <c r="A13">
        <f t="shared" ref="A13:A72" si="0">A12+1</f>
        <v>2</v>
      </c>
      <c r="C13" s="2"/>
      <c r="E13" t="s">
        <v>70</v>
      </c>
      <c r="H13" s="1"/>
      <c r="I13" s="1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>
      <c r="A14">
        <f t="shared" si="0"/>
        <v>3</v>
      </c>
      <c r="C14" s="44">
        <v>7500</v>
      </c>
      <c r="F14" t="s">
        <v>78</v>
      </c>
      <c r="G14" s="13">
        <v>99</v>
      </c>
      <c r="H14" s="10" t="str">
        <f t="shared" ref="H14:H21" si="1">VLOOKUP($G14,alloc,3)</f>
        <v>-</v>
      </c>
      <c r="I14" s="1">
        <f>'O and M Class.'!J$14</f>
        <v>0</v>
      </c>
      <c r="J14" s="10">
        <f t="shared" ref="J14:J30" si="2">$I14*VLOOKUP($G14,alloc,6)</f>
        <v>0</v>
      </c>
      <c r="K14" s="10">
        <f>$I14*VLOOKUP($G14,alloc,7)</f>
        <v>0</v>
      </c>
      <c r="L14" s="10">
        <f>$I14*VLOOKUP($G14,alloc,8)</f>
        <v>0</v>
      </c>
      <c r="M14" s="10">
        <f>$I14*VLOOKUP($G14,alloc,9)</f>
        <v>0</v>
      </c>
      <c r="N14" s="10">
        <f>$I14*VLOOKUP($G14,alloc,10)</f>
        <v>0</v>
      </c>
      <c r="O14" s="10">
        <f t="shared" ref="O14:O21" si="3">$I14*VLOOKUP($G14,alloc,11)</f>
        <v>0</v>
      </c>
      <c r="P14" s="10">
        <f t="shared" ref="P14:P21" si="4">$I14*VLOOKUP($G14,alloc,12)</f>
        <v>0</v>
      </c>
      <c r="Q14" s="10">
        <f t="shared" ref="Q14:Q21" si="5">$I14*VLOOKUP($G14,alloc,13)</f>
        <v>0</v>
      </c>
      <c r="R14" s="10">
        <f t="shared" ref="R14:R21" si="6">$I14*VLOOKUP($G14,alloc,14)</f>
        <v>0</v>
      </c>
      <c r="S14" s="10">
        <f t="shared" ref="S14:S21" si="7">$I14*VLOOKUP($G14,alloc,15)</f>
        <v>0</v>
      </c>
      <c r="T14" s="10">
        <f t="shared" ref="T14:T21" si="8">$I14*VLOOKUP($G14,alloc,16)</f>
        <v>0</v>
      </c>
      <c r="U14" s="10">
        <f t="shared" ref="U14:U21" si="9">$I14*VLOOKUP($G14,alloc,17)</f>
        <v>0</v>
      </c>
      <c r="V14" s="10">
        <f t="shared" ref="V14:V21" si="10">$I14*VLOOKUP($G14,alloc,18)</f>
        <v>0</v>
      </c>
      <c r="W14" s="10">
        <f t="shared" ref="W14:W21" si="11">$I14*VLOOKUP($G14,alloc,19)</f>
        <v>0</v>
      </c>
      <c r="X14" s="10">
        <f t="shared" ref="X14:X21" si="12">$I14*VLOOKUP($G14,alloc,20)</f>
        <v>0</v>
      </c>
      <c r="Y14" s="1">
        <f t="shared" ref="Y14:Y21" si="13">SUM(J14:X14)-I14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>
      <c r="A15">
        <f t="shared" si="0"/>
        <v>4</v>
      </c>
      <c r="C15" s="44">
        <v>7510</v>
      </c>
      <c r="F15" t="s">
        <v>71</v>
      </c>
      <c r="G15" s="13">
        <v>99</v>
      </c>
      <c r="H15" s="10" t="str">
        <f t="shared" si="1"/>
        <v>-</v>
      </c>
      <c r="I15" s="1">
        <f>'O and M Class.'!J$15</f>
        <v>0</v>
      </c>
      <c r="J15" s="10">
        <f t="shared" si="2"/>
        <v>0</v>
      </c>
      <c r="K15" s="10">
        <f t="shared" ref="K15:K21" si="14">$I15*VLOOKUP($G15,alloc,7)</f>
        <v>0</v>
      </c>
      <c r="L15" s="10">
        <f t="shared" ref="L15:L21" si="15">$I15*VLOOKUP($G15,alloc,8)</f>
        <v>0</v>
      </c>
      <c r="M15" s="10">
        <f t="shared" ref="M15:M21" si="16">$I15*VLOOKUP($G15,alloc,9)</f>
        <v>0</v>
      </c>
      <c r="N15" s="10">
        <f t="shared" ref="N15:N21" si="17">$I15*VLOOKUP($G15,alloc,10)</f>
        <v>0</v>
      </c>
      <c r="O15" s="10">
        <f t="shared" si="3"/>
        <v>0</v>
      </c>
      <c r="P15" s="10">
        <f t="shared" si="4"/>
        <v>0</v>
      </c>
      <c r="Q15" s="10">
        <f t="shared" si="5"/>
        <v>0</v>
      </c>
      <c r="R15" s="10">
        <f t="shared" si="6"/>
        <v>0</v>
      </c>
      <c r="S15" s="10">
        <f t="shared" si="7"/>
        <v>0</v>
      </c>
      <c r="T15" s="10">
        <f t="shared" si="8"/>
        <v>0</v>
      </c>
      <c r="U15" s="10">
        <f t="shared" si="9"/>
        <v>0</v>
      </c>
      <c r="V15" s="10">
        <f t="shared" si="10"/>
        <v>0</v>
      </c>
      <c r="W15" s="10">
        <f t="shared" si="11"/>
        <v>0</v>
      </c>
      <c r="X15" s="10">
        <f t="shared" si="12"/>
        <v>0</v>
      </c>
      <c r="Y15" s="1">
        <f t="shared" si="13"/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>
      <c r="A16">
        <f t="shared" si="0"/>
        <v>5</v>
      </c>
      <c r="C16" s="2">
        <v>7530</v>
      </c>
      <c r="F16" t="s">
        <v>72</v>
      </c>
      <c r="G16" s="13">
        <v>99</v>
      </c>
      <c r="H16" s="10" t="str">
        <f t="shared" si="1"/>
        <v>-</v>
      </c>
      <c r="I16" s="1">
        <f>'O and M Class.'!J$16</f>
        <v>0</v>
      </c>
      <c r="J16" s="10">
        <f t="shared" si="2"/>
        <v>0</v>
      </c>
      <c r="K16" s="10">
        <f t="shared" si="14"/>
        <v>0</v>
      </c>
      <c r="L16" s="10">
        <f t="shared" si="15"/>
        <v>0</v>
      </c>
      <c r="M16" s="10">
        <f t="shared" si="16"/>
        <v>0</v>
      </c>
      <c r="N16" s="10">
        <f t="shared" si="17"/>
        <v>0</v>
      </c>
      <c r="O16" s="10">
        <f t="shared" si="3"/>
        <v>0</v>
      </c>
      <c r="P16" s="10">
        <f t="shared" si="4"/>
        <v>0</v>
      </c>
      <c r="Q16" s="10">
        <f t="shared" si="5"/>
        <v>0</v>
      </c>
      <c r="R16" s="10">
        <f t="shared" si="6"/>
        <v>0</v>
      </c>
      <c r="S16" s="10">
        <f t="shared" si="7"/>
        <v>0</v>
      </c>
      <c r="T16" s="10">
        <f t="shared" si="8"/>
        <v>0</v>
      </c>
      <c r="U16" s="10">
        <f t="shared" si="9"/>
        <v>0</v>
      </c>
      <c r="V16" s="10">
        <f t="shared" si="10"/>
        <v>0</v>
      </c>
      <c r="W16" s="10">
        <f t="shared" si="11"/>
        <v>0</v>
      </c>
      <c r="X16" s="10">
        <f t="shared" si="12"/>
        <v>0</v>
      </c>
      <c r="Y16" s="1">
        <f t="shared" si="13"/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57">
      <c r="A17">
        <f t="shared" si="0"/>
        <v>6</v>
      </c>
      <c r="C17" s="2">
        <v>7540</v>
      </c>
      <c r="F17" t="s">
        <v>73</v>
      </c>
      <c r="G17" s="13">
        <v>99</v>
      </c>
      <c r="H17" s="10" t="str">
        <f t="shared" si="1"/>
        <v>-</v>
      </c>
      <c r="I17" s="1">
        <f>'O and M Class.'!J$17</f>
        <v>0</v>
      </c>
      <c r="J17" s="10">
        <f t="shared" si="2"/>
        <v>0</v>
      </c>
      <c r="K17" s="10">
        <f t="shared" si="14"/>
        <v>0</v>
      </c>
      <c r="L17" s="10">
        <f t="shared" si="15"/>
        <v>0</v>
      </c>
      <c r="M17" s="10">
        <f t="shared" si="16"/>
        <v>0</v>
      </c>
      <c r="N17" s="10">
        <f t="shared" si="17"/>
        <v>0</v>
      </c>
      <c r="O17" s="10">
        <f t="shared" si="3"/>
        <v>0</v>
      </c>
      <c r="P17" s="10">
        <f t="shared" si="4"/>
        <v>0</v>
      </c>
      <c r="Q17" s="10">
        <f t="shared" si="5"/>
        <v>0</v>
      </c>
      <c r="R17" s="10">
        <f t="shared" si="6"/>
        <v>0</v>
      </c>
      <c r="S17" s="10">
        <f t="shared" si="7"/>
        <v>0</v>
      </c>
      <c r="T17" s="10">
        <f t="shared" si="8"/>
        <v>0</v>
      </c>
      <c r="U17" s="10">
        <f t="shared" si="9"/>
        <v>0</v>
      </c>
      <c r="V17" s="10">
        <f t="shared" si="10"/>
        <v>0</v>
      </c>
      <c r="W17" s="10">
        <f t="shared" si="11"/>
        <v>0</v>
      </c>
      <c r="X17" s="10">
        <f t="shared" si="12"/>
        <v>0</v>
      </c>
      <c r="Y17" s="1">
        <f t="shared" si="13"/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</row>
    <row r="18" spans="1:57">
      <c r="A18">
        <f t="shared" si="0"/>
        <v>7</v>
      </c>
      <c r="C18" s="2">
        <v>7550</v>
      </c>
      <c r="F18" t="s">
        <v>74</v>
      </c>
      <c r="G18" s="13">
        <v>99</v>
      </c>
      <c r="H18" s="10" t="str">
        <f t="shared" si="1"/>
        <v>-</v>
      </c>
      <c r="I18" s="1">
        <f>'O and M Class.'!J$18</f>
        <v>0</v>
      </c>
      <c r="J18" s="10">
        <f t="shared" si="2"/>
        <v>0</v>
      </c>
      <c r="K18" s="10">
        <f t="shared" si="14"/>
        <v>0</v>
      </c>
      <c r="L18" s="10">
        <f t="shared" si="15"/>
        <v>0</v>
      </c>
      <c r="M18" s="10">
        <f t="shared" si="16"/>
        <v>0</v>
      </c>
      <c r="N18" s="10">
        <f t="shared" si="17"/>
        <v>0</v>
      </c>
      <c r="O18" s="10">
        <f t="shared" si="3"/>
        <v>0</v>
      </c>
      <c r="P18" s="10">
        <f t="shared" si="4"/>
        <v>0</v>
      </c>
      <c r="Q18" s="10">
        <f t="shared" si="5"/>
        <v>0</v>
      </c>
      <c r="R18" s="10">
        <f t="shared" si="6"/>
        <v>0</v>
      </c>
      <c r="S18" s="10">
        <f t="shared" si="7"/>
        <v>0</v>
      </c>
      <c r="T18" s="10">
        <f t="shared" si="8"/>
        <v>0</v>
      </c>
      <c r="U18" s="10">
        <f t="shared" si="9"/>
        <v>0</v>
      </c>
      <c r="V18" s="10">
        <f t="shared" si="10"/>
        <v>0</v>
      </c>
      <c r="W18" s="10">
        <f t="shared" si="11"/>
        <v>0</v>
      </c>
      <c r="X18" s="10">
        <f t="shared" si="12"/>
        <v>0</v>
      </c>
      <c r="Y18" s="1">
        <f t="shared" si="13"/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</row>
    <row r="19" spans="1:57">
      <c r="A19">
        <f t="shared" si="0"/>
        <v>8</v>
      </c>
      <c r="C19" s="44">
        <v>7560</v>
      </c>
      <c r="F19" t="s">
        <v>75</v>
      </c>
      <c r="G19" s="13">
        <v>99</v>
      </c>
      <c r="H19" s="10" t="str">
        <f t="shared" si="1"/>
        <v>-</v>
      </c>
      <c r="I19" s="1">
        <f>'O and M Class.'!J$19</f>
        <v>0</v>
      </c>
      <c r="J19" s="10">
        <f t="shared" si="2"/>
        <v>0</v>
      </c>
      <c r="K19" s="10">
        <f t="shared" si="14"/>
        <v>0</v>
      </c>
      <c r="L19" s="10">
        <f t="shared" si="15"/>
        <v>0</v>
      </c>
      <c r="M19" s="10">
        <f t="shared" si="16"/>
        <v>0</v>
      </c>
      <c r="N19" s="10">
        <f t="shared" si="17"/>
        <v>0</v>
      </c>
      <c r="O19" s="10">
        <f t="shared" si="3"/>
        <v>0</v>
      </c>
      <c r="P19" s="10">
        <f t="shared" si="4"/>
        <v>0</v>
      </c>
      <c r="Q19" s="10">
        <f t="shared" si="5"/>
        <v>0</v>
      </c>
      <c r="R19" s="10">
        <f t="shared" si="6"/>
        <v>0</v>
      </c>
      <c r="S19" s="10">
        <f t="shared" si="7"/>
        <v>0</v>
      </c>
      <c r="T19" s="10">
        <f t="shared" si="8"/>
        <v>0</v>
      </c>
      <c r="U19" s="10">
        <f t="shared" si="9"/>
        <v>0</v>
      </c>
      <c r="V19" s="10">
        <f t="shared" si="10"/>
        <v>0</v>
      </c>
      <c r="W19" s="10">
        <f t="shared" si="11"/>
        <v>0</v>
      </c>
      <c r="X19" s="10">
        <f t="shared" si="12"/>
        <v>0</v>
      </c>
      <c r="Y19" s="1">
        <f t="shared" si="13"/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</row>
    <row r="20" spans="1:57">
      <c r="A20">
        <f t="shared" si="0"/>
        <v>9</v>
      </c>
      <c r="C20" s="2">
        <v>7570</v>
      </c>
      <c r="F20" t="s">
        <v>76</v>
      </c>
      <c r="G20" s="13">
        <v>99</v>
      </c>
      <c r="H20" s="10" t="str">
        <f t="shared" si="1"/>
        <v>-</v>
      </c>
      <c r="I20" s="1">
        <f>'O and M Class.'!J$20</f>
        <v>0</v>
      </c>
      <c r="J20" s="10">
        <f t="shared" si="2"/>
        <v>0</v>
      </c>
      <c r="K20" s="10">
        <f t="shared" si="14"/>
        <v>0</v>
      </c>
      <c r="L20" s="10">
        <f t="shared" si="15"/>
        <v>0</v>
      </c>
      <c r="M20" s="10">
        <f t="shared" si="16"/>
        <v>0</v>
      </c>
      <c r="N20" s="10">
        <f t="shared" si="17"/>
        <v>0</v>
      </c>
      <c r="O20" s="10">
        <f t="shared" si="3"/>
        <v>0</v>
      </c>
      <c r="P20" s="10">
        <f t="shared" si="4"/>
        <v>0</v>
      </c>
      <c r="Q20" s="10">
        <f t="shared" si="5"/>
        <v>0</v>
      </c>
      <c r="R20" s="10">
        <f t="shared" si="6"/>
        <v>0</v>
      </c>
      <c r="S20" s="10">
        <f t="shared" si="7"/>
        <v>0</v>
      </c>
      <c r="T20" s="10">
        <f t="shared" si="8"/>
        <v>0</v>
      </c>
      <c r="U20" s="10">
        <f t="shared" si="9"/>
        <v>0</v>
      </c>
      <c r="V20" s="10">
        <f t="shared" si="10"/>
        <v>0</v>
      </c>
      <c r="W20" s="10">
        <f t="shared" si="11"/>
        <v>0</v>
      </c>
      <c r="X20" s="10">
        <f t="shared" si="12"/>
        <v>0</v>
      </c>
      <c r="Y20" s="1">
        <f t="shared" si="13"/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</row>
    <row r="21" spans="1:57">
      <c r="A21">
        <f t="shared" si="0"/>
        <v>10</v>
      </c>
      <c r="C21" s="2">
        <v>7590</v>
      </c>
      <c r="F21" t="s">
        <v>77</v>
      </c>
      <c r="G21" s="13">
        <v>99</v>
      </c>
      <c r="H21" s="10" t="str">
        <f t="shared" si="1"/>
        <v>-</v>
      </c>
      <c r="I21" s="1">
        <f>'O and M Class.'!J$21</f>
        <v>0</v>
      </c>
      <c r="J21" s="10">
        <f t="shared" si="2"/>
        <v>0</v>
      </c>
      <c r="K21" s="10">
        <f t="shared" si="14"/>
        <v>0</v>
      </c>
      <c r="L21" s="10">
        <f t="shared" si="15"/>
        <v>0</v>
      </c>
      <c r="M21" s="10">
        <f t="shared" si="16"/>
        <v>0</v>
      </c>
      <c r="N21" s="10">
        <f t="shared" si="17"/>
        <v>0</v>
      </c>
      <c r="O21" s="10">
        <f t="shared" si="3"/>
        <v>0</v>
      </c>
      <c r="P21" s="10">
        <f t="shared" si="4"/>
        <v>0</v>
      </c>
      <c r="Q21" s="10">
        <f t="shared" si="5"/>
        <v>0</v>
      </c>
      <c r="R21" s="10">
        <f t="shared" si="6"/>
        <v>0</v>
      </c>
      <c r="S21" s="10">
        <f t="shared" si="7"/>
        <v>0</v>
      </c>
      <c r="T21" s="10">
        <f t="shared" si="8"/>
        <v>0</v>
      </c>
      <c r="U21" s="10">
        <f t="shared" si="9"/>
        <v>0</v>
      </c>
      <c r="V21" s="10">
        <f t="shared" si="10"/>
        <v>0</v>
      </c>
      <c r="W21" s="10">
        <f t="shared" si="11"/>
        <v>0</v>
      </c>
      <c r="X21" s="10">
        <f t="shared" si="12"/>
        <v>0</v>
      </c>
      <c r="Y21" s="1">
        <f t="shared" si="13"/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</row>
    <row r="22" spans="1:57">
      <c r="A22">
        <f t="shared" si="0"/>
        <v>11</v>
      </c>
      <c r="C22" s="2"/>
      <c r="E22" t="s">
        <v>79</v>
      </c>
      <c r="H22" s="10"/>
      <c r="I22" s="1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</row>
    <row r="23" spans="1:57">
      <c r="A23">
        <f t="shared" si="0"/>
        <v>12</v>
      </c>
      <c r="C23" s="44">
        <v>7610</v>
      </c>
      <c r="F23" t="s">
        <v>87</v>
      </c>
      <c r="G23" s="13">
        <v>99</v>
      </c>
      <c r="H23" s="10" t="str">
        <f t="shared" ref="H23:H30" si="18">VLOOKUP($G23,alloc,3)</f>
        <v>-</v>
      </c>
      <c r="I23" s="1">
        <f>'O and M Class.'!J$23</f>
        <v>0</v>
      </c>
      <c r="J23" s="10">
        <f t="shared" si="2"/>
        <v>0</v>
      </c>
      <c r="K23" s="10">
        <f t="shared" ref="K23:K30" si="19">$I23*VLOOKUP($G23,alloc,7)</f>
        <v>0</v>
      </c>
      <c r="L23" s="10">
        <f t="shared" ref="L23:L30" si="20">$I23*VLOOKUP($G23,alloc,8)</f>
        <v>0</v>
      </c>
      <c r="M23" s="10">
        <f t="shared" ref="M23:M30" si="21">$I23*VLOOKUP($G23,alloc,9)</f>
        <v>0</v>
      </c>
      <c r="N23" s="10">
        <f t="shared" ref="N23:N30" si="22">$I23*VLOOKUP($G23,alloc,10)</f>
        <v>0</v>
      </c>
      <c r="O23" s="10">
        <f t="shared" ref="O23:O30" si="23">$I23*VLOOKUP($G23,alloc,11)</f>
        <v>0</v>
      </c>
      <c r="P23" s="10">
        <f t="shared" ref="P23:P30" si="24">$I23*VLOOKUP($G23,alloc,12)</f>
        <v>0</v>
      </c>
      <c r="Q23" s="10">
        <f t="shared" ref="Q23:Q30" si="25">$I23*VLOOKUP($G23,alloc,13)</f>
        <v>0</v>
      </c>
      <c r="R23" s="10">
        <f t="shared" ref="R23:R30" si="26">$I23*VLOOKUP($G23,alloc,14)</f>
        <v>0</v>
      </c>
      <c r="S23" s="10">
        <f t="shared" ref="S23:S30" si="27">$I23*VLOOKUP($G23,alloc,15)</f>
        <v>0</v>
      </c>
      <c r="T23" s="10">
        <f t="shared" ref="T23:T30" si="28">$I23*VLOOKUP($G23,alloc,16)</f>
        <v>0</v>
      </c>
      <c r="U23" s="10">
        <f t="shared" ref="U23:U30" si="29">$I23*VLOOKUP($G23,alloc,17)</f>
        <v>0</v>
      </c>
      <c r="V23" s="10">
        <f t="shared" ref="V23:V30" si="30">$I23*VLOOKUP($G23,alloc,18)</f>
        <v>0</v>
      </c>
      <c r="W23" s="10">
        <f t="shared" ref="W23:W30" si="31">$I23*VLOOKUP($G23,alloc,19)</f>
        <v>0</v>
      </c>
      <c r="X23" s="10">
        <f t="shared" ref="X23:X30" si="32">$I23*VLOOKUP($G23,alloc,20)</f>
        <v>0</v>
      </c>
      <c r="Y23" s="1">
        <f t="shared" ref="Y23:Y31" si="33">SUM(J23:X23)-I23</f>
        <v>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</row>
    <row r="24" spans="1:57">
      <c r="A24">
        <f t="shared" si="0"/>
        <v>13</v>
      </c>
      <c r="C24" s="2">
        <v>7620</v>
      </c>
      <c r="F24" t="s">
        <v>80</v>
      </c>
      <c r="G24" s="13">
        <v>99</v>
      </c>
      <c r="H24" s="10" t="str">
        <f t="shared" si="18"/>
        <v>-</v>
      </c>
      <c r="I24" s="1">
        <f>'O and M Class.'!J$24</f>
        <v>0</v>
      </c>
      <c r="J24" s="10">
        <f t="shared" si="2"/>
        <v>0</v>
      </c>
      <c r="K24" s="10">
        <f t="shared" si="19"/>
        <v>0</v>
      </c>
      <c r="L24" s="10">
        <f t="shared" si="20"/>
        <v>0</v>
      </c>
      <c r="M24" s="10">
        <f t="shared" si="21"/>
        <v>0</v>
      </c>
      <c r="N24" s="10">
        <f t="shared" si="22"/>
        <v>0</v>
      </c>
      <c r="O24" s="10">
        <f t="shared" si="23"/>
        <v>0</v>
      </c>
      <c r="P24" s="10">
        <f t="shared" si="24"/>
        <v>0</v>
      </c>
      <c r="Q24" s="10">
        <f t="shared" si="25"/>
        <v>0</v>
      </c>
      <c r="R24" s="10">
        <f t="shared" si="26"/>
        <v>0</v>
      </c>
      <c r="S24" s="10">
        <f t="shared" si="27"/>
        <v>0</v>
      </c>
      <c r="T24" s="10">
        <f t="shared" si="28"/>
        <v>0</v>
      </c>
      <c r="U24" s="10">
        <f t="shared" si="29"/>
        <v>0</v>
      </c>
      <c r="V24" s="10">
        <f t="shared" si="30"/>
        <v>0</v>
      </c>
      <c r="W24" s="10">
        <f t="shared" si="31"/>
        <v>0</v>
      </c>
      <c r="X24" s="10">
        <f t="shared" si="32"/>
        <v>0</v>
      </c>
      <c r="Y24" s="1">
        <f t="shared" si="33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</row>
    <row r="25" spans="1:57">
      <c r="A25">
        <f t="shared" si="0"/>
        <v>14</v>
      </c>
      <c r="C25" s="2">
        <v>7640</v>
      </c>
      <c r="F25" t="s">
        <v>81</v>
      </c>
      <c r="G25" s="13">
        <v>99</v>
      </c>
      <c r="H25" s="10" t="str">
        <f t="shared" si="18"/>
        <v>-</v>
      </c>
      <c r="I25" s="1">
        <f>'O and M Class.'!J$25</f>
        <v>0</v>
      </c>
      <c r="J25" s="10">
        <f t="shared" si="2"/>
        <v>0</v>
      </c>
      <c r="K25" s="10">
        <f t="shared" si="19"/>
        <v>0</v>
      </c>
      <c r="L25" s="10">
        <f t="shared" si="20"/>
        <v>0</v>
      </c>
      <c r="M25" s="10">
        <f t="shared" si="21"/>
        <v>0</v>
      </c>
      <c r="N25" s="10">
        <f t="shared" si="22"/>
        <v>0</v>
      </c>
      <c r="O25" s="10">
        <f t="shared" si="23"/>
        <v>0</v>
      </c>
      <c r="P25" s="10">
        <f t="shared" si="24"/>
        <v>0</v>
      </c>
      <c r="Q25" s="10">
        <f t="shared" si="25"/>
        <v>0</v>
      </c>
      <c r="R25" s="10">
        <f t="shared" si="26"/>
        <v>0</v>
      </c>
      <c r="S25" s="10">
        <f t="shared" si="27"/>
        <v>0</v>
      </c>
      <c r="T25" s="10">
        <f t="shared" si="28"/>
        <v>0</v>
      </c>
      <c r="U25" s="10">
        <f t="shared" si="29"/>
        <v>0</v>
      </c>
      <c r="V25" s="10">
        <f t="shared" si="30"/>
        <v>0</v>
      </c>
      <c r="W25" s="10">
        <f t="shared" si="31"/>
        <v>0</v>
      </c>
      <c r="X25" s="10">
        <f t="shared" si="32"/>
        <v>0</v>
      </c>
      <c r="Y25" s="1">
        <f t="shared" si="33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</row>
    <row r="26" spans="1:57">
      <c r="A26">
        <f t="shared" si="0"/>
        <v>15</v>
      </c>
      <c r="C26" s="2">
        <v>7650</v>
      </c>
      <c r="F26" t="s">
        <v>82</v>
      </c>
      <c r="G26" s="13">
        <v>99</v>
      </c>
      <c r="H26" s="10" t="str">
        <f t="shared" si="18"/>
        <v>-</v>
      </c>
      <c r="I26" s="1">
        <f>'O and M Class.'!J$26</f>
        <v>0</v>
      </c>
      <c r="J26" s="10">
        <f t="shared" si="2"/>
        <v>0</v>
      </c>
      <c r="K26" s="10">
        <f t="shared" si="19"/>
        <v>0</v>
      </c>
      <c r="L26" s="10">
        <f t="shared" si="20"/>
        <v>0</v>
      </c>
      <c r="M26" s="10">
        <f t="shared" si="21"/>
        <v>0</v>
      </c>
      <c r="N26" s="10">
        <f t="shared" si="22"/>
        <v>0</v>
      </c>
      <c r="O26" s="10">
        <f t="shared" si="23"/>
        <v>0</v>
      </c>
      <c r="P26" s="10">
        <f t="shared" si="24"/>
        <v>0</v>
      </c>
      <c r="Q26" s="10">
        <f t="shared" si="25"/>
        <v>0</v>
      </c>
      <c r="R26" s="10">
        <f t="shared" si="26"/>
        <v>0</v>
      </c>
      <c r="S26" s="10">
        <f t="shared" si="27"/>
        <v>0</v>
      </c>
      <c r="T26" s="10">
        <f t="shared" si="28"/>
        <v>0</v>
      </c>
      <c r="U26" s="10">
        <f t="shared" si="29"/>
        <v>0</v>
      </c>
      <c r="V26" s="10">
        <f t="shared" si="30"/>
        <v>0</v>
      </c>
      <c r="W26" s="10">
        <f t="shared" si="31"/>
        <v>0</v>
      </c>
      <c r="X26" s="10">
        <f t="shared" si="32"/>
        <v>0</v>
      </c>
      <c r="Y26" s="1">
        <f t="shared" si="33"/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>
      <c r="A27">
        <f t="shared" si="0"/>
        <v>16</v>
      </c>
      <c r="C27" s="2">
        <v>7660</v>
      </c>
      <c r="F27" t="s">
        <v>83</v>
      </c>
      <c r="G27" s="13">
        <v>99</v>
      </c>
      <c r="H27" s="10" t="str">
        <f t="shared" si="18"/>
        <v>-</v>
      </c>
      <c r="I27" s="1">
        <f>'O and M Class.'!J$27</f>
        <v>0</v>
      </c>
      <c r="J27" s="10">
        <f t="shared" si="2"/>
        <v>0</v>
      </c>
      <c r="K27" s="10">
        <f t="shared" si="19"/>
        <v>0</v>
      </c>
      <c r="L27" s="10">
        <f t="shared" si="20"/>
        <v>0</v>
      </c>
      <c r="M27" s="10">
        <f t="shared" si="21"/>
        <v>0</v>
      </c>
      <c r="N27" s="10">
        <f t="shared" si="22"/>
        <v>0</v>
      </c>
      <c r="O27" s="10">
        <f t="shared" si="23"/>
        <v>0</v>
      </c>
      <c r="P27" s="10">
        <f t="shared" si="24"/>
        <v>0</v>
      </c>
      <c r="Q27" s="10">
        <f t="shared" si="25"/>
        <v>0</v>
      </c>
      <c r="R27" s="10">
        <f t="shared" si="26"/>
        <v>0</v>
      </c>
      <c r="S27" s="10">
        <f t="shared" si="27"/>
        <v>0</v>
      </c>
      <c r="T27" s="10">
        <f t="shared" si="28"/>
        <v>0</v>
      </c>
      <c r="U27" s="10">
        <f t="shared" si="29"/>
        <v>0</v>
      </c>
      <c r="V27" s="10">
        <f t="shared" si="30"/>
        <v>0</v>
      </c>
      <c r="W27" s="10">
        <f t="shared" si="31"/>
        <v>0</v>
      </c>
      <c r="X27" s="10">
        <f t="shared" si="32"/>
        <v>0</v>
      </c>
      <c r="Y27" s="1">
        <f t="shared" si="33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</row>
    <row r="28" spans="1:57">
      <c r="A28">
        <f t="shared" si="0"/>
        <v>17</v>
      </c>
      <c r="C28" s="2">
        <v>7670</v>
      </c>
      <c r="F28" t="s">
        <v>84</v>
      </c>
      <c r="G28" s="13">
        <v>99</v>
      </c>
      <c r="H28" s="10" t="str">
        <f t="shared" si="18"/>
        <v>-</v>
      </c>
      <c r="I28" s="1">
        <f>'O and M Class.'!J$28</f>
        <v>0</v>
      </c>
      <c r="J28" s="10">
        <f t="shared" si="2"/>
        <v>0</v>
      </c>
      <c r="K28" s="10">
        <f t="shared" si="19"/>
        <v>0</v>
      </c>
      <c r="L28" s="10">
        <f t="shared" si="20"/>
        <v>0</v>
      </c>
      <c r="M28" s="10">
        <f t="shared" si="21"/>
        <v>0</v>
      </c>
      <c r="N28" s="10">
        <f t="shared" si="22"/>
        <v>0</v>
      </c>
      <c r="O28" s="10">
        <f t="shared" si="23"/>
        <v>0</v>
      </c>
      <c r="P28" s="10">
        <f t="shared" si="24"/>
        <v>0</v>
      </c>
      <c r="Q28" s="10">
        <f t="shared" si="25"/>
        <v>0</v>
      </c>
      <c r="R28" s="10">
        <f t="shared" si="26"/>
        <v>0</v>
      </c>
      <c r="S28" s="10">
        <f t="shared" si="27"/>
        <v>0</v>
      </c>
      <c r="T28" s="10">
        <f t="shared" si="28"/>
        <v>0</v>
      </c>
      <c r="U28" s="10">
        <f t="shared" si="29"/>
        <v>0</v>
      </c>
      <c r="V28" s="10">
        <f t="shared" si="30"/>
        <v>0</v>
      </c>
      <c r="W28" s="10">
        <f t="shared" si="31"/>
        <v>0</v>
      </c>
      <c r="X28" s="10">
        <f t="shared" si="32"/>
        <v>0</v>
      </c>
      <c r="Y28" s="1">
        <f t="shared" si="33"/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</row>
    <row r="29" spans="1:57">
      <c r="A29">
        <f t="shared" si="0"/>
        <v>18</v>
      </c>
      <c r="C29" s="2">
        <v>7680</v>
      </c>
      <c r="F29" t="s">
        <v>85</v>
      </c>
      <c r="G29" s="13">
        <v>99</v>
      </c>
      <c r="H29" s="10" t="str">
        <f t="shared" si="18"/>
        <v>-</v>
      </c>
      <c r="I29" s="1">
        <f>'O and M Class.'!J$29</f>
        <v>0</v>
      </c>
      <c r="J29" s="10">
        <f t="shared" si="2"/>
        <v>0</v>
      </c>
      <c r="K29" s="10">
        <f t="shared" si="19"/>
        <v>0</v>
      </c>
      <c r="L29" s="10">
        <f t="shared" si="20"/>
        <v>0</v>
      </c>
      <c r="M29" s="10">
        <f t="shared" si="21"/>
        <v>0</v>
      </c>
      <c r="N29" s="10">
        <f t="shared" si="22"/>
        <v>0</v>
      </c>
      <c r="O29" s="10">
        <f t="shared" si="23"/>
        <v>0</v>
      </c>
      <c r="P29" s="10">
        <f t="shared" si="24"/>
        <v>0</v>
      </c>
      <c r="Q29" s="10">
        <f t="shared" si="25"/>
        <v>0</v>
      </c>
      <c r="R29" s="10">
        <f t="shared" si="26"/>
        <v>0</v>
      </c>
      <c r="S29" s="10">
        <f t="shared" si="27"/>
        <v>0</v>
      </c>
      <c r="T29" s="10">
        <f t="shared" si="28"/>
        <v>0</v>
      </c>
      <c r="U29" s="10">
        <f t="shared" si="29"/>
        <v>0</v>
      </c>
      <c r="V29" s="10">
        <f t="shared" si="30"/>
        <v>0</v>
      </c>
      <c r="W29" s="10">
        <f t="shared" si="31"/>
        <v>0</v>
      </c>
      <c r="X29" s="10">
        <f t="shared" si="32"/>
        <v>0</v>
      </c>
      <c r="Y29" s="1">
        <f t="shared" si="33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</row>
    <row r="30" spans="1:57">
      <c r="A30">
        <f t="shared" si="0"/>
        <v>19</v>
      </c>
      <c r="C30" s="2">
        <v>7690</v>
      </c>
      <c r="F30" t="s">
        <v>86</v>
      </c>
      <c r="G30" s="13">
        <v>99</v>
      </c>
      <c r="H30" s="10" t="str">
        <f t="shared" si="18"/>
        <v>-</v>
      </c>
      <c r="I30" s="1">
        <f>'O and M Class.'!J$30</f>
        <v>0</v>
      </c>
      <c r="J30" s="10">
        <f t="shared" si="2"/>
        <v>0</v>
      </c>
      <c r="K30" s="10">
        <f t="shared" si="19"/>
        <v>0</v>
      </c>
      <c r="L30" s="10">
        <f t="shared" si="20"/>
        <v>0</v>
      </c>
      <c r="M30" s="10">
        <f t="shared" si="21"/>
        <v>0</v>
      </c>
      <c r="N30" s="10">
        <f t="shared" si="22"/>
        <v>0</v>
      </c>
      <c r="O30" s="10">
        <f t="shared" si="23"/>
        <v>0</v>
      </c>
      <c r="P30" s="10">
        <f t="shared" si="24"/>
        <v>0</v>
      </c>
      <c r="Q30" s="10">
        <f t="shared" si="25"/>
        <v>0</v>
      </c>
      <c r="R30" s="10">
        <f t="shared" si="26"/>
        <v>0</v>
      </c>
      <c r="S30" s="10">
        <f t="shared" si="27"/>
        <v>0</v>
      </c>
      <c r="T30" s="10">
        <f t="shared" si="28"/>
        <v>0</v>
      </c>
      <c r="U30" s="10">
        <f t="shared" si="29"/>
        <v>0</v>
      </c>
      <c r="V30" s="10">
        <f t="shared" si="30"/>
        <v>0</v>
      </c>
      <c r="W30" s="10">
        <f t="shared" si="31"/>
        <v>0</v>
      </c>
      <c r="X30" s="10">
        <f t="shared" si="32"/>
        <v>0</v>
      </c>
      <c r="Y30" s="1">
        <f t="shared" si="33"/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>
      <c r="A31">
        <f t="shared" si="0"/>
        <v>20</v>
      </c>
      <c r="C31" s="2"/>
      <c r="D31" t="s">
        <v>109</v>
      </c>
      <c r="G31" s="13"/>
      <c r="H31" s="10"/>
      <c r="I31" s="1">
        <f>'O and M Class.'!J$31</f>
        <v>0</v>
      </c>
      <c r="J31" s="1">
        <f t="shared" ref="J31:P31" si="34">SUM(J14:J30)</f>
        <v>0</v>
      </c>
      <c r="K31" s="1">
        <f t="shared" si="34"/>
        <v>0</v>
      </c>
      <c r="L31" s="1">
        <f t="shared" si="34"/>
        <v>0</v>
      </c>
      <c r="M31" s="1">
        <f t="shared" si="34"/>
        <v>0</v>
      </c>
      <c r="N31" s="1">
        <f t="shared" si="34"/>
        <v>0</v>
      </c>
      <c r="O31" s="1">
        <f t="shared" si="34"/>
        <v>0</v>
      </c>
      <c r="P31" s="1">
        <f t="shared" si="34"/>
        <v>0</v>
      </c>
      <c r="Q31" s="1">
        <f t="shared" ref="Q31:X31" si="35">SUM(Q14:Q30)</f>
        <v>0</v>
      </c>
      <c r="R31" s="1">
        <f t="shared" si="35"/>
        <v>0</v>
      </c>
      <c r="S31" s="1">
        <f t="shared" si="35"/>
        <v>0</v>
      </c>
      <c r="T31" s="1">
        <f t="shared" si="35"/>
        <v>0</v>
      </c>
      <c r="U31" s="1">
        <f t="shared" si="35"/>
        <v>0</v>
      </c>
      <c r="V31" s="1">
        <f t="shared" si="35"/>
        <v>0</v>
      </c>
      <c r="W31" s="1">
        <f t="shared" si="35"/>
        <v>0</v>
      </c>
      <c r="X31" s="1">
        <f t="shared" si="35"/>
        <v>0</v>
      </c>
      <c r="Y31" s="1">
        <f t="shared" si="33"/>
        <v>0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</row>
    <row r="32" spans="1:57">
      <c r="A32">
        <f t="shared" si="0"/>
        <v>21</v>
      </c>
      <c r="C32" s="2"/>
      <c r="G32" s="13"/>
      <c r="H32" s="10"/>
      <c r="I32" s="1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</row>
    <row r="33" spans="1:57">
      <c r="A33">
        <f t="shared" si="0"/>
        <v>22</v>
      </c>
      <c r="C33" s="2"/>
      <c r="D33" t="s">
        <v>111</v>
      </c>
      <c r="G33" s="13"/>
      <c r="H33" s="10"/>
      <c r="I33" s="1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</row>
    <row r="34" spans="1:57">
      <c r="A34">
        <f t="shared" si="0"/>
        <v>23</v>
      </c>
      <c r="C34" s="2"/>
      <c r="E34" t="s">
        <v>70</v>
      </c>
      <c r="G34" s="13"/>
      <c r="H34" s="10"/>
      <c r="I34" s="1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</row>
    <row r="35" spans="1:57">
      <c r="A35">
        <f t="shared" si="0"/>
        <v>24</v>
      </c>
      <c r="C35" s="2">
        <v>8001</v>
      </c>
      <c r="F35" t="s">
        <v>380</v>
      </c>
      <c r="G35" s="13">
        <v>99</v>
      </c>
      <c r="H35" s="10" t="str">
        <f t="shared" ref="H35:H49" si="36">VLOOKUP($G35,alloc,3)</f>
        <v>-</v>
      </c>
      <c r="I35" s="1">
        <f>'O and M Class.'!J35</f>
        <v>0</v>
      </c>
      <c r="J35" s="10">
        <f t="shared" ref="J35:J49" si="37">$I35*VLOOKUP($G35,alloc,6)</f>
        <v>0</v>
      </c>
      <c r="K35" s="10">
        <f t="shared" ref="K35:K49" si="38">$I35*VLOOKUP($G35,alloc,7)</f>
        <v>0</v>
      </c>
      <c r="L35" s="10">
        <f t="shared" ref="L35:L49" si="39">$I35*VLOOKUP($G35,alloc,8)</f>
        <v>0</v>
      </c>
      <c r="M35" s="10">
        <f t="shared" ref="M35:M49" si="40">$I35*VLOOKUP($G35,alloc,9)</f>
        <v>0</v>
      </c>
      <c r="N35" s="10">
        <f t="shared" ref="N35:N49" si="41">$I35*VLOOKUP($G35,alloc,10)</f>
        <v>0</v>
      </c>
      <c r="O35" s="10">
        <f t="shared" ref="O35:O49" si="42">$I35*VLOOKUP($G35,alloc,11)</f>
        <v>0</v>
      </c>
      <c r="P35" s="10">
        <f t="shared" ref="P35:P49" si="43">$I35*VLOOKUP($G35,alloc,12)</f>
        <v>0</v>
      </c>
      <c r="Q35" s="10">
        <f t="shared" ref="Q35:Q49" si="44">$I35*VLOOKUP($G35,alloc,13)</f>
        <v>0</v>
      </c>
      <c r="R35" s="10">
        <f t="shared" ref="R35:R49" si="45">$I35*VLOOKUP($G35,alloc,14)</f>
        <v>0</v>
      </c>
      <c r="S35" s="10">
        <f t="shared" ref="S35:S49" si="46">$I35*VLOOKUP($G35,alloc,15)</f>
        <v>0</v>
      </c>
      <c r="T35" s="10">
        <f t="shared" ref="T35:T49" si="47">$I35*VLOOKUP($G35,alloc,16)</f>
        <v>0</v>
      </c>
      <c r="U35" s="10">
        <f t="shared" ref="U35:U49" si="48">$I35*VLOOKUP($G35,alloc,17)</f>
        <v>0</v>
      </c>
      <c r="V35" s="10">
        <f t="shared" ref="V35:V49" si="49">$I35*VLOOKUP($G35,alloc,18)</f>
        <v>0</v>
      </c>
      <c r="W35" s="10">
        <f t="shared" ref="W35:W49" si="50">$I35*VLOOKUP($G35,alloc,19)</f>
        <v>0</v>
      </c>
      <c r="X35" s="10">
        <f t="shared" ref="X35:X49" si="51">$I35*VLOOKUP($G35,alloc,20)</f>
        <v>0</v>
      </c>
      <c r="Y35" s="1">
        <f>SUM(J35:X35)-I35</f>
        <v>0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</row>
    <row r="36" spans="1:57">
      <c r="A36">
        <f t="shared" si="0"/>
        <v>25</v>
      </c>
      <c r="C36" s="2">
        <v>8010</v>
      </c>
      <c r="F36" t="s">
        <v>549</v>
      </c>
      <c r="G36" s="13">
        <v>99</v>
      </c>
      <c r="H36" s="10" t="str">
        <f t="shared" si="36"/>
        <v>-</v>
      </c>
      <c r="I36" s="1">
        <f>'O and M Class.'!J36</f>
        <v>0</v>
      </c>
      <c r="J36" s="10">
        <f t="shared" si="37"/>
        <v>0</v>
      </c>
      <c r="K36" s="10">
        <f t="shared" si="38"/>
        <v>0</v>
      </c>
      <c r="L36" s="10">
        <f t="shared" si="39"/>
        <v>0</v>
      </c>
      <c r="M36" s="10">
        <f t="shared" si="40"/>
        <v>0</v>
      </c>
      <c r="N36" s="10">
        <f t="shared" si="41"/>
        <v>0</v>
      </c>
      <c r="O36" s="10">
        <f t="shared" si="42"/>
        <v>0</v>
      </c>
      <c r="P36" s="10">
        <f t="shared" si="43"/>
        <v>0</v>
      </c>
      <c r="Q36" s="10">
        <f t="shared" si="44"/>
        <v>0</v>
      </c>
      <c r="R36" s="10">
        <f t="shared" si="45"/>
        <v>0</v>
      </c>
      <c r="S36" s="10">
        <f t="shared" si="46"/>
        <v>0</v>
      </c>
      <c r="T36" s="10">
        <f t="shared" si="47"/>
        <v>0</v>
      </c>
      <c r="U36" s="10">
        <f t="shared" si="48"/>
        <v>0</v>
      </c>
      <c r="V36" s="10">
        <f t="shared" si="49"/>
        <v>0</v>
      </c>
      <c r="W36" s="10">
        <f t="shared" si="50"/>
        <v>0</v>
      </c>
      <c r="X36" s="10">
        <f t="shared" si="51"/>
        <v>0</v>
      </c>
      <c r="Y36" s="1">
        <f>SUM(J36:X36)-I36</f>
        <v>0</v>
      </c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</row>
    <row r="37" spans="1:57">
      <c r="A37">
        <f t="shared" si="0"/>
        <v>26</v>
      </c>
      <c r="C37" s="2">
        <v>8040</v>
      </c>
      <c r="F37" t="s">
        <v>550</v>
      </c>
      <c r="G37" s="13">
        <v>99</v>
      </c>
      <c r="H37" s="10" t="str">
        <f t="shared" si="36"/>
        <v>-</v>
      </c>
      <c r="I37" s="1">
        <f>'O and M Class.'!J37</f>
        <v>0</v>
      </c>
      <c r="J37" s="10">
        <f t="shared" si="37"/>
        <v>0</v>
      </c>
      <c r="K37" s="10">
        <f t="shared" si="38"/>
        <v>0</v>
      </c>
      <c r="L37" s="10">
        <f t="shared" si="39"/>
        <v>0</v>
      </c>
      <c r="M37" s="10">
        <f t="shared" si="40"/>
        <v>0</v>
      </c>
      <c r="N37" s="10">
        <f t="shared" si="41"/>
        <v>0</v>
      </c>
      <c r="O37" s="10">
        <f t="shared" si="42"/>
        <v>0</v>
      </c>
      <c r="P37" s="10">
        <f t="shared" si="43"/>
        <v>0</v>
      </c>
      <c r="Q37" s="10">
        <f t="shared" si="44"/>
        <v>0</v>
      </c>
      <c r="R37" s="10">
        <f t="shared" si="45"/>
        <v>0</v>
      </c>
      <c r="S37" s="10">
        <f t="shared" si="46"/>
        <v>0</v>
      </c>
      <c r="T37" s="10">
        <f t="shared" si="47"/>
        <v>0</v>
      </c>
      <c r="U37" s="10">
        <f t="shared" si="48"/>
        <v>0</v>
      </c>
      <c r="V37" s="10">
        <f t="shared" si="49"/>
        <v>0</v>
      </c>
      <c r="W37" s="10">
        <f t="shared" si="50"/>
        <v>0</v>
      </c>
      <c r="X37" s="10">
        <f t="shared" si="51"/>
        <v>0</v>
      </c>
      <c r="Y37" s="1">
        <f t="shared" ref="Y37:Y46" si="52">SUM(J37:X37)-I37</f>
        <v>0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>
      <c r="A38">
        <f t="shared" si="0"/>
        <v>27</v>
      </c>
      <c r="C38" s="2">
        <v>8050</v>
      </c>
      <c r="F38" t="s">
        <v>381</v>
      </c>
      <c r="G38" s="13">
        <v>99</v>
      </c>
      <c r="H38" s="10" t="str">
        <f t="shared" si="36"/>
        <v>-</v>
      </c>
      <c r="I38" s="1">
        <f>'O and M Class.'!J38</f>
        <v>0</v>
      </c>
      <c r="J38" s="10">
        <f t="shared" si="37"/>
        <v>0</v>
      </c>
      <c r="K38" s="10">
        <f t="shared" si="38"/>
        <v>0</v>
      </c>
      <c r="L38" s="10">
        <f t="shared" si="39"/>
        <v>0</v>
      </c>
      <c r="M38" s="10">
        <f t="shared" si="40"/>
        <v>0</v>
      </c>
      <c r="N38" s="10">
        <f t="shared" si="41"/>
        <v>0</v>
      </c>
      <c r="O38" s="10">
        <f t="shared" si="42"/>
        <v>0</v>
      </c>
      <c r="P38" s="10">
        <f t="shared" si="43"/>
        <v>0</v>
      </c>
      <c r="Q38" s="10">
        <f t="shared" si="44"/>
        <v>0</v>
      </c>
      <c r="R38" s="10">
        <f t="shared" si="45"/>
        <v>0</v>
      </c>
      <c r="S38" s="10">
        <f t="shared" si="46"/>
        <v>0</v>
      </c>
      <c r="T38" s="10">
        <f t="shared" si="47"/>
        <v>0</v>
      </c>
      <c r="U38" s="10">
        <f t="shared" si="48"/>
        <v>0</v>
      </c>
      <c r="V38" s="10">
        <f t="shared" si="49"/>
        <v>0</v>
      </c>
      <c r="W38" s="10">
        <f t="shared" si="50"/>
        <v>0</v>
      </c>
      <c r="X38" s="10">
        <f t="shared" si="51"/>
        <v>0</v>
      </c>
      <c r="Y38" s="1">
        <f t="shared" si="52"/>
        <v>0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>
      <c r="A39">
        <f t="shared" si="0"/>
        <v>28</v>
      </c>
      <c r="C39" s="2">
        <v>8051</v>
      </c>
      <c r="F39" t="s">
        <v>643</v>
      </c>
      <c r="G39" s="13">
        <v>99</v>
      </c>
      <c r="H39" s="10" t="str">
        <f t="shared" si="36"/>
        <v>-</v>
      </c>
      <c r="I39" s="1">
        <f>'O and M Class.'!J39</f>
        <v>0</v>
      </c>
      <c r="J39" s="10">
        <f t="shared" si="37"/>
        <v>0</v>
      </c>
      <c r="K39" s="10">
        <f t="shared" si="38"/>
        <v>0</v>
      </c>
      <c r="L39" s="10">
        <f t="shared" si="39"/>
        <v>0</v>
      </c>
      <c r="M39" s="10">
        <f t="shared" si="40"/>
        <v>0</v>
      </c>
      <c r="N39" s="10">
        <f t="shared" si="41"/>
        <v>0</v>
      </c>
      <c r="O39" s="10">
        <f t="shared" si="42"/>
        <v>0</v>
      </c>
      <c r="P39" s="10">
        <f t="shared" si="43"/>
        <v>0</v>
      </c>
      <c r="Q39" s="10">
        <f t="shared" si="44"/>
        <v>0</v>
      </c>
      <c r="R39" s="10">
        <f t="shared" si="45"/>
        <v>0</v>
      </c>
      <c r="S39" s="10">
        <f t="shared" si="46"/>
        <v>0</v>
      </c>
      <c r="T39" s="10">
        <f t="shared" si="47"/>
        <v>0</v>
      </c>
      <c r="U39" s="10">
        <f t="shared" si="48"/>
        <v>0</v>
      </c>
      <c r="V39" s="10">
        <f t="shared" si="49"/>
        <v>0</v>
      </c>
      <c r="W39" s="10">
        <f t="shared" si="50"/>
        <v>0</v>
      </c>
      <c r="X39" s="10">
        <f t="shared" si="51"/>
        <v>0</v>
      </c>
      <c r="Y39" s="1">
        <f t="shared" si="52"/>
        <v>0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</row>
    <row r="40" spans="1:57">
      <c r="A40">
        <f t="shared" si="0"/>
        <v>29</v>
      </c>
      <c r="C40" s="2">
        <v>8052</v>
      </c>
      <c r="F40" t="s">
        <v>382</v>
      </c>
      <c r="G40" s="13">
        <v>99</v>
      </c>
      <c r="H40" s="10" t="str">
        <f t="shared" si="36"/>
        <v>-</v>
      </c>
      <c r="I40" s="1">
        <f>'O and M Class.'!J40</f>
        <v>0</v>
      </c>
      <c r="J40" s="10">
        <f t="shared" si="37"/>
        <v>0</v>
      </c>
      <c r="K40" s="10">
        <f t="shared" si="38"/>
        <v>0</v>
      </c>
      <c r="L40" s="10">
        <f t="shared" si="39"/>
        <v>0</v>
      </c>
      <c r="M40" s="10">
        <f t="shared" si="40"/>
        <v>0</v>
      </c>
      <c r="N40" s="10">
        <f t="shared" si="41"/>
        <v>0</v>
      </c>
      <c r="O40" s="10">
        <f t="shared" si="42"/>
        <v>0</v>
      </c>
      <c r="P40" s="10">
        <f t="shared" si="43"/>
        <v>0</v>
      </c>
      <c r="Q40" s="10">
        <f t="shared" si="44"/>
        <v>0</v>
      </c>
      <c r="R40" s="10">
        <f t="shared" si="45"/>
        <v>0</v>
      </c>
      <c r="S40" s="10">
        <f t="shared" si="46"/>
        <v>0</v>
      </c>
      <c r="T40" s="10">
        <f t="shared" si="47"/>
        <v>0</v>
      </c>
      <c r="U40" s="10">
        <f t="shared" si="48"/>
        <v>0</v>
      </c>
      <c r="V40" s="10">
        <f t="shared" si="49"/>
        <v>0</v>
      </c>
      <c r="W40" s="10">
        <f t="shared" si="50"/>
        <v>0</v>
      </c>
      <c r="X40" s="10">
        <f t="shared" si="51"/>
        <v>0</v>
      </c>
      <c r="Y40" s="1">
        <f t="shared" si="52"/>
        <v>0</v>
      </c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</row>
    <row r="41" spans="1:57">
      <c r="A41">
        <f t="shared" si="0"/>
        <v>30</v>
      </c>
      <c r="C41" s="2">
        <v>8053</v>
      </c>
      <c r="F41" t="s">
        <v>383</v>
      </c>
      <c r="G41" s="13">
        <v>99</v>
      </c>
      <c r="H41" s="10" t="str">
        <f t="shared" si="36"/>
        <v>-</v>
      </c>
      <c r="I41" s="1">
        <f>'O and M Class.'!J41</f>
        <v>0</v>
      </c>
      <c r="J41" s="10">
        <f t="shared" si="37"/>
        <v>0</v>
      </c>
      <c r="K41" s="10">
        <f t="shared" si="38"/>
        <v>0</v>
      </c>
      <c r="L41" s="10">
        <f t="shared" si="39"/>
        <v>0</v>
      </c>
      <c r="M41" s="10">
        <f t="shared" si="40"/>
        <v>0</v>
      </c>
      <c r="N41" s="10">
        <f t="shared" si="41"/>
        <v>0</v>
      </c>
      <c r="O41" s="10">
        <f t="shared" si="42"/>
        <v>0</v>
      </c>
      <c r="P41" s="10">
        <f t="shared" si="43"/>
        <v>0</v>
      </c>
      <c r="Q41" s="10">
        <f t="shared" si="44"/>
        <v>0</v>
      </c>
      <c r="R41" s="10">
        <f t="shared" si="45"/>
        <v>0</v>
      </c>
      <c r="S41" s="10">
        <f t="shared" si="46"/>
        <v>0</v>
      </c>
      <c r="T41" s="10">
        <f t="shared" si="47"/>
        <v>0</v>
      </c>
      <c r="U41" s="10">
        <f t="shared" si="48"/>
        <v>0</v>
      </c>
      <c r="V41" s="10">
        <f t="shared" si="49"/>
        <v>0</v>
      </c>
      <c r="W41" s="10">
        <f t="shared" si="50"/>
        <v>0</v>
      </c>
      <c r="X41" s="10">
        <f t="shared" si="51"/>
        <v>0</v>
      </c>
      <c r="Y41" s="1">
        <f t="shared" si="52"/>
        <v>0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</row>
    <row r="42" spans="1:57">
      <c r="A42">
        <f t="shared" si="0"/>
        <v>31</v>
      </c>
      <c r="C42" s="2">
        <v>8054</v>
      </c>
      <c r="F42" t="s">
        <v>642</v>
      </c>
      <c r="G42" s="13">
        <v>99</v>
      </c>
      <c r="H42" s="10" t="str">
        <f t="shared" si="36"/>
        <v>-</v>
      </c>
      <c r="I42" s="1">
        <f>'O and M Class.'!J42</f>
        <v>0</v>
      </c>
      <c r="J42" s="10">
        <f t="shared" si="37"/>
        <v>0</v>
      </c>
      <c r="K42" s="10">
        <f t="shared" si="38"/>
        <v>0</v>
      </c>
      <c r="L42" s="10">
        <f t="shared" si="39"/>
        <v>0</v>
      </c>
      <c r="M42" s="10">
        <f t="shared" si="40"/>
        <v>0</v>
      </c>
      <c r="N42" s="10">
        <f t="shared" si="41"/>
        <v>0</v>
      </c>
      <c r="O42" s="10">
        <f t="shared" si="42"/>
        <v>0</v>
      </c>
      <c r="P42" s="10">
        <f t="shared" si="43"/>
        <v>0</v>
      </c>
      <c r="Q42" s="10">
        <f t="shared" si="44"/>
        <v>0</v>
      </c>
      <c r="R42" s="10">
        <f t="shared" si="45"/>
        <v>0</v>
      </c>
      <c r="S42" s="10">
        <f t="shared" si="46"/>
        <v>0</v>
      </c>
      <c r="T42" s="10">
        <f t="shared" si="47"/>
        <v>0</v>
      </c>
      <c r="U42" s="10">
        <f t="shared" si="48"/>
        <v>0</v>
      </c>
      <c r="V42" s="10">
        <f t="shared" si="49"/>
        <v>0</v>
      </c>
      <c r="W42" s="10">
        <f t="shared" si="50"/>
        <v>0</v>
      </c>
      <c r="X42" s="10">
        <f t="shared" si="51"/>
        <v>0</v>
      </c>
      <c r="Y42" s="1">
        <f t="shared" si="52"/>
        <v>0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</row>
    <row r="43" spans="1:57">
      <c r="A43">
        <f t="shared" si="0"/>
        <v>32</v>
      </c>
      <c r="C43" s="2">
        <v>8058</v>
      </c>
      <c r="F43" t="s">
        <v>551</v>
      </c>
      <c r="G43" s="13">
        <v>99</v>
      </c>
      <c r="H43" s="10" t="str">
        <f t="shared" si="36"/>
        <v>-</v>
      </c>
      <c r="I43" s="1">
        <f>'O and M Class.'!J43</f>
        <v>0</v>
      </c>
      <c r="J43" s="10">
        <f t="shared" si="37"/>
        <v>0</v>
      </c>
      <c r="K43" s="10">
        <f t="shared" si="38"/>
        <v>0</v>
      </c>
      <c r="L43" s="10">
        <f t="shared" si="39"/>
        <v>0</v>
      </c>
      <c r="M43" s="10">
        <f t="shared" si="40"/>
        <v>0</v>
      </c>
      <c r="N43" s="10">
        <f t="shared" si="41"/>
        <v>0</v>
      </c>
      <c r="O43" s="10">
        <f t="shared" si="42"/>
        <v>0</v>
      </c>
      <c r="P43" s="10">
        <f t="shared" si="43"/>
        <v>0</v>
      </c>
      <c r="Q43" s="10">
        <f t="shared" si="44"/>
        <v>0</v>
      </c>
      <c r="R43" s="10">
        <f t="shared" si="45"/>
        <v>0</v>
      </c>
      <c r="S43" s="10">
        <f t="shared" si="46"/>
        <v>0</v>
      </c>
      <c r="T43" s="10">
        <f t="shared" si="47"/>
        <v>0</v>
      </c>
      <c r="U43" s="10">
        <f t="shared" si="48"/>
        <v>0</v>
      </c>
      <c r="V43" s="10">
        <f t="shared" si="49"/>
        <v>0</v>
      </c>
      <c r="W43" s="10">
        <f t="shared" si="50"/>
        <v>0</v>
      </c>
      <c r="X43" s="10">
        <f t="shared" si="51"/>
        <v>0</v>
      </c>
      <c r="Y43" s="1">
        <f t="shared" si="52"/>
        <v>0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</row>
    <row r="44" spans="1:57">
      <c r="A44">
        <f t="shared" si="0"/>
        <v>33</v>
      </c>
      <c r="C44" s="2">
        <v>8059</v>
      </c>
      <c r="F44" t="s">
        <v>384</v>
      </c>
      <c r="G44" s="13">
        <v>99</v>
      </c>
      <c r="H44" s="10" t="str">
        <f t="shared" si="36"/>
        <v>-</v>
      </c>
      <c r="I44" s="1">
        <f>'O and M Class.'!J44</f>
        <v>0</v>
      </c>
      <c r="J44" s="10">
        <f t="shared" si="37"/>
        <v>0</v>
      </c>
      <c r="K44" s="10">
        <f t="shared" si="38"/>
        <v>0</v>
      </c>
      <c r="L44" s="10">
        <f t="shared" si="39"/>
        <v>0</v>
      </c>
      <c r="M44" s="10">
        <f t="shared" si="40"/>
        <v>0</v>
      </c>
      <c r="N44" s="10">
        <f t="shared" si="41"/>
        <v>0</v>
      </c>
      <c r="O44" s="10">
        <f t="shared" si="42"/>
        <v>0</v>
      </c>
      <c r="P44" s="10">
        <f t="shared" si="43"/>
        <v>0</v>
      </c>
      <c r="Q44" s="10">
        <f t="shared" si="44"/>
        <v>0</v>
      </c>
      <c r="R44" s="10">
        <f t="shared" si="45"/>
        <v>0</v>
      </c>
      <c r="S44" s="10">
        <f t="shared" si="46"/>
        <v>0</v>
      </c>
      <c r="T44" s="10">
        <f t="shared" si="47"/>
        <v>0</v>
      </c>
      <c r="U44" s="10">
        <f t="shared" si="48"/>
        <v>0</v>
      </c>
      <c r="V44" s="10">
        <f t="shared" si="49"/>
        <v>0</v>
      </c>
      <c r="W44" s="10">
        <f t="shared" si="50"/>
        <v>0</v>
      </c>
      <c r="X44" s="10">
        <f t="shared" si="51"/>
        <v>0</v>
      </c>
      <c r="Y44" s="1">
        <f t="shared" si="52"/>
        <v>0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>
      <c r="A45">
        <f t="shared" si="0"/>
        <v>34</v>
      </c>
      <c r="C45" s="2">
        <v>8060</v>
      </c>
      <c r="F45" t="s">
        <v>552</v>
      </c>
      <c r="G45" s="13">
        <v>99</v>
      </c>
      <c r="H45" s="10" t="str">
        <f t="shared" si="36"/>
        <v>-</v>
      </c>
      <c r="I45" s="1">
        <f>'O and M Class.'!J45</f>
        <v>0</v>
      </c>
      <c r="J45" s="10">
        <f t="shared" si="37"/>
        <v>0</v>
      </c>
      <c r="K45" s="10">
        <f t="shared" si="38"/>
        <v>0</v>
      </c>
      <c r="L45" s="10">
        <f t="shared" si="39"/>
        <v>0</v>
      </c>
      <c r="M45" s="10">
        <f t="shared" si="40"/>
        <v>0</v>
      </c>
      <c r="N45" s="10">
        <f t="shared" si="41"/>
        <v>0</v>
      </c>
      <c r="O45" s="10">
        <f t="shared" si="42"/>
        <v>0</v>
      </c>
      <c r="P45" s="10">
        <f t="shared" si="43"/>
        <v>0</v>
      </c>
      <c r="Q45" s="10">
        <f t="shared" si="44"/>
        <v>0</v>
      </c>
      <c r="R45" s="10">
        <f t="shared" si="45"/>
        <v>0</v>
      </c>
      <c r="S45" s="10">
        <f t="shared" si="46"/>
        <v>0</v>
      </c>
      <c r="T45" s="10">
        <f t="shared" si="47"/>
        <v>0</v>
      </c>
      <c r="U45" s="10">
        <f t="shared" si="48"/>
        <v>0</v>
      </c>
      <c r="V45" s="10">
        <f t="shared" si="49"/>
        <v>0</v>
      </c>
      <c r="W45" s="10">
        <f t="shared" si="50"/>
        <v>0</v>
      </c>
      <c r="X45" s="10">
        <f t="shared" si="51"/>
        <v>0</v>
      </c>
      <c r="Y45" s="1">
        <f t="shared" si="52"/>
        <v>0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>
      <c r="A46">
        <f t="shared" si="0"/>
        <v>35</v>
      </c>
      <c r="C46" s="2">
        <v>8081</v>
      </c>
      <c r="F46" t="s">
        <v>553</v>
      </c>
      <c r="G46" s="13">
        <v>99</v>
      </c>
      <c r="H46" s="10" t="str">
        <f t="shared" si="36"/>
        <v>-</v>
      </c>
      <c r="I46" s="1">
        <f>'O and M Class.'!J46</f>
        <v>0</v>
      </c>
      <c r="J46" s="10">
        <f t="shared" si="37"/>
        <v>0</v>
      </c>
      <c r="K46" s="10">
        <f t="shared" si="38"/>
        <v>0</v>
      </c>
      <c r="L46" s="10">
        <f t="shared" si="39"/>
        <v>0</v>
      </c>
      <c r="M46" s="10">
        <f t="shared" si="40"/>
        <v>0</v>
      </c>
      <c r="N46" s="10">
        <f t="shared" si="41"/>
        <v>0</v>
      </c>
      <c r="O46" s="10">
        <f t="shared" si="42"/>
        <v>0</v>
      </c>
      <c r="P46" s="10">
        <f t="shared" si="43"/>
        <v>0</v>
      </c>
      <c r="Q46" s="10">
        <f t="shared" si="44"/>
        <v>0</v>
      </c>
      <c r="R46" s="10">
        <f t="shared" si="45"/>
        <v>0</v>
      </c>
      <c r="S46" s="10">
        <f t="shared" si="46"/>
        <v>0</v>
      </c>
      <c r="T46" s="10">
        <f t="shared" si="47"/>
        <v>0</v>
      </c>
      <c r="U46" s="10">
        <f t="shared" si="48"/>
        <v>0</v>
      </c>
      <c r="V46" s="10">
        <f t="shared" si="49"/>
        <v>0</v>
      </c>
      <c r="W46" s="10">
        <f t="shared" si="50"/>
        <v>0</v>
      </c>
      <c r="X46" s="10">
        <f t="shared" si="51"/>
        <v>0</v>
      </c>
      <c r="Y46" s="1">
        <f t="shared" si="52"/>
        <v>0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</row>
    <row r="47" spans="1:57">
      <c r="A47">
        <f t="shared" si="0"/>
        <v>36</v>
      </c>
      <c r="C47" s="2">
        <v>8082</v>
      </c>
      <c r="F47" t="s">
        <v>554</v>
      </c>
      <c r="G47" s="13">
        <v>99</v>
      </c>
      <c r="H47" s="10" t="str">
        <f t="shared" si="36"/>
        <v>-</v>
      </c>
      <c r="I47" s="1">
        <f>'O and M Class.'!J47</f>
        <v>0</v>
      </c>
      <c r="J47" s="10">
        <f t="shared" si="37"/>
        <v>0</v>
      </c>
      <c r="K47" s="10">
        <f t="shared" si="38"/>
        <v>0</v>
      </c>
      <c r="L47" s="10">
        <f t="shared" si="39"/>
        <v>0</v>
      </c>
      <c r="M47" s="10">
        <f t="shared" si="40"/>
        <v>0</v>
      </c>
      <c r="N47" s="10">
        <f t="shared" si="41"/>
        <v>0</v>
      </c>
      <c r="O47" s="10">
        <f t="shared" si="42"/>
        <v>0</v>
      </c>
      <c r="P47" s="10">
        <f t="shared" si="43"/>
        <v>0</v>
      </c>
      <c r="Q47" s="10">
        <f t="shared" si="44"/>
        <v>0</v>
      </c>
      <c r="R47" s="10">
        <f t="shared" si="45"/>
        <v>0</v>
      </c>
      <c r="S47" s="10">
        <f t="shared" si="46"/>
        <v>0</v>
      </c>
      <c r="T47" s="10">
        <f t="shared" si="47"/>
        <v>0</v>
      </c>
      <c r="U47" s="10">
        <f t="shared" si="48"/>
        <v>0</v>
      </c>
      <c r="V47" s="10">
        <f t="shared" si="49"/>
        <v>0</v>
      </c>
      <c r="W47" s="10">
        <f t="shared" si="50"/>
        <v>0</v>
      </c>
      <c r="X47" s="10">
        <f t="shared" si="51"/>
        <v>0</v>
      </c>
      <c r="Y47" s="1">
        <f>SUM(J47:X47)-I47</f>
        <v>0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</row>
    <row r="48" spans="1:57">
      <c r="A48">
        <f t="shared" si="0"/>
        <v>37</v>
      </c>
      <c r="C48" s="2">
        <v>8120</v>
      </c>
      <c r="F48" t="s">
        <v>555</v>
      </c>
      <c r="G48" s="13">
        <v>99</v>
      </c>
      <c r="H48" s="10" t="str">
        <f t="shared" si="36"/>
        <v>-</v>
      </c>
      <c r="I48" s="1">
        <f>'O and M Class.'!J48</f>
        <v>0</v>
      </c>
      <c r="J48" s="10">
        <f t="shared" si="37"/>
        <v>0</v>
      </c>
      <c r="K48" s="10">
        <f t="shared" si="38"/>
        <v>0</v>
      </c>
      <c r="L48" s="10">
        <f t="shared" si="39"/>
        <v>0</v>
      </c>
      <c r="M48" s="10">
        <f t="shared" si="40"/>
        <v>0</v>
      </c>
      <c r="N48" s="10">
        <f t="shared" si="41"/>
        <v>0</v>
      </c>
      <c r="O48" s="10">
        <f t="shared" si="42"/>
        <v>0</v>
      </c>
      <c r="P48" s="10">
        <f t="shared" si="43"/>
        <v>0</v>
      </c>
      <c r="Q48" s="10">
        <f t="shared" si="44"/>
        <v>0</v>
      </c>
      <c r="R48" s="10">
        <f t="shared" si="45"/>
        <v>0</v>
      </c>
      <c r="S48" s="10">
        <f t="shared" si="46"/>
        <v>0</v>
      </c>
      <c r="T48" s="10">
        <f t="shared" si="47"/>
        <v>0</v>
      </c>
      <c r="U48" s="10">
        <f t="shared" si="48"/>
        <v>0</v>
      </c>
      <c r="V48" s="10">
        <f t="shared" si="49"/>
        <v>0</v>
      </c>
      <c r="W48" s="10">
        <f t="shared" si="50"/>
        <v>0</v>
      </c>
      <c r="X48" s="10">
        <f t="shared" si="51"/>
        <v>0</v>
      </c>
      <c r="Y48" s="1">
        <f>SUM(J48:X48)-I48</f>
        <v>0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</row>
    <row r="49" spans="1:57">
      <c r="A49">
        <f t="shared" si="0"/>
        <v>38</v>
      </c>
      <c r="C49" s="2">
        <v>8580</v>
      </c>
      <c r="F49" t="s">
        <v>463</v>
      </c>
      <c r="G49" s="13">
        <v>99</v>
      </c>
      <c r="H49" s="10" t="str">
        <f t="shared" si="36"/>
        <v>-</v>
      </c>
      <c r="I49" s="1">
        <f>'O and M Class.'!J49</f>
        <v>0</v>
      </c>
      <c r="J49" s="10">
        <f t="shared" si="37"/>
        <v>0</v>
      </c>
      <c r="K49" s="10">
        <f t="shared" si="38"/>
        <v>0</v>
      </c>
      <c r="L49" s="10">
        <f t="shared" si="39"/>
        <v>0</v>
      </c>
      <c r="M49" s="10">
        <f t="shared" si="40"/>
        <v>0</v>
      </c>
      <c r="N49" s="10">
        <f t="shared" si="41"/>
        <v>0</v>
      </c>
      <c r="O49" s="10">
        <f t="shared" si="42"/>
        <v>0</v>
      </c>
      <c r="P49" s="10">
        <f t="shared" si="43"/>
        <v>0</v>
      </c>
      <c r="Q49" s="10">
        <f t="shared" si="44"/>
        <v>0</v>
      </c>
      <c r="R49" s="10">
        <f t="shared" si="45"/>
        <v>0</v>
      </c>
      <c r="S49" s="10">
        <f t="shared" si="46"/>
        <v>0</v>
      </c>
      <c r="T49" s="10">
        <f t="shared" si="47"/>
        <v>0</v>
      </c>
      <c r="U49" s="10">
        <f t="shared" si="48"/>
        <v>0</v>
      </c>
      <c r="V49" s="10">
        <f t="shared" si="49"/>
        <v>0</v>
      </c>
      <c r="W49" s="10">
        <f t="shared" si="50"/>
        <v>0</v>
      </c>
      <c r="X49" s="10">
        <f t="shared" si="51"/>
        <v>0</v>
      </c>
      <c r="Y49" s="1">
        <f>SUM(J49:X49)-I49</f>
        <v>0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>
      <c r="A50">
        <f t="shared" si="0"/>
        <v>39</v>
      </c>
      <c r="C50" s="2"/>
      <c r="E50" t="s">
        <v>79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>
      <c r="A51">
        <f t="shared" si="0"/>
        <v>40</v>
      </c>
      <c r="C51" s="2">
        <v>8350</v>
      </c>
      <c r="F51" t="s">
        <v>104</v>
      </c>
      <c r="G51" s="13">
        <v>99</v>
      </c>
      <c r="H51" s="10" t="str">
        <f>VLOOKUP($G51,alloc,3)</f>
        <v>-</v>
      </c>
      <c r="I51" s="1">
        <f>'O and M Class.'!J$51</f>
        <v>0</v>
      </c>
      <c r="J51" s="10">
        <f>$I51*VLOOKUP($G51,alloc,6)</f>
        <v>0</v>
      </c>
      <c r="K51" s="10">
        <f>$I51*VLOOKUP($G51,alloc,7)</f>
        <v>0</v>
      </c>
      <c r="L51" s="10">
        <f>$I51*VLOOKUP($G51,alloc,8)</f>
        <v>0</v>
      </c>
      <c r="M51" s="10">
        <f>$I51*VLOOKUP($G51,alloc,9)</f>
        <v>0</v>
      </c>
      <c r="N51" s="10">
        <f>$I51*VLOOKUP($G51,alloc,10)</f>
        <v>0</v>
      </c>
      <c r="O51" s="10">
        <f>$I51*VLOOKUP($G51,alloc,11)</f>
        <v>0</v>
      </c>
      <c r="P51" s="10">
        <f>$I51*VLOOKUP($G51,alloc,12)</f>
        <v>0</v>
      </c>
      <c r="Q51" s="10">
        <f>$I51*VLOOKUP($G51,alloc,13)</f>
        <v>0</v>
      </c>
      <c r="R51" s="10">
        <f>$I51*VLOOKUP($G51,alloc,14)</f>
        <v>0</v>
      </c>
      <c r="S51" s="10">
        <f>$I51*VLOOKUP($G51,alloc,15)</f>
        <v>0</v>
      </c>
      <c r="T51" s="10">
        <f>$I51*VLOOKUP($G51,alloc,16)</f>
        <v>0</v>
      </c>
      <c r="U51" s="10">
        <f>$I51*VLOOKUP($G51,alloc,17)</f>
        <v>0</v>
      </c>
      <c r="V51" s="10">
        <f>$I51*VLOOKUP($G51,alloc,18)</f>
        <v>0</v>
      </c>
      <c r="W51" s="10">
        <f>$I51*VLOOKUP($G51,alloc,19)</f>
        <v>0</v>
      </c>
      <c r="X51" s="10">
        <f>$I51*VLOOKUP($G51,alloc,20)</f>
        <v>0</v>
      </c>
      <c r="Y51" s="1">
        <f>SUM(J51:X51)-I51</f>
        <v>0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>
      <c r="A52">
        <f t="shared" si="0"/>
        <v>41</v>
      </c>
      <c r="C52" s="2"/>
      <c r="D52" t="s">
        <v>67</v>
      </c>
      <c r="G52" s="13"/>
      <c r="H52" s="10"/>
      <c r="I52" s="1">
        <f>'O and M Class.'!J$52</f>
        <v>0</v>
      </c>
      <c r="J52" s="1">
        <f t="shared" ref="J52:X52" si="53">SUM(J35:J51)</f>
        <v>0</v>
      </c>
      <c r="K52" s="1">
        <f t="shared" si="53"/>
        <v>0</v>
      </c>
      <c r="L52" s="1">
        <f t="shared" si="53"/>
        <v>0</v>
      </c>
      <c r="M52" s="1">
        <f t="shared" si="53"/>
        <v>0</v>
      </c>
      <c r="N52" s="1">
        <f t="shared" si="53"/>
        <v>0</v>
      </c>
      <c r="O52" s="1">
        <f t="shared" si="53"/>
        <v>0</v>
      </c>
      <c r="P52" s="1">
        <f t="shared" si="53"/>
        <v>0</v>
      </c>
      <c r="Q52" s="1">
        <f t="shared" si="53"/>
        <v>0</v>
      </c>
      <c r="R52" s="1">
        <f t="shared" si="53"/>
        <v>0</v>
      </c>
      <c r="S52" s="1">
        <f t="shared" si="53"/>
        <v>0</v>
      </c>
      <c r="T52" s="1">
        <f t="shared" si="53"/>
        <v>0</v>
      </c>
      <c r="U52" s="1">
        <f t="shared" si="53"/>
        <v>0</v>
      </c>
      <c r="V52" s="1">
        <f t="shared" si="53"/>
        <v>0</v>
      </c>
      <c r="W52" s="1">
        <f t="shared" si="53"/>
        <v>0</v>
      </c>
      <c r="X52" s="1">
        <f t="shared" si="53"/>
        <v>0</v>
      </c>
      <c r="Y52" s="1">
        <f>SUM(J52:X52)-I52</f>
        <v>0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>
      <c r="A53">
        <f t="shared" si="0"/>
        <v>42</v>
      </c>
      <c r="C53" s="2"/>
      <c r="G53" s="13"/>
      <c r="H53" s="10"/>
      <c r="I53" s="1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>
      <c r="A54">
        <f t="shared" si="0"/>
        <v>43</v>
      </c>
      <c r="C54" s="2"/>
      <c r="D54" t="s">
        <v>112</v>
      </c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>
      <c r="A55">
        <f t="shared" si="0"/>
        <v>44</v>
      </c>
      <c r="C55" s="2"/>
      <c r="E55" t="s">
        <v>70</v>
      </c>
      <c r="G55" s="13"/>
      <c r="H55" s="10"/>
      <c r="I55" s="1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>
      <c r="A56">
        <f t="shared" si="0"/>
        <v>45</v>
      </c>
      <c r="C56" s="44">
        <v>8140</v>
      </c>
      <c r="F56" t="s">
        <v>556</v>
      </c>
      <c r="G56" s="13">
        <v>99</v>
      </c>
      <c r="H56" s="10" t="str">
        <f t="shared" ref="H56:H65" si="54">VLOOKUP($G56,alloc,3)</f>
        <v>-</v>
      </c>
      <c r="I56" s="1">
        <f>'O and M Class.'!J$56</f>
        <v>0</v>
      </c>
      <c r="J56" s="10">
        <f t="shared" ref="J56:J65" si="55">$I56*VLOOKUP($G56,alloc,6)</f>
        <v>0</v>
      </c>
      <c r="K56" s="10">
        <f t="shared" ref="K56:K65" si="56">$I56*VLOOKUP($G56,alloc,7)</f>
        <v>0</v>
      </c>
      <c r="L56" s="10">
        <f t="shared" ref="L56:L65" si="57">$I56*VLOOKUP($G56,alloc,8)</f>
        <v>0</v>
      </c>
      <c r="M56" s="10">
        <f t="shared" ref="M56:M65" si="58">$I56*VLOOKUP($G56,alloc,9)</f>
        <v>0</v>
      </c>
      <c r="N56" s="10">
        <f t="shared" ref="N56:N65" si="59">$I56*VLOOKUP($G56,alloc,10)</f>
        <v>0</v>
      </c>
      <c r="O56" s="10">
        <f t="shared" ref="O56:O65" si="60">$I56*VLOOKUP($G56,alloc,11)</f>
        <v>0</v>
      </c>
      <c r="P56" s="10">
        <f t="shared" ref="P56:P65" si="61">$I56*VLOOKUP($G56,alloc,12)</f>
        <v>0</v>
      </c>
      <c r="Q56" s="10">
        <f t="shared" ref="Q56:Q65" si="62">$I56*VLOOKUP($G56,alloc,13)</f>
        <v>0</v>
      </c>
      <c r="R56" s="10">
        <f t="shared" ref="R56:R65" si="63">$I56*VLOOKUP($G56,alloc,14)</f>
        <v>0</v>
      </c>
      <c r="S56" s="10">
        <f t="shared" ref="S56:S65" si="64">$I56*VLOOKUP($G56,alloc,15)</f>
        <v>0</v>
      </c>
      <c r="T56" s="10">
        <f t="shared" ref="T56:T65" si="65">$I56*VLOOKUP($G56,alloc,16)</f>
        <v>0</v>
      </c>
      <c r="U56" s="10">
        <f t="shared" ref="U56:U65" si="66">$I56*VLOOKUP($G56,alloc,17)</f>
        <v>0</v>
      </c>
      <c r="V56" s="10">
        <f t="shared" ref="V56:V65" si="67">$I56*VLOOKUP($G56,alloc,18)</f>
        <v>0</v>
      </c>
      <c r="W56" s="10">
        <f t="shared" ref="W56:W65" si="68">$I56*VLOOKUP($G56,alloc,19)</f>
        <v>0</v>
      </c>
      <c r="X56" s="10">
        <f t="shared" ref="X56:X65" si="69">$I56*VLOOKUP($G56,alloc,20)</f>
        <v>0</v>
      </c>
      <c r="Y56" s="1">
        <f t="shared" ref="Y56:Y65" si="70">SUM(J56:X56)-I56</f>
        <v>0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>
      <c r="A57">
        <f t="shared" si="0"/>
        <v>46</v>
      </c>
      <c r="C57" s="44">
        <v>8160</v>
      </c>
      <c r="F57" t="s">
        <v>557</v>
      </c>
      <c r="G57" s="13">
        <v>99</v>
      </c>
      <c r="H57" s="10" t="str">
        <f t="shared" si="54"/>
        <v>-</v>
      </c>
      <c r="I57" s="1">
        <f>'O and M Class.'!J$57</f>
        <v>0</v>
      </c>
      <c r="J57" s="10">
        <f t="shared" si="55"/>
        <v>0</v>
      </c>
      <c r="K57" s="10">
        <f t="shared" si="56"/>
        <v>0</v>
      </c>
      <c r="L57" s="10">
        <f t="shared" si="57"/>
        <v>0</v>
      </c>
      <c r="M57" s="10">
        <f t="shared" si="58"/>
        <v>0</v>
      </c>
      <c r="N57" s="10">
        <f t="shared" si="59"/>
        <v>0</v>
      </c>
      <c r="O57" s="10">
        <f t="shared" si="60"/>
        <v>0</v>
      </c>
      <c r="P57" s="10">
        <f t="shared" si="61"/>
        <v>0</v>
      </c>
      <c r="Q57" s="10">
        <f t="shared" si="62"/>
        <v>0</v>
      </c>
      <c r="R57" s="10">
        <f t="shared" si="63"/>
        <v>0</v>
      </c>
      <c r="S57" s="10">
        <f t="shared" si="64"/>
        <v>0</v>
      </c>
      <c r="T57" s="10">
        <f t="shared" si="65"/>
        <v>0</v>
      </c>
      <c r="U57" s="10">
        <f t="shared" si="66"/>
        <v>0</v>
      </c>
      <c r="V57" s="10">
        <f t="shared" si="67"/>
        <v>0</v>
      </c>
      <c r="W57" s="10">
        <f t="shared" si="68"/>
        <v>0</v>
      </c>
      <c r="X57" s="10">
        <f t="shared" si="69"/>
        <v>0</v>
      </c>
      <c r="Y57" s="1">
        <f t="shared" si="70"/>
        <v>0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>
      <c r="A58">
        <f t="shared" si="0"/>
        <v>47</v>
      </c>
      <c r="C58" s="44">
        <v>8170</v>
      </c>
      <c r="F58" t="s">
        <v>558</v>
      </c>
      <c r="G58" s="13">
        <v>99</v>
      </c>
      <c r="H58" s="10" t="str">
        <f t="shared" si="54"/>
        <v>-</v>
      </c>
      <c r="I58" s="1">
        <f>'O and M Class.'!J$58</f>
        <v>0</v>
      </c>
      <c r="J58" s="10">
        <f t="shared" si="55"/>
        <v>0</v>
      </c>
      <c r="K58" s="10">
        <f t="shared" si="56"/>
        <v>0</v>
      </c>
      <c r="L58" s="10">
        <f t="shared" si="57"/>
        <v>0</v>
      </c>
      <c r="M58" s="10">
        <f t="shared" si="58"/>
        <v>0</v>
      </c>
      <c r="N58" s="10">
        <f t="shared" si="59"/>
        <v>0</v>
      </c>
      <c r="O58" s="10">
        <f t="shared" si="60"/>
        <v>0</v>
      </c>
      <c r="P58" s="10">
        <f t="shared" si="61"/>
        <v>0</v>
      </c>
      <c r="Q58" s="10">
        <f t="shared" si="62"/>
        <v>0</v>
      </c>
      <c r="R58" s="10">
        <f t="shared" si="63"/>
        <v>0</v>
      </c>
      <c r="S58" s="10">
        <f t="shared" si="64"/>
        <v>0</v>
      </c>
      <c r="T58" s="10">
        <f t="shared" si="65"/>
        <v>0</v>
      </c>
      <c r="U58" s="10">
        <f t="shared" si="66"/>
        <v>0</v>
      </c>
      <c r="V58" s="10">
        <f t="shared" si="67"/>
        <v>0</v>
      </c>
      <c r="W58" s="10">
        <f t="shared" si="68"/>
        <v>0</v>
      </c>
      <c r="X58" s="10">
        <f t="shared" si="69"/>
        <v>0</v>
      </c>
      <c r="Y58" s="1">
        <f t="shared" si="70"/>
        <v>0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>
      <c r="A59">
        <f t="shared" si="0"/>
        <v>48</v>
      </c>
      <c r="C59" s="44">
        <v>8180</v>
      </c>
      <c r="F59" t="s">
        <v>559</v>
      </c>
      <c r="G59" s="13">
        <v>99</v>
      </c>
      <c r="H59" s="10" t="str">
        <f t="shared" si="54"/>
        <v>-</v>
      </c>
      <c r="I59" s="1">
        <f>'O and M Class.'!J$59</f>
        <v>0</v>
      </c>
      <c r="J59" s="10">
        <f t="shared" si="55"/>
        <v>0</v>
      </c>
      <c r="K59" s="10">
        <f t="shared" si="56"/>
        <v>0</v>
      </c>
      <c r="L59" s="10">
        <f t="shared" si="57"/>
        <v>0</v>
      </c>
      <c r="M59" s="10">
        <f t="shared" si="58"/>
        <v>0</v>
      </c>
      <c r="N59" s="10">
        <f t="shared" si="59"/>
        <v>0</v>
      </c>
      <c r="O59" s="10">
        <f t="shared" si="60"/>
        <v>0</v>
      </c>
      <c r="P59" s="10">
        <f t="shared" si="61"/>
        <v>0</v>
      </c>
      <c r="Q59" s="10">
        <f t="shared" si="62"/>
        <v>0</v>
      </c>
      <c r="R59" s="10">
        <f t="shared" si="63"/>
        <v>0</v>
      </c>
      <c r="S59" s="10">
        <f t="shared" si="64"/>
        <v>0</v>
      </c>
      <c r="T59" s="10">
        <f t="shared" si="65"/>
        <v>0</v>
      </c>
      <c r="U59" s="10">
        <f t="shared" si="66"/>
        <v>0</v>
      </c>
      <c r="V59" s="10">
        <f t="shared" si="67"/>
        <v>0</v>
      </c>
      <c r="W59" s="10">
        <f t="shared" si="68"/>
        <v>0</v>
      </c>
      <c r="X59" s="10">
        <f t="shared" si="69"/>
        <v>0</v>
      </c>
      <c r="Y59" s="1">
        <f t="shared" si="70"/>
        <v>0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>
      <c r="A60">
        <f t="shared" si="0"/>
        <v>49</v>
      </c>
      <c r="C60" s="44">
        <v>8190</v>
      </c>
      <c r="F60" t="s">
        <v>560</v>
      </c>
      <c r="G60" s="13">
        <v>99</v>
      </c>
      <c r="H60" s="10" t="str">
        <f t="shared" si="54"/>
        <v>-</v>
      </c>
      <c r="I60" s="1">
        <f>'O and M Class.'!J$60</f>
        <v>0</v>
      </c>
      <c r="J60" s="10">
        <f t="shared" si="55"/>
        <v>0</v>
      </c>
      <c r="K60" s="10">
        <f t="shared" si="56"/>
        <v>0</v>
      </c>
      <c r="L60" s="10">
        <f t="shared" si="57"/>
        <v>0</v>
      </c>
      <c r="M60" s="10">
        <f t="shared" si="58"/>
        <v>0</v>
      </c>
      <c r="N60" s="10">
        <f t="shared" si="59"/>
        <v>0</v>
      </c>
      <c r="O60" s="10">
        <f t="shared" si="60"/>
        <v>0</v>
      </c>
      <c r="P60" s="10">
        <f t="shared" si="61"/>
        <v>0</v>
      </c>
      <c r="Q60" s="10">
        <f t="shared" si="62"/>
        <v>0</v>
      </c>
      <c r="R60" s="10">
        <f t="shared" si="63"/>
        <v>0</v>
      </c>
      <c r="S60" s="10">
        <f t="shared" si="64"/>
        <v>0</v>
      </c>
      <c r="T60" s="10">
        <f t="shared" si="65"/>
        <v>0</v>
      </c>
      <c r="U60" s="10">
        <f t="shared" si="66"/>
        <v>0</v>
      </c>
      <c r="V60" s="10">
        <f t="shared" si="67"/>
        <v>0</v>
      </c>
      <c r="W60" s="10">
        <f t="shared" si="68"/>
        <v>0</v>
      </c>
      <c r="X60" s="10">
        <f t="shared" si="69"/>
        <v>0</v>
      </c>
      <c r="Y60" s="1">
        <f t="shared" si="70"/>
        <v>0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>
      <c r="A61">
        <f t="shared" si="0"/>
        <v>50</v>
      </c>
      <c r="C61" s="44">
        <v>8200</v>
      </c>
      <c r="F61" t="s">
        <v>561</v>
      </c>
      <c r="G61" s="13">
        <v>99</v>
      </c>
      <c r="H61" s="10" t="str">
        <f t="shared" si="54"/>
        <v>-</v>
      </c>
      <c r="I61" s="1">
        <f>'O and M Class.'!J$61</f>
        <v>0</v>
      </c>
      <c r="J61" s="10">
        <f t="shared" si="55"/>
        <v>0</v>
      </c>
      <c r="K61" s="10">
        <f t="shared" si="56"/>
        <v>0</v>
      </c>
      <c r="L61" s="10">
        <f t="shared" si="57"/>
        <v>0</v>
      </c>
      <c r="M61" s="10">
        <f t="shared" si="58"/>
        <v>0</v>
      </c>
      <c r="N61" s="10">
        <f t="shared" si="59"/>
        <v>0</v>
      </c>
      <c r="O61" s="10">
        <f t="shared" si="60"/>
        <v>0</v>
      </c>
      <c r="P61" s="10">
        <f t="shared" si="61"/>
        <v>0</v>
      </c>
      <c r="Q61" s="10">
        <f t="shared" si="62"/>
        <v>0</v>
      </c>
      <c r="R61" s="10">
        <f t="shared" si="63"/>
        <v>0</v>
      </c>
      <c r="S61" s="10">
        <f t="shared" si="64"/>
        <v>0</v>
      </c>
      <c r="T61" s="10">
        <f t="shared" si="65"/>
        <v>0</v>
      </c>
      <c r="U61" s="10">
        <f t="shared" si="66"/>
        <v>0</v>
      </c>
      <c r="V61" s="10">
        <f t="shared" si="67"/>
        <v>0</v>
      </c>
      <c r="W61" s="10">
        <f t="shared" si="68"/>
        <v>0</v>
      </c>
      <c r="X61" s="10">
        <f t="shared" si="69"/>
        <v>0</v>
      </c>
      <c r="Y61" s="1">
        <f t="shared" si="70"/>
        <v>0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>
      <c r="A62">
        <f t="shared" si="0"/>
        <v>51</v>
      </c>
      <c r="C62" s="44">
        <v>8210</v>
      </c>
      <c r="F62" t="s">
        <v>562</v>
      </c>
      <c r="G62" s="13">
        <v>99</v>
      </c>
      <c r="H62" s="10" t="str">
        <f t="shared" si="54"/>
        <v>-</v>
      </c>
      <c r="I62" s="1">
        <f>'O and M Class.'!J$62</f>
        <v>0</v>
      </c>
      <c r="J62" s="10">
        <f t="shared" si="55"/>
        <v>0</v>
      </c>
      <c r="K62" s="10">
        <f t="shared" si="56"/>
        <v>0</v>
      </c>
      <c r="L62" s="10">
        <f t="shared" si="57"/>
        <v>0</v>
      </c>
      <c r="M62" s="10">
        <f t="shared" si="58"/>
        <v>0</v>
      </c>
      <c r="N62" s="10">
        <f t="shared" si="59"/>
        <v>0</v>
      </c>
      <c r="O62" s="10">
        <f t="shared" si="60"/>
        <v>0</v>
      </c>
      <c r="P62" s="10">
        <f t="shared" si="61"/>
        <v>0</v>
      </c>
      <c r="Q62" s="10">
        <f t="shared" si="62"/>
        <v>0</v>
      </c>
      <c r="R62" s="10">
        <f t="shared" si="63"/>
        <v>0</v>
      </c>
      <c r="S62" s="10">
        <f t="shared" si="64"/>
        <v>0</v>
      </c>
      <c r="T62" s="10">
        <f t="shared" si="65"/>
        <v>0</v>
      </c>
      <c r="U62" s="10">
        <f t="shared" si="66"/>
        <v>0</v>
      </c>
      <c r="V62" s="10">
        <f t="shared" si="67"/>
        <v>0</v>
      </c>
      <c r="W62" s="10">
        <f t="shared" si="68"/>
        <v>0</v>
      </c>
      <c r="X62" s="10">
        <f t="shared" si="69"/>
        <v>0</v>
      </c>
      <c r="Y62" s="1">
        <f t="shared" si="70"/>
        <v>0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>
      <c r="A63">
        <f t="shared" si="0"/>
        <v>52</v>
      </c>
      <c r="C63" s="44">
        <v>8240</v>
      </c>
      <c r="F63" t="s">
        <v>563</v>
      </c>
      <c r="G63" s="13">
        <v>99</v>
      </c>
      <c r="H63" s="10" t="str">
        <f t="shared" si="54"/>
        <v>-</v>
      </c>
      <c r="I63" s="1">
        <f>'O and M Class.'!J$63</f>
        <v>0</v>
      </c>
      <c r="J63" s="10">
        <f t="shared" si="55"/>
        <v>0</v>
      </c>
      <c r="K63" s="10">
        <f t="shared" si="56"/>
        <v>0</v>
      </c>
      <c r="L63" s="10">
        <f t="shared" si="57"/>
        <v>0</v>
      </c>
      <c r="M63" s="10">
        <f t="shared" si="58"/>
        <v>0</v>
      </c>
      <c r="N63" s="10">
        <f t="shared" si="59"/>
        <v>0</v>
      </c>
      <c r="O63" s="10">
        <f t="shared" si="60"/>
        <v>0</v>
      </c>
      <c r="P63" s="10">
        <f t="shared" si="61"/>
        <v>0</v>
      </c>
      <c r="Q63" s="10">
        <f t="shared" si="62"/>
        <v>0</v>
      </c>
      <c r="R63" s="10">
        <f t="shared" si="63"/>
        <v>0</v>
      </c>
      <c r="S63" s="10">
        <f t="shared" si="64"/>
        <v>0</v>
      </c>
      <c r="T63" s="10">
        <f t="shared" si="65"/>
        <v>0</v>
      </c>
      <c r="U63" s="10">
        <f t="shared" si="66"/>
        <v>0</v>
      </c>
      <c r="V63" s="10">
        <f t="shared" si="67"/>
        <v>0</v>
      </c>
      <c r="W63" s="10">
        <f t="shared" si="68"/>
        <v>0</v>
      </c>
      <c r="X63" s="10">
        <f t="shared" si="69"/>
        <v>0</v>
      </c>
      <c r="Y63" s="1">
        <f t="shared" si="70"/>
        <v>0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>
      <c r="A64">
        <f t="shared" si="0"/>
        <v>53</v>
      </c>
      <c r="C64" s="44">
        <v>8250</v>
      </c>
      <c r="F64" t="s">
        <v>564</v>
      </c>
      <c r="G64" s="13">
        <v>99</v>
      </c>
      <c r="H64" s="10" t="str">
        <f t="shared" si="54"/>
        <v>-</v>
      </c>
      <c r="I64" s="1">
        <f>'O and M Class.'!J$64</f>
        <v>0</v>
      </c>
      <c r="J64" s="10">
        <f t="shared" si="55"/>
        <v>0</v>
      </c>
      <c r="K64" s="10">
        <f t="shared" si="56"/>
        <v>0</v>
      </c>
      <c r="L64" s="10">
        <f t="shared" si="57"/>
        <v>0</v>
      </c>
      <c r="M64" s="10">
        <f t="shared" si="58"/>
        <v>0</v>
      </c>
      <c r="N64" s="10">
        <f t="shared" si="59"/>
        <v>0</v>
      </c>
      <c r="O64" s="10">
        <f t="shared" si="60"/>
        <v>0</v>
      </c>
      <c r="P64" s="10">
        <f t="shared" si="61"/>
        <v>0</v>
      </c>
      <c r="Q64" s="10">
        <f t="shared" si="62"/>
        <v>0</v>
      </c>
      <c r="R64" s="10">
        <f t="shared" si="63"/>
        <v>0</v>
      </c>
      <c r="S64" s="10">
        <f t="shared" si="64"/>
        <v>0</v>
      </c>
      <c r="T64" s="10">
        <f t="shared" si="65"/>
        <v>0</v>
      </c>
      <c r="U64" s="10">
        <f t="shared" si="66"/>
        <v>0</v>
      </c>
      <c r="V64" s="10">
        <f t="shared" si="67"/>
        <v>0</v>
      </c>
      <c r="W64" s="10">
        <f t="shared" si="68"/>
        <v>0</v>
      </c>
      <c r="X64" s="10">
        <f t="shared" si="69"/>
        <v>0</v>
      </c>
      <c r="Y64" s="1">
        <f t="shared" si="70"/>
        <v>0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</row>
    <row r="65" spans="1:57">
      <c r="A65">
        <f t="shared" si="0"/>
        <v>54</v>
      </c>
      <c r="C65" s="44">
        <v>8260</v>
      </c>
      <c r="F65" t="s">
        <v>90</v>
      </c>
      <c r="G65" s="13">
        <v>99</v>
      </c>
      <c r="H65" s="10" t="str">
        <f t="shared" si="54"/>
        <v>-</v>
      </c>
      <c r="I65" s="1">
        <f>'O and M Class.'!J$65</f>
        <v>0</v>
      </c>
      <c r="J65" s="10">
        <f t="shared" si="55"/>
        <v>0</v>
      </c>
      <c r="K65" s="10">
        <f t="shared" si="56"/>
        <v>0</v>
      </c>
      <c r="L65" s="10">
        <f t="shared" si="57"/>
        <v>0</v>
      </c>
      <c r="M65" s="10">
        <f t="shared" si="58"/>
        <v>0</v>
      </c>
      <c r="N65" s="10">
        <f t="shared" si="59"/>
        <v>0</v>
      </c>
      <c r="O65" s="10">
        <f t="shared" si="60"/>
        <v>0</v>
      </c>
      <c r="P65" s="10">
        <f t="shared" si="61"/>
        <v>0</v>
      </c>
      <c r="Q65" s="10">
        <f t="shared" si="62"/>
        <v>0</v>
      </c>
      <c r="R65" s="10">
        <f t="shared" si="63"/>
        <v>0</v>
      </c>
      <c r="S65" s="10">
        <f t="shared" si="64"/>
        <v>0</v>
      </c>
      <c r="T65" s="10">
        <f t="shared" si="65"/>
        <v>0</v>
      </c>
      <c r="U65" s="10">
        <f t="shared" si="66"/>
        <v>0</v>
      </c>
      <c r="V65" s="10">
        <f t="shared" si="67"/>
        <v>0</v>
      </c>
      <c r="W65" s="10">
        <f t="shared" si="68"/>
        <v>0</v>
      </c>
      <c r="X65" s="10">
        <f t="shared" si="69"/>
        <v>0</v>
      </c>
      <c r="Y65" s="1">
        <f t="shared" si="70"/>
        <v>0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>
      <c r="A66">
        <f t="shared" si="0"/>
        <v>55</v>
      </c>
      <c r="C66" s="2"/>
      <c r="E66" t="s">
        <v>79</v>
      </c>
      <c r="H66" s="10"/>
      <c r="I66" s="1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>
      <c r="A67">
        <f t="shared" si="0"/>
        <v>56</v>
      </c>
      <c r="C67" s="44">
        <v>8300</v>
      </c>
      <c r="F67" t="s">
        <v>87</v>
      </c>
      <c r="G67" s="13">
        <v>99</v>
      </c>
      <c r="H67" s="10" t="str">
        <f t="shared" ref="H67:H74" si="71">VLOOKUP($G67,alloc,3)</f>
        <v>-</v>
      </c>
      <c r="I67" s="1">
        <f>'O and M Class.'!J$67</f>
        <v>0</v>
      </c>
      <c r="J67" s="10">
        <f t="shared" ref="J67:J74" si="72">$I67*VLOOKUP($G67,alloc,6)</f>
        <v>0</v>
      </c>
      <c r="K67" s="10">
        <f t="shared" ref="K67:K74" si="73">$I67*VLOOKUP($G67,alloc,7)</f>
        <v>0</v>
      </c>
      <c r="L67" s="10">
        <f t="shared" ref="L67:L74" si="74">$I67*VLOOKUP($G67,alloc,8)</f>
        <v>0</v>
      </c>
      <c r="M67" s="10">
        <f t="shared" ref="M67:M74" si="75">$I67*VLOOKUP($G67,alloc,9)</f>
        <v>0</v>
      </c>
      <c r="N67" s="10">
        <f t="shared" ref="N67:N74" si="76">$I67*VLOOKUP($G67,alloc,10)</f>
        <v>0</v>
      </c>
      <c r="O67" s="10">
        <f t="shared" ref="O67:O74" si="77">$I67*VLOOKUP($G67,alloc,11)</f>
        <v>0</v>
      </c>
      <c r="P67" s="10">
        <f t="shared" ref="P67:P74" si="78">$I67*VLOOKUP($G67,alloc,12)</f>
        <v>0</v>
      </c>
      <c r="Q67" s="10">
        <f t="shared" ref="Q67:Q74" si="79">$I67*VLOOKUP($G67,alloc,13)</f>
        <v>0</v>
      </c>
      <c r="R67" s="10">
        <f t="shared" ref="R67:R74" si="80">$I67*VLOOKUP($G67,alloc,14)</f>
        <v>0</v>
      </c>
      <c r="S67" s="10">
        <f t="shared" ref="S67:S74" si="81">$I67*VLOOKUP($G67,alloc,15)</f>
        <v>0</v>
      </c>
      <c r="T67" s="10">
        <f t="shared" ref="T67:T74" si="82">$I67*VLOOKUP($G67,alloc,16)</f>
        <v>0</v>
      </c>
      <c r="U67" s="10">
        <f t="shared" ref="U67:U74" si="83">$I67*VLOOKUP($G67,alloc,17)</f>
        <v>0</v>
      </c>
      <c r="V67" s="10">
        <f t="shared" ref="V67:V74" si="84">$I67*VLOOKUP($G67,alloc,18)</f>
        <v>0</v>
      </c>
      <c r="W67" s="10">
        <f t="shared" ref="W67:W74" si="85">$I67*VLOOKUP($G67,alloc,19)</f>
        <v>0</v>
      </c>
      <c r="X67" s="10">
        <f t="shared" ref="X67:X74" si="86">$I67*VLOOKUP($G67,alloc,20)</f>
        <v>0</v>
      </c>
      <c r="Y67" s="1">
        <f t="shared" ref="Y67:Y75" si="87">SUM(J67:X67)-I67</f>
        <v>0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>
      <c r="A68">
        <f t="shared" si="0"/>
        <v>57</v>
      </c>
      <c r="C68" s="2">
        <v>8310</v>
      </c>
      <c r="F68" t="s">
        <v>80</v>
      </c>
      <c r="G68" s="13">
        <v>99</v>
      </c>
      <c r="H68" s="10" t="str">
        <f t="shared" si="71"/>
        <v>-</v>
      </c>
      <c r="I68" s="1">
        <f>'O and M Class.'!J$68</f>
        <v>0</v>
      </c>
      <c r="J68" s="10">
        <f t="shared" si="72"/>
        <v>0</v>
      </c>
      <c r="K68" s="10">
        <f t="shared" si="73"/>
        <v>0</v>
      </c>
      <c r="L68" s="10">
        <f t="shared" si="74"/>
        <v>0</v>
      </c>
      <c r="M68" s="10">
        <f t="shared" si="75"/>
        <v>0</v>
      </c>
      <c r="N68" s="10">
        <f t="shared" si="76"/>
        <v>0</v>
      </c>
      <c r="O68" s="10">
        <f t="shared" si="77"/>
        <v>0</v>
      </c>
      <c r="P68" s="10">
        <f t="shared" si="78"/>
        <v>0</v>
      </c>
      <c r="Q68" s="10">
        <f t="shared" si="79"/>
        <v>0</v>
      </c>
      <c r="R68" s="10">
        <f t="shared" si="80"/>
        <v>0</v>
      </c>
      <c r="S68" s="10">
        <f t="shared" si="81"/>
        <v>0</v>
      </c>
      <c r="T68" s="10">
        <f t="shared" si="82"/>
        <v>0</v>
      </c>
      <c r="U68" s="10">
        <f t="shared" si="83"/>
        <v>0</v>
      </c>
      <c r="V68" s="10">
        <f t="shared" si="84"/>
        <v>0</v>
      </c>
      <c r="W68" s="10">
        <f t="shared" si="85"/>
        <v>0</v>
      </c>
      <c r="X68" s="10">
        <f t="shared" si="86"/>
        <v>0</v>
      </c>
      <c r="Y68" s="1">
        <f t="shared" si="87"/>
        <v>0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>
      <c r="A69">
        <f t="shared" si="0"/>
        <v>58</v>
      </c>
      <c r="C69" s="2">
        <v>8320</v>
      </c>
      <c r="F69" t="s">
        <v>91</v>
      </c>
      <c r="G69" s="13">
        <v>99</v>
      </c>
      <c r="H69" s="10" t="str">
        <f t="shared" si="71"/>
        <v>-</v>
      </c>
      <c r="I69" s="1">
        <f>'O and M Class.'!J$69</f>
        <v>0</v>
      </c>
      <c r="J69" s="10">
        <f t="shared" si="72"/>
        <v>0</v>
      </c>
      <c r="K69" s="10">
        <f t="shared" si="73"/>
        <v>0</v>
      </c>
      <c r="L69" s="10">
        <f t="shared" si="74"/>
        <v>0</v>
      </c>
      <c r="M69" s="10">
        <f t="shared" si="75"/>
        <v>0</v>
      </c>
      <c r="N69" s="10">
        <f t="shared" si="76"/>
        <v>0</v>
      </c>
      <c r="O69" s="10">
        <f t="shared" si="77"/>
        <v>0</v>
      </c>
      <c r="P69" s="10">
        <f t="shared" si="78"/>
        <v>0</v>
      </c>
      <c r="Q69" s="10">
        <f t="shared" si="79"/>
        <v>0</v>
      </c>
      <c r="R69" s="10">
        <f t="shared" si="80"/>
        <v>0</v>
      </c>
      <c r="S69" s="10">
        <f t="shared" si="81"/>
        <v>0</v>
      </c>
      <c r="T69" s="10">
        <f t="shared" si="82"/>
        <v>0</v>
      </c>
      <c r="U69" s="10">
        <f t="shared" si="83"/>
        <v>0</v>
      </c>
      <c r="V69" s="10">
        <f t="shared" si="84"/>
        <v>0</v>
      </c>
      <c r="W69" s="10">
        <f t="shared" si="85"/>
        <v>0</v>
      </c>
      <c r="X69" s="10">
        <f t="shared" si="86"/>
        <v>0</v>
      </c>
      <c r="Y69" s="1">
        <f t="shared" si="87"/>
        <v>0</v>
      </c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>
      <c r="A70">
        <f t="shared" si="0"/>
        <v>59</v>
      </c>
      <c r="C70" s="2">
        <v>8330</v>
      </c>
      <c r="F70" t="s">
        <v>92</v>
      </c>
      <c r="G70" s="13">
        <v>99</v>
      </c>
      <c r="H70" s="10" t="str">
        <f t="shared" si="71"/>
        <v>-</v>
      </c>
      <c r="I70" s="1">
        <f>'O and M Class.'!J$70</f>
        <v>0</v>
      </c>
      <c r="J70" s="10">
        <f t="shared" si="72"/>
        <v>0</v>
      </c>
      <c r="K70" s="10">
        <f t="shared" si="73"/>
        <v>0</v>
      </c>
      <c r="L70" s="10">
        <f t="shared" si="74"/>
        <v>0</v>
      </c>
      <c r="M70" s="10">
        <f t="shared" si="75"/>
        <v>0</v>
      </c>
      <c r="N70" s="10">
        <f t="shared" si="76"/>
        <v>0</v>
      </c>
      <c r="O70" s="10">
        <f t="shared" si="77"/>
        <v>0</v>
      </c>
      <c r="P70" s="10">
        <f t="shared" si="78"/>
        <v>0</v>
      </c>
      <c r="Q70" s="10">
        <f t="shared" si="79"/>
        <v>0</v>
      </c>
      <c r="R70" s="10">
        <f t="shared" si="80"/>
        <v>0</v>
      </c>
      <c r="S70" s="10">
        <f t="shared" si="81"/>
        <v>0</v>
      </c>
      <c r="T70" s="10">
        <f t="shared" si="82"/>
        <v>0</v>
      </c>
      <c r="U70" s="10">
        <f t="shared" si="83"/>
        <v>0</v>
      </c>
      <c r="V70" s="10">
        <f t="shared" si="84"/>
        <v>0</v>
      </c>
      <c r="W70" s="10">
        <f t="shared" si="85"/>
        <v>0</v>
      </c>
      <c r="X70" s="10">
        <f t="shared" si="86"/>
        <v>0</v>
      </c>
      <c r="Y70" s="1">
        <f t="shared" si="87"/>
        <v>0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>
      <c r="A71">
        <f t="shared" si="0"/>
        <v>60</v>
      </c>
      <c r="C71" s="2">
        <v>8340</v>
      </c>
      <c r="F71" t="s">
        <v>93</v>
      </c>
      <c r="G71" s="13">
        <v>99</v>
      </c>
      <c r="H71" s="10" t="str">
        <f t="shared" si="71"/>
        <v>-</v>
      </c>
      <c r="I71" s="1">
        <f>'O and M Class.'!J$71</f>
        <v>0</v>
      </c>
      <c r="J71" s="10">
        <f t="shared" si="72"/>
        <v>0</v>
      </c>
      <c r="K71" s="10">
        <f t="shared" si="73"/>
        <v>0</v>
      </c>
      <c r="L71" s="10">
        <f t="shared" si="74"/>
        <v>0</v>
      </c>
      <c r="M71" s="10">
        <f t="shared" si="75"/>
        <v>0</v>
      </c>
      <c r="N71" s="10">
        <f t="shared" si="76"/>
        <v>0</v>
      </c>
      <c r="O71" s="10">
        <f t="shared" si="77"/>
        <v>0</v>
      </c>
      <c r="P71" s="10">
        <f t="shared" si="78"/>
        <v>0</v>
      </c>
      <c r="Q71" s="10">
        <f t="shared" si="79"/>
        <v>0</v>
      </c>
      <c r="R71" s="10">
        <f t="shared" si="80"/>
        <v>0</v>
      </c>
      <c r="S71" s="10">
        <f t="shared" si="81"/>
        <v>0</v>
      </c>
      <c r="T71" s="10">
        <f t="shared" si="82"/>
        <v>0</v>
      </c>
      <c r="U71" s="10">
        <f t="shared" si="83"/>
        <v>0</v>
      </c>
      <c r="V71" s="10">
        <f t="shared" si="84"/>
        <v>0</v>
      </c>
      <c r="W71" s="10">
        <f t="shared" si="85"/>
        <v>0</v>
      </c>
      <c r="X71" s="10">
        <f t="shared" si="86"/>
        <v>0</v>
      </c>
      <c r="Y71" s="1">
        <f t="shared" si="87"/>
        <v>0</v>
      </c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>
      <c r="A72">
        <f t="shared" si="0"/>
        <v>61</v>
      </c>
      <c r="C72" s="2">
        <v>8350</v>
      </c>
      <c r="F72" t="s">
        <v>83</v>
      </c>
      <c r="G72" s="13">
        <v>99</v>
      </c>
      <c r="H72" s="10" t="str">
        <f t="shared" si="71"/>
        <v>-</v>
      </c>
      <c r="I72" s="1">
        <f>'O and M Class.'!J$72</f>
        <v>0</v>
      </c>
      <c r="J72" s="10">
        <f t="shared" si="72"/>
        <v>0</v>
      </c>
      <c r="K72" s="10">
        <f t="shared" si="73"/>
        <v>0</v>
      </c>
      <c r="L72" s="10">
        <f t="shared" si="74"/>
        <v>0</v>
      </c>
      <c r="M72" s="10">
        <f t="shared" si="75"/>
        <v>0</v>
      </c>
      <c r="N72" s="10">
        <f t="shared" si="76"/>
        <v>0</v>
      </c>
      <c r="O72" s="10">
        <f t="shared" si="77"/>
        <v>0</v>
      </c>
      <c r="P72" s="10">
        <f t="shared" si="78"/>
        <v>0</v>
      </c>
      <c r="Q72" s="10">
        <f t="shared" si="79"/>
        <v>0</v>
      </c>
      <c r="R72" s="10">
        <f t="shared" si="80"/>
        <v>0</v>
      </c>
      <c r="S72" s="10">
        <f t="shared" si="81"/>
        <v>0</v>
      </c>
      <c r="T72" s="10">
        <f t="shared" si="82"/>
        <v>0</v>
      </c>
      <c r="U72" s="10">
        <f t="shared" si="83"/>
        <v>0</v>
      </c>
      <c r="V72" s="10">
        <f t="shared" si="84"/>
        <v>0</v>
      </c>
      <c r="W72" s="10">
        <f t="shared" si="85"/>
        <v>0</v>
      </c>
      <c r="X72" s="10">
        <f t="shared" si="86"/>
        <v>0</v>
      </c>
      <c r="Y72" s="1">
        <f t="shared" si="87"/>
        <v>0</v>
      </c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>
      <c r="A73">
        <f t="shared" ref="A73:A136" si="88">A72+1</f>
        <v>62</v>
      </c>
      <c r="C73" s="2">
        <v>8360</v>
      </c>
      <c r="F73" t="s">
        <v>84</v>
      </c>
      <c r="G73" s="13">
        <v>99</v>
      </c>
      <c r="H73" s="10" t="str">
        <f t="shared" si="71"/>
        <v>-</v>
      </c>
      <c r="I73" s="1">
        <f>'O and M Class.'!J$73</f>
        <v>0</v>
      </c>
      <c r="J73" s="10">
        <f t="shared" si="72"/>
        <v>0</v>
      </c>
      <c r="K73" s="10">
        <f t="shared" si="73"/>
        <v>0</v>
      </c>
      <c r="L73" s="10">
        <f t="shared" si="74"/>
        <v>0</v>
      </c>
      <c r="M73" s="10">
        <f t="shared" si="75"/>
        <v>0</v>
      </c>
      <c r="N73" s="10">
        <f t="shared" si="76"/>
        <v>0</v>
      </c>
      <c r="O73" s="10">
        <f t="shared" si="77"/>
        <v>0</v>
      </c>
      <c r="P73" s="10">
        <f t="shared" si="78"/>
        <v>0</v>
      </c>
      <c r="Q73" s="10">
        <f t="shared" si="79"/>
        <v>0</v>
      </c>
      <c r="R73" s="10">
        <f t="shared" si="80"/>
        <v>0</v>
      </c>
      <c r="S73" s="10">
        <f t="shared" si="81"/>
        <v>0</v>
      </c>
      <c r="T73" s="10">
        <f t="shared" si="82"/>
        <v>0</v>
      </c>
      <c r="U73" s="10">
        <f t="shared" si="83"/>
        <v>0</v>
      </c>
      <c r="V73" s="10">
        <f t="shared" si="84"/>
        <v>0</v>
      </c>
      <c r="W73" s="10">
        <f t="shared" si="85"/>
        <v>0</v>
      </c>
      <c r="X73" s="10">
        <f t="shared" si="86"/>
        <v>0</v>
      </c>
      <c r="Y73" s="1">
        <f t="shared" si="87"/>
        <v>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>
      <c r="A74">
        <f t="shared" si="88"/>
        <v>63</v>
      </c>
      <c r="C74" s="2">
        <v>8410</v>
      </c>
      <c r="F74" t="s">
        <v>565</v>
      </c>
      <c r="G74" s="13">
        <v>99</v>
      </c>
      <c r="H74" s="10" t="str">
        <f t="shared" si="71"/>
        <v>-</v>
      </c>
      <c r="I74" s="1">
        <f>'O and M Class.'!J$74</f>
        <v>0</v>
      </c>
      <c r="J74" s="10">
        <f t="shared" si="72"/>
        <v>0</v>
      </c>
      <c r="K74" s="10">
        <f t="shared" si="73"/>
        <v>0</v>
      </c>
      <c r="L74" s="10">
        <f t="shared" si="74"/>
        <v>0</v>
      </c>
      <c r="M74" s="10">
        <f t="shared" si="75"/>
        <v>0</v>
      </c>
      <c r="N74" s="10">
        <f t="shared" si="76"/>
        <v>0</v>
      </c>
      <c r="O74" s="10">
        <f t="shared" si="77"/>
        <v>0</v>
      </c>
      <c r="P74" s="10">
        <f t="shared" si="78"/>
        <v>0</v>
      </c>
      <c r="Q74" s="10">
        <f t="shared" si="79"/>
        <v>0</v>
      </c>
      <c r="R74" s="10">
        <f t="shared" si="80"/>
        <v>0</v>
      </c>
      <c r="S74" s="10">
        <f t="shared" si="81"/>
        <v>0</v>
      </c>
      <c r="T74" s="10">
        <f t="shared" si="82"/>
        <v>0</v>
      </c>
      <c r="U74" s="10">
        <f t="shared" si="83"/>
        <v>0</v>
      </c>
      <c r="V74" s="10">
        <f t="shared" si="84"/>
        <v>0</v>
      </c>
      <c r="W74" s="10">
        <f t="shared" si="85"/>
        <v>0</v>
      </c>
      <c r="X74" s="10">
        <f t="shared" si="86"/>
        <v>0</v>
      </c>
      <c r="Y74" s="1">
        <f t="shared" si="87"/>
        <v>0</v>
      </c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>
      <c r="A75">
        <f t="shared" si="88"/>
        <v>64</v>
      </c>
      <c r="C75" s="2"/>
      <c r="D75" t="s">
        <v>68</v>
      </c>
      <c r="H75" s="10"/>
      <c r="I75" s="1">
        <f>'O and M Class.'!J$75</f>
        <v>0</v>
      </c>
      <c r="J75" s="1">
        <f t="shared" ref="J75:X75" si="89">SUM(J56:J74)</f>
        <v>0</v>
      </c>
      <c r="K75" s="1">
        <f t="shared" si="89"/>
        <v>0</v>
      </c>
      <c r="L75" s="1">
        <f t="shared" si="89"/>
        <v>0</v>
      </c>
      <c r="M75" s="1">
        <f t="shared" si="89"/>
        <v>0</v>
      </c>
      <c r="N75" s="1">
        <f t="shared" si="89"/>
        <v>0</v>
      </c>
      <c r="O75" s="1">
        <f t="shared" si="89"/>
        <v>0</v>
      </c>
      <c r="P75" s="1">
        <f t="shared" si="89"/>
        <v>0</v>
      </c>
      <c r="Q75" s="1">
        <f t="shared" si="89"/>
        <v>0</v>
      </c>
      <c r="R75" s="1">
        <f t="shared" si="89"/>
        <v>0</v>
      </c>
      <c r="S75" s="1">
        <f t="shared" si="89"/>
        <v>0</v>
      </c>
      <c r="T75" s="1">
        <f t="shared" si="89"/>
        <v>0</v>
      </c>
      <c r="U75" s="1">
        <f t="shared" si="89"/>
        <v>0</v>
      </c>
      <c r="V75" s="1">
        <f t="shared" si="89"/>
        <v>0</v>
      </c>
      <c r="W75" s="1">
        <f t="shared" si="89"/>
        <v>0</v>
      </c>
      <c r="X75" s="1">
        <f t="shared" si="89"/>
        <v>0</v>
      </c>
      <c r="Y75" s="1">
        <f t="shared" si="87"/>
        <v>0</v>
      </c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>
      <c r="A76">
        <f t="shared" si="88"/>
        <v>65</v>
      </c>
      <c r="C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>
      <c r="A77">
        <f t="shared" si="88"/>
        <v>66</v>
      </c>
      <c r="C77" s="2"/>
      <c r="D77" t="s">
        <v>64</v>
      </c>
      <c r="H77" s="10"/>
      <c r="I77" s="1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>
      <c r="A78">
        <f t="shared" si="88"/>
        <v>67</v>
      </c>
      <c r="C78" s="2"/>
      <c r="E78" t="s">
        <v>70</v>
      </c>
      <c r="H78" s="10"/>
      <c r="I78" s="1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>
      <c r="A79">
        <f t="shared" si="88"/>
        <v>68</v>
      </c>
      <c r="C79" s="2">
        <v>8500</v>
      </c>
      <c r="F79" t="s">
        <v>78</v>
      </c>
      <c r="G79" s="13">
        <v>99</v>
      </c>
      <c r="H79" s="10" t="str">
        <f t="shared" ref="H79:H90" si="90">VLOOKUP($G79,alloc,3)</f>
        <v>-</v>
      </c>
      <c r="I79" s="1">
        <f>'O and M Class.'!J$79</f>
        <v>0</v>
      </c>
      <c r="J79" s="10">
        <f t="shared" ref="J79:J90" si="91">$I79*VLOOKUP($G79,alloc,6)</f>
        <v>0</v>
      </c>
      <c r="K79" s="10">
        <f t="shared" ref="K79:K90" si="92">$I79*VLOOKUP($G79,alloc,7)</f>
        <v>0</v>
      </c>
      <c r="L79" s="10">
        <f t="shared" ref="L79:L90" si="93">$I79*VLOOKUP($G79,alloc,8)</f>
        <v>0</v>
      </c>
      <c r="M79" s="10">
        <f t="shared" ref="M79:M90" si="94">$I79*VLOOKUP($G79,alloc,9)</f>
        <v>0</v>
      </c>
      <c r="N79" s="10">
        <f t="shared" ref="N79:N90" si="95">$I79*VLOOKUP($G79,alloc,10)</f>
        <v>0</v>
      </c>
      <c r="O79" s="10">
        <f t="shared" ref="O79:O90" si="96">$I79*VLOOKUP($G79,alloc,11)</f>
        <v>0</v>
      </c>
      <c r="P79" s="10">
        <f t="shared" ref="P79:P90" si="97">$I79*VLOOKUP($G79,alloc,12)</f>
        <v>0</v>
      </c>
      <c r="Q79" s="10">
        <f t="shared" ref="Q79:Q90" si="98">$I79*VLOOKUP($G79,alloc,13)</f>
        <v>0</v>
      </c>
      <c r="R79" s="10">
        <f t="shared" ref="R79:R90" si="99">$I79*VLOOKUP($G79,alloc,14)</f>
        <v>0</v>
      </c>
      <c r="S79" s="10">
        <f t="shared" ref="S79:S90" si="100">$I79*VLOOKUP($G79,alloc,15)</f>
        <v>0</v>
      </c>
      <c r="T79" s="10">
        <f t="shared" ref="T79:T90" si="101">$I79*VLOOKUP($G79,alloc,16)</f>
        <v>0</v>
      </c>
      <c r="U79" s="10">
        <f t="shared" ref="U79:U90" si="102">$I79*VLOOKUP($G79,alloc,17)</f>
        <v>0</v>
      </c>
      <c r="V79" s="10">
        <f t="shared" ref="V79:V90" si="103">$I79*VLOOKUP($G79,alloc,18)</f>
        <v>0</v>
      </c>
      <c r="W79" s="10">
        <f t="shared" ref="W79:W90" si="104">$I79*VLOOKUP($G79,alloc,19)</f>
        <v>0</v>
      </c>
      <c r="X79" s="10">
        <f t="shared" ref="X79:X90" si="105">$I79*VLOOKUP($G79,alloc,20)</f>
        <v>0</v>
      </c>
      <c r="Y79" s="1">
        <f t="shared" ref="Y79:Y90" si="106">SUM(J79:X79)-I79</f>
        <v>0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>
      <c r="A80">
        <f t="shared" si="88"/>
        <v>69</v>
      </c>
      <c r="C80" s="2">
        <v>8510</v>
      </c>
      <c r="F80" t="s">
        <v>94</v>
      </c>
      <c r="G80" s="13">
        <v>99</v>
      </c>
      <c r="H80" s="10" t="str">
        <f t="shared" si="90"/>
        <v>-</v>
      </c>
      <c r="I80" s="1">
        <f>'O and M Class.'!J$80</f>
        <v>0</v>
      </c>
      <c r="J80" s="10">
        <f t="shared" si="91"/>
        <v>0</v>
      </c>
      <c r="K80" s="10">
        <f t="shared" si="92"/>
        <v>0</v>
      </c>
      <c r="L80" s="10">
        <f t="shared" si="93"/>
        <v>0</v>
      </c>
      <c r="M80" s="10">
        <f t="shared" si="94"/>
        <v>0</v>
      </c>
      <c r="N80" s="10">
        <f t="shared" si="95"/>
        <v>0</v>
      </c>
      <c r="O80" s="10">
        <f t="shared" si="96"/>
        <v>0</v>
      </c>
      <c r="P80" s="10">
        <f t="shared" si="97"/>
        <v>0</v>
      </c>
      <c r="Q80" s="10">
        <f t="shared" si="98"/>
        <v>0</v>
      </c>
      <c r="R80" s="10">
        <f t="shared" si="99"/>
        <v>0</v>
      </c>
      <c r="S80" s="10">
        <f t="shared" si="100"/>
        <v>0</v>
      </c>
      <c r="T80" s="10">
        <f t="shared" si="101"/>
        <v>0</v>
      </c>
      <c r="U80" s="10">
        <f t="shared" si="102"/>
        <v>0</v>
      </c>
      <c r="V80" s="10">
        <f t="shared" si="103"/>
        <v>0</v>
      </c>
      <c r="W80" s="10">
        <f t="shared" si="104"/>
        <v>0</v>
      </c>
      <c r="X80" s="10">
        <f t="shared" si="105"/>
        <v>0</v>
      </c>
      <c r="Y80" s="1">
        <f t="shared" si="106"/>
        <v>0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>
      <c r="A81">
        <f t="shared" si="88"/>
        <v>70</v>
      </c>
      <c r="C81" s="2">
        <v>8520</v>
      </c>
      <c r="F81" t="s">
        <v>95</v>
      </c>
      <c r="G81" s="13">
        <v>99</v>
      </c>
      <c r="H81" s="10" t="str">
        <f t="shared" si="90"/>
        <v>-</v>
      </c>
      <c r="I81" s="1">
        <f>'O and M Class.'!J$81</f>
        <v>0</v>
      </c>
      <c r="J81" s="10">
        <f t="shared" si="91"/>
        <v>0</v>
      </c>
      <c r="K81" s="10">
        <f t="shared" si="92"/>
        <v>0</v>
      </c>
      <c r="L81" s="10">
        <f t="shared" si="93"/>
        <v>0</v>
      </c>
      <c r="M81" s="10">
        <f t="shared" si="94"/>
        <v>0</v>
      </c>
      <c r="N81" s="10">
        <f t="shared" si="95"/>
        <v>0</v>
      </c>
      <c r="O81" s="10">
        <f t="shared" si="96"/>
        <v>0</v>
      </c>
      <c r="P81" s="10">
        <f t="shared" si="97"/>
        <v>0</v>
      </c>
      <c r="Q81" s="10">
        <f t="shared" si="98"/>
        <v>0</v>
      </c>
      <c r="R81" s="10">
        <f t="shared" si="99"/>
        <v>0</v>
      </c>
      <c r="S81" s="10">
        <f t="shared" si="100"/>
        <v>0</v>
      </c>
      <c r="T81" s="10">
        <f t="shared" si="101"/>
        <v>0</v>
      </c>
      <c r="U81" s="10">
        <f t="shared" si="102"/>
        <v>0</v>
      </c>
      <c r="V81" s="10">
        <f t="shared" si="103"/>
        <v>0</v>
      </c>
      <c r="W81" s="10">
        <f t="shared" si="104"/>
        <v>0</v>
      </c>
      <c r="X81" s="10">
        <f t="shared" si="105"/>
        <v>0</v>
      </c>
      <c r="Y81" s="1">
        <f t="shared" si="106"/>
        <v>0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>
      <c r="A82">
        <f t="shared" si="88"/>
        <v>71</v>
      </c>
      <c r="C82" s="2">
        <v>8530</v>
      </c>
      <c r="F82" t="s">
        <v>96</v>
      </c>
      <c r="G82" s="13">
        <v>99</v>
      </c>
      <c r="H82" s="10" t="str">
        <f t="shared" si="90"/>
        <v>-</v>
      </c>
      <c r="I82" s="1">
        <f>'O and M Class.'!J$82</f>
        <v>0</v>
      </c>
      <c r="J82" s="10">
        <f t="shared" si="91"/>
        <v>0</v>
      </c>
      <c r="K82" s="10">
        <f t="shared" si="92"/>
        <v>0</v>
      </c>
      <c r="L82" s="10">
        <f t="shared" si="93"/>
        <v>0</v>
      </c>
      <c r="M82" s="10">
        <f t="shared" si="94"/>
        <v>0</v>
      </c>
      <c r="N82" s="10">
        <f t="shared" si="95"/>
        <v>0</v>
      </c>
      <c r="O82" s="10">
        <f t="shared" si="96"/>
        <v>0</v>
      </c>
      <c r="P82" s="10">
        <f t="shared" si="97"/>
        <v>0</v>
      </c>
      <c r="Q82" s="10">
        <f t="shared" si="98"/>
        <v>0</v>
      </c>
      <c r="R82" s="10">
        <f t="shared" si="99"/>
        <v>0</v>
      </c>
      <c r="S82" s="10">
        <f t="shared" si="100"/>
        <v>0</v>
      </c>
      <c r="T82" s="10">
        <f t="shared" si="101"/>
        <v>0</v>
      </c>
      <c r="U82" s="10">
        <f t="shared" si="102"/>
        <v>0</v>
      </c>
      <c r="V82" s="10">
        <f t="shared" si="103"/>
        <v>0</v>
      </c>
      <c r="W82" s="10">
        <f t="shared" si="104"/>
        <v>0</v>
      </c>
      <c r="X82" s="10">
        <f t="shared" si="105"/>
        <v>0</v>
      </c>
      <c r="Y82" s="1">
        <f t="shared" si="106"/>
        <v>0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>
      <c r="A83">
        <f t="shared" si="88"/>
        <v>72</v>
      </c>
      <c r="C83" s="2">
        <v>8540</v>
      </c>
      <c r="F83" t="s">
        <v>97</v>
      </c>
      <c r="G83" s="13">
        <v>99</v>
      </c>
      <c r="H83" s="10" t="str">
        <f t="shared" si="90"/>
        <v>-</v>
      </c>
      <c r="I83" s="1">
        <f>'O and M Class.'!J$83</f>
        <v>0</v>
      </c>
      <c r="J83" s="10">
        <f t="shared" si="91"/>
        <v>0</v>
      </c>
      <c r="K83" s="10">
        <f t="shared" si="92"/>
        <v>0</v>
      </c>
      <c r="L83" s="10">
        <f t="shared" si="93"/>
        <v>0</v>
      </c>
      <c r="M83" s="10">
        <f t="shared" si="94"/>
        <v>0</v>
      </c>
      <c r="N83" s="10">
        <f t="shared" si="95"/>
        <v>0</v>
      </c>
      <c r="O83" s="10">
        <f t="shared" si="96"/>
        <v>0</v>
      </c>
      <c r="P83" s="10">
        <f t="shared" si="97"/>
        <v>0</v>
      </c>
      <c r="Q83" s="10">
        <f t="shared" si="98"/>
        <v>0</v>
      </c>
      <c r="R83" s="10">
        <f t="shared" si="99"/>
        <v>0</v>
      </c>
      <c r="S83" s="10">
        <f t="shared" si="100"/>
        <v>0</v>
      </c>
      <c r="T83" s="10">
        <f t="shared" si="101"/>
        <v>0</v>
      </c>
      <c r="U83" s="10">
        <f t="shared" si="102"/>
        <v>0</v>
      </c>
      <c r="V83" s="10">
        <f t="shared" si="103"/>
        <v>0</v>
      </c>
      <c r="W83" s="10">
        <f t="shared" si="104"/>
        <v>0</v>
      </c>
      <c r="X83" s="10">
        <f t="shared" si="105"/>
        <v>0</v>
      </c>
      <c r="Y83" s="1">
        <f t="shared" si="106"/>
        <v>0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>
      <c r="A84">
        <f t="shared" si="88"/>
        <v>73</v>
      </c>
      <c r="C84" s="2">
        <v>8550</v>
      </c>
      <c r="F84" t="s">
        <v>88</v>
      </c>
      <c r="G84" s="13">
        <v>99</v>
      </c>
      <c r="H84" s="10" t="str">
        <f t="shared" si="90"/>
        <v>-</v>
      </c>
      <c r="I84" s="1">
        <f>'O and M Class.'!J$84</f>
        <v>0</v>
      </c>
      <c r="J84" s="10">
        <f t="shared" si="91"/>
        <v>0</v>
      </c>
      <c r="K84" s="10">
        <f t="shared" si="92"/>
        <v>0</v>
      </c>
      <c r="L84" s="10">
        <f t="shared" si="93"/>
        <v>0</v>
      </c>
      <c r="M84" s="10">
        <f t="shared" si="94"/>
        <v>0</v>
      </c>
      <c r="N84" s="10">
        <f t="shared" si="95"/>
        <v>0</v>
      </c>
      <c r="O84" s="10">
        <f t="shared" si="96"/>
        <v>0</v>
      </c>
      <c r="P84" s="10">
        <f t="shared" si="97"/>
        <v>0</v>
      </c>
      <c r="Q84" s="10">
        <f t="shared" si="98"/>
        <v>0</v>
      </c>
      <c r="R84" s="10">
        <f t="shared" si="99"/>
        <v>0</v>
      </c>
      <c r="S84" s="10">
        <f t="shared" si="100"/>
        <v>0</v>
      </c>
      <c r="T84" s="10">
        <f t="shared" si="101"/>
        <v>0</v>
      </c>
      <c r="U84" s="10">
        <f t="shared" si="102"/>
        <v>0</v>
      </c>
      <c r="V84" s="10">
        <f t="shared" si="103"/>
        <v>0</v>
      </c>
      <c r="W84" s="10">
        <f t="shared" si="104"/>
        <v>0</v>
      </c>
      <c r="X84" s="10">
        <f t="shared" si="105"/>
        <v>0</v>
      </c>
      <c r="Y84" s="1">
        <f t="shared" si="106"/>
        <v>0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>
      <c r="A85">
        <f t="shared" si="88"/>
        <v>74</v>
      </c>
      <c r="C85" s="2">
        <v>8560</v>
      </c>
      <c r="F85" t="s">
        <v>98</v>
      </c>
      <c r="G85" s="13">
        <v>99</v>
      </c>
      <c r="H85" s="10" t="str">
        <f t="shared" si="90"/>
        <v>-</v>
      </c>
      <c r="I85" s="1">
        <f>'O and M Class.'!J$85</f>
        <v>0</v>
      </c>
      <c r="J85" s="10">
        <f t="shared" si="91"/>
        <v>0</v>
      </c>
      <c r="K85" s="10">
        <f t="shared" si="92"/>
        <v>0</v>
      </c>
      <c r="L85" s="10">
        <f t="shared" si="93"/>
        <v>0</v>
      </c>
      <c r="M85" s="10">
        <f t="shared" si="94"/>
        <v>0</v>
      </c>
      <c r="N85" s="10">
        <f t="shared" si="95"/>
        <v>0</v>
      </c>
      <c r="O85" s="10">
        <f t="shared" si="96"/>
        <v>0</v>
      </c>
      <c r="P85" s="10">
        <f t="shared" si="97"/>
        <v>0</v>
      </c>
      <c r="Q85" s="10">
        <f t="shared" si="98"/>
        <v>0</v>
      </c>
      <c r="R85" s="10">
        <f t="shared" si="99"/>
        <v>0</v>
      </c>
      <c r="S85" s="10">
        <f t="shared" si="100"/>
        <v>0</v>
      </c>
      <c r="T85" s="10">
        <f t="shared" si="101"/>
        <v>0</v>
      </c>
      <c r="U85" s="10">
        <f t="shared" si="102"/>
        <v>0</v>
      </c>
      <c r="V85" s="10">
        <f t="shared" si="103"/>
        <v>0</v>
      </c>
      <c r="W85" s="10">
        <f t="shared" si="104"/>
        <v>0</v>
      </c>
      <c r="X85" s="10">
        <f t="shared" si="105"/>
        <v>0</v>
      </c>
      <c r="Y85" s="1">
        <f t="shared" si="106"/>
        <v>0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>
      <c r="A86">
        <f t="shared" si="88"/>
        <v>75</v>
      </c>
      <c r="C86" s="2">
        <v>8570</v>
      </c>
      <c r="F86" t="s">
        <v>89</v>
      </c>
      <c r="G86" s="13">
        <v>99</v>
      </c>
      <c r="H86" s="10" t="str">
        <f t="shared" si="90"/>
        <v>-</v>
      </c>
      <c r="I86" s="1">
        <f>'O and M Class.'!J$86</f>
        <v>0</v>
      </c>
      <c r="J86" s="10">
        <f t="shared" si="91"/>
        <v>0</v>
      </c>
      <c r="K86" s="10">
        <f t="shared" si="92"/>
        <v>0</v>
      </c>
      <c r="L86" s="10">
        <f t="shared" si="93"/>
        <v>0</v>
      </c>
      <c r="M86" s="10">
        <f t="shared" si="94"/>
        <v>0</v>
      </c>
      <c r="N86" s="10">
        <f t="shared" si="95"/>
        <v>0</v>
      </c>
      <c r="O86" s="10">
        <f t="shared" si="96"/>
        <v>0</v>
      </c>
      <c r="P86" s="10">
        <f t="shared" si="97"/>
        <v>0</v>
      </c>
      <c r="Q86" s="10">
        <f t="shared" si="98"/>
        <v>0</v>
      </c>
      <c r="R86" s="10">
        <f t="shared" si="99"/>
        <v>0</v>
      </c>
      <c r="S86" s="10">
        <f t="shared" si="100"/>
        <v>0</v>
      </c>
      <c r="T86" s="10">
        <f t="shared" si="101"/>
        <v>0</v>
      </c>
      <c r="U86" s="10">
        <f t="shared" si="102"/>
        <v>0</v>
      </c>
      <c r="V86" s="10">
        <f t="shared" si="103"/>
        <v>0</v>
      </c>
      <c r="W86" s="10">
        <f t="shared" si="104"/>
        <v>0</v>
      </c>
      <c r="X86" s="10">
        <f t="shared" si="105"/>
        <v>0</v>
      </c>
      <c r="Y86" s="1">
        <f t="shared" si="106"/>
        <v>0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>
      <c r="A87">
        <f t="shared" si="88"/>
        <v>76</v>
      </c>
      <c r="C87" s="2">
        <v>8580</v>
      </c>
      <c r="F87" t="s">
        <v>99</v>
      </c>
      <c r="G87" s="13">
        <v>99</v>
      </c>
      <c r="H87" s="10" t="str">
        <f t="shared" si="90"/>
        <v>-</v>
      </c>
      <c r="I87" s="1">
        <f>'O and M Class.'!J$87</f>
        <v>0</v>
      </c>
      <c r="J87" s="10">
        <f t="shared" si="91"/>
        <v>0</v>
      </c>
      <c r="K87" s="10">
        <f t="shared" si="92"/>
        <v>0</v>
      </c>
      <c r="L87" s="10">
        <f t="shared" si="93"/>
        <v>0</v>
      </c>
      <c r="M87" s="10">
        <f t="shared" si="94"/>
        <v>0</v>
      </c>
      <c r="N87" s="10">
        <f t="shared" si="95"/>
        <v>0</v>
      </c>
      <c r="O87" s="10">
        <f t="shared" si="96"/>
        <v>0</v>
      </c>
      <c r="P87" s="10">
        <f t="shared" si="97"/>
        <v>0</v>
      </c>
      <c r="Q87" s="10">
        <f t="shared" si="98"/>
        <v>0</v>
      </c>
      <c r="R87" s="10">
        <f t="shared" si="99"/>
        <v>0</v>
      </c>
      <c r="S87" s="10">
        <f t="shared" si="100"/>
        <v>0</v>
      </c>
      <c r="T87" s="10">
        <f t="shared" si="101"/>
        <v>0</v>
      </c>
      <c r="U87" s="10">
        <f t="shared" si="102"/>
        <v>0</v>
      </c>
      <c r="V87" s="10">
        <f t="shared" si="103"/>
        <v>0</v>
      </c>
      <c r="W87" s="10">
        <f t="shared" si="104"/>
        <v>0</v>
      </c>
      <c r="X87" s="10">
        <f t="shared" si="105"/>
        <v>0</v>
      </c>
      <c r="Y87" s="1">
        <f t="shared" si="106"/>
        <v>0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>
      <c r="A88">
        <f t="shared" si="88"/>
        <v>77</v>
      </c>
      <c r="C88" s="2">
        <v>8580</v>
      </c>
      <c r="F88" t="s">
        <v>100</v>
      </c>
      <c r="G88" s="13">
        <v>99</v>
      </c>
      <c r="H88" s="10" t="str">
        <f t="shared" si="90"/>
        <v>-</v>
      </c>
      <c r="I88" s="1">
        <f>'O and M Class.'!J$88</f>
        <v>0</v>
      </c>
      <c r="J88" s="10">
        <f t="shared" si="91"/>
        <v>0</v>
      </c>
      <c r="K88" s="10">
        <f t="shared" si="92"/>
        <v>0</v>
      </c>
      <c r="L88" s="10">
        <f t="shared" si="93"/>
        <v>0</v>
      </c>
      <c r="M88" s="10">
        <f t="shared" si="94"/>
        <v>0</v>
      </c>
      <c r="N88" s="10">
        <f t="shared" si="95"/>
        <v>0</v>
      </c>
      <c r="O88" s="10">
        <f t="shared" si="96"/>
        <v>0</v>
      </c>
      <c r="P88" s="10">
        <f t="shared" si="97"/>
        <v>0</v>
      </c>
      <c r="Q88" s="10">
        <f t="shared" si="98"/>
        <v>0</v>
      </c>
      <c r="R88" s="10">
        <f t="shared" si="99"/>
        <v>0</v>
      </c>
      <c r="S88" s="10">
        <f t="shared" si="100"/>
        <v>0</v>
      </c>
      <c r="T88" s="10">
        <f t="shared" si="101"/>
        <v>0</v>
      </c>
      <c r="U88" s="10">
        <f t="shared" si="102"/>
        <v>0</v>
      </c>
      <c r="V88" s="10">
        <f t="shared" si="103"/>
        <v>0</v>
      </c>
      <c r="W88" s="10">
        <f t="shared" si="104"/>
        <v>0</v>
      </c>
      <c r="X88" s="10">
        <f t="shared" si="105"/>
        <v>0</v>
      </c>
      <c r="Y88" s="1">
        <f t="shared" si="106"/>
        <v>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>
      <c r="A89">
        <f t="shared" si="88"/>
        <v>78</v>
      </c>
      <c r="C89" s="2">
        <v>8590</v>
      </c>
      <c r="F89" t="s">
        <v>77</v>
      </c>
      <c r="G89" s="13">
        <v>99</v>
      </c>
      <c r="H89" s="10" t="str">
        <f t="shared" si="90"/>
        <v>-</v>
      </c>
      <c r="I89" s="1">
        <f>'O and M Class.'!J$89</f>
        <v>0</v>
      </c>
      <c r="J89" s="10">
        <f t="shared" si="91"/>
        <v>0</v>
      </c>
      <c r="K89" s="10">
        <f t="shared" si="92"/>
        <v>0</v>
      </c>
      <c r="L89" s="10">
        <f t="shared" si="93"/>
        <v>0</v>
      </c>
      <c r="M89" s="10">
        <f t="shared" si="94"/>
        <v>0</v>
      </c>
      <c r="N89" s="10">
        <f t="shared" si="95"/>
        <v>0</v>
      </c>
      <c r="O89" s="10">
        <f t="shared" si="96"/>
        <v>0</v>
      </c>
      <c r="P89" s="10">
        <f t="shared" si="97"/>
        <v>0</v>
      </c>
      <c r="Q89" s="10">
        <f t="shared" si="98"/>
        <v>0</v>
      </c>
      <c r="R89" s="10">
        <f t="shared" si="99"/>
        <v>0</v>
      </c>
      <c r="S89" s="10">
        <f t="shared" si="100"/>
        <v>0</v>
      </c>
      <c r="T89" s="10">
        <f t="shared" si="101"/>
        <v>0</v>
      </c>
      <c r="U89" s="10">
        <f t="shared" si="102"/>
        <v>0</v>
      </c>
      <c r="V89" s="10">
        <f t="shared" si="103"/>
        <v>0</v>
      </c>
      <c r="W89" s="10">
        <f t="shared" si="104"/>
        <v>0</v>
      </c>
      <c r="X89" s="10">
        <f t="shared" si="105"/>
        <v>0</v>
      </c>
      <c r="Y89" s="1">
        <f t="shared" si="106"/>
        <v>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>
      <c r="A90">
        <f t="shared" si="88"/>
        <v>79</v>
      </c>
      <c r="C90" s="2">
        <v>8600</v>
      </c>
      <c r="F90" t="s">
        <v>90</v>
      </c>
      <c r="G90" s="13">
        <v>99</v>
      </c>
      <c r="H90" s="10" t="str">
        <f t="shared" si="90"/>
        <v>-</v>
      </c>
      <c r="I90" s="1">
        <f>'O and M Class.'!J$90</f>
        <v>0</v>
      </c>
      <c r="J90" s="10">
        <f t="shared" si="91"/>
        <v>0</v>
      </c>
      <c r="K90" s="10">
        <f t="shared" si="92"/>
        <v>0</v>
      </c>
      <c r="L90" s="10">
        <f t="shared" si="93"/>
        <v>0</v>
      </c>
      <c r="M90" s="10">
        <f t="shared" si="94"/>
        <v>0</v>
      </c>
      <c r="N90" s="10">
        <f t="shared" si="95"/>
        <v>0</v>
      </c>
      <c r="O90" s="10">
        <f t="shared" si="96"/>
        <v>0</v>
      </c>
      <c r="P90" s="10">
        <f t="shared" si="97"/>
        <v>0</v>
      </c>
      <c r="Q90" s="10">
        <f t="shared" si="98"/>
        <v>0</v>
      </c>
      <c r="R90" s="10">
        <f t="shared" si="99"/>
        <v>0</v>
      </c>
      <c r="S90" s="10">
        <f t="shared" si="100"/>
        <v>0</v>
      </c>
      <c r="T90" s="10">
        <f t="shared" si="101"/>
        <v>0</v>
      </c>
      <c r="U90" s="10">
        <f t="shared" si="102"/>
        <v>0</v>
      </c>
      <c r="V90" s="10">
        <f t="shared" si="103"/>
        <v>0</v>
      </c>
      <c r="W90" s="10">
        <f t="shared" si="104"/>
        <v>0</v>
      </c>
      <c r="X90" s="10">
        <f t="shared" si="105"/>
        <v>0</v>
      </c>
      <c r="Y90" s="1">
        <f t="shared" si="106"/>
        <v>0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>
      <c r="A91">
        <f t="shared" si="88"/>
        <v>80</v>
      </c>
      <c r="C91" s="2"/>
      <c r="E91" t="s">
        <v>79</v>
      </c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>
      <c r="A92">
        <f t="shared" si="88"/>
        <v>81</v>
      </c>
      <c r="C92" s="2">
        <v>8610</v>
      </c>
      <c r="F92" t="s">
        <v>87</v>
      </c>
      <c r="G92" s="13">
        <v>99</v>
      </c>
      <c r="H92" s="10" t="str">
        <f t="shared" ref="H92:H98" si="107">VLOOKUP($G92,alloc,3)</f>
        <v>-</v>
      </c>
      <c r="I92" s="1">
        <f>'O and M Class.'!J$92</f>
        <v>0</v>
      </c>
      <c r="J92" s="10">
        <f t="shared" ref="J92:J98" si="108">$I92*VLOOKUP($G92,alloc,6)</f>
        <v>0</v>
      </c>
      <c r="K92" s="10">
        <f t="shared" ref="K92:K98" si="109">$I92*VLOOKUP($G92,alloc,7)</f>
        <v>0</v>
      </c>
      <c r="L92" s="10">
        <f t="shared" ref="L92:L98" si="110">$I92*VLOOKUP($G92,alloc,8)</f>
        <v>0</v>
      </c>
      <c r="M92" s="10">
        <f t="shared" ref="M92:M98" si="111">$I92*VLOOKUP($G92,alloc,9)</f>
        <v>0</v>
      </c>
      <c r="N92" s="10">
        <f t="shared" ref="N92:N98" si="112">$I92*VLOOKUP($G92,alloc,10)</f>
        <v>0</v>
      </c>
      <c r="O92" s="10">
        <f t="shared" ref="O92:O98" si="113">$I92*VLOOKUP($G92,alloc,11)</f>
        <v>0</v>
      </c>
      <c r="P92" s="10">
        <f t="shared" ref="P92:P98" si="114">$I92*VLOOKUP($G92,alloc,12)</f>
        <v>0</v>
      </c>
      <c r="Q92" s="10">
        <f t="shared" ref="Q92:Q98" si="115">$I92*VLOOKUP($G92,alloc,13)</f>
        <v>0</v>
      </c>
      <c r="R92" s="10">
        <f t="shared" ref="R92:R98" si="116">$I92*VLOOKUP($G92,alloc,14)</f>
        <v>0</v>
      </c>
      <c r="S92" s="10">
        <f t="shared" ref="S92:S98" si="117">$I92*VLOOKUP($G92,alloc,15)</f>
        <v>0</v>
      </c>
      <c r="T92" s="10">
        <f t="shared" ref="T92:T98" si="118">$I92*VLOOKUP($G92,alloc,16)</f>
        <v>0</v>
      </c>
      <c r="U92" s="10">
        <f t="shared" ref="U92:U98" si="119">$I92*VLOOKUP($G92,alloc,17)</f>
        <v>0</v>
      </c>
      <c r="V92" s="10">
        <f t="shared" ref="V92:V98" si="120">$I92*VLOOKUP($G92,alloc,18)</f>
        <v>0</v>
      </c>
      <c r="W92" s="10">
        <f t="shared" ref="W92:W98" si="121">$I92*VLOOKUP($G92,alloc,19)</f>
        <v>0</v>
      </c>
      <c r="X92" s="10">
        <f t="shared" ref="X92:X98" si="122">$I92*VLOOKUP($G92,alloc,20)</f>
        <v>0</v>
      </c>
      <c r="Y92" s="1">
        <f t="shared" ref="Y92:Y99" si="123">SUM(J92:X92)-I92</f>
        <v>0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>
      <c r="A93">
        <f t="shared" si="88"/>
        <v>82</v>
      </c>
      <c r="C93" s="2">
        <v>8620</v>
      </c>
      <c r="F93" t="s">
        <v>80</v>
      </c>
      <c r="G93" s="13">
        <v>99</v>
      </c>
      <c r="H93" s="10" t="str">
        <f t="shared" si="107"/>
        <v>-</v>
      </c>
      <c r="I93" s="1">
        <f>'O and M Class.'!J$93</f>
        <v>0</v>
      </c>
      <c r="J93" s="10">
        <f t="shared" si="108"/>
        <v>0</v>
      </c>
      <c r="K93" s="10">
        <f t="shared" si="109"/>
        <v>0</v>
      </c>
      <c r="L93" s="10">
        <f t="shared" si="110"/>
        <v>0</v>
      </c>
      <c r="M93" s="10">
        <f t="shared" si="111"/>
        <v>0</v>
      </c>
      <c r="N93" s="10">
        <f t="shared" si="112"/>
        <v>0</v>
      </c>
      <c r="O93" s="10">
        <f t="shared" si="113"/>
        <v>0</v>
      </c>
      <c r="P93" s="10">
        <f t="shared" si="114"/>
        <v>0</v>
      </c>
      <c r="Q93" s="10">
        <f t="shared" si="115"/>
        <v>0</v>
      </c>
      <c r="R93" s="10">
        <f t="shared" si="116"/>
        <v>0</v>
      </c>
      <c r="S93" s="10">
        <f t="shared" si="117"/>
        <v>0</v>
      </c>
      <c r="T93" s="10">
        <f t="shared" si="118"/>
        <v>0</v>
      </c>
      <c r="U93" s="10">
        <f t="shared" si="119"/>
        <v>0</v>
      </c>
      <c r="V93" s="10">
        <f t="shared" si="120"/>
        <v>0</v>
      </c>
      <c r="W93" s="10">
        <f t="shared" si="121"/>
        <v>0</v>
      </c>
      <c r="X93" s="10">
        <f t="shared" si="122"/>
        <v>0</v>
      </c>
      <c r="Y93" s="1">
        <f t="shared" si="123"/>
        <v>0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>
      <c r="A94">
        <f t="shared" si="88"/>
        <v>83</v>
      </c>
      <c r="C94" s="2">
        <v>8630</v>
      </c>
      <c r="F94" t="s">
        <v>62</v>
      </c>
      <c r="G94" s="13">
        <v>99</v>
      </c>
      <c r="H94" s="10" t="str">
        <f t="shared" si="107"/>
        <v>-</v>
      </c>
      <c r="I94" s="1">
        <f>'O and M Class.'!J$94</f>
        <v>0</v>
      </c>
      <c r="J94" s="10">
        <f t="shared" si="108"/>
        <v>0</v>
      </c>
      <c r="K94" s="10">
        <f t="shared" si="109"/>
        <v>0</v>
      </c>
      <c r="L94" s="10">
        <f t="shared" si="110"/>
        <v>0</v>
      </c>
      <c r="M94" s="10">
        <f t="shared" si="111"/>
        <v>0</v>
      </c>
      <c r="N94" s="10">
        <f t="shared" si="112"/>
        <v>0</v>
      </c>
      <c r="O94" s="10">
        <f t="shared" si="113"/>
        <v>0</v>
      </c>
      <c r="P94" s="10">
        <f t="shared" si="114"/>
        <v>0</v>
      </c>
      <c r="Q94" s="10">
        <f t="shared" si="115"/>
        <v>0</v>
      </c>
      <c r="R94" s="10">
        <f t="shared" si="116"/>
        <v>0</v>
      </c>
      <c r="S94" s="10">
        <f t="shared" si="117"/>
        <v>0</v>
      </c>
      <c r="T94" s="10">
        <f t="shared" si="118"/>
        <v>0</v>
      </c>
      <c r="U94" s="10">
        <f t="shared" si="119"/>
        <v>0</v>
      </c>
      <c r="V94" s="10">
        <f t="shared" si="120"/>
        <v>0</v>
      </c>
      <c r="W94" s="10">
        <f t="shared" si="121"/>
        <v>0</v>
      </c>
      <c r="X94" s="10">
        <f t="shared" si="122"/>
        <v>0</v>
      </c>
      <c r="Y94" s="1">
        <f t="shared" si="123"/>
        <v>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>
      <c r="A95">
        <f t="shared" si="88"/>
        <v>84</v>
      </c>
      <c r="C95" s="2">
        <v>8640</v>
      </c>
      <c r="F95" t="s">
        <v>93</v>
      </c>
      <c r="G95" s="13">
        <v>99</v>
      </c>
      <c r="H95" s="10" t="str">
        <f t="shared" si="107"/>
        <v>-</v>
      </c>
      <c r="I95" s="1">
        <f>'O and M Class.'!J$95</f>
        <v>0</v>
      </c>
      <c r="J95" s="10">
        <f t="shared" si="108"/>
        <v>0</v>
      </c>
      <c r="K95" s="10">
        <f t="shared" si="109"/>
        <v>0</v>
      </c>
      <c r="L95" s="10">
        <f t="shared" si="110"/>
        <v>0</v>
      </c>
      <c r="M95" s="10">
        <f t="shared" si="111"/>
        <v>0</v>
      </c>
      <c r="N95" s="10">
        <f t="shared" si="112"/>
        <v>0</v>
      </c>
      <c r="O95" s="10">
        <f t="shared" si="113"/>
        <v>0</v>
      </c>
      <c r="P95" s="10">
        <f t="shared" si="114"/>
        <v>0</v>
      </c>
      <c r="Q95" s="10">
        <f t="shared" si="115"/>
        <v>0</v>
      </c>
      <c r="R95" s="10">
        <f t="shared" si="116"/>
        <v>0</v>
      </c>
      <c r="S95" s="10">
        <f t="shared" si="117"/>
        <v>0</v>
      </c>
      <c r="T95" s="10">
        <f t="shared" si="118"/>
        <v>0</v>
      </c>
      <c r="U95" s="10">
        <f t="shared" si="119"/>
        <v>0</v>
      </c>
      <c r="V95" s="10">
        <f t="shared" si="120"/>
        <v>0</v>
      </c>
      <c r="W95" s="10">
        <f t="shared" si="121"/>
        <v>0</v>
      </c>
      <c r="X95" s="10">
        <f t="shared" si="122"/>
        <v>0</v>
      </c>
      <c r="Y95" s="1">
        <f t="shared" si="123"/>
        <v>0</v>
      </c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>
      <c r="A96">
        <f t="shared" si="88"/>
        <v>85</v>
      </c>
      <c r="C96" s="2">
        <v>8650</v>
      </c>
      <c r="F96" t="s">
        <v>83</v>
      </c>
      <c r="G96" s="13">
        <v>99</v>
      </c>
      <c r="H96" s="10" t="str">
        <f t="shared" si="107"/>
        <v>-</v>
      </c>
      <c r="I96" s="1">
        <f>'O and M Class.'!J$96</f>
        <v>0</v>
      </c>
      <c r="J96" s="10">
        <f t="shared" si="108"/>
        <v>0</v>
      </c>
      <c r="K96" s="10">
        <f t="shared" si="109"/>
        <v>0</v>
      </c>
      <c r="L96" s="10">
        <f t="shared" si="110"/>
        <v>0</v>
      </c>
      <c r="M96" s="10">
        <f t="shared" si="111"/>
        <v>0</v>
      </c>
      <c r="N96" s="10">
        <f t="shared" si="112"/>
        <v>0</v>
      </c>
      <c r="O96" s="10">
        <f t="shared" si="113"/>
        <v>0</v>
      </c>
      <c r="P96" s="10">
        <f t="shared" si="114"/>
        <v>0</v>
      </c>
      <c r="Q96" s="10">
        <f t="shared" si="115"/>
        <v>0</v>
      </c>
      <c r="R96" s="10">
        <f t="shared" si="116"/>
        <v>0</v>
      </c>
      <c r="S96" s="10">
        <f t="shared" si="117"/>
        <v>0</v>
      </c>
      <c r="T96" s="10">
        <f t="shared" si="118"/>
        <v>0</v>
      </c>
      <c r="U96" s="10">
        <f t="shared" si="119"/>
        <v>0</v>
      </c>
      <c r="V96" s="10">
        <f t="shared" si="120"/>
        <v>0</v>
      </c>
      <c r="W96" s="10">
        <f t="shared" si="121"/>
        <v>0</v>
      </c>
      <c r="X96" s="10">
        <f t="shared" si="122"/>
        <v>0</v>
      </c>
      <c r="Y96" s="1">
        <f t="shared" si="123"/>
        <v>0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>
      <c r="A97">
        <f t="shared" si="88"/>
        <v>86</v>
      </c>
      <c r="C97" s="2">
        <v>8660</v>
      </c>
      <c r="F97" t="s">
        <v>101</v>
      </c>
      <c r="G97" s="13">
        <v>99</v>
      </c>
      <c r="H97" s="10" t="str">
        <f t="shared" si="107"/>
        <v>-</v>
      </c>
      <c r="I97" s="1">
        <f>'O and M Class.'!J$97</f>
        <v>0</v>
      </c>
      <c r="J97" s="10">
        <f t="shared" si="108"/>
        <v>0</v>
      </c>
      <c r="K97" s="10">
        <f t="shared" si="109"/>
        <v>0</v>
      </c>
      <c r="L97" s="10">
        <f t="shared" si="110"/>
        <v>0</v>
      </c>
      <c r="M97" s="10">
        <f t="shared" si="111"/>
        <v>0</v>
      </c>
      <c r="N97" s="10">
        <f t="shared" si="112"/>
        <v>0</v>
      </c>
      <c r="O97" s="10">
        <f t="shared" si="113"/>
        <v>0</v>
      </c>
      <c r="P97" s="10">
        <f t="shared" si="114"/>
        <v>0</v>
      </c>
      <c r="Q97" s="10">
        <f t="shared" si="115"/>
        <v>0</v>
      </c>
      <c r="R97" s="10">
        <f t="shared" si="116"/>
        <v>0</v>
      </c>
      <c r="S97" s="10">
        <f t="shared" si="117"/>
        <v>0</v>
      </c>
      <c r="T97" s="10">
        <f t="shared" si="118"/>
        <v>0</v>
      </c>
      <c r="U97" s="10">
        <f t="shared" si="119"/>
        <v>0</v>
      </c>
      <c r="V97" s="10">
        <f t="shared" si="120"/>
        <v>0</v>
      </c>
      <c r="W97" s="10">
        <f t="shared" si="121"/>
        <v>0</v>
      </c>
      <c r="X97" s="10">
        <f t="shared" si="122"/>
        <v>0</v>
      </c>
      <c r="Y97" s="1">
        <f t="shared" si="123"/>
        <v>0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>
      <c r="A98">
        <f t="shared" si="88"/>
        <v>87</v>
      </c>
      <c r="C98" s="2">
        <v>8670</v>
      </c>
      <c r="F98" t="s">
        <v>85</v>
      </c>
      <c r="G98" s="13">
        <v>99</v>
      </c>
      <c r="H98" s="10" t="str">
        <f t="shared" si="107"/>
        <v>-</v>
      </c>
      <c r="I98" s="1">
        <f>'O and M Class.'!J$98</f>
        <v>0</v>
      </c>
      <c r="J98" s="10">
        <f t="shared" si="108"/>
        <v>0</v>
      </c>
      <c r="K98" s="10">
        <f t="shared" si="109"/>
        <v>0</v>
      </c>
      <c r="L98" s="10">
        <f t="shared" si="110"/>
        <v>0</v>
      </c>
      <c r="M98" s="10">
        <f t="shared" si="111"/>
        <v>0</v>
      </c>
      <c r="N98" s="10">
        <f t="shared" si="112"/>
        <v>0</v>
      </c>
      <c r="O98" s="10">
        <f t="shared" si="113"/>
        <v>0</v>
      </c>
      <c r="P98" s="10">
        <f t="shared" si="114"/>
        <v>0</v>
      </c>
      <c r="Q98" s="10">
        <f t="shared" si="115"/>
        <v>0</v>
      </c>
      <c r="R98" s="10">
        <f t="shared" si="116"/>
        <v>0</v>
      </c>
      <c r="S98" s="10">
        <f t="shared" si="117"/>
        <v>0</v>
      </c>
      <c r="T98" s="10">
        <f t="shared" si="118"/>
        <v>0</v>
      </c>
      <c r="U98" s="10">
        <f t="shared" si="119"/>
        <v>0</v>
      </c>
      <c r="V98" s="10">
        <f t="shared" si="120"/>
        <v>0</v>
      </c>
      <c r="W98" s="10">
        <f t="shared" si="121"/>
        <v>0</v>
      </c>
      <c r="X98" s="10">
        <f t="shared" si="122"/>
        <v>0</v>
      </c>
      <c r="Y98" s="1">
        <f t="shared" si="123"/>
        <v>0</v>
      </c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>
      <c r="A99">
        <f t="shared" si="88"/>
        <v>88</v>
      </c>
      <c r="C99" s="2"/>
      <c r="D99" t="s">
        <v>69</v>
      </c>
      <c r="H99" s="10"/>
      <c r="I99" s="1">
        <f>'O and M Class.'!J$99</f>
        <v>0</v>
      </c>
      <c r="J99" s="1">
        <f t="shared" ref="J99:P99" si="124">SUM(J79:J98)</f>
        <v>0</v>
      </c>
      <c r="K99" s="1">
        <f t="shared" si="124"/>
        <v>0</v>
      </c>
      <c r="L99" s="1">
        <f t="shared" si="124"/>
        <v>0</v>
      </c>
      <c r="M99" s="1">
        <f t="shared" si="124"/>
        <v>0</v>
      </c>
      <c r="N99" s="1">
        <f t="shared" si="124"/>
        <v>0</v>
      </c>
      <c r="O99" s="1">
        <f t="shared" si="124"/>
        <v>0</v>
      </c>
      <c r="P99" s="1">
        <f t="shared" si="124"/>
        <v>0</v>
      </c>
      <c r="Q99" s="1">
        <f t="shared" ref="Q99:X99" si="125">SUM(Q79:Q98)</f>
        <v>0</v>
      </c>
      <c r="R99" s="1">
        <f t="shared" si="125"/>
        <v>0</v>
      </c>
      <c r="S99" s="1">
        <f t="shared" si="125"/>
        <v>0</v>
      </c>
      <c r="T99" s="1">
        <f t="shared" si="125"/>
        <v>0</v>
      </c>
      <c r="U99" s="1">
        <f t="shared" si="125"/>
        <v>0</v>
      </c>
      <c r="V99" s="1">
        <f t="shared" si="125"/>
        <v>0</v>
      </c>
      <c r="W99" s="1">
        <f t="shared" si="125"/>
        <v>0</v>
      </c>
      <c r="X99" s="1">
        <f t="shared" si="125"/>
        <v>0</v>
      </c>
      <c r="Y99" s="1">
        <f t="shared" si="123"/>
        <v>0</v>
      </c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>
      <c r="A100">
        <f t="shared" si="88"/>
        <v>89</v>
      </c>
      <c r="C100" s="2"/>
      <c r="H100" s="10"/>
      <c r="I100" s="1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>
      <c r="A101">
        <f t="shared" si="88"/>
        <v>90</v>
      </c>
      <c r="C101" s="2"/>
      <c r="D101" t="s">
        <v>24</v>
      </c>
      <c r="H101" s="10"/>
      <c r="I101" s="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>
      <c r="A102">
        <f t="shared" si="88"/>
        <v>91</v>
      </c>
      <c r="C102" s="2"/>
      <c r="E102" t="s">
        <v>70</v>
      </c>
      <c r="H102" s="10"/>
      <c r="I102" s="1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>
      <c r="A103">
        <f t="shared" si="88"/>
        <v>92</v>
      </c>
      <c r="C103" s="2">
        <v>8700</v>
      </c>
      <c r="F103" t="s">
        <v>385</v>
      </c>
      <c r="G103" s="13">
        <v>10.199999999999999</v>
      </c>
      <c r="H103" s="10" t="str">
        <f t="shared" ref="H103:H125" si="126">VLOOKUP($G103,alloc,3)</f>
        <v>Composite of Accts. 871-879 &amp; 886-893 - Cust</v>
      </c>
      <c r="I103" s="1">
        <f>'O and M Class.'!J$103</f>
        <v>451464.91821137507</v>
      </c>
      <c r="J103" s="10">
        <f t="shared" ref="J103:J125" si="127">$I103*VLOOKUP($G103,alloc,6)</f>
        <v>360721.79710958659</v>
      </c>
      <c r="K103" s="10">
        <f t="shared" ref="K103:K125" si="128">$I103*VLOOKUP($G103,alloc,7)</f>
        <v>86959.945822258815</v>
      </c>
      <c r="L103" s="10">
        <f t="shared" ref="L103:L125" si="129">$I103*VLOOKUP($G103,alloc,8)</f>
        <v>155.25747777094338</v>
      </c>
      <c r="M103" s="10">
        <f t="shared" ref="M103:M125" si="130">$I103*VLOOKUP($G103,alloc,9)</f>
        <v>2286.621241222038</v>
      </c>
      <c r="N103" s="10">
        <f t="shared" ref="N103:N125" si="131">$I103*VLOOKUP($G103,alloc,10)</f>
        <v>1341.2965605366035</v>
      </c>
      <c r="O103" s="10">
        <f t="shared" ref="O103:O125" si="132">$I103*VLOOKUP($G103,alloc,11)</f>
        <v>0</v>
      </c>
      <c r="P103" s="10">
        <f t="shared" ref="P103:P125" si="133">$I103*VLOOKUP($G103,alloc,12)</f>
        <v>0</v>
      </c>
      <c r="Q103" s="10">
        <f t="shared" ref="Q103:Q125" si="134">$I103*VLOOKUP($G103,alloc,13)</f>
        <v>0</v>
      </c>
      <c r="R103" s="10">
        <f t="shared" ref="R103:R125" si="135">$I103*VLOOKUP($G103,alloc,14)</f>
        <v>0</v>
      </c>
      <c r="S103" s="10">
        <f t="shared" ref="S103:S125" si="136">$I103*VLOOKUP($G103,alloc,15)</f>
        <v>0</v>
      </c>
      <c r="T103" s="10">
        <f t="shared" ref="T103:T125" si="137">$I103*VLOOKUP($G103,alloc,16)</f>
        <v>0</v>
      </c>
      <c r="U103" s="10">
        <f t="shared" ref="U103:U125" si="138">$I103*VLOOKUP($G103,alloc,17)</f>
        <v>0</v>
      </c>
      <c r="V103" s="10">
        <f t="shared" ref="V103:V125" si="139">$I103*VLOOKUP($G103,alloc,18)</f>
        <v>0</v>
      </c>
      <c r="W103" s="10">
        <f t="shared" ref="W103:W125" si="140">$I103*VLOOKUP($G103,alloc,19)</f>
        <v>0</v>
      </c>
      <c r="X103" s="10">
        <f t="shared" ref="X103:X125" si="141">$I103*VLOOKUP($G103,alloc,20)</f>
        <v>0</v>
      </c>
      <c r="Y103" s="1">
        <f>SUM(J103:X103)-I103</f>
        <v>0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>
      <c r="A104">
        <f t="shared" si="88"/>
        <v>93</v>
      </c>
      <c r="C104" s="2">
        <v>8710</v>
      </c>
      <c r="F104" t="s">
        <v>188</v>
      </c>
      <c r="G104" s="13">
        <v>99</v>
      </c>
      <c r="H104" s="10" t="str">
        <f t="shared" si="126"/>
        <v>-</v>
      </c>
      <c r="I104" s="1">
        <f>'O and M Class.'!J$104</f>
        <v>0</v>
      </c>
      <c r="J104" s="10">
        <f t="shared" si="127"/>
        <v>0</v>
      </c>
      <c r="K104" s="10">
        <f t="shared" si="128"/>
        <v>0</v>
      </c>
      <c r="L104" s="10">
        <f t="shared" si="129"/>
        <v>0</v>
      </c>
      <c r="M104" s="10">
        <f t="shared" si="130"/>
        <v>0</v>
      </c>
      <c r="N104" s="10">
        <f t="shared" si="131"/>
        <v>0</v>
      </c>
      <c r="O104" s="10">
        <f t="shared" si="132"/>
        <v>0</v>
      </c>
      <c r="P104" s="10">
        <f t="shared" si="133"/>
        <v>0</v>
      </c>
      <c r="Q104" s="10">
        <f t="shared" si="134"/>
        <v>0</v>
      </c>
      <c r="R104" s="10">
        <f t="shared" si="135"/>
        <v>0</v>
      </c>
      <c r="S104" s="10">
        <f t="shared" si="136"/>
        <v>0</v>
      </c>
      <c r="T104" s="10">
        <f t="shared" si="137"/>
        <v>0</v>
      </c>
      <c r="U104" s="10">
        <f t="shared" si="138"/>
        <v>0</v>
      </c>
      <c r="V104" s="10">
        <f t="shared" si="139"/>
        <v>0</v>
      </c>
      <c r="W104" s="10">
        <f t="shared" si="140"/>
        <v>0</v>
      </c>
      <c r="X104" s="10">
        <f t="shared" si="141"/>
        <v>0</v>
      </c>
      <c r="Y104" s="1">
        <f t="shared" ref="Y104:Y114" si="142">SUM(J104:X104)-I104</f>
        <v>0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>
      <c r="A105">
        <f t="shared" si="88"/>
        <v>94</v>
      </c>
      <c r="C105" s="2">
        <v>8711</v>
      </c>
      <c r="F105" t="s">
        <v>393</v>
      </c>
      <c r="G105" s="13">
        <v>99</v>
      </c>
      <c r="H105" s="10" t="str">
        <f t="shared" si="126"/>
        <v>-</v>
      </c>
      <c r="I105" s="1">
        <f>'O and M Class.'!J105</f>
        <v>0</v>
      </c>
      <c r="J105" s="10">
        <f t="shared" si="127"/>
        <v>0</v>
      </c>
      <c r="K105" s="10">
        <f t="shared" si="128"/>
        <v>0</v>
      </c>
      <c r="L105" s="10">
        <f t="shared" si="129"/>
        <v>0</v>
      </c>
      <c r="M105" s="10">
        <f t="shared" si="130"/>
        <v>0</v>
      </c>
      <c r="N105" s="10">
        <f t="shared" si="131"/>
        <v>0</v>
      </c>
      <c r="O105" s="10">
        <f t="shared" si="132"/>
        <v>0</v>
      </c>
      <c r="P105" s="10">
        <f t="shared" si="133"/>
        <v>0</v>
      </c>
      <c r="Q105" s="10">
        <f t="shared" si="134"/>
        <v>0</v>
      </c>
      <c r="R105" s="10">
        <f t="shared" si="135"/>
        <v>0</v>
      </c>
      <c r="S105" s="10">
        <f t="shared" si="136"/>
        <v>0</v>
      </c>
      <c r="T105" s="10">
        <f t="shared" si="137"/>
        <v>0</v>
      </c>
      <c r="U105" s="10">
        <f t="shared" si="138"/>
        <v>0</v>
      </c>
      <c r="V105" s="10">
        <f t="shared" si="139"/>
        <v>0</v>
      </c>
      <c r="W105" s="10">
        <f t="shared" si="140"/>
        <v>0</v>
      </c>
      <c r="X105" s="10">
        <f t="shared" si="141"/>
        <v>0</v>
      </c>
      <c r="Y105" s="1">
        <f t="shared" si="142"/>
        <v>0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>
      <c r="A106">
        <f>A104+1</f>
        <v>94</v>
      </c>
      <c r="C106" s="128" t="s">
        <v>243</v>
      </c>
      <c r="F106" t="s">
        <v>386</v>
      </c>
      <c r="G106" s="13">
        <v>11.2</v>
      </c>
      <c r="H106" s="10" t="str">
        <f t="shared" si="126"/>
        <v>Composite of Accts. 376 &amp; 380 - Cust</v>
      </c>
      <c r="I106" s="1">
        <f>'O and M Class.'!J106</f>
        <v>0</v>
      </c>
      <c r="J106" s="10">
        <f t="shared" si="127"/>
        <v>0</v>
      </c>
      <c r="K106" s="10">
        <f t="shared" si="128"/>
        <v>0</v>
      </c>
      <c r="L106" s="10">
        <f t="shared" si="129"/>
        <v>0</v>
      </c>
      <c r="M106" s="10">
        <f t="shared" si="130"/>
        <v>0</v>
      </c>
      <c r="N106" s="10">
        <f t="shared" si="131"/>
        <v>0</v>
      </c>
      <c r="O106" s="10">
        <f t="shared" si="132"/>
        <v>0</v>
      </c>
      <c r="P106" s="10">
        <f t="shared" si="133"/>
        <v>0</v>
      </c>
      <c r="Q106" s="10">
        <f t="shared" si="134"/>
        <v>0</v>
      </c>
      <c r="R106" s="10">
        <f t="shared" si="135"/>
        <v>0</v>
      </c>
      <c r="S106" s="10">
        <f t="shared" si="136"/>
        <v>0</v>
      </c>
      <c r="T106" s="10">
        <f t="shared" si="137"/>
        <v>0</v>
      </c>
      <c r="U106" s="10">
        <f t="shared" si="138"/>
        <v>0</v>
      </c>
      <c r="V106" s="10">
        <f t="shared" si="139"/>
        <v>0</v>
      </c>
      <c r="W106" s="10">
        <f t="shared" si="140"/>
        <v>0</v>
      </c>
      <c r="X106" s="10">
        <f t="shared" si="141"/>
        <v>0</v>
      </c>
      <c r="Y106" s="1">
        <f t="shared" si="142"/>
        <v>0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>
      <c r="A107">
        <f>A106+1</f>
        <v>95</v>
      </c>
      <c r="C107" s="2">
        <v>8740</v>
      </c>
      <c r="F107" t="s">
        <v>63</v>
      </c>
      <c r="G107" s="13">
        <v>12.2</v>
      </c>
      <c r="H107" s="10" t="str">
        <f t="shared" si="126"/>
        <v>Composite of Accts. 374-379 - Cust</v>
      </c>
      <c r="I107" s="1">
        <f>'O and M Class.'!J107</f>
        <v>1991484.2014502275</v>
      </c>
      <c r="J107" s="10">
        <f t="shared" si="127"/>
        <v>1769570.3009575459</v>
      </c>
      <c r="K107" s="10">
        <f t="shared" si="128"/>
        <v>219747.28305330509</v>
      </c>
      <c r="L107" s="10">
        <f t="shared" si="129"/>
        <v>88.915668473599553</v>
      </c>
      <c r="M107" s="10">
        <f t="shared" si="130"/>
        <v>1309.5437278013053</v>
      </c>
      <c r="N107" s="10">
        <f t="shared" si="131"/>
        <v>768.15804310181886</v>
      </c>
      <c r="O107" s="10">
        <f t="shared" si="132"/>
        <v>0</v>
      </c>
      <c r="P107" s="10">
        <f t="shared" si="133"/>
        <v>0</v>
      </c>
      <c r="Q107" s="10">
        <f t="shared" si="134"/>
        <v>0</v>
      </c>
      <c r="R107" s="10">
        <f t="shared" si="135"/>
        <v>0</v>
      </c>
      <c r="S107" s="10">
        <f t="shared" si="136"/>
        <v>0</v>
      </c>
      <c r="T107" s="10">
        <f t="shared" si="137"/>
        <v>0</v>
      </c>
      <c r="U107" s="10">
        <f t="shared" si="138"/>
        <v>0</v>
      </c>
      <c r="V107" s="10">
        <f t="shared" si="139"/>
        <v>0</v>
      </c>
      <c r="W107" s="10">
        <f t="shared" si="140"/>
        <v>0</v>
      </c>
      <c r="X107" s="10">
        <f t="shared" si="141"/>
        <v>0</v>
      </c>
      <c r="Y107" s="1">
        <f t="shared" si="142"/>
        <v>0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>
      <c r="A108">
        <f t="shared" si="88"/>
        <v>96</v>
      </c>
      <c r="C108" s="2">
        <v>8750</v>
      </c>
      <c r="F108" t="s">
        <v>387</v>
      </c>
      <c r="G108" s="13">
        <v>11.2</v>
      </c>
      <c r="H108" s="10" t="str">
        <f t="shared" si="126"/>
        <v>Composite of Accts. 376 &amp; 380 - Cust</v>
      </c>
      <c r="I108" s="1">
        <f>'O and M Class.'!J108</f>
        <v>167603.97691393321</v>
      </c>
      <c r="J108" s="10">
        <f t="shared" si="127"/>
        <v>148927.62877721619</v>
      </c>
      <c r="K108" s="10">
        <f t="shared" si="128"/>
        <v>18494.004887884723</v>
      </c>
      <c r="L108" s="10">
        <f t="shared" si="129"/>
        <v>7.483172417478289</v>
      </c>
      <c r="M108" s="10">
        <f t="shared" si="130"/>
        <v>110.21163841639522</v>
      </c>
      <c r="N108" s="10">
        <f t="shared" si="131"/>
        <v>64.64843799842069</v>
      </c>
      <c r="O108" s="10">
        <f t="shared" si="132"/>
        <v>0</v>
      </c>
      <c r="P108" s="10">
        <f t="shared" si="133"/>
        <v>0</v>
      </c>
      <c r="Q108" s="10">
        <f t="shared" si="134"/>
        <v>0</v>
      </c>
      <c r="R108" s="10">
        <f t="shared" si="135"/>
        <v>0</v>
      </c>
      <c r="S108" s="10">
        <f t="shared" si="136"/>
        <v>0</v>
      </c>
      <c r="T108" s="10">
        <f t="shared" si="137"/>
        <v>0</v>
      </c>
      <c r="U108" s="10">
        <f t="shared" si="138"/>
        <v>0</v>
      </c>
      <c r="V108" s="10">
        <f t="shared" si="139"/>
        <v>0</v>
      </c>
      <c r="W108" s="10">
        <f t="shared" si="140"/>
        <v>0</v>
      </c>
      <c r="X108" s="10">
        <f t="shared" si="141"/>
        <v>0</v>
      </c>
      <c r="Y108" s="1">
        <f t="shared" si="142"/>
        <v>0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>
      <c r="A109">
        <f t="shared" si="88"/>
        <v>97</v>
      </c>
      <c r="C109" s="2">
        <v>8760</v>
      </c>
      <c r="F109" t="s">
        <v>388</v>
      </c>
      <c r="G109" s="13">
        <v>2.2000000000000002</v>
      </c>
      <c r="H109" s="10" t="str">
        <f t="shared" si="126"/>
        <v>Non-Residential Bills</v>
      </c>
      <c r="I109" s="1">
        <f>'O and M Class.'!J109</f>
        <v>27244.434147245847</v>
      </c>
      <c r="J109" s="10">
        <f t="shared" si="127"/>
        <v>0</v>
      </c>
      <c r="K109" s="10">
        <f t="shared" si="128"/>
        <v>26978.437893661365</v>
      </c>
      <c r="L109" s="10">
        <f t="shared" si="129"/>
        <v>10.916202495693652</v>
      </c>
      <c r="M109" s="10">
        <f t="shared" si="130"/>
        <v>160.77306457960285</v>
      </c>
      <c r="N109" s="10">
        <f t="shared" si="131"/>
        <v>94.306986509188462</v>
      </c>
      <c r="O109" s="10">
        <f t="shared" si="132"/>
        <v>0</v>
      </c>
      <c r="P109" s="10">
        <f t="shared" si="133"/>
        <v>0</v>
      </c>
      <c r="Q109" s="10">
        <f t="shared" si="134"/>
        <v>0</v>
      </c>
      <c r="R109" s="10">
        <f t="shared" si="135"/>
        <v>0</v>
      </c>
      <c r="S109" s="10">
        <f t="shared" si="136"/>
        <v>0</v>
      </c>
      <c r="T109" s="10">
        <f t="shared" si="137"/>
        <v>0</v>
      </c>
      <c r="U109" s="10">
        <f t="shared" si="138"/>
        <v>0</v>
      </c>
      <c r="V109" s="10">
        <f t="shared" si="139"/>
        <v>0</v>
      </c>
      <c r="W109" s="10">
        <f t="shared" si="140"/>
        <v>0</v>
      </c>
      <c r="X109" s="10">
        <f t="shared" si="141"/>
        <v>0</v>
      </c>
      <c r="Y109" s="1">
        <f>SUM(J109:X109)-I109</f>
        <v>0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>
      <c r="A110">
        <f t="shared" si="88"/>
        <v>98</v>
      </c>
      <c r="C110" s="2">
        <v>8770</v>
      </c>
      <c r="F110" t="s">
        <v>389</v>
      </c>
      <c r="G110" s="13">
        <v>11.2</v>
      </c>
      <c r="H110" s="10" t="str">
        <f t="shared" si="126"/>
        <v>Composite of Accts. 376 &amp; 380 - Cust</v>
      </c>
      <c r="I110" s="1">
        <f>'O and M Class.'!J110</f>
        <v>1180.1913793949666</v>
      </c>
      <c r="J110" s="10">
        <f t="shared" si="127"/>
        <v>1048.6809852182739</v>
      </c>
      <c r="K110" s="10">
        <f t="shared" si="128"/>
        <v>130.22641551267066</v>
      </c>
      <c r="L110" s="10">
        <f t="shared" si="129"/>
        <v>5.2693114687661594E-2</v>
      </c>
      <c r="M110" s="10">
        <f t="shared" si="130"/>
        <v>0.77606049667197219</v>
      </c>
      <c r="N110" s="10">
        <f t="shared" si="131"/>
        <v>0.45522505266247859</v>
      </c>
      <c r="O110" s="10">
        <f t="shared" si="132"/>
        <v>0</v>
      </c>
      <c r="P110" s="10">
        <f t="shared" si="133"/>
        <v>0</v>
      </c>
      <c r="Q110" s="10">
        <f t="shared" si="134"/>
        <v>0</v>
      </c>
      <c r="R110" s="10">
        <f t="shared" si="135"/>
        <v>0</v>
      </c>
      <c r="S110" s="10">
        <f t="shared" si="136"/>
        <v>0</v>
      </c>
      <c r="T110" s="10">
        <f t="shared" si="137"/>
        <v>0</v>
      </c>
      <c r="U110" s="10">
        <f t="shared" si="138"/>
        <v>0</v>
      </c>
      <c r="V110" s="10">
        <f t="shared" si="139"/>
        <v>0</v>
      </c>
      <c r="W110" s="10">
        <f t="shared" si="140"/>
        <v>0</v>
      </c>
      <c r="X110" s="10">
        <f t="shared" si="141"/>
        <v>0</v>
      </c>
      <c r="Y110" s="1">
        <f>SUM(J110:X110)-I110</f>
        <v>0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>
      <c r="A111">
        <f t="shared" si="88"/>
        <v>99</v>
      </c>
      <c r="C111" s="2">
        <v>8780</v>
      </c>
      <c r="F111" t="s">
        <v>390</v>
      </c>
      <c r="G111" s="13">
        <v>13.2</v>
      </c>
      <c r="H111" s="10" t="str">
        <f t="shared" si="126"/>
        <v>Composite of Accts. 381-383 - Cust</v>
      </c>
      <c r="I111" s="1">
        <f>'O and M Class.'!J111</f>
        <v>1085246.8875980368</v>
      </c>
      <c r="J111" s="10">
        <f t="shared" si="127"/>
        <v>695967.95270484465</v>
      </c>
      <c r="K111" s="10">
        <f t="shared" si="128"/>
        <v>364380.35172788979</v>
      </c>
      <c r="L111" s="10">
        <f t="shared" si="129"/>
        <v>1021.8112925488269</v>
      </c>
      <c r="M111" s="10">
        <f t="shared" si="130"/>
        <v>15049.165036094459</v>
      </c>
      <c r="N111" s="10">
        <f t="shared" si="131"/>
        <v>8827.606836658937</v>
      </c>
      <c r="O111" s="10">
        <f t="shared" si="132"/>
        <v>0</v>
      </c>
      <c r="P111" s="10">
        <f t="shared" si="133"/>
        <v>0</v>
      </c>
      <c r="Q111" s="10">
        <f t="shared" si="134"/>
        <v>0</v>
      </c>
      <c r="R111" s="10">
        <f t="shared" si="135"/>
        <v>0</v>
      </c>
      <c r="S111" s="10">
        <f t="shared" si="136"/>
        <v>0</v>
      </c>
      <c r="T111" s="10">
        <f t="shared" si="137"/>
        <v>0</v>
      </c>
      <c r="U111" s="10">
        <f t="shared" si="138"/>
        <v>0</v>
      </c>
      <c r="V111" s="10">
        <f t="shared" si="139"/>
        <v>0</v>
      </c>
      <c r="W111" s="10">
        <f t="shared" si="140"/>
        <v>0</v>
      </c>
      <c r="X111" s="10">
        <f t="shared" si="141"/>
        <v>0</v>
      </c>
      <c r="Y111" s="1">
        <f t="shared" si="142"/>
        <v>0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>
      <c r="A112">
        <f t="shared" si="88"/>
        <v>100</v>
      </c>
      <c r="C112" s="2">
        <v>8790</v>
      </c>
      <c r="F112" t="s">
        <v>391</v>
      </c>
      <c r="G112" s="13">
        <v>2</v>
      </c>
      <c r="H112" s="10" t="str">
        <f t="shared" si="126"/>
        <v>Bills</v>
      </c>
      <c r="I112" s="1">
        <f>'O and M Class.'!J112</f>
        <v>0</v>
      </c>
      <c r="J112" s="10">
        <f t="shared" si="127"/>
        <v>0</v>
      </c>
      <c r="K112" s="10">
        <f t="shared" si="128"/>
        <v>0</v>
      </c>
      <c r="L112" s="10">
        <f t="shared" si="129"/>
        <v>0</v>
      </c>
      <c r="M112" s="10">
        <f t="shared" si="130"/>
        <v>0</v>
      </c>
      <c r="N112" s="10">
        <f t="shared" si="131"/>
        <v>0</v>
      </c>
      <c r="O112" s="10">
        <f t="shared" si="132"/>
        <v>0</v>
      </c>
      <c r="P112" s="10">
        <f t="shared" si="133"/>
        <v>0</v>
      </c>
      <c r="Q112" s="10">
        <f t="shared" si="134"/>
        <v>0</v>
      </c>
      <c r="R112" s="10">
        <f t="shared" si="135"/>
        <v>0</v>
      </c>
      <c r="S112" s="10">
        <f t="shared" si="136"/>
        <v>0</v>
      </c>
      <c r="T112" s="10">
        <f t="shared" si="137"/>
        <v>0</v>
      </c>
      <c r="U112" s="10">
        <f t="shared" si="138"/>
        <v>0</v>
      </c>
      <c r="V112" s="10">
        <f t="shared" si="139"/>
        <v>0</v>
      </c>
      <c r="W112" s="10">
        <f t="shared" si="140"/>
        <v>0</v>
      </c>
      <c r="X112" s="10">
        <f t="shared" si="141"/>
        <v>0</v>
      </c>
      <c r="Y112" s="1">
        <f t="shared" si="142"/>
        <v>0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>
      <c r="A113">
        <f t="shared" si="88"/>
        <v>101</v>
      </c>
      <c r="C113" s="2">
        <v>8800</v>
      </c>
      <c r="F113" t="s">
        <v>392</v>
      </c>
      <c r="G113" s="13">
        <v>10.199999999999999</v>
      </c>
      <c r="H113" s="10" t="str">
        <f t="shared" si="126"/>
        <v>Composite of Accts. 871-879 &amp; 886-893 - Cust</v>
      </c>
      <c r="I113" s="1">
        <f>'O and M Class.'!J113</f>
        <v>746.60108040329681</v>
      </c>
      <c r="J113" s="10">
        <f t="shared" si="127"/>
        <v>596.53645850051021</v>
      </c>
      <c r="K113" s="10">
        <f t="shared" si="128"/>
        <v>143.80827143763383</v>
      </c>
      <c r="L113" s="10">
        <f t="shared" si="129"/>
        <v>0.25675394913011995</v>
      </c>
      <c r="M113" s="10">
        <f t="shared" si="130"/>
        <v>3.7814541513726123</v>
      </c>
      <c r="N113" s="10">
        <f t="shared" si="131"/>
        <v>2.2181423646499021</v>
      </c>
      <c r="O113" s="10">
        <f t="shared" si="132"/>
        <v>0</v>
      </c>
      <c r="P113" s="10">
        <f t="shared" si="133"/>
        <v>0</v>
      </c>
      <c r="Q113" s="10">
        <f t="shared" si="134"/>
        <v>0</v>
      </c>
      <c r="R113" s="10">
        <f t="shared" si="135"/>
        <v>0</v>
      </c>
      <c r="S113" s="10">
        <f t="shared" si="136"/>
        <v>0</v>
      </c>
      <c r="T113" s="10">
        <f t="shared" si="137"/>
        <v>0</v>
      </c>
      <c r="U113" s="10">
        <f t="shared" si="138"/>
        <v>0</v>
      </c>
      <c r="V113" s="10">
        <f t="shared" si="139"/>
        <v>0</v>
      </c>
      <c r="W113" s="10">
        <f t="shared" si="140"/>
        <v>0</v>
      </c>
      <c r="X113" s="10">
        <f t="shared" si="141"/>
        <v>0</v>
      </c>
      <c r="Y113" s="1">
        <f t="shared" si="142"/>
        <v>0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>
      <c r="A114">
        <f t="shared" si="88"/>
        <v>102</v>
      </c>
      <c r="C114" s="2">
        <v>8810</v>
      </c>
      <c r="F114" t="s">
        <v>90</v>
      </c>
      <c r="G114" s="13">
        <v>10.199999999999999</v>
      </c>
      <c r="H114" s="10" t="str">
        <f t="shared" si="126"/>
        <v>Composite of Accts. 871-879 &amp; 886-893 - Cust</v>
      </c>
      <c r="I114" s="1">
        <f>'O and M Class.'!J114</f>
        <v>152859.16028050517</v>
      </c>
      <c r="J114" s="10">
        <f t="shared" si="127"/>
        <v>122134.91852146502</v>
      </c>
      <c r="K114" s="10">
        <f t="shared" si="128"/>
        <v>29443.316103257268</v>
      </c>
      <c r="L114" s="10">
        <f t="shared" si="129"/>
        <v>52.567822486317915</v>
      </c>
      <c r="M114" s="10">
        <f t="shared" si="130"/>
        <v>774.2152019198918</v>
      </c>
      <c r="N114" s="10">
        <f t="shared" si="131"/>
        <v>454.14263137664335</v>
      </c>
      <c r="O114" s="10">
        <f t="shared" si="132"/>
        <v>0</v>
      </c>
      <c r="P114" s="10">
        <f t="shared" si="133"/>
        <v>0</v>
      </c>
      <c r="Q114" s="10">
        <f t="shared" si="134"/>
        <v>0</v>
      </c>
      <c r="R114" s="10">
        <f t="shared" si="135"/>
        <v>0</v>
      </c>
      <c r="S114" s="10">
        <f t="shared" si="136"/>
        <v>0</v>
      </c>
      <c r="T114" s="10">
        <f t="shared" si="137"/>
        <v>0</v>
      </c>
      <c r="U114" s="10">
        <f t="shared" si="138"/>
        <v>0</v>
      </c>
      <c r="V114" s="10">
        <f t="shared" si="139"/>
        <v>0</v>
      </c>
      <c r="W114" s="10">
        <f t="shared" si="140"/>
        <v>0</v>
      </c>
      <c r="X114" s="10">
        <f t="shared" si="141"/>
        <v>0</v>
      </c>
      <c r="Y114" s="1">
        <f t="shared" si="142"/>
        <v>0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>
      <c r="A115">
        <f t="shared" si="88"/>
        <v>103</v>
      </c>
      <c r="C115" s="2"/>
      <c r="E115" t="s">
        <v>79</v>
      </c>
      <c r="H115" s="1"/>
      <c r="I115" s="1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>
      <c r="A116">
        <f t="shared" si="88"/>
        <v>104</v>
      </c>
      <c r="C116" s="2">
        <v>8850</v>
      </c>
      <c r="F116" t="s">
        <v>189</v>
      </c>
      <c r="G116" s="13">
        <v>10.199999999999999</v>
      </c>
      <c r="H116" s="10" t="str">
        <f t="shared" si="126"/>
        <v>Composite of Accts. 871-879 &amp; 886-893 - Cust</v>
      </c>
      <c r="I116" s="1">
        <f>'O and M Class.'!J$116</f>
        <v>76.139669008882564</v>
      </c>
      <c r="J116" s="10">
        <f t="shared" si="127"/>
        <v>60.835819414331638</v>
      </c>
      <c r="K116" s="10">
        <f t="shared" si="128"/>
        <v>14.665816157252683</v>
      </c>
      <c r="L116" s="10">
        <f t="shared" si="129"/>
        <v>2.6184211644765896E-2</v>
      </c>
      <c r="M116" s="10">
        <f t="shared" si="130"/>
        <v>0.38563923226878877</v>
      </c>
      <c r="N116" s="10">
        <f t="shared" si="131"/>
        <v>0.22620999338467854</v>
      </c>
      <c r="O116" s="10">
        <f t="shared" si="132"/>
        <v>0</v>
      </c>
      <c r="P116" s="10">
        <f t="shared" si="133"/>
        <v>0</v>
      </c>
      <c r="Q116" s="10">
        <f t="shared" si="134"/>
        <v>0</v>
      </c>
      <c r="R116" s="10">
        <f t="shared" si="135"/>
        <v>0</v>
      </c>
      <c r="S116" s="10">
        <f t="shared" si="136"/>
        <v>0</v>
      </c>
      <c r="T116" s="10">
        <f t="shared" si="137"/>
        <v>0</v>
      </c>
      <c r="U116" s="10">
        <f t="shared" si="138"/>
        <v>0</v>
      </c>
      <c r="V116" s="10">
        <f t="shared" si="139"/>
        <v>0</v>
      </c>
      <c r="W116" s="10">
        <f t="shared" si="140"/>
        <v>0</v>
      </c>
      <c r="X116" s="10">
        <f t="shared" si="141"/>
        <v>0</v>
      </c>
      <c r="Y116" s="1">
        <f t="shared" ref="Y116:Y125" si="143">SUM(J116:X116)-I116</f>
        <v>0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>
      <c r="A117">
        <f t="shared" si="88"/>
        <v>105</v>
      </c>
      <c r="C117" s="2">
        <v>8860</v>
      </c>
      <c r="F117" t="s">
        <v>190</v>
      </c>
      <c r="G117" s="13">
        <v>12.2</v>
      </c>
      <c r="H117" s="10" t="str">
        <f t="shared" si="126"/>
        <v>Composite of Accts. 374-379 - Cust</v>
      </c>
      <c r="I117" s="1">
        <f>'O and M Class.'!J$117</f>
        <v>0</v>
      </c>
      <c r="J117" s="10">
        <f t="shared" si="127"/>
        <v>0</v>
      </c>
      <c r="K117" s="10">
        <f t="shared" si="128"/>
        <v>0</v>
      </c>
      <c r="L117" s="10">
        <f t="shared" si="129"/>
        <v>0</v>
      </c>
      <c r="M117" s="10">
        <f t="shared" si="130"/>
        <v>0</v>
      </c>
      <c r="N117" s="10">
        <f t="shared" si="131"/>
        <v>0</v>
      </c>
      <c r="O117" s="10">
        <f t="shared" si="132"/>
        <v>0</v>
      </c>
      <c r="P117" s="10">
        <f t="shared" si="133"/>
        <v>0</v>
      </c>
      <c r="Q117" s="10">
        <f t="shared" si="134"/>
        <v>0</v>
      </c>
      <c r="R117" s="10">
        <f t="shared" si="135"/>
        <v>0</v>
      </c>
      <c r="S117" s="10">
        <f t="shared" si="136"/>
        <v>0</v>
      </c>
      <c r="T117" s="10">
        <f t="shared" si="137"/>
        <v>0</v>
      </c>
      <c r="U117" s="10">
        <f t="shared" si="138"/>
        <v>0</v>
      </c>
      <c r="V117" s="10">
        <f t="shared" si="139"/>
        <v>0</v>
      </c>
      <c r="W117" s="10">
        <f t="shared" si="140"/>
        <v>0</v>
      </c>
      <c r="X117" s="10">
        <f t="shared" si="141"/>
        <v>0</v>
      </c>
      <c r="Y117" s="1">
        <f t="shared" si="143"/>
        <v>0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>
      <c r="A118">
        <f t="shared" si="88"/>
        <v>106</v>
      </c>
      <c r="C118" s="2">
        <v>8870</v>
      </c>
      <c r="F118" t="s">
        <v>191</v>
      </c>
      <c r="G118" s="13">
        <v>12.2</v>
      </c>
      <c r="H118" s="10" t="str">
        <f t="shared" si="126"/>
        <v>Composite of Accts. 374-379 - Cust</v>
      </c>
      <c r="I118" s="1">
        <f>'O and M Class.'!J$118</f>
        <v>6036.088632727563</v>
      </c>
      <c r="J118" s="10">
        <f t="shared" si="127"/>
        <v>5363.4787414551774</v>
      </c>
      <c r="K118" s="10">
        <f t="shared" si="128"/>
        <v>666.04298258801509</v>
      </c>
      <c r="L118" s="10">
        <f t="shared" si="129"/>
        <v>0.26949892715896617</v>
      </c>
      <c r="M118" s="10">
        <f t="shared" si="130"/>
        <v>3.9691612937149841</v>
      </c>
      <c r="N118" s="10">
        <f t="shared" si="131"/>
        <v>2.3282484634970482</v>
      </c>
      <c r="O118" s="10">
        <f t="shared" si="132"/>
        <v>0</v>
      </c>
      <c r="P118" s="10">
        <f t="shared" si="133"/>
        <v>0</v>
      </c>
      <c r="Q118" s="10">
        <f t="shared" si="134"/>
        <v>0</v>
      </c>
      <c r="R118" s="10">
        <f t="shared" si="135"/>
        <v>0</v>
      </c>
      <c r="S118" s="10">
        <f t="shared" si="136"/>
        <v>0</v>
      </c>
      <c r="T118" s="10">
        <f t="shared" si="137"/>
        <v>0</v>
      </c>
      <c r="U118" s="10">
        <f t="shared" si="138"/>
        <v>0</v>
      </c>
      <c r="V118" s="10">
        <f t="shared" si="139"/>
        <v>0</v>
      </c>
      <c r="W118" s="10">
        <f t="shared" si="140"/>
        <v>0</v>
      </c>
      <c r="X118" s="10">
        <f t="shared" si="141"/>
        <v>0</v>
      </c>
      <c r="Y118" s="1">
        <f t="shared" si="143"/>
        <v>0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>
      <c r="A119">
        <f t="shared" si="88"/>
        <v>107</v>
      </c>
      <c r="C119" s="2">
        <v>8890</v>
      </c>
      <c r="F119" t="s">
        <v>192</v>
      </c>
      <c r="G119" s="13">
        <v>99</v>
      </c>
      <c r="H119" s="10" t="str">
        <f t="shared" si="126"/>
        <v>-</v>
      </c>
      <c r="I119" s="1">
        <f>'O and M Class.'!J$119</f>
        <v>0</v>
      </c>
      <c r="J119" s="10">
        <f t="shared" si="127"/>
        <v>0</v>
      </c>
      <c r="K119" s="10">
        <f t="shared" si="128"/>
        <v>0</v>
      </c>
      <c r="L119" s="10">
        <f t="shared" si="129"/>
        <v>0</v>
      </c>
      <c r="M119" s="10">
        <f t="shared" si="130"/>
        <v>0</v>
      </c>
      <c r="N119" s="10">
        <f t="shared" si="131"/>
        <v>0</v>
      </c>
      <c r="O119" s="10">
        <f t="shared" si="132"/>
        <v>0</v>
      </c>
      <c r="P119" s="10">
        <f t="shared" si="133"/>
        <v>0</v>
      </c>
      <c r="Q119" s="10">
        <f t="shared" si="134"/>
        <v>0</v>
      </c>
      <c r="R119" s="10">
        <f t="shared" si="135"/>
        <v>0</v>
      </c>
      <c r="S119" s="10">
        <f t="shared" si="136"/>
        <v>0</v>
      </c>
      <c r="T119" s="10">
        <f t="shared" si="137"/>
        <v>0</v>
      </c>
      <c r="U119" s="10">
        <f t="shared" si="138"/>
        <v>0</v>
      </c>
      <c r="V119" s="10">
        <f t="shared" si="139"/>
        <v>0</v>
      </c>
      <c r="W119" s="10">
        <f t="shared" si="140"/>
        <v>0</v>
      </c>
      <c r="X119" s="10">
        <f t="shared" si="141"/>
        <v>0</v>
      </c>
      <c r="Y119" s="1">
        <f t="shared" si="143"/>
        <v>0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>
      <c r="A120">
        <f t="shared" si="88"/>
        <v>108</v>
      </c>
      <c r="C120" s="2">
        <v>8900</v>
      </c>
      <c r="F120" t="s">
        <v>193</v>
      </c>
      <c r="G120" s="13">
        <v>12.2</v>
      </c>
      <c r="H120" s="10" t="str">
        <f t="shared" si="126"/>
        <v>Composite of Accts. 374-379 - Cust</v>
      </c>
      <c r="I120" s="1">
        <f>'O and M Class.'!J$120</f>
        <v>0</v>
      </c>
      <c r="J120" s="10">
        <f t="shared" si="127"/>
        <v>0</v>
      </c>
      <c r="K120" s="10">
        <f t="shared" si="128"/>
        <v>0</v>
      </c>
      <c r="L120" s="10">
        <f t="shared" si="129"/>
        <v>0</v>
      </c>
      <c r="M120" s="10">
        <f t="shared" si="130"/>
        <v>0</v>
      </c>
      <c r="N120" s="10">
        <f t="shared" si="131"/>
        <v>0</v>
      </c>
      <c r="O120" s="10">
        <f t="shared" si="132"/>
        <v>0</v>
      </c>
      <c r="P120" s="10">
        <f t="shared" si="133"/>
        <v>0</v>
      </c>
      <c r="Q120" s="10">
        <f t="shared" si="134"/>
        <v>0</v>
      </c>
      <c r="R120" s="10">
        <f t="shared" si="135"/>
        <v>0</v>
      </c>
      <c r="S120" s="10">
        <f t="shared" si="136"/>
        <v>0</v>
      </c>
      <c r="T120" s="10">
        <f t="shared" si="137"/>
        <v>0</v>
      </c>
      <c r="U120" s="10">
        <f t="shared" si="138"/>
        <v>0</v>
      </c>
      <c r="V120" s="10">
        <f t="shared" si="139"/>
        <v>0</v>
      </c>
      <c r="W120" s="10">
        <f t="shared" si="140"/>
        <v>0</v>
      </c>
      <c r="X120" s="10">
        <f t="shared" si="141"/>
        <v>0</v>
      </c>
      <c r="Y120" s="1">
        <f t="shared" si="143"/>
        <v>0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>
      <c r="A121">
        <f t="shared" si="88"/>
        <v>109</v>
      </c>
      <c r="C121" s="2">
        <v>8910</v>
      </c>
      <c r="F121" t="s">
        <v>194</v>
      </c>
      <c r="G121" s="13">
        <v>2.2000000000000002</v>
      </c>
      <c r="H121" s="10" t="str">
        <f t="shared" si="126"/>
        <v>Non-Residential Bills</v>
      </c>
      <c r="I121" s="1">
        <f>'O and M Class.'!J$121</f>
        <v>2164.4742289168194</v>
      </c>
      <c r="J121" s="10">
        <f t="shared" si="127"/>
        <v>0</v>
      </c>
      <c r="K121" s="10">
        <f t="shared" si="128"/>
        <v>2143.341764474344</v>
      </c>
      <c r="L121" s="10">
        <f t="shared" si="129"/>
        <v>0.86725379766989674</v>
      </c>
      <c r="M121" s="10">
        <f t="shared" si="130"/>
        <v>12.772853093801849</v>
      </c>
      <c r="N121" s="10">
        <f t="shared" si="131"/>
        <v>7.4923575510038507</v>
      </c>
      <c r="O121" s="10">
        <f t="shared" si="132"/>
        <v>0</v>
      </c>
      <c r="P121" s="10">
        <f t="shared" si="133"/>
        <v>0</v>
      </c>
      <c r="Q121" s="10">
        <f t="shared" si="134"/>
        <v>0</v>
      </c>
      <c r="R121" s="10">
        <f t="shared" si="135"/>
        <v>0</v>
      </c>
      <c r="S121" s="10">
        <f t="shared" si="136"/>
        <v>0</v>
      </c>
      <c r="T121" s="10">
        <f t="shared" si="137"/>
        <v>0</v>
      </c>
      <c r="U121" s="10">
        <f t="shared" si="138"/>
        <v>0</v>
      </c>
      <c r="V121" s="10">
        <f t="shared" si="139"/>
        <v>0</v>
      </c>
      <c r="W121" s="10">
        <f t="shared" si="140"/>
        <v>0</v>
      </c>
      <c r="X121" s="10">
        <f t="shared" si="141"/>
        <v>0</v>
      </c>
      <c r="Y121" s="1">
        <f t="shared" si="143"/>
        <v>0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>
      <c r="A122">
        <f t="shared" si="88"/>
        <v>110</v>
      </c>
      <c r="C122" s="2">
        <v>8920</v>
      </c>
      <c r="F122" t="s">
        <v>195</v>
      </c>
      <c r="G122" s="13">
        <v>12.2</v>
      </c>
      <c r="H122" s="10" t="str">
        <f t="shared" si="126"/>
        <v>Composite of Accts. 374-379 - Cust</v>
      </c>
      <c r="I122" s="1">
        <f>'O and M Class.'!J$122</f>
        <v>430.32981665051199</v>
      </c>
      <c r="J122" s="10">
        <f t="shared" si="127"/>
        <v>382.37755670204041</v>
      </c>
      <c r="K122" s="10">
        <f t="shared" si="128"/>
        <v>47.484086470238736</v>
      </c>
      <c r="L122" s="10">
        <f t="shared" si="129"/>
        <v>1.9213340122777822E-2</v>
      </c>
      <c r="M122" s="10">
        <f t="shared" si="130"/>
        <v>0.28297272550301372</v>
      </c>
      <c r="N122" s="10">
        <f t="shared" si="131"/>
        <v>0.16598741260709088</v>
      </c>
      <c r="O122" s="10">
        <f t="shared" si="132"/>
        <v>0</v>
      </c>
      <c r="P122" s="10">
        <f t="shared" si="133"/>
        <v>0</v>
      </c>
      <c r="Q122" s="10">
        <f t="shared" si="134"/>
        <v>0</v>
      </c>
      <c r="R122" s="10">
        <f t="shared" si="135"/>
        <v>0</v>
      </c>
      <c r="S122" s="10">
        <f t="shared" si="136"/>
        <v>0</v>
      </c>
      <c r="T122" s="10">
        <f t="shared" si="137"/>
        <v>0</v>
      </c>
      <c r="U122" s="10">
        <f t="shared" si="138"/>
        <v>0</v>
      </c>
      <c r="V122" s="10">
        <f t="shared" si="139"/>
        <v>0</v>
      </c>
      <c r="W122" s="10">
        <f t="shared" si="140"/>
        <v>0</v>
      </c>
      <c r="X122" s="10">
        <f t="shared" si="141"/>
        <v>0</v>
      </c>
      <c r="Y122" s="1">
        <f t="shared" si="143"/>
        <v>0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>
      <c r="A123">
        <f t="shared" si="88"/>
        <v>111</v>
      </c>
      <c r="C123" s="2">
        <v>8930</v>
      </c>
      <c r="F123" t="s">
        <v>196</v>
      </c>
      <c r="G123" s="13">
        <v>14.2</v>
      </c>
      <c r="H123" s="10" t="str">
        <f t="shared" si="126"/>
        <v>Account 380 - Cust</v>
      </c>
      <c r="I123" s="1">
        <f>'O and M Class.'!J$123</f>
        <v>8086.7084515030829</v>
      </c>
      <c r="J123" s="10">
        <f t="shared" si="127"/>
        <v>7185.5950942826921</v>
      </c>
      <c r="K123" s="10">
        <f t="shared" si="128"/>
        <v>892.31549503026054</v>
      </c>
      <c r="L123" s="10">
        <f t="shared" si="129"/>
        <v>0.36105487916644885</v>
      </c>
      <c r="M123" s="10">
        <f t="shared" si="130"/>
        <v>5.317590932186131</v>
      </c>
      <c r="N123" s="10">
        <f t="shared" si="131"/>
        <v>3.1192163787781868</v>
      </c>
      <c r="O123" s="10">
        <f t="shared" si="132"/>
        <v>0</v>
      </c>
      <c r="P123" s="10">
        <f t="shared" si="133"/>
        <v>0</v>
      </c>
      <c r="Q123" s="10">
        <f t="shared" si="134"/>
        <v>0</v>
      </c>
      <c r="R123" s="10">
        <f t="shared" si="135"/>
        <v>0</v>
      </c>
      <c r="S123" s="10">
        <f t="shared" si="136"/>
        <v>0</v>
      </c>
      <c r="T123" s="10">
        <f t="shared" si="137"/>
        <v>0</v>
      </c>
      <c r="U123" s="10">
        <f t="shared" si="138"/>
        <v>0</v>
      </c>
      <c r="V123" s="10">
        <f t="shared" si="139"/>
        <v>0</v>
      </c>
      <c r="W123" s="10">
        <f t="shared" si="140"/>
        <v>0</v>
      </c>
      <c r="X123" s="10">
        <f t="shared" si="141"/>
        <v>0</v>
      </c>
      <c r="Y123" s="1">
        <f t="shared" si="143"/>
        <v>0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>
      <c r="A124">
        <f>A123+1</f>
        <v>112</v>
      </c>
      <c r="C124" s="2">
        <v>8940</v>
      </c>
      <c r="F124" t="s">
        <v>197</v>
      </c>
      <c r="G124" s="13">
        <v>13.2</v>
      </c>
      <c r="H124" s="10" t="str">
        <f t="shared" si="126"/>
        <v>Composite of Accts. 381-383 - Cust</v>
      </c>
      <c r="I124" s="1">
        <f>'O and M Class.'!J$124</f>
        <v>913.01473427814267</v>
      </c>
      <c r="J124" s="10">
        <f t="shared" si="127"/>
        <v>585.51561185427931</v>
      </c>
      <c r="K124" s="10">
        <f t="shared" si="128"/>
        <v>306.55202407015616</v>
      </c>
      <c r="L124" s="10">
        <f t="shared" si="129"/>
        <v>0.85964657112605236</v>
      </c>
      <c r="M124" s="10">
        <f t="shared" si="130"/>
        <v>12.660814394914791</v>
      </c>
      <c r="N124" s="10">
        <f t="shared" si="131"/>
        <v>7.4266373876663083</v>
      </c>
      <c r="O124" s="10">
        <f t="shared" si="132"/>
        <v>0</v>
      </c>
      <c r="P124" s="10">
        <f t="shared" si="133"/>
        <v>0</v>
      </c>
      <c r="Q124" s="10">
        <f t="shared" si="134"/>
        <v>0</v>
      </c>
      <c r="R124" s="10">
        <f t="shared" si="135"/>
        <v>0</v>
      </c>
      <c r="S124" s="10">
        <f t="shared" si="136"/>
        <v>0</v>
      </c>
      <c r="T124" s="10">
        <f t="shared" si="137"/>
        <v>0</v>
      </c>
      <c r="U124" s="10">
        <f t="shared" si="138"/>
        <v>0</v>
      </c>
      <c r="V124" s="10">
        <f t="shared" si="139"/>
        <v>0</v>
      </c>
      <c r="W124" s="10">
        <f t="shared" si="140"/>
        <v>0</v>
      </c>
      <c r="X124" s="10">
        <f t="shared" si="141"/>
        <v>0</v>
      </c>
      <c r="Y124" s="1">
        <f t="shared" si="143"/>
        <v>0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>
      <c r="A125">
        <f>A124+1</f>
        <v>113</v>
      </c>
      <c r="C125" s="2" t="s">
        <v>394</v>
      </c>
      <c r="F125" t="s">
        <v>105</v>
      </c>
      <c r="G125" s="13">
        <v>10.199999999999999</v>
      </c>
      <c r="H125" s="10" t="str">
        <f t="shared" si="126"/>
        <v>Composite of Accts. 871-879 &amp; 886-893 - Cust</v>
      </c>
      <c r="I125" s="1">
        <f>'O and M Class.'!J$125</f>
        <v>0</v>
      </c>
      <c r="J125" s="10">
        <f t="shared" si="127"/>
        <v>0</v>
      </c>
      <c r="K125" s="10">
        <f t="shared" si="128"/>
        <v>0</v>
      </c>
      <c r="L125" s="10">
        <f t="shared" si="129"/>
        <v>0</v>
      </c>
      <c r="M125" s="10">
        <f t="shared" si="130"/>
        <v>0</v>
      </c>
      <c r="N125" s="10">
        <f t="shared" si="131"/>
        <v>0</v>
      </c>
      <c r="O125" s="10">
        <f t="shared" si="132"/>
        <v>0</v>
      </c>
      <c r="P125" s="10">
        <f t="shared" si="133"/>
        <v>0</v>
      </c>
      <c r="Q125" s="10">
        <f t="shared" si="134"/>
        <v>0</v>
      </c>
      <c r="R125" s="10">
        <f t="shared" si="135"/>
        <v>0</v>
      </c>
      <c r="S125" s="10">
        <f t="shared" si="136"/>
        <v>0</v>
      </c>
      <c r="T125" s="10">
        <f t="shared" si="137"/>
        <v>0</v>
      </c>
      <c r="U125" s="10">
        <f t="shared" si="138"/>
        <v>0</v>
      </c>
      <c r="V125" s="10">
        <f t="shared" si="139"/>
        <v>0</v>
      </c>
      <c r="W125" s="10">
        <f t="shared" si="140"/>
        <v>0</v>
      </c>
      <c r="X125" s="10">
        <f t="shared" si="141"/>
        <v>0</v>
      </c>
      <c r="Y125" s="1">
        <f t="shared" si="143"/>
        <v>0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>
      <c r="A126">
        <f t="shared" si="88"/>
        <v>114</v>
      </c>
      <c r="C126" s="2"/>
      <c r="D126" t="s">
        <v>25</v>
      </c>
      <c r="H126" s="10"/>
      <c r="I126" s="1">
        <f>'O and M Class.'!J$126</f>
        <v>3895537.1265942063</v>
      </c>
      <c r="J126" s="1">
        <f t="shared" ref="J126:O126" si="144">SUM(J103:J125)</f>
        <v>3112545.6183380857</v>
      </c>
      <c r="K126" s="1">
        <f t="shared" si="144"/>
        <v>750347.77634399757</v>
      </c>
      <c r="L126" s="1">
        <f t="shared" si="144"/>
        <v>1339.6639349835664</v>
      </c>
      <c r="M126" s="1">
        <f t="shared" si="144"/>
        <v>19730.476456354132</v>
      </c>
      <c r="N126" s="1">
        <f t="shared" si="144"/>
        <v>11573.591520785863</v>
      </c>
      <c r="O126" s="1">
        <f t="shared" si="144"/>
        <v>0</v>
      </c>
      <c r="P126" s="1">
        <f>SUM(P103:P125)</f>
        <v>0</v>
      </c>
      <c r="Q126" s="1">
        <f t="shared" ref="Q126:X126" si="145">SUM(Q103:Q125)</f>
        <v>0</v>
      </c>
      <c r="R126" s="1">
        <f t="shared" si="145"/>
        <v>0</v>
      </c>
      <c r="S126" s="1">
        <f t="shared" si="145"/>
        <v>0</v>
      </c>
      <c r="T126" s="1">
        <f t="shared" si="145"/>
        <v>0</v>
      </c>
      <c r="U126" s="1">
        <f t="shared" si="145"/>
        <v>0</v>
      </c>
      <c r="V126" s="1">
        <f t="shared" si="145"/>
        <v>0</v>
      </c>
      <c r="W126" s="1">
        <f t="shared" si="145"/>
        <v>0</v>
      </c>
      <c r="X126" s="1">
        <f t="shared" si="145"/>
        <v>0</v>
      </c>
      <c r="Y126" s="1">
        <f>SUM(J126:X126)-I126</f>
        <v>0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>
      <c r="A127">
        <f t="shared" si="88"/>
        <v>115</v>
      </c>
      <c r="C127" s="2"/>
      <c r="H127" s="10"/>
      <c r="I127" s="1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>
      <c r="A128">
        <f t="shared" si="88"/>
        <v>116</v>
      </c>
      <c r="C128" s="2"/>
      <c r="D128" t="s">
        <v>208</v>
      </c>
      <c r="H128" s="10"/>
      <c r="I128" s="1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>
      <c r="A129">
        <f t="shared" si="88"/>
        <v>117</v>
      </c>
      <c r="C129" s="2">
        <v>9010</v>
      </c>
      <c r="E129" t="s">
        <v>113</v>
      </c>
      <c r="G129" s="13">
        <v>2</v>
      </c>
      <c r="H129" s="10" t="str">
        <f>VLOOKUP($G129,alloc,3)</f>
        <v>Bills</v>
      </c>
      <c r="I129" s="1">
        <f>'O and M Class.'!J$129</f>
        <v>0</v>
      </c>
      <c r="J129" s="10">
        <f>$I129*VLOOKUP($G129,alloc,6)</f>
        <v>0</v>
      </c>
      <c r="K129" s="10">
        <f>$I129*VLOOKUP($G129,alloc,7)</f>
        <v>0</v>
      </c>
      <c r="L129" s="10">
        <f>$I129*VLOOKUP($G129,alloc,8)</f>
        <v>0</v>
      </c>
      <c r="M129" s="10">
        <f>$I129*VLOOKUP($G129,alloc,9)</f>
        <v>0</v>
      </c>
      <c r="N129" s="10">
        <f>$I129*VLOOKUP($G129,alloc,10)</f>
        <v>0</v>
      </c>
      <c r="O129" s="10">
        <f>$I129*VLOOKUP($G129,alloc,11)</f>
        <v>0</v>
      </c>
      <c r="P129" s="10">
        <f>$I129*VLOOKUP($G129,alloc,12)</f>
        <v>0</v>
      </c>
      <c r="Q129" s="10">
        <f>$I129*VLOOKUP($G129,alloc,13)</f>
        <v>0</v>
      </c>
      <c r="R129" s="10">
        <f>$I129*VLOOKUP($G129,alloc,14)</f>
        <v>0</v>
      </c>
      <c r="S129" s="10">
        <f>$I129*VLOOKUP($G129,alloc,15)</f>
        <v>0</v>
      </c>
      <c r="T129" s="10">
        <f>$I129*VLOOKUP($G129,alloc,16)</f>
        <v>0</v>
      </c>
      <c r="U129" s="10">
        <f>$I129*VLOOKUP($G129,alloc,17)</f>
        <v>0</v>
      </c>
      <c r="V129" s="10">
        <f>$I129*VLOOKUP($G129,alloc,18)</f>
        <v>0</v>
      </c>
      <c r="W129" s="10">
        <f>$I129*VLOOKUP($G129,alloc,19)</f>
        <v>0</v>
      </c>
      <c r="X129" s="10">
        <f>$I129*VLOOKUP($G129,alloc,20)</f>
        <v>0</v>
      </c>
      <c r="Y129" s="1">
        <f t="shared" ref="Y129:Y134" si="146">SUM(J129:X129)-I129</f>
        <v>0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>
      <c r="A130">
        <f t="shared" si="88"/>
        <v>118</v>
      </c>
      <c r="C130" s="2">
        <v>9020</v>
      </c>
      <c r="E130" t="s">
        <v>205</v>
      </c>
      <c r="G130" s="13">
        <v>2</v>
      </c>
      <c r="H130" s="10" t="str">
        <f>VLOOKUP($G130,alloc,3)</f>
        <v>Bills</v>
      </c>
      <c r="I130" s="1">
        <f>'O and M Class.'!J$130</f>
        <v>928104.73931829922</v>
      </c>
      <c r="J130" s="10">
        <f>$I130*VLOOKUP($G130,alloc,6)</f>
        <v>824684.71589160827</v>
      </c>
      <c r="K130" s="10">
        <f>$I130*VLOOKUP($G130,alloc,7)</f>
        <v>102410.30016988036</v>
      </c>
      <c r="L130" s="10">
        <f>$I130*VLOOKUP($G130,alloc,8)</f>
        <v>41.437965337564791</v>
      </c>
      <c r="M130" s="10">
        <f>$I130*VLOOKUP($G130,alloc,9)</f>
        <v>610.29544659800808</v>
      </c>
      <c r="N130" s="10">
        <f>$I130*VLOOKUP($G130,alloc,10)</f>
        <v>357.98984487504424</v>
      </c>
      <c r="O130" s="10">
        <f>$I130*VLOOKUP($G130,alloc,11)</f>
        <v>0</v>
      </c>
      <c r="P130" s="10">
        <f>$I130*VLOOKUP($G130,alloc,12)</f>
        <v>0</v>
      </c>
      <c r="Q130" s="10">
        <f>$I130*VLOOKUP($G130,alloc,13)</f>
        <v>0</v>
      </c>
      <c r="R130" s="10">
        <f>$I130*VLOOKUP($G130,alloc,14)</f>
        <v>0</v>
      </c>
      <c r="S130" s="10">
        <f>$I130*VLOOKUP($G130,alloc,15)</f>
        <v>0</v>
      </c>
      <c r="T130" s="10">
        <f>$I130*VLOOKUP($G130,alloc,16)</f>
        <v>0</v>
      </c>
      <c r="U130" s="10">
        <f>$I130*VLOOKUP($G130,alloc,17)</f>
        <v>0</v>
      </c>
      <c r="V130" s="10">
        <f>$I130*VLOOKUP($G130,alloc,18)</f>
        <v>0</v>
      </c>
      <c r="W130" s="10">
        <f>$I130*VLOOKUP($G130,alloc,19)</f>
        <v>0</v>
      </c>
      <c r="X130" s="10">
        <f>$I130*VLOOKUP($G130,alloc,20)</f>
        <v>0</v>
      </c>
      <c r="Y130" s="1">
        <f t="shared" si="146"/>
        <v>0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>
      <c r="A131">
        <f t="shared" si="88"/>
        <v>119</v>
      </c>
      <c r="C131" s="2">
        <v>9030</v>
      </c>
      <c r="E131" t="s">
        <v>206</v>
      </c>
      <c r="G131" s="13">
        <v>2</v>
      </c>
      <c r="H131" s="10" t="str">
        <f>VLOOKUP($G131,alloc,3)</f>
        <v>Bills</v>
      </c>
      <c r="I131" s="1">
        <f>'O and M Class.'!J$131</f>
        <v>1107950.1547172442</v>
      </c>
      <c r="J131" s="10">
        <f>$I131*VLOOKUP($G131,alloc,6)</f>
        <v>984489.70235426375</v>
      </c>
      <c r="K131" s="10">
        <f>$I131*VLOOKUP($G131,alloc,7)</f>
        <v>122255.06789373767</v>
      </c>
      <c r="L131" s="10">
        <f>$I131*VLOOKUP($G131,alloc,8)</f>
        <v>49.467692774249677</v>
      </c>
      <c r="M131" s="10">
        <f>$I131*VLOOKUP($G131,alloc,9)</f>
        <v>728.55670899617462</v>
      </c>
      <c r="N131" s="10">
        <f>$I131*VLOOKUP($G131,alloc,10)</f>
        <v>427.36006747238383</v>
      </c>
      <c r="O131" s="10">
        <f>$I131*VLOOKUP($G131,alloc,11)</f>
        <v>0</v>
      </c>
      <c r="P131" s="10">
        <f>$I131*VLOOKUP($G131,alloc,12)</f>
        <v>0</v>
      </c>
      <c r="Q131" s="10">
        <f>$I131*VLOOKUP($G131,alloc,13)</f>
        <v>0</v>
      </c>
      <c r="R131" s="10">
        <f>$I131*VLOOKUP($G131,alloc,14)</f>
        <v>0</v>
      </c>
      <c r="S131" s="10">
        <f>$I131*VLOOKUP($G131,alloc,15)</f>
        <v>0</v>
      </c>
      <c r="T131" s="10">
        <f>$I131*VLOOKUP($G131,alloc,16)</f>
        <v>0</v>
      </c>
      <c r="U131" s="10">
        <f>$I131*VLOOKUP($G131,alloc,17)</f>
        <v>0</v>
      </c>
      <c r="V131" s="10">
        <f>$I131*VLOOKUP($G131,alloc,18)</f>
        <v>0</v>
      </c>
      <c r="W131" s="10">
        <f>$I131*VLOOKUP($G131,alloc,19)</f>
        <v>0</v>
      </c>
      <c r="X131" s="10">
        <f>$I131*VLOOKUP($G131,alloc,20)</f>
        <v>0</v>
      </c>
      <c r="Y131" s="1">
        <f t="shared" si="146"/>
        <v>0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>
      <c r="A132">
        <f t="shared" si="88"/>
        <v>120</v>
      </c>
      <c r="C132" s="2">
        <v>9040</v>
      </c>
      <c r="E132" t="s">
        <v>114</v>
      </c>
      <c r="G132" s="13">
        <v>8</v>
      </c>
      <c r="H132" s="10" t="str">
        <f>VLOOKUP($G132,alloc,3)</f>
        <v>Customer Deposit Balances</v>
      </c>
      <c r="I132" s="1">
        <f>'O and M Class.'!J$132</f>
        <v>363457.88190960902</v>
      </c>
      <c r="J132" s="10">
        <f>$I132*VLOOKUP($G132,alloc,6)</f>
        <v>252474.35883001756</v>
      </c>
      <c r="K132" s="10">
        <f>$I132*VLOOKUP($G132,alloc,7)</f>
        <v>108504.24146555248</v>
      </c>
      <c r="L132" s="10">
        <f>$I132*VLOOKUP($G132,alloc,8)</f>
        <v>2387.1952881437146</v>
      </c>
      <c r="M132" s="10">
        <f>$I132*VLOOKUP($G132,alloc,9)</f>
        <v>48.985600534282064</v>
      </c>
      <c r="N132" s="10">
        <f>$I132*VLOOKUP($G132,alloc,10)</f>
        <v>43.100725361002063</v>
      </c>
      <c r="O132" s="10">
        <f>$I132*VLOOKUP($G132,alloc,11)</f>
        <v>0</v>
      </c>
      <c r="P132" s="10">
        <f>$I132*VLOOKUP($G132,alloc,12)</f>
        <v>0</v>
      </c>
      <c r="Q132" s="10">
        <f>$I132*VLOOKUP($G132,alloc,13)</f>
        <v>0</v>
      </c>
      <c r="R132" s="10">
        <f>$I132*VLOOKUP($G132,alloc,14)</f>
        <v>0</v>
      </c>
      <c r="S132" s="10">
        <f>$I132*VLOOKUP($G132,alloc,15)</f>
        <v>0</v>
      </c>
      <c r="T132" s="10">
        <f>$I132*VLOOKUP($G132,alloc,16)</f>
        <v>0</v>
      </c>
      <c r="U132" s="10">
        <f>$I132*VLOOKUP($G132,alloc,17)</f>
        <v>0</v>
      </c>
      <c r="V132" s="10">
        <f>$I132*VLOOKUP($G132,alloc,18)</f>
        <v>0</v>
      </c>
      <c r="W132" s="10">
        <f>$I132*VLOOKUP($G132,alloc,19)</f>
        <v>0</v>
      </c>
      <c r="X132" s="10">
        <f>$I132*VLOOKUP($G132,alloc,20)</f>
        <v>0</v>
      </c>
      <c r="Y132" s="1">
        <f t="shared" si="146"/>
        <v>0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>
      <c r="A133">
        <f t="shared" si="88"/>
        <v>121</v>
      </c>
      <c r="C133" s="2">
        <v>9050</v>
      </c>
      <c r="E133" t="s">
        <v>207</v>
      </c>
      <c r="G133" s="13">
        <v>2</v>
      </c>
      <c r="H133" s="10" t="str">
        <f>VLOOKUP($G133,alloc,3)</f>
        <v>Bills</v>
      </c>
      <c r="I133" s="1">
        <f>'O and M Class.'!J$133</f>
        <v>0</v>
      </c>
      <c r="J133" s="10">
        <f>$I133*VLOOKUP($G133,alloc,6)</f>
        <v>0</v>
      </c>
      <c r="K133" s="10">
        <f>$I133*VLOOKUP($G133,alloc,7)</f>
        <v>0</v>
      </c>
      <c r="L133" s="10">
        <f>$I133*VLOOKUP($G133,alloc,8)</f>
        <v>0</v>
      </c>
      <c r="M133" s="10">
        <f>$I133*VLOOKUP($G133,alloc,9)</f>
        <v>0</v>
      </c>
      <c r="N133" s="10">
        <f>$I133*VLOOKUP($G133,alloc,10)</f>
        <v>0</v>
      </c>
      <c r="O133" s="10">
        <f>$I133*VLOOKUP($G133,alloc,11)</f>
        <v>0</v>
      </c>
      <c r="P133" s="10">
        <f>$I133*VLOOKUP($G133,alloc,12)</f>
        <v>0</v>
      </c>
      <c r="Q133" s="10">
        <f>$I133*VLOOKUP($G133,alloc,13)</f>
        <v>0</v>
      </c>
      <c r="R133" s="10">
        <f>$I133*VLOOKUP($G133,alloc,14)</f>
        <v>0</v>
      </c>
      <c r="S133" s="10">
        <f>$I133*VLOOKUP($G133,alloc,15)</f>
        <v>0</v>
      </c>
      <c r="T133" s="10">
        <f>$I133*VLOOKUP($G133,alloc,16)</f>
        <v>0</v>
      </c>
      <c r="U133" s="10">
        <f>$I133*VLOOKUP($G133,alloc,17)</f>
        <v>0</v>
      </c>
      <c r="V133" s="10">
        <f>$I133*VLOOKUP($G133,alloc,18)</f>
        <v>0</v>
      </c>
      <c r="W133" s="10">
        <f>$I133*VLOOKUP($G133,alloc,19)</f>
        <v>0</v>
      </c>
      <c r="X133" s="10">
        <f>$I133*VLOOKUP($G133,alloc,20)</f>
        <v>0</v>
      </c>
      <c r="Y133" s="1">
        <f t="shared" si="146"/>
        <v>0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>
      <c r="A134">
        <f t="shared" si="88"/>
        <v>122</v>
      </c>
      <c r="C134" s="2"/>
      <c r="D134" t="s">
        <v>209</v>
      </c>
      <c r="G134" s="13"/>
      <c r="H134" s="10"/>
      <c r="I134" s="1">
        <f>'O and M Class.'!J$134</f>
        <v>2399512.7759451522</v>
      </c>
      <c r="J134" s="10">
        <f>SUM(J129:J133)</f>
        <v>2061648.7770758895</v>
      </c>
      <c r="K134" s="10">
        <f t="shared" ref="K134:X134" si="147">SUM(K129:K133)</f>
        <v>333169.6095291705</v>
      </c>
      <c r="L134" s="10">
        <f t="shared" si="147"/>
        <v>2478.1009462555289</v>
      </c>
      <c r="M134" s="10">
        <f t="shared" si="147"/>
        <v>1387.8377561284647</v>
      </c>
      <c r="N134" s="10">
        <f t="shared" si="147"/>
        <v>828.45063770843012</v>
      </c>
      <c r="O134" s="10">
        <f t="shared" si="147"/>
        <v>0</v>
      </c>
      <c r="P134" s="10">
        <f t="shared" si="147"/>
        <v>0</v>
      </c>
      <c r="Q134" s="10">
        <f t="shared" si="147"/>
        <v>0</v>
      </c>
      <c r="R134" s="10">
        <f t="shared" si="147"/>
        <v>0</v>
      </c>
      <c r="S134" s="10">
        <f t="shared" si="147"/>
        <v>0</v>
      </c>
      <c r="T134" s="10">
        <f t="shared" si="147"/>
        <v>0</v>
      </c>
      <c r="U134" s="10">
        <f t="shared" si="147"/>
        <v>0</v>
      </c>
      <c r="V134" s="10">
        <f t="shared" si="147"/>
        <v>0</v>
      </c>
      <c r="W134" s="10">
        <f t="shared" si="147"/>
        <v>0</v>
      </c>
      <c r="X134" s="10">
        <f t="shared" si="147"/>
        <v>0</v>
      </c>
      <c r="Y134" s="1">
        <f t="shared" si="146"/>
        <v>0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>
      <c r="A135">
        <f t="shared" si="88"/>
        <v>123</v>
      </c>
      <c r="C135" s="2"/>
      <c r="G135" s="13"/>
      <c r="H135" s="10"/>
      <c r="I135" s="1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>
      <c r="A136">
        <f t="shared" si="88"/>
        <v>124</v>
      </c>
      <c r="C136" s="2"/>
      <c r="D136" t="s">
        <v>214</v>
      </c>
      <c r="G136" s="13"/>
      <c r="H136" s="10"/>
      <c r="I136" s="1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>
      <c r="A137">
        <f t="shared" ref="A137:A169" si="148">A136+1</f>
        <v>125</v>
      </c>
      <c r="C137" s="2">
        <v>9070</v>
      </c>
      <c r="E137" t="s">
        <v>113</v>
      </c>
      <c r="G137" s="13">
        <v>2</v>
      </c>
      <c r="H137" s="10" t="str">
        <f>VLOOKUP($G137,alloc,3)</f>
        <v>Bills</v>
      </c>
      <c r="I137" s="1">
        <f>'O and M Class.'!J$137</f>
        <v>0</v>
      </c>
      <c r="J137" s="10">
        <f>$I137*VLOOKUP($G137,alloc,6)</f>
        <v>0</v>
      </c>
      <c r="K137" s="10">
        <f>$I137*VLOOKUP($G137,alloc,7)</f>
        <v>0</v>
      </c>
      <c r="L137" s="10">
        <f>$I137*VLOOKUP($G137,alloc,8)</f>
        <v>0</v>
      </c>
      <c r="M137" s="10">
        <f>$I137*VLOOKUP($G137,alloc,9)</f>
        <v>0</v>
      </c>
      <c r="N137" s="10">
        <f>$I137*VLOOKUP($G137,alloc,10)</f>
        <v>0</v>
      </c>
      <c r="O137" s="10">
        <f>$I137*VLOOKUP($G137,alloc,11)</f>
        <v>0</v>
      </c>
      <c r="P137" s="10">
        <f>$I137*VLOOKUP($G137,alloc,12)</f>
        <v>0</v>
      </c>
      <c r="Q137" s="10">
        <f>$I137*VLOOKUP($G137,alloc,13)</f>
        <v>0</v>
      </c>
      <c r="R137" s="10">
        <f>$I137*VLOOKUP($G137,alloc,14)</f>
        <v>0</v>
      </c>
      <c r="S137" s="10">
        <f>$I137*VLOOKUP($G137,alloc,15)</f>
        <v>0</v>
      </c>
      <c r="T137" s="10">
        <f>$I137*VLOOKUP($G137,alloc,16)</f>
        <v>0</v>
      </c>
      <c r="U137" s="10">
        <f>$I137*VLOOKUP($G137,alloc,17)</f>
        <v>0</v>
      </c>
      <c r="V137" s="10">
        <f>$I137*VLOOKUP($G137,alloc,18)</f>
        <v>0</v>
      </c>
      <c r="W137" s="10">
        <f>$I137*VLOOKUP($G137,alloc,19)</f>
        <v>0</v>
      </c>
      <c r="X137" s="10">
        <f>$I137*VLOOKUP($G137,alloc,20)</f>
        <v>0</v>
      </c>
      <c r="Y137" s="1">
        <f>SUM(J137:X137)-I137</f>
        <v>0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>
      <c r="A138">
        <f t="shared" si="148"/>
        <v>126</v>
      </c>
      <c r="C138" s="2">
        <v>9080</v>
      </c>
      <c r="E138" t="s">
        <v>210</v>
      </c>
      <c r="G138" s="13">
        <v>2</v>
      </c>
      <c r="H138" s="10" t="str">
        <f>VLOOKUP($G138,alloc,3)</f>
        <v>Bills</v>
      </c>
      <c r="I138" s="1">
        <f>'O and M Class.'!J$138</f>
        <v>0</v>
      </c>
      <c r="J138" s="10">
        <f>$I138*VLOOKUP($G138,alloc,6)</f>
        <v>0</v>
      </c>
      <c r="K138" s="10">
        <f>$I138*VLOOKUP($G138,alloc,7)</f>
        <v>0</v>
      </c>
      <c r="L138" s="10">
        <f>$I138*VLOOKUP($G138,alloc,8)</f>
        <v>0</v>
      </c>
      <c r="M138" s="10">
        <f>$I138*VLOOKUP($G138,alloc,9)</f>
        <v>0</v>
      </c>
      <c r="N138" s="10">
        <f>$I138*VLOOKUP($G138,alloc,10)</f>
        <v>0</v>
      </c>
      <c r="O138" s="10">
        <f>$I138*VLOOKUP($G138,alloc,11)</f>
        <v>0</v>
      </c>
      <c r="P138" s="10">
        <f>$I138*VLOOKUP($G138,alloc,12)</f>
        <v>0</v>
      </c>
      <c r="Q138" s="10">
        <f>$I138*VLOOKUP($G138,alloc,13)</f>
        <v>0</v>
      </c>
      <c r="R138" s="10">
        <f>$I138*VLOOKUP($G138,alloc,14)</f>
        <v>0</v>
      </c>
      <c r="S138" s="10">
        <f>$I138*VLOOKUP($G138,alloc,15)</f>
        <v>0</v>
      </c>
      <c r="T138" s="10">
        <f>$I138*VLOOKUP($G138,alloc,16)</f>
        <v>0</v>
      </c>
      <c r="U138" s="10">
        <f>$I138*VLOOKUP($G138,alloc,17)</f>
        <v>0</v>
      </c>
      <c r="V138" s="10">
        <f>$I138*VLOOKUP($G138,alloc,18)</f>
        <v>0</v>
      </c>
      <c r="W138" s="10">
        <f>$I138*VLOOKUP($G138,alloc,19)</f>
        <v>0</v>
      </c>
      <c r="X138" s="10">
        <f>$I138*VLOOKUP($G138,alloc,20)</f>
        <v>0</v>
      </c>
      <c r="Y138" s="1">
        <f>SUM(J138:X138)-I138</f>
        <v>0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>
      <c r="A139">
        <f t="shared" si="148"/>
        <v>127</v>
      </c>
      <c r="C139" s="2">
        <v>9090</v>
      </c>
      <c r="E139" t="s">
        <v>211</v>
      </c>
      <c r="G139" s="13">
        <v>2</v>
      </c>
      <c r="H139" s="10" t="str">
        <f>VLOOKUP($G139,alloc,3)</f>
        <v>Bills</v>
      </c>
      <c r="I139" s="1">
        <f>'O and M Class.'!J$139</f>
        <v>175015.1084149479</v>
      </c>
      <c r="J139" s="10">
        <f>$I139*VLOOKUP($G139,alloc,6)</f>
        <v>155512.92741585785</v>
      </c>
      <c r="K139" s="10">
        <f>$I139*VLOOKUP($G139,alloc,7)</f>
        <v>19311.774875973395</v>
      </c>
      <c r="L139" s="10">
        <f>$I139*VLOOKUP($G139,alloc,8)</f>
        <v>7.8140641770406303</v>
      </c>
      <c r="M139" s="10">
        <f>$I139*VLOOKUP($G139,alloc,9)</f>
        <v>115.08498903900971</v>
      </c>
      <c r="N139" s="10">
        <f>$I139*VLOOKUP($G139,alloc,10)</f>
        <v>67.507069900619058</v>
      </c>
      <c r="O139" s="10">
        <f>$I139*VLOOKUP($G139,alloc,11)</f>
        <v>0</v>
      </c>
      <c r="P139" s="10">
        <f>$I139*VLOOKUP($G139,alloc,12)</f>
        <v>0</v>
      </c>
      <c r="Q139" s="10">
        <f>$I139*VLOOKUP($G139,alloc,13)</f>
        <v>0</v>
      </c>
      <c r="R139" s="10">
        <f>$I139*VLOOKUP($G139,alloc,14)</f>
        <v>0</v>
      </c>
      <c r="S139" s="10">
        <f>$I139*VLOOKUP($G139,alloc,15)</f>
        <v>0</v>
      </c>
      <c r="T139" s="10">
        <f>$I139*VLOOKUP($G139,alloc,16)</f>
        <v>0</v>
      </c>
      <c r="U139" s="10">
        <f>$I139*VLOOKUP($G139,alloc,17)</f>
        <v>0</v>
      </c>
      <c r="V139" s="10">
        <f>$I139*VLOOKUP($G139,alloc,18)</f>
        <v>0</v>
      </c>
      <c r="W139" s="10">
        <f>$I139*VLOOKUP($G139,alloc,19)</f>
        <v>0</v>
      </c>
      <c r="X139" s="10">
        <f>$I139*VLOOKUP($G139,alloc,20)</f>
        <v>0</v>
      </c>
      <c r="Y139" s="1">
        <f>SUM(J139:X139)-I139</f>
        <v>0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>
      <c r="A140">
        <f t="shared" si="148"/>
        <v>128</v>
      </c>
      <c r="C140" s="2">
        <v>9100</v>
      </c>
      <c r="E140" t="s">
        <v>212</v>
      </c>
      <c r="G140" s="13">
        <v>2</v>
      </c>
      <c r="H140" s="10" t="str">
        <f>VLOOKUP($G140,alloc,3)</f>
        <v>Bills</v>
      </c>
      <c r="I140" s="1">
        <f>'O and M Class.'!J$140</f>
        <v>116.20216219769976</v>
      </c>
      <c r="J140" s="10">
        <f>$I140*VLOOKUP($G140,alloc,6)</f>
        <v>103.25359095611198</v>
      </c>
      <c r="K140" s="10">
        <f>$I140*VLOOKUP($G140,alloc,7)</f>
        <v>12.822150137705822</v>
      </c>
      <c r="L140" s="10">
        <f>$I140*VLOOKUP($G140,alloc,8)</f>
        <v>5.1881872436457498E-3</v>
      </c>
      <c r="M140" s="10">
        <f>$I140*VLOOKUP($G140,alloc,9)</f>
        <v>7.6411257770528096E-2</v>
      </c>
      <c r="N140" s="10">
        <f>$I140*VLOOKUP($G140,alloc,10)</f>
        <v>4.4821658867784935E-2</v>
      </c>
      <c r="O140" s="10">
        <f>$I140*VLOOKUP($G140,alloc,11)</f>
        <v>0</v>
      </c>
      <c r="P140" s="10">
        <f>$I140*VLOOKUP($G140,alloc,12)</f>
        <v>0</v>
      </c>
      <c r="Q140" s="10">
        <f>$I140*VLOOKUP($G140,alloc,13)</f>
        <v>0</v>
      </c>
      <c r="R140" s="10">
        <f>$I140*VLOOKUP($G140,alloc,14)</f>
        <v>0</v>
      </c>
      <c r="S140" s="10">
        <f>$I140*VLOOKUP($G140,alloc,15)</f>
        <v>0</v>
      </c>
      <c r="T140" s="10">
        <f>$I140*VLOOKUP($G140,alloc,16)</f>
        <v>0</v>
      </c>
      <c r="U140" s="10">
        <f>$I140*VLOOKUP($G140,alloc,17)</f>
        <v>0</v>
      </c>
      <c r="V140" s="10">
        <f>$I140*VLOOKUP($G140,alloc,18)</f>
        <v>0</v>
      </c>
      <c r="W140" s="10">
        <f>$I140*VLOOKUP($G140,alloc,19)</f>
        <v>0</v>
      </c>
      <c r="X140" s="10">
        <f>$I140*VLOOKUP($G140,alloc,20)</f>
        <v>0</v>
      </c>
      <c r="Y140" s="1">
        <f>SUM(J140:X140)-I140</f>
        <v>0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>
      <c r="A141">
        <f t="shared" si="148"/>
        <v>129</v>
      </c>
      <c r="C141" s="2"/>
      <c r="D141" t="s">
        <v>213</v>
      </c>
      <c r="G141" s="13"/>
      <c r="H141" s="10"/>
      <c r="I141" s="1">
        <f>'O and M Class.'!J$141</f>
        <v>175131.3105771456</v>
      </c>
      <c r="J141" s="10">
        <f>SUM(J137:J140)</f>
        <v>155616.18100681395</v>
      </c>
      <c r="K141" s="10">
        <f t="shared" ref="K141:X141" si="149">SUM(K137:K140)</f>
        <v>19324.5970261111</v>
      </c>
      <c r="L141" s="10">
        <f t="shared" si="149"/>
        <v>7.8192523642842762</v>
      </c>
      <c r="M141" s="10">
        <f t="shared" si="149"/>
        <v>115.16140029678024</v>
      </c>
      <c r="N141" s="10">
        <f t="shared" si="149"/>
        <v>67.551891559486847</v>
      </c>
      <c r="O141" s="10">
        <f t="shared" si="149"/>
        <v>0</v>
      </c>
      <c r="P141" s="10">
        <f t="shared" si="149"/>
        <v>0</v>
      </c>
      <c r="Q141" s="10">
        <f t="shared" si="149"/>
        <v>0</v>
      </c>
      <c r="R141" s="10">
        <f t="shared" si="149"/>
        <v>0</v>
      </c>
      <c r="S141" s="10">
        <f t="shared" si="149"/>
        <v>0</v>
      </c>
      <c r="T141" s="10">
        <f t="shared" si="149"/>
        <v>0</v>
      </c>
      <c r="U141" s="10">
        <f t="shared" si="149"/>
        <v>0</v>
      </c>
      <c r="V141" s="10">
        <f t="shared" si="149"/>
        <v>0</v>
      </c>
      <c r="W141" s="10">
        <f t="shared" si="149"/>
        <v>0</v>
      </c>
      <c r="X141" s="10">
        <f t="shared" si="149"/>
        <v>0</v>
      </c>
      <c r="Y141" s="1">
        <f>SUM(J141:X141)-I141</f>
        <v>0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>
      <c r="A142">
        <f t="shared" si="148"/>
        <v>130</v>
      </c>
      <c r="C142" s="2"/>
      <c r="G142" s="13"/>
      <c r="H142" s="10"/>
      <c r="I142" s="1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>
      <c r="A143">
        <f t="shared" si="148"/>
        <v>131</v>
      </c>
      <c r="C143" s="2"/>
      <c r="D143" t="s">
        <v>219</v>
      </c>
      <c r="G143" s="13"/>
      <c r="H143" s="10"/>
      <c r="I143" s="1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>
      <c r="A144">
        <f t="shared" si="148"/>
        <v>132</v>
      </c>
      <c r="C144" s="2">
        <v>9110</v>
      </c>
      <c r="E144" t="s">
        <v>113</v>
      </c>
      <c r="G144" s="13">
        <v>2</v>
      </c>
      <c r="H144" s="10" t="str">
        <f>VLOOKUP($G144,alloc,3)</f>
        <v>Bills</v>
      </c>
      <c r="I144" s="1">
        <f>'O and M Class.'!J$144</f>
        <v>0</v>
      </c>
      <c r="J144" s="10">
        <f>$I144*VLOOKUP($G144,alloc,6)</f>
        <v>0</v>
      </c>
      <c r="K144" s="10">
        <f>$I144*VLOOKUP($G144,alloc,7)</f>
        <v>0</v>
      </c>
      <c r="L144" s="10">
        <f>$I144*VLOOKUP($G144,alloc,8)</f>
        <v>0</v>
      </c>
      <c r="M144" s="10">
        <f>$I144*VLOOKUP($G144,alloc,9)</f>
        <v>0</v>
      </c>
      <c r="N144" s="10">
        <f>$I144*VLOOKUP($G144,alloc,10)</f>
        <v>0</v>
      </c>
      <c r="O144" s="10">
        <f>$I144*VLOOKUP($G144,alloc,11)</f>
        <v>0</v>
      </c>
      <c r="P144" s="10">
        <f>$I144*VLOOKUP($G144,alloc,12)</f>
        <v>0</v>
      </c>
      <c r="Q144" s="10">
        <f>$I144*VLOOKUP($G144,alloc,13)</f>
        <v>0</v>
      </c>
      <c r="R144" s="10">
        <f>$I144*VLOOKUP($G144,alloc,14)</f>
        <v>0</v>
      </c>
      <c r="S144" s="10">
        <f>$I144*VLOOKUP($G144,alloc,15)</f>
        <v>0</v>
      </c>
      <c r="T144" s="10">
        <f>$I144*VLOOKUP($G144,alloc,16)</f>
        <v>0</v>
      </c>
      <c r="U144" s="10">
        <f>$I144*VLOOKUP($G144,alloc,17)</f>
        <v>0</v>
      </c>
      <c r="V144" s="10">
        <f>$I144*VLOOKUP($G144,alloc,18)</f>
        <v>0</v>
      </c>
      <c r="W144" s="10">
        <f>$I144*VLOOKUP($G144,alloc,19)</f>
        <v>0</v>
      </c>
      <c r="X144" s="10">
        <f>$I144*VLOOKUP($G144,alloc,20)</f>
        <v>0</v>
      </c>
      <c r="Y144" s="1">
        <f>SUM(J144:X144)-I144</f>
        <v>0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>
      <c r="A145">
        <f t="shared" si="148"/>
        <v>133</v>
      </c>
      <c r="C145" s="2">
        <v>9120</v>
      </c>
      <c r="E145" t="s">
        <v>215</v>
      </c>
      <c r="G145" s="13">
        <v>2</v>
      </c>
      <c r="H145" s="10" t="str">
        <f>VLOOKUP($G145,alloc,3)</f>
        <v>Bills</v>
      </c>
      <c r="I145" s="1">
        <f>'O and M Class.'!J$145</f>
        <v>0</v>
      </c>
      <c r="J145" s="10">
        <f>$I145*VLOOKUP($G145,alloc,6)</f>
        <v>0</v>
      </c>
      <c r="K145" s="10">
        <f>$I145*VLOOKUP($G145,alloc,7)</f>
        <v>0</v>
      </c>
      <c r="L145" s="10">
        <f>$I145*VLOOKUP($G145,alloc,8)</f>
        <v>0</v>
      </c>
      <c r="M145" s="10">
        <f>$I145*VLOOKUP($G145,alloc,9)</f>
        <v>0</v>
      </c>
      <c r="N145" s="10">
        <f>$I145*VLOOKUP($G145,alloc,10)</f>
        <v>0</v>
      </c>
      <c r="O145" s="10">
        <f>$I145*VLOOKUP($G145,alloc,11)</f>
        <v>0</v>
      </c>
      <c r="P145" s="10">
        <f>$I145*VLOOKUP($G145,alloc,12)</f>
        <v>0</v>
      </c>
      <c r="Q145" s="10">
        <f>$I145*VLOOKUP($G145,alloc,13)</f>
        <v>0</v>
      </c>
      <c r="R145" s="10">
        <f>$I145*VLOOKUP($G145,alloc,14)</f>
        <v>0</v>
      </c>
      <c r="S145" s="10">
        <f>$I145*VLOOKUP($G145,alloc,15)</f>
        <v>0</v>
      </c>
      <c r="T145" s="10">
        <f>$I145*VLOOKUP($G145,alloc,16)</f>
        <v>0</v>
      </c>
      <c r="U145" s="10">
        <f>$I145*VLOOKUP($G145,alloc,17)</f>
        <v>0</v>
      </c>
      <c r="V145" s="10">
        <f>$I145*VLOOKUP($G145,alloc,18)</f>
        <v>0</v>
      </c>
      <c r="W145" s="10">
        <f>$I145*VLOOKUP($G145,alloc,19)</f>
        <v>0</v>
      </c>
      <c r="X145" s="10">
        <f>$I145*VLOOKUP($G145,alloc,20)</f>
        <v>0</v>
      </c>
      <c r="Y145" s="1">
        <f>SUM(J145:X145)-I145</f>
        <v>0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>
      <c r="A146">
        <f t="shared" si="148"/>
        <v>134</v>
      </c>
      <c r="C146" s="2">
        <v>9130</v>
      </c>
      <c r="E146" t="s">
        <v>216</v>
      </c>
      <c r="G146" s="13">
        <v>2</v>
      </c>
      <c r="H146" s="10" t="str">
        <f>VLOOKUP($G146,alloc,3)</f>
        <v>Bills</v>
      </c>
      <c r="I146" s="1">
        <f>'O and M Class.'!J$146</f>
        <v>0</v>
      </c>
      <c r="J146" s="10">
        <f>$I146*VLOOKUP($G146,alloc,6)</f>
        <v>0</v>
      </c>
      <c r="K146" s="10">
        <f>$I146*VLOOKUP($G146,alloc,7)</f>
        <v>0</v>
      </c>
      <c r="L146" s="10">
        <f>$I146*VLOOKUP($G146,alloc,8)</f>
        <v>0</v>
      </c>
      <c r="M146" s="10">
        <f>$I146*VLOOKUP($G146,alloc,9)</f>
        <v>0</v>
      </c>
      <c r="N146" s="10">
        <f>$I146*VLOOKUP($G146,alloc,10)</f>
        <v>0</v>
      </c>
      <c r="O146" s="10">
        <f>$I146*VLOOKUP($G146,alloc,11)</f>
        <v>0</v>
      </c>
      <c r="P146" s="10">
        <f>$I146*VLOOKUP($G146,alloc,12)</f>
        <v>0</v>
      </c>
      <c r="Q146" s="10">
        <f>$I146*VLOOKUP($G146,alloc,13)</f>
        <v>0</v>
      </c>
      <c r="R146" s="10">
        <f>$I146*VLOOKUP($G146,alloc,14)</f>
        <v>0</v>
      </c>
      <c r="S146" s="10">
        <f>$I146*VLOOKUP($G146,alloc,15)</f>
        <v>0</v>
      </c>
      <c r="T146" s="10">
        <f>$I146*VLOOKUP($G146,alloc,16)</f>
        <v>0</v>
      </c>
      <c r="U146" s="10">
        <f>$I146*VLOOKUP($G146,alloc,17)</f>
        <v>0</v>
      </c>
      <c r="V146" s="10">
        <f>$I146*VLOOKUP($G146,alloc,18)</f>
        <v>0</v>
      </c>
      <c r="W146" s="10">
        <f>$I146*VLOOKUP($G146,alloc,19)</f>
        <v>0</v>
      </c>
      <c r="X146" s="10">
        <f>$I146*VLOOKUP($G146,alloc,20)</f>
        <v>0</v>
      </c>
      <c r="Y146" s="1">
        <f>SUM(J146:X146)-I146</f>
        <v>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>
      <c r="A147">
        <f t="shared" si="148"/>
        <v>135</v>
      </c>
      <c r="C147" s="2">
        <v>9160</v>
      </c>
      <c r="E147" t="s">
        <v>217</v>
      </c>
      <c r="G147" s="13">
        <v>2</v>
      </c>
      <c r="H147" s="10" t="str">
        <f>VLOOKUP($G147,alloc,3)</f>
        <v>Bills</v>
      </c>
      <c r="I147" s="1">
        <f>'O and M Class.'!J$147</f>
        <v>155124.60857839306</v>
      </c>
      <c r="J147" s="10">
        <f>$I147*VLOOKUP($G147,alloc,6)</f>
        <v>137838.85410092172</v>
      </c>
      <c r="K147" s="10">
        <f>$I147*VLOOKUP($G147,alloc,7)</f>
        <v>17116.9880458935</v>
      </c>
      <c r="L147" s="10">
        <f>$I147*VLOOKUP($G147,alloc,8)</f>
        <v>6.9259943204214354</v>
      </c>
      <c r="M147" s="10">
        <f>$I147*VLOOKUP($G147,alloc,9)</f>
        <v>102.00555848925936</v>
      </c>
      <c r="N147" s="10">
        <f>$I147*VLOOKUP($G147,alloc,10)</f>
        <v>59.834878768176935</v>
      </c>
      <c r="O147" s="10">
        <f>$I147*VLOOKUP($G147,alloc,11)</f>
        <v>0</v>
      </c>
      <c r="P147" s="10">
        <f>$I147*VLOOKUP($G147,alloc,12)</f>
        <v>0</v>
      </c>
      <c r="Q147" s="10">
        <f>$I147*VLOOKUP($G147,alloc,13)</f>
        <v>0</v>
      </c>
      <c r="R147" s="10">
        <f>$I147*VLOOKUP($G147,alloc,14)</f>
        <v>0</v>
      </c>
      <c r="S147" s="10">
        <f>$I147*VLOOKUP($G147,alloc,15)</f>
        <v>0</v>
      </c>
      <c r="T147" s="10">
        <f>$I147*VLOOKUP($G147,alloc,16)</f>
        <v>0</v>
      </c>
      <c r="U147" s="10">
        <f>$I147*VLOOKUP($G147,alloc,17)</f>
        <v>0</v>
      </c>
      <c r="V147" s="10">
        <f>$I147*VLOOKUP($G147,alloc,18)</f>
        <v>0</v>
      </c>
      <c r="W147" s="10">
        <f>$I147*VLOOKUP($G147,alloc,19)</f>
        <v>0</v>
      </c>
      <c r="X147" s="10">
        <f>$I147*VLOOKUP($G147,alloc,20)</f>
        <v>0</v>
      </c>
      <c r="Y147" s="1">
        <f>SUM(J147:X147)-I147</f>
        <v>0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>
      <c r="A148">
        <f t="shared" si="148"/>
        <v>136</v>
      </c>
      <c r="C148" s="2"/>
      <c r="D148" t="s">
        <v>218</v>
      </c>
      <c r="G148" s="13"/>
      <c r="H148" s="10"/>
      <c r="I148" s="1">
        <f>'O and M Class.'!J$148</f>
        <v>155124.60857839306</v>
      </c>
      <c r="J148" s="10">
        <f>SUM(J144:J147)</f>
        <v>137838.85410092172</v>
      </c>
      <c r="K148" s="10">
        <f t="shared" ref="K148:X148" si="150">SUM(K144:K147)</f>
        <v>17116.9880458935</v>
      </c>
      <c r="L148" s="10">
        <f t="shared" si="150"/>
        <v>6.9259943204214354</v>
      </c>
      <c r="M148" s="10">
        <f t="shared" si="150"/>
        <v>102.00555848925936</v>
      </c>
      <c r="N148" s="10">
        <f t="shared" si="150"/>
        <v>59.834878768176935</v>
      </c>
      <c r="O148" s="10">
        <f t="shared" si="150"/>
        <v>0</v>
      </c>
      <c r="P148" s="10">
        <f t="shared" si="150"/>
        <v>0</v>
      </c>
      <c r="Q148" s="10">
        <f t="shared" si="150"/>
        <v>0</v>
      </c>
      <c r="R148" s="10">
        <f t="shared" si="150"/>
        <v>0</v>
      </c>
      <c r="S148" s="10">
        <f t="shared" si="150"/>
        <v>0</v>
      </c>
      <c r="T148" s="10">
        <f t="shared" si="150"/>
        <v>0</v>
      </c>
      <c r="U148" s="10">
        <f t="shared" si="150"/>
        <v>0</v>
      </c>
      <c r="V148" s="10">
        <f t="shared" si="150"/>
        <v>0</v>
      </c>
      <c r="W148" s="10">
        <f t="shared" si="150"/>
        <v>0</v>
      </c>
      <c r="X148" s="10">
        <f t="shared" si="150"/>
        <v>0</v>
      </c>
      <c r="Y148" s="1">
        <f>SUM(J148:X148)-I148</f>
        <v>0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>
      <c r="A149">
        <f t="shared" si="148"/>
        <v>137</v>
      </c>
      <c r="C149" s="2"/>
      <c r="H149" s="10"/>
      <c r="I149" s="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>
      <c r="A150">
        <f t="shared" si="148"/>
        <v>138</v>
      </c>
      <c r="C150" s="2"/>
      <c r="D150" t="s">
        <v>31</v>
      </c>
      <c r="H150" s="1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>
      <c r="A151">
        <f t="shared" si="148"/>
        <v>139</v>
      </c>
      <c r="C151" s="2"/>
      <c r="E151" t="s">
        <v>70</v>
      </c>
      <c r="H151" s="1"/>
      <c r="I151" s="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>
      <c r="A152">
        <f t="shared" si="148"/>
        <v>140</v>
      </c>
      <c r="C152" s="2">
        <v>9200</v>
      </c>
      <c r="F152" t="s">
        <v>198</v>
      </c>
      <c r="G152" s="13">
        <v>17.2</v>
      </c>
      <c r="H152" s="10" t="str">
        <f t="shared" ref="H152:H164" si="151">VLOOKUP($G152,alloc,3)</f>
        <v>Composite of Accts. 870-902, 905-916, 924 &amp; 928-930.1 - Cust</v>
      </c>
      <c r="I152" s="1">
        <f>'O and M Class.'!J$152</f>
        <v>-638527.64436451788</v>
      </c>
      <c r="J152" s="10">
        <f t="shared" ref="J152:J164" si="152">$I152*VLOOKUP($G152,alloc,6)</f>
        <v>-526708.75257838971</v>
      </c>
      <c r="K152" s="10">
        <f t="shared" ref="K152:K164" si="153">$I152*VLOOKUP($G152,alloc,7)</f>
        <v>-107813.37817923538</v>
      </c>
      <c r="L152" s="10">
        <f t="shared" ref="L152:L164" si="154">$I152*VLOOKUP($G152,alloc,8)</f>
        <v>-164.38200554659079</v>
      </c>
      <c r="M152" s="10">
        <f t="shared" ref="M152:M164" si="155">$I152*VLOOKUP($G152,alloc,9)</f>
        <v>-2421.0066462116624</v>
      </c>
      <c r="N152" s="10">
        <f t="shared" ref="N152:N164" si="156">$I152*VLOOKUP($G152,alloc,10)</f>
        <v>-1420.1249551344647</v>
      </c>
      <c r="O152" s="10">
        <f t="shared" ref="O152:O164" si="157">$I152*VLOOKUP($G152,alloc,11)</f>
        <v>0</v>
      </c>
      <c r="P152" s="10">
        <f t="shared" ref="P152:P164" si="158">$I152*VLOOKUP($G152,alloc,12)</f>
        <v>0</v>
      </c>
      <c r="Q152" s="10">
        <f t="shared" ref="Q152:Q164" si="159">$I152*VLOOKUP($G152,alloc,13)</f>
        <v>0</v>
      </c>
      <c r="R152" s="10">
        <f t="shared" ref="R152:R164" si="160">$I152*VLOOKUP($G152,alloc,14)</f>
        <v>0</v>
      </c>
      <c r="S152" s="10">
        <f t="shared" ref="S152:S164" si="161">$I152*VLOOKUP($G152,alloc,15)</f>
        <v>0</v>
      </c>
      <c r="T152" s="10">
        <f t="shared" ref="T152:T164" si="162">$I152*VLOOKUP($G152,alloc,16)</f>
        <v>0</v>
      </c>
      <c r="U152" s="10">
        <f t="shared" ref="U152:U164" si="163">$I152*VLOOKUP($G152,alloc,17)</f>
        <v>0</v>
      </c>
      <c r="V152" s="10">
        <f t="shared" ref="V152:V164" si="164">$I152*VLOOKUP($G152,alloc,18)</f>
        <v>0</v>
      </c>
      <c r="W152" s="10">
        <f t="shared" ref="W152:W164" si="165">$I152*VLOOKUP($G152,alloc,19)</f>
        <v>0</v>
      </c>
      <c r="X152" s="10">
        <f t="shared" ref="X152:X164" si="166">$I152*VLOOKUP($G152,alloc,20)</f>
        <v>0</v>
      </c>
      <c r="Y152" s="1">
        <f t="shared" ref="Y152:Y164" si="167">SUM(J152:X152)-I152</f>
        <v>0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>
      <c r="A153">
        <f t="shared" si="148"/>
        <v>141</v>
      </c>
      <c r="C153" s="2">
        <v>9210</v>
      </c>
      <c r="F153" t="s">
        <v>106</v>
      </c>
      <c r="G153" s="13">
        <v>17.2</v>
      </c>
      <c r="H153" s="10" t="str">
        <f t="shared" si="151"/>
        <v>Composite of Accts. 870-902, 905-916, 924 &amp; 928-930.1 - Cust</v>
      </c>
      <c r="I153" s="1">
        <f>'O and M Class.'!J$153</f>
        <v>4305.8478810695597</v>
      </c>
      <c r="J153" s="10">
        <f t="shared" si="152"/>
        <v>3551.8082674205293</v>
      </c>
      <c r="K153" s="10">
        <f t="shared" si="153"/>
        <v>727.02882965392303</v>
      </c>
      <c r="L153" s="10">
        <f t="shared" si="154"/>
        <v>1.108493761414481</v>
      </c>
      <c r="M153" s="10">
        <f t="shared" si="155"/>
        <v>16.325818356729993</v>
      </c>
      <c r="N153" s="10">
        <f t="shared" si="156"/>
        <v>9.5764718769622181</v>
      </c>
      <c r="O153" s="10">
        <f t="shared" si="157"/>
        <v>0</v>
      </c>
      <c r="P153" s="10">
        <f t="shared" si="158"/>
        <v>0</v>
      </c>
      <c r="Q153" s="10">
        <f t="shared" si="159"/>
        <v>0</v>
      </c>
      <c r="R153" s="10">
        <f t="shared" si="160"/>
        <v>0</v>
      </c>
      <c r="S153" s="10">
        <f t="shared" si="161"/>
        <v>0</v>
      </c>
      <c r="T153" s="10">
        <f t="shared" si="162"/>
        <v>0</v>
      </c>
      <c r="U153" s="10">
        <f t="shared" si="163"/>
        <v>0</v>
      </c>
      <c r="V153" s="10">
        <f t="shared" si="164"/>
        <v>0</v>
      </c>
      <c r="W153" s="10">
        <f t="shared" si="165"/>
        <v>0</v>
      </c>
      <c r="X153" s="10">
        <f t="shared" si="166"/>
        <v>0</v>
      </c>
      <c r="Y153" s="1">
        <f t="shared" si="167"/>
        <v>0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>
      <c r="A154">
        <f t="shared" si="148"/>
        <v>142</v>
      </c>
      <c r="C154" s="2">
        <v>9220</v>
      </c>
      <c r="F154" t="s">
        <v>199</v>
      </c>
      <c r="G154" s="13">
        <v>2</v>
      </c>
      <c r="H154" s="10" t="str">
        <f t="shared" si="151"/>
        <v>Bills</v>
      </c>
      <c r="I154" s="1">
        <f>'O and M Class.'!J$154</f>
        <v>0</v>
      </c>
      <c r="J154" s="10">
        <f t="shared" si="152"/>
        <v>0</v>
      </c>
      <c r="K154" s="10">
        <f t="shared" si="153"/>
        <v>0</v>
      </c>
      <c r="L154" s="10">
        <f t="shared" si="154"/>
        <v>0</v>
      </c>
      <c r="M154" s="10">
        <f t="shared" si="155"/>
        <v>0</v>
      </c>
      <c r="N154" s="10">
        <f t="shared" si="156"/>
        <v>0</v>
      </c>
      <c r="O154" s="10">
        <f t="shared" si="157"/>
        <v>0</v>
      </c>
      <c r="P154" s="10">
        <f t="shared" si="158"/>
        <v>0</v>
      </c>
      <c r="Q154" s="10">
        <f t="shared" si="159"/>
        <v>0</v>
      </c>
      <c r="R154" s="10">
        <f t="shared" si="160"/>
        <v>0</v>
      </c>
      <c r="S154" s="10">
        <f t="shared" si="161"/>
        <v>0</v>
      </c>
      <c r="T154" s="10">
        <f t="shared" si="162"/>
        <v>0</v>
      </c>
      <c r="U154" s="10">
        <f t="shared" si="163"/>
        <v>0</v>
      </c>
      <c r="V154" s="10">
        <f t="shared" si="164"/>
        <v>0</v>
      </c>
      <c r="W154" s="10">
        <f t="shared" si="165"/>
        <v>0</v>
      </c>
      <c r="X154" s="10">
        <f t="shared" si="166"/>
        <v>0</v>
      </c>
      <c r="Y154" s="1">
        <f t="shared" si="167"/>
        <v>0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>
      <c r="A155">
        <f t="shared" si="148"/>
        <v>143</v>
      </c>
      <c r="C155" s="2">
        <v>9220</v>
      </c>
      <c r="F155" t="s">
        <v>200</v>
      </c>
      <c r="G155" s="13">
        <v>17.2</v>
      </c>
      <c r="H155" s="10" t="str">
        <f t="shared" si="151"/>
        <v>Composite of Accts. 870-902, 905-916, 924 &amp; 928-930.1 - Cust</v>
      </c>
      <c r="I155" s="1">
        <f>'O and M Class.'!J$155</f>
        <v>7857964.186764935</v>
      </c>
      <c r="J155" s="10">
        <f t="shared" si="152"/>
        <v>6481878.3511491297</v>
      </c>
      <c r="K155" s="10">
        <f t="shared" si="153"/>
        <v>1326792.460849097</v>
      </c>
      <c r="L155" s="10">
        <f t="shared" si="154"/>
        <v>2022.9475167347723</v>
      </c>
      <c r="M155" s="10">
        <f t="shared" si="155"/>
        <v>29793.829115706609</v>
      </c>
      <c r="N155" s="10">
        <f t="shared" si="156"/>
        <v>17476.59813426535</v>
      </c>
      <c r="O155" s="10">
        <f t="shared" si="157"/>
        <v>0</v>
      </c>
      <c r="P155" s="10">
        <f t="shared" si="158"/>
        <v>0</v>
      </c>
      <c r="Q155" s="10">
        <f t="shared" si="159"/>
        <v>0</v>
      </c>
      <c r="R155" s="10">
        <f t="shared" si="160"/>
        <v>0</v>
      </c>
      <c r="S155" s="10">
        <f t="shared" si="161"/>
        <v>0</v>
      </c>
      <c r="T155" s="10">
        <f t="shared" si="162"/>
        <v>0</v>
      </c>
      <c r="U155" s="10">
        <f t="shared" si="163"/>
        <v>0</v>
      </c>
      <c r="V155" s="10">
        <f t="shared" si="164"/>
        <v>0</v>
      </c>
      <c r="W155" s="10">
        <f t="shared" si="165"/>
        <v>0</v>
      </c>
      <c r="X155" s="10">
        <f t="shared" si="166"/>
        <v>0</v>
      </c>
      <c r="Y155" s="1">
        <f t="shared" si="167"/>
        <v>0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>
      <c r="A156">
        <f t="shared" si="148"/>
        <v>144</v>
      </c>
      <c r="C156" s="2">
        <v>9230</v>
      </c>
      <c r="F156" t="s">
        <v>107</v>
      </c>
      <c r="G156" s="13">
        <v>17.2</v>
      </c>
      <c r="H156" s="10" t="str">
        <f t="shared" si="151"/>
        <v>Composite of Accts. 870-902, 905-916, 924 &amp; 928-930.1 - Cust</v>
      </c>
      <c r="I156" s="1">
        <f>'O and M Class.'!J$156</f>
        <v>130749.56368794167</v>
      </c>
      <c r="J156" s="10">
        <f t="shared" si="152"/>
        <v>107852.71428425459</v>
      </c>
      <c r="K156" s="10">
        <f t="shared" si="153"/>
        <v>22076.651310355395</v>
      </c>
      <c r="L156" s="10">
        <f t="shared" si="154"/>
        <v>33.660054804292642</v>
      </c>
      <c r="M156" s="10">
        <f t="shared" si="155"/>
        <v>495.74292588822459</v>
      </c>
      <c r="N156" s="10">
        <f t="shared" si="156"/>
        <v>290.79511263914674</v>
      </c>
      <c r="O156" s="10">
        <f t="shared" si="157"/>
        <v>0</v>
      </c>
      <c r="P156" s="10">
        <f t="shared" si="158"/>
        <v>0</v>
      </c>
      <c r="Q156" s="10">
        <f t="shared" si="159"/>
        <v>0</v>
      </c>
      <c r="R156" s="10">
        <f t="shared" si="160"/>
        <v>0</v>
      </c>
      <c r="S156" s="10">
        <f t="shared" si="161"/>
        <v>0</v>
      </c>
      <c r="T156" s="10">
        <f t="shared" si="162"/>
        <v>0</v>
      </c>
      <c r="U156" s="10">
        <f t="shared" si="163"/>
        <v>0</v>
      </c>
      <c r="V156" s="10">
        <f t="shared" si="164"/>
        <v>0</v>
      </c>
      <c r="W156" s="10">
        <f t="shared" si="165"/>
        <v>0</v>
      </c>
      <c r="X156" s="10">
        <f t="shared" si="166"/>
        <v>0</v>
      </c>
      <c r="Y156" s="1">
        <f t="shared" si="167"/>
        <v>0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>
      <c r="A157">
        <f t="shared" si="148"/>
        <v>145</v>
      </c>
      <c r="C157" s="2">
        <v>9240</v>
      </c>
      <c r="F157" t="s">
        <v>102</v>
      </c>
      <c r="G157" s="13">
        <v>9.1999999999999993</v>
      </c>
      <c r="H157" s="10" t="str">
        <f t="shared" si="151"/>
        <v>Allocated Net Plant - Cust</v>
      </c>
      <c r="I157" s="1">
        <f>'O and M Class.'!J$157</f>
        <v>39984.957207863132</v>
      </c>
      <c r="J157" s="10">
        <f t="shared" si="152"/>
        <v>33273.161972334892</v>
      </c>
      <c r="K157" s="10">
        <f t="shared" si="153"/>
        <v>6484.5220932709417</v>
      </c>
      <c r="L157" s="10">
        <f t="shared" si="154"/>
        <v>9.3270473146919564</v>
      </c>
      <c r="M157" s="10">
        <f t="shared" si="155"/>
        <v>137.36809855382728</v>
      </c>
      <c r="N157" s="10">
        <f t="shared" si="156"/>
        <v>80.577996388782012</v>
      </c>
      <c r="O157" s="10">
        <f t="shared" si="157"/>
        <v>0</v>
      </c>
      <c r="P157" s="10">
        <f t="shared" si="158"/>
        <v>0</v>
      </c>
      <c r="Q157" s="10">
        <f t="shared" si="159"/>
        <v>0</v>
      </c>
      <c r="R157" s="10">
        <f t="shared" si="160"/>
        <v>0</v>
      </c>
      <c r="S157" s="10">
        <f t="shared" si="161"/>
        <v>0</v>
      </c>
      <c r="T157" s="10">
        <f t="shared" si="162"/>
        <v>0</v>
      </c>
      <c r="U157" s="10">
        <f t="shared" si="163"/>
        <v>0</v>
      </c>
      <c r="V157" s="10">
        <f t="shared" si="164"/>
        <v>0</v>
      </c>
      <c r="W157" s="10">
        <f t="shared" si="165"/>
        <v>0</v>
      </c>
      <c r="X157" s="10">
        <f t="shared" si="166"/>
        <v>0</v>
      </c>
      <c r="Y157" s="1">
        <f t="shared" si="167"/>
        <v>0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>
      <c r="A158">
        <f t="shared" si="148"/>
        <v>146</v>
      </c>
      <c r="C158" s="2">
        <v>9250</v>
      </c>
      <c r="F158" t="s">
        <v>103</v>
      </c>
      <c r="G158" s="13">
        <v>17.2</v>
      </c>
      <c r="H158" s="10" t="str">
        <f t="shared" si="151"/>
        <v>Composite of Accts. 870-902, 905-916, 924 &amp; 928-930.1 - Cust</v>
      </c>
      <c r="I158" s="1">
        <f>'O and M Class.'!J$158</f>
        <v>33535.295452771621</v>
      </c>
      <c r="J158" s="10">
        <f t="shared" si="152"/>
        <v>27662.598152435781</v>
      </c>
      <c r="K158" s="10">
        <f t="shared" si="153"/>
        <v>5662.3288324507366</v>
      </c>
      <c r="L158" s="10">
        <f t="shared" si="154"/>
        <v>8.6332975115123975</v>
      </c>
      <c r="M158" s="10">
        <f t="shared" si="155"/>
        <v>127.15060011948859</v>
      </c>
      <c r="N158" s="10">
        <f t="shared" si="156"/>
        <v>74.584570254096789</v>
      </c>
      <c r="O158" s="10">
        <f t="shared" si="157"/>
        <v>0</v>
      </c>
      <c r="P158" s="10">
        <f t="shared" si="158"/>
        <v>0</v>
      </c>
      <c r="Q158" s="10">
        <f t="shared" si="159"/>
        <v>0</v>
      </c>
      <c r="R158" s="10">
        <f t="shared" si="160"/>
        <v>0</v>
      </c>
      <c r="S158" s="10">
        <f t="shared" si="161"/>
        <v>0</v>
      </c>
      <c r="T158" s="10">
        <f t="shared" si="162"/>
        <v>0</v>
      </c>
      <c r="U158" s="10">
        <f t="shared" si="163"/>
        <v>0</v>
      </c>
      <c r="V158" s="10">
        <f t="shared" si="164"/>
        <v>0</v>
      </c>
      <c r="W158" s="10">
        <f t="shared" si="165"/>
        <v>0</v>
      </c>
      <c r="X158" s="10">
        <f t="shared" si="166"/>
        <v>0</v>
      </c>
      <c r="Y158" s="1">
        <f t="shared" si="167"/>
        <v>0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>
      <c r="A159">
        <f t="shared" si="148"/>
        <v>147</v>
      </c>
      <c r="C159" s="2">
        <v>9260</v>
      </c>
      <c r="F159" t="s">
        <v>201</v>
      </c>
      <c r="G159" s="13">
        <v>17.2</v>
      </c>
      <c r="H159" s="10" t="str">
        <f t="shared" si="151"/>
        <v>Composite of Accts. 870-902, 905-916, 924 &amp; 928-930.1 - Cust</v>
      </c>
      <c r="I159" s="1">
        <f>'O and M Class.'!J$159</f>
        <v>649041.85667109792</v>
      </c>
      <c r="J159" s="10">
        <f t="shared" si="152"/>
        <v>535381.71716687607</v>
      </c>
      <c r="K159" s="10">
        <f t="shared" si="153"/>
        <v>109588.66975458174</v>
      </c>
      <c r="L159" s="10">
        <f t="shared" si="154"/>
        <v>167.08877528624453</v>
      </c>
      <c r="M159" s="10">
        <f t="shared" si="155"/>
        <v>2460.8717610560548</v>
      </c>
      <c r="N159" s="10">
        <f t="shared" si="156"/>
        <v>1443.509213297659</v>
      </c>
      <c r="O159" s="10">
        <f t="shared" si="157"/>
        <v>0</v>
      </c>
      <c r="P159" s="10">
        <f t="shared" si="158"/>
        <v>0</v>
      </c>
      <c r="Q159" s="10">
        <f t="shared" si="159"/>
        <v>0</v>
      </c>
      <c r="R159" s="10">
        <f t="shared" si="160"/>
        <v>0</v>
      </c>
      <c r="S159" s="10">
        <f t="shared" si="161"/>
        <v>0</v>
      </c>
      <c r="T159" s="10">
        <f t="shared" si="162"/>
        <v>0</v>
      </c>
      <c r="U159" s="10">
        <f t="shared" si="163"/>
        <v>0</v>
      </c>
      <c r="V159" s="10">
        <f t="shared" si="164"/>
        <v>0</v>
      </c>
      <c r="W159" s="10">
        <f t="shared" si="165"/>
        <v>0</v>
      </c>
      <c r="X159" s="10">
        <f t="shared" si="166"/>
        <v>0</v>
      </c>
      <c r="Y159" s="1">
        <f t="shared" si="167"/>
        <v>0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>
      <c r="A160">
        <f t="shared" si="148"/>
        <v>148</v>
      </c>
      <c r="C160" s="2">
        <v>9270</v>
      </c>
      <c r="F160" t="s">
        <v>395</v>
      </c>
      <c r="G160" s="13">
        <v>2</v>
      </c>
      <c r="H160" s="10" t="str">
        <f t="shared" si="151"/>
        <v>Bills</v>
      </c>
      <c r="I160" s="1">
        <f>'O and M Class.'!J$160</f>
        <v>1091.1456125372256</v>
      </c>
      <c r="J160" s="10">
        <f t="shared" si="152"/>
        <v>969.55771407070392</v>
      </c>
      <c r="K160" s="10">
        <f t="shared" si="153"/>
        <v>120.40079634876399</v>
      </c>
      <c r="L160" s="10">
        <f t="shared" si="154"/>
        <v>4.8717404571992751E-2</v>
      </c>
      <c r="M160" s="10">
        <f t="shared" si="155"/>
        <v>0.71750651698642109</v>
      </c>
      <c r="N160" s="10">
        <f t="shared" si="156"/>
        <v>0.42087819619927763</v>
      </c>
      <c r="O160" s="10">
        <f t="shared" si="157"/>
        <v>0</v>
      </c>
      <c r="P160" s="10">
        <f t="shared" si="158"/>
        <v>0</v>
      </c>
      <c r="Q160" s="10">
        <f t="shared" si="159"/>
        <v>0</v>
      </c>
      <c r="R160" s="10">
        <f t="shared" si="160"/>
        <v>0</v>
      </c>
      <c r="S160" s="10">
        <f t="shared" si="161"/>
        <v>0</v>
      </c>
      <c r="T160" s="10">
        <f t="shared" si="162"/>
        <v>0</v>
      </c>
      <c r="U160" s="10">
        <f t="shared" si="163"/>
        <v>0</v>
      </c>
      <c r="V160" s="10">
        <f t="shared" si="164"/>
        <v>0</v>
      </c>
      <c r="W160" s="10">
        <f t="shared" si="165"/>
        <v>0</v>
      </c>
      <c r="X160" s="10">
        <f t="shared" si="166"/>
        <v>0</v>
      </c>
      <c r="Y160" s="1">
        <f t="shared" si="167"/>
        <v>0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1:57">
      <c r="A161">
        <f t="shared" si="148"/>
        <v>149</v>
      </c>
      <c r="C161" s="2">
        <v>9280</v>
      </c>
      <c r="F161" t="s">
        <v>202</v>
      </c>
      <c r="G161" s="13">
        <v>2</v>
      </c>
      <c r="H161" s="10" t="str">
        <f t="shared" si="151"/>
        <v>Bills</v>
      </c>
      <c r="I161" s="1">
        <f>'O and M Class.'!J$161</f>
        <v>319869.92932787421</v>
      </c>
      <c r="J161" s="10">
        <f t="shared" si="152"/>
        <v>284226.37081218237</v>
      </c>
      <c r="K161" s="10">
        <f t="shared" si="153"/>
        <v>35295.558884708451</v>
      </c>
      <c r="L161" s="10">
        <f t="shared" si="154"/>
        <v>14.281533627070456</v>
      </c>
      <c r="M161" s="10">
        <f t="shared" si="155"/>
        <v>210.33742540288659</v>
      </c>
      <c r="N161" s="10">
        <f t="shared" si="156"/>
        <v>123.38067195345404</v>
      </c>
      <c r="O161" s="10">
        <f t="shared" si="157"/>
        <v>0</v>
      </c>
      <c r="P161" s="10">
        <f t="shared" si="158"/>
        <v>0</v>
      </c>
      <c r="Q161" s="10">
        <f t="shared" si="159"/>
        <v>0</v>
      </c>
      <c r="R161" s="10">
        <f t="shared" si="160"/>
        <v>0</v>
      </c>
      <c r="S161" s="10">
        <f t="shared" si="161"/>
        <v>0</v>
      </c>
      <c r="T161" s="10">
        <f t="shared" si="162"/>
        <v>0</v>
      </c>
      <c r="U161" s="10">
        <f t="shared" si="163"/>
        <v>0</v>
      </c>
      <c r="V161" s="10">
        <f t="shared" si="164"/>
        <v>0</v>
      </c>
      <c r="W161" s="10">
        <f t="shared" si="165"/>
        <v>0</v>
      </c>
      <c r="X161" s="10">
        <f t="shared" si="166"/>
        <v>0</v>
      </c>
      <c r="Y161" s="1">
        <f t="shared" si="167"/>
        <v>0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1:57">
      <c r="A162">
        <f t="shared" si="148"/>
        <v>150</v>
      </c>
      <c r="C162" s="15">
        <v>930.1</v>
      </c>
      <c r="F162" t="s">
        <v>203</v>
      </c>
      <c r="G162" s="13">
        <v>2</v>
      </c>
      <c r="H162" s="10" t="str">
        <f t="shared" si="151"/>
        <v>Bills</v>
      </c>
      <c r="I162" s="1">
        <f>'O and M Class.'!J$162</f>
        <v>0</v>
      </c>
      <c r="J162" s="10">
        <f t="shared" si="152"/>
        <v>0</v>
      </c>
      <c r="K162" s="10">
        <f t="shared" si="153"/>
        <v>0</v>
      </c>
      <c r="L162" s="10">
        <f t="shared" si="154"/>
        <v>0</v>
      </c>
      <c r="M162" s="10">
        <f t="shared" si="155"/>
        <v>0</v>
      </c>
      <c r="N162" s="10">
        <f t="shared" si="156"/>
        <v>0</v>
      </c>
      <c r="O162" s="10">
        <f t="shared" si="157"/>
        <v>0</v>
      </c>
      <c r="P162" s="10">
        <f t="shared" si="158"/>
        <v>0</v>
      </c>
      <c r="Q162" s="10">
        <f t="shared" si="159"/>
        <v>0</v>
      </c>
      <c r="R162" s="10">
        <f t="shared" si="160"/>
        <v>0</v>
      </c>
      <c r="S162" s="10">
        <f t="shared" si="161"/>
        <v>0</v>
      </c>
      <c r="T162" s="10">
        <f t="shared" si="162"/>
        <v>0</v>
      </c>
      <c r="U162" s="10">
        <f t="shared" si="163"/>
        <v>0</v>
      </c>
      <c r="V162" s="10">
        <f t="shared" si="164"/>
        <v>0</v>
      </c>
      <c r="W162" s="10">
        <f t="shared" si="165"/>
        <v>0</v>
      </c>
      <c r="X162" s="10">
        <f t="shared" si="166"/>
        <v>0</v>
      </c>
      <c r="Y162" s="1">
        <f t="shared" si="167"/>
        <v>0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1:57">
      <c r="A163">
        <f t="shared" si="148"/>
        <v>151</v>
      </c>
      <c r="C163" s="15">
        <v>930.2</v>
      </c>
      <c r="F163" t="s">
        <v>204</v>
      </c>
      <c r="G163" s="13">
        <v>17.2</v>
      </c>
      <c r="H163" s="10" t="str">
        <f t="shared" si="151"/>
        <v>Composite of Accts. 870-902, 905-916, 924 &amp; 928-930.1 - Cust</v>
      </c>
      <c r="I163" s="1">
        <f>'O and M Class.'!J$163</f>
        <v>-28084.81305272457</v>
      </c>
      <c r="J163" s="10">
        <f t="shared" si="152"/>
        <v>-23166.603638781835</v>
      </c>
      <c r="K163" s="10">
        <f t="shared" si="153"/>
        <v>-4742.032075619838</v>
      </c>
      <c r="L163" s="10">
        <f t="shared" si="154"/>
        <v>-7.2301300276553473</v>
      </c>
      <c r="M163" s="10">
        <f t="shared" si="155"/>
        <v>-106.48484785013098</v>
      </c>
      <c r="N163" s="10">
        <f t="shared" si="156"/>
        <v>-62.462360445104956</v>
      </c>
      <c r="O163" s="10">
        <f t="shared" si="157"/>
        <v>0</v>
      </c>
      <c r="P163" s="10">
        <f t="shared" si="158"/>
        <v>0</v>
      </c>
      <c r="Q163" s="10">
        <f t="shared" si="159"/>
        <v>0</v>
      </c>
      <c r="R163" s="10">
        <f t="shared" si="160"/>
        <v>0</v>
      </c>
      <c r="S163" s="10">
        <f t="shared" si="161"/>
        <v>0</v>
      </c>
      <c r="T163" s="10">
        <f t="shared" si="162"/>
        <v>0</v>
      </c>
      <c r="U163" s="10">
        <f t="shared" si="163"/>
        <v>0</v>
      </c>
      <c r="V163" s="10">
        <f t="shared" si="164"/>
        <v>0</v>
      </c>
      <c r="W163" s="10">
        <f t="shared" si="165"/>
        <v>0</v>
      </c>
      <c r="X163" s="10">
        <f t="shared" si="166"/>
        <v>0</v>
      </c>
      <c r="Y163" s="1">
        <f t="shared" si="167"/>
        <v>0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1:57">
      <c r="A164">
        <f t="shared" si="148"/>
        <v>152</v>
      </c>
      <c r="C164" s="2">
        <v>9310</v>
      </c>
      <c r="F164" t="s">
        <v>90</v>
      </c>
      <c r="G164" s="13">
        <v>17.2</v>
      </c>
      <c r="H164" s="10" t="str">
        <f t="shared" si="151"/>
        <v>Composite of Accts. 870-902, 905-916, 924 &amp; 928-930.1 - Cust</v>
      </c>
      <c r="I164" s="1">
        <f>'O and M Class.'!J$164</f>
        <v>792.48662488506545</v>
      </c>
      <c r="J164" s="10">
        <f t="shared" si="152"/>
        <v>653.70645313828163</v>
      </c>
      <c r="K164" s="10">
        <f t="shared" si="153"/>
        <v>133.80886629544841</v>
      </c>
      <c r="L164" s="10">
        <f t="shared" si="154"/>
        <v>0.20401707258439067</v>
      </c>
      <c r="M164" s="10">
        <f t="shared" si="155"/>
        <v>3.0047491331249354</v>
      </c>
      <c r="N164" s="10">
        <f t="shared" si="156"/>
        <v>1.762539245625973</v>
      </c>
      <c r="O164" s="10">
        <f t="shared" si="157"/>
        <v>0</v>
      </c>
      <c r="P164" s="10">
        <f t="shared" si="158"/>
        <v>0</v>
      </c>
      <c r="Q164" s="10">
        <f t="shared" si="159"/>
        <v>0</v>
      </c>
      <c r="R164" s="10">
        <f t="shared" si="160"/>
        <v>0</v>
      </c>
      <c r="S164" s="10">
        <f t="shared" si="161"/>
        <v>0</v>
      </c>
      <c r="T164" s="10">
        <f t="shared" si="162"/>
        <v>0</v>
      </c>
      <c r="U164" s="10">
        <f t="shared" si="163"/>
        <v>0</v>
      </c>
      <c r="V164" s="10">
        <f t="shared" si="164"/>
        <v>0</v>
      </c>
      <c r="W164" s="10">
        <f t="shared" si="165"/>
        <v>0</v>
      </c>
      <c r="X164" s="10">
        <f t="shared" si="166"/>
        <v>0</v>
      </c>
      <c r="Y164" s="1">
        <f t="shared" si="167"/>
        <v>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1:57">
      <c r="A165">
        <f t="shared" si="148"/>
        <v>153</v>
      </c>
      <c r="C165" s="2"/>
      <c r="E165" t="s">
        <v>79</v>
      </c>
      <c r="G165" s="13"/>
      <c r="H165" s="10"/>
      <c r="I165" s="1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1:57">
      <c r="A166">
        <f t="shared" si="148"/>
        <v>154</v>
      </c>
      <c r="C166" s="2">
        <v>9320</v>
      </c>
      <c r="F166" t="s">
        <v>108</v>
      </c>
      <c r="G166" s="13">
        <v>17.2</v>
      </c>
      <c r="H166" s="10" t="str">
        <f>VLOOKUP($G166,alloc,3)</f>
        <v>Composite of Accts. 870-902, 905-916, 924 &amp; 928-930.1 - Cust</v>
      </c>
      <c r="I166" s="1">
        <f>'O and M Class.'!J$166</f>
        <v>0</v>
      </c>
      <c r="J166" s="10">
        <f>$I166*VLOOKUP($G166,alloc,6)</f>
        <v>0</v>
      </c>
      <c r="K166" s="10">
        <f>$I166*VLOOKUP($G166,alloc,7)</f>
        <v>0</v>
      </c>
      <c r="L166" s="10">
        <f>$I166*VLOOKUP($G166,alloc,8)</f>
        <v>0</v>
      </c>
      <c r="M166" s="10">
        <f>$I166*VLOOKUP($G166,alloc,9)</f>
        <v>0</v>
      </c>
      <c r="N166" s="10">
        <f>$I166*VLOOKUP($G166,alloc,10)</f>
        <v>0</v>
      </c>
      <c r="O166" s="10">
        <f>$I166*VLOOKUP($G166,alloc,11)</f>
        <v>0</v>
      </c>
      <c r="P166" s="10">
        <f>$I166*VLOOKUP($G166,alloc,12)</f>
        <v>0</v>
      </c>
      <c r="Q166" s="10">
        <f>$I166*VLOOKUP($G166,alloc,13)</f>
        <v>0</v>
      </c>
      <c r="R166" s="10">
        <f>$I166*VLOOKUP($G166,alloc,14)</f>
        <v>0</v>
      </c>
      <c r="S166" s="10">
        <f>$I166*VLOOKUP($G166,alloc,15)</f>
        <v>0</v>
      </c>
      <c r="T166" s="10">
        <f>$I166*VLOOKUP($G166,alloc,16)</f>
        <v>0</v>
      </c>
      <c r="U166" s="10">
        <f>$I166*VLOOKUP($G166,alloc,17)</f>
        <v>0</v>
      </c>
      <c r="V166" s="10">
        <f>$I166*VLOOKUP($G166,alloc,18)</f>
        <v>0</v>
      </c>
      <c r="W166" s="10">
        <f>$I166*VLOOKUP($G166,alloc,19)</f>
        <v>0</v>
      </c>
      <c r="X166" s="10">
        <f>$I166*VLOOKUP($G166,alloc,20)</f>
        <v>0</v>
      </c>
      <c r="Y166" s="1">
        <f>SUM(J166:X166)-I166</f>
        <v>0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1:57">
      <c r="A167">
        <f t="shared" si="148"/>
        <v>155</v>
      </c>
      <c r="C167" s="2"/>
      <c r="D167" t="s">
        <v>32</v>
      </c>
      <c r="H167" s="10"/>
      <c r="I167" s="1">
        <f>'O and M Class.'!J$167</f>
        <v>8370722.8118137335</v>
      </c>
      <c r="J167" s="1">
        <f t="shared" ref="J167:P167" si="168">SUM(J152:J166)</f>
        <v>6925574.62975467</v>
      </c>
      <c r="K167" s="1">
        <f t="shared" si="168"/>
        <v>1394326.0199619073</v>
      </c>
      <c r="L167" s="1">
        <f t="shared" si="168"/>
        <v>2085.6873179429094</v>
      </c>
      <c r="M167" s="1">
        <f t="shared" si="168"/>
        <v>30717.856506672142</v>
      </c>
      <c r="N167" s="1">
        <f t="shared" si="168"/>
        <v>18018.618272537711</v>
      </c>
      <c r="O167" s="1">
        <f t="shared" si="168"/>
        <v>0</v>
      </c>
      <c r="P167" s="1">
        <f t="shared" si="168"/>
        <v>0</v>
      </c>
      <c r="Q167" s="1">
        <f t="shared" ref="Q167:X167" si="169">SUM(Q152:Q166)</f>
        <v>0</v>
      </c>
      <c r="R167" s="1">
        <f t="shared" si="169"/>
        <v>0</v>
      </c>
      <c r="S167" s="1">
        <f t="shared" si="169"/>
        <v>0</v>
      </c>
      <c r="T167" s="1">
        <f t="shared" si="169"/>
        <v>0</v>
      </c>
      <c r="U167" s="1">
        <f t="shared" si="169"/>
        <v>0</v>
      </c>
      <c r="V167" s="1">
        <f t="shared" si="169"/>
        <v>0</v>
      </c>
      <c r="W167" s="1">
        <f t="shared" si="169"/>
        <v>0</v>
      </c>
      <c r="X167" s="1">
        <f t="shared" si="169"/>
        <v>0</v>
      </c>
      <c r="Y167" s="1">
        <f>SUM(J167:X167)-I167</f>
        <v>0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1:57">
      <c r="A168">
        <f t="shared" si="148"/>
        <v>156</v>
      </c>
      <c r="C168" s="2"/>
      <c r="H168" s="10"/>
      <c r="I168" s="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1:57">
      <c r="A169">
        <f t="shared" si="148"/>
        <v>157</v>
      </c>
      <c r="C169" s="2"/>
      <c r="D169" t="s">
        <v>128</v>
      </c>
      <c r="H169" s="10"/>
      <c r="I169" s="1">
        <f>'O and M Class.'!J$169</f>
        <v>14996028.633508628</v>
      </c>
      <c r="J169" s="1">
        <f t="shared" ref="J169:X169" si="170">J167+J148+J141+J134+J126+J99+J75+J52+J31</f>
        <v>12393224.060276382</v>
      </c>
      <c r="K169" s="1">
        <f t="shared" si="170"/>
        <v>2514284.99090708</v>
      </c>
      <c r="L169" s="1">
        <f t="shared" si="170"/>
        <v>5918.19744586671</v>
      </c>
      <c r="M169" s="1">
        <f t="shared" si="170"/>
        <v>52053.337677940777</v>
      </c>
      <c r="N169" s="1">
        <f t="shared" si="170"/>
        <v>30548.047201359666</v>
      </c>
      <c r="O169" s="1">
        <f t="shared" si="170"/>
        <v>0</v>
      </c>
      <c r="P169" s="1">
        <f t="shared" si="170"/>
        <v>0</v>
      </c>
      <c r="Q169" s="1">
        <f t="shared" si="170"/>
        <v>0</v>
      </c>
      <c r="R169" s="1">
        <f t="shared" si="170"/>
        <v>0</v>
      </c>
      <c r="S169" s="1">
        <f t="shared" si="170"/>
        <v>0</v>
      </c>
      <c r="T169" s="1">
        <f t="shared" si="170"/>
        <v>0</v>
      </c>
      <c r="U169" s="1">
        <f t="shared" si="170"/>
        <v>0</v>
      </c>
      <c r="V169" s="1">
        <f t="shared" si="170"/>
        <v>0</v>
      </c>
      <c r="W169" s="1">
        <f t="shared" si="170"/>
        <v>0</v>
      </c>
      <c r="X169" s="1">
        <f t="shared" si="170"/>
        <v>0</v>
      </c>
      <c r="Y169" s="1">
        <f>SUM(J169:X169)-I169</f>
        <v>0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1:57">
      <c r="C170" s="2"/>
      <c r="H170" s="1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1:57">
      <c r="F171" s="2" t="s">
        <v>19</v>
      </c>
    </row>
    <row r="172" spans="1:57">
      <c r="N172" s="3"/>
      <c r="O172" s="3"/>
      <c r="Q172" s="2"/>
      <c r="R172" s="2"/>
      <c r="S172" s="2"/>
      <c r="T172" s="2"/>
      <c r="U172" s="2"/>
      <c r="V172" s="2"/>
    </row>
    <row r="173" spans="1:57">
      <c r="J173" s="24"/>
      <c r="K173" s="3"/>
      <c r="L173" s="3"/>
      <c r="M173" s="3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57">
      <c r="A174" s="41" t="s">
        <v>290</v>
      </c>
      <c r="C174" s="41" t="s">
        <v>288</v>
      </c>
      <c r="G174" s="15" t="s">
        <v>38</v>
      </c>
      <c r="H174" s="12" t="s">
        <v>38</v>
      </c>
      <c r="I174" s="2" t="s">
        <v>1</v>
      </c>
      <c r="J174" s="2" t="s">
        <v>56</v>
      </c>
      <c r="K174" s="2" t="s">
        <v>543</v>
      </c>
      <c r="L174" s="2" t="s">
        <v>543</v>
      </c>
      <c r="M174" s="42" t="s">
        <v>544</v>
      </c>
      <c r="N174" s="42" t="s">
        <v>544</v>
      </c>
      <c r="O174" s="2"/>
      <c r="P174" s="2"/>
      <c r="Q174" s="2"/>
      <c r="R174" s="2"/>
      <c r="S174" s="2"/>
      <c r="T174" s="3"/>
      <c r="U174" s="3"/>
      <c r="V174" s="3"/>
      <c r="W174" s="2"/>
      <c r="X174" s="2"/>
      <c r="Y174" s="2"/>
    </row>
    <row r="175" spans="1:57">
      <c r="A175" s="41" t="s">
        <v>289</v>
      </c>
      <c r="C175" s="41" t="s">
        <v>289</v>
      </c>
      <c r="G175" s="15" t="s">
        <v>39</v>
      </c>
      <c r="H175" s="12" t="s">
        <v>21</v>
      </c>
      <c r="I175" s="2" t="s">
        <v>2</v>
      </c>
      <c r="J175" s="2" t="s">
        <v>464</v>
      </c>
      <c r="K175" s="42" t="s">
        <v>545</v>
      </c>
      <c r="L175" s="42" t="s">
        <v>546</v>
      </c>
      <c r="M175" s="42" t="s">
        <v>545</v>
      </c>
      <c r="N175" s="42" t="s">
        <v>546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57">
      <c r="A176">
        <f>+A169+1</f>
        <v>158</v>
      </c>
      <c r="C176" s="2"/>
      <c r="D176" t="s">
        <v>110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1:57">
      <c r="A177">
        <f t="shared" ref="A177:A238" si="171">A176+1</f>
        <v>159</v>
      </c>
      <c r="C177" s="2"/>
      <c r="E177" t="s">
        <v>70</v>
      </c>
      <c r="H177" s="1"/>
      <c r="I177" s="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1:57">
      <c r="A178">
        <f t="shared" si="171"/>
        <v>160</v>
      </c>
      <c r="C178" s="44">
        <v>7500</v>
      </c>
      <c r="F178" t="s">
        <v>78</v>
      </c>
      <c r="G178" s="13">
        <v>99</v>
      </c>
      <c r="H178" s="10" t="str">
        <f t="shared" ref="H178:H185" si="172">VLOOKUP($G178,alloc,3)</f>
        <v>-</v>
      </c>
      <c r="I178" s="1">
        <f>'O and M Class.'!K$14</f>
        <v>0</v>
      </c>
      <c r="J178" s="10">
        <f t="shared" ref="J178:J194" si="173">$I178*VLOOKUP($G178,alloc,6)</f>
        <v>0</v>
      </c>
      <c r="K178" s="10">
        <f>$I178*VLOOKUP($G178,alloc,7)</f>
        <v>0</v>
      </c>
      <c r="L178" s="10">
        <f>$I178*VLOOKUP($G178,alloc,8)</f>
        <v>0</v>
      </c>
      <c r="M178" s="10">
        <f>$I178*VLOOKUP($G178,alloc,9)</f>
        <v>0</v>
      </c>
      <c r="N178" s="10">
        <f>$I178*VLOOKUP($G178,alloc,10)</f>
        <v>0</v>
      </c>
      <c r="O178" s="10">
        <f t="shared" ref="O178:O185" si="174">$I178*VLOOKUP($G178,alloc,11)</f>
        <v>0</v>
      </c>
      <c r="P178" s="10">
        <f t="shared" ref="P178:P185" si="175">$I178*VLOOKUP($G178,alloc,12)</f>
        <v>0</v>
      </c>
      <c r="Q178" s="10">
        <f t="shared" ref="Q178:Q185" si="176">$I178*VLOOKUP($G178,alloc,13)</f>
        <v>0</v>
      </c>
      <c r="R178" s="10">
        <f t="shared" ref="R178:R185" si="177">$I178*VLOOKUP($G178,alloc,14)</f>
        <v>0</v>
      </c>
      <c r="S178" s="10">
        <f t="shared" ref="S178:S185" si="178">$I178*VLOOKUP($G178,alloc,15)</f>
        <v>0</v>
      </c>
      <c r="T178" s="10">
        <f t="shared" ref="T178:T185" si="179">$I178*VLOOKUP($G178,alloc,16)</f>
        <v>0</v>
      </c>
      <c r="U178" s="10">
        <f t="shared" ref="U178:U185" si="180">$I178*VLOOKUP($G178,alloc,17)</f>
        <v>0</v>
      </c>
      <c r="V178" s="10">
        <f t="shared" ref="V178:V185" si="181">$I178*VLOOKUP($G178,alloc,18)</f>
        <v>0</v>
      </c>
      <c r="W178" s="10">
        <f t="shared" ref="W178:W185" si="182">$I178*VLOOKUP($G178,alloc,19)</f>
        <v>0</v>
      </c>
      <c r="X178" s="10">
        <f t="shared" ref="X178:X185" si="183">$I178*VLOOKUP($G178,alloc,20)</f>
        <v>0</v>
      </c>
      <c r="Y178" s="1">
        <f t="shared" ref="Y178:Y185" si="184">SUM(J178:X178)-I178</f>
        <v>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1:57">
      <c r="A179">
        <f t="shared" si="171"/>
        <v>161</v>
      </c>
      <c r="C179" s="44">
        <v>7510</v>
      </c>
      <c r="F179" t="s">
        <v>71</v>
      </c>
      <c r="G179" s="13">
        <v>99</v>
      </c>
      <c r="H179" s="10" t="str">
        <f t="shared" si="172"/>
        <v>-</v>
      </c>
      <c r="I179" s="1">
        <f>'O and M Class.'!K$15</f>
        <v>0</v>
      </c>
      <c r="J179" s="10">
        <f t="shared" si="173"/>
        <v>0</v>
      </c>
      <c r="K179" s="10">
        <f t="shared" ref="K179:K185" si="185">$I179*VLOOKUP($G179,alloc,7)</f>
        <v>0</v>
      </c>
      <c r="L179" s="10">
        <f t="shared" ref="L179:L185" si="186">$I179*VLOOKUP($G179,alloc,8)</f>
        <v>0</v>
      </c>
      <c r="M179" s="10">
        <f t="shared" ref="M179:M185" si="187">$I179*VLOOKUP($G179,alloc,9)</f>
        <v>0</v>
      </c>
      <c r="N179" s="10">
        <f t="shared" ref="N179:N185" si="188">$I179*VLOOKUP($G179,alloc,10)</f>
        <v>0</v>
      </c>
      <c r="O179" s="10">
        <f t="shared" si="174"/>
        <v>0</v>
      </c>
      <c r="P179" s="10">
        <f t="shared" si="175"/>
        <v>0</v>
      </c>
      <c r="Q179" s="10">
        <f t="shared" si="176"/>
        <v>0</v>
      </c>
      <c r="R179" s="10">
        <f t="shared" si="177"/>
        <v>0</v>
      </c>
      <c r="S179" s="10">
        <f t="shared" si="178"/>
        <v>0</v>
      </c>
      <c r="T179" s="10">
        <f t="shared" si="179"/>
        <v>0</v>
      </c>
      <c r="U179" s="10">
        <f t="shared" si="180"/>
        <v>0</v>
      </c>
      <c r="V179" s="10">
        <f t="shared" si="181"/>
        <v>0</v>
      </c>
      <c r="W179" s="10">
        <f t="shared" si="182"/>
        <v>0</v>
      </c>
      <c r="X179" s="10">
        <f t="shared" si="183"/>
        <v>0</v>
      </c>
      <c r="Y179" s="1">
        <f t="shared" si="184"/>
        <v>0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1:57">
      <c r="A180">
        <f t="shared" si="171"/>
        <v>162</v>
      </c>
      <c r="C180" s="2">
        <v>7530</v>
      </c>
      <c r="F180" t="s">
        <v>72</v>
      </c>
      <c r="G180" s="13">
        <v>99</v>
      </c>
      <c r="H180" s="10" t="str">
        <f t="shared" si="172"/>
        <v>-</v>
      </c>
      <c r="I180" s="1">
        <f>'O and M Class.'!K$16</f>
        <v>0</v>
      </c>
      <c r="J180" s="10">
        <f t="shared" si="173"/>
        <v>0</v>
      </c>
      <c r="K180" s="10">
        <f t="shared" si="185"/>
        <v>0</v>
      </c>
      <c r="L180" s="10">
        <f t="shared" si="186"/>
        <v>0</v>
      </c>
      <c r="M180" s="10">
        <f t="shared" si="187"/>
        <v>0</v>
      </c>
      <c r="N180" s="10">
        <f t="shared" si="188"/>
        <v>0</v>
      </c>
      <c r="O180" s="10">
        <f t="shared" si="174"/>
        <v>0</v>
      </c>
      <c r="P180" s="10">
        <f t="shared" si="175"/>
        <v>0</v>
      </c>
      <c r="Q180" s="10">
        <f t="shared" si="176"/>
        <v>0</v>
      </c>
      <c r="R180" s="10">
        <f t="shared" si="177"/>
        <v>0</v>
      </c>
      <c r="S180" s="10">
        <f t="shared" si="178"/>
        <v>0</v>
      </c>
      <c r="T180" s="10">
        <f t="shared" si="179"/>
        <v>0</v>
      </c>
      <c r="U180" s="10">
        <f t="shared" si="180"/>
        <v>0</v>
      </c>
      <c r="V180" s="10">
        <f t="shared" si="181"/>
        <v>0</v>
      </c>
      <c r="W180" s="10">
        <f t="shared" si="182"/>
        <v>0</v>
      </c>
      <c r="X180" s="10">
        <f t="shared" si="183"/>
        <v>0</v>
      </c>
      <c r="Y180" s="1">
        <f t="shared" si="184"/>
        <v>0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1:57">
      <c r="A181">
        <f t="shared" si="171"/>
        <v>163</v>
      </c>
      <c r="C181" s="2">
        <v>7540</v>
      </c>
      <c r="F181" t="s">
        <v>73</v>
      </c>
      <c r="G181" s="13">
        <v>99</v>
      </c>
      <c r="H181" s="10" t="str">
        <f t="shared" si="172"/>
        <v>-</v>
      </c>
      <c r="I181" s="1">
        <f>'O and M Class.'!K$17</f>
        <v>0</v>
      </c>
      <c r="J181" s="10">
        <f t="shared" si="173"/>
        <v>0</v>
      </c>
      <c r="K181" s="10">
        <f t="shared" si="185"/>
        <v>0</v>
      </c>
      <c r="L181" s="10">
        <f t="shared" si="186"/>
        <v>0</v>
      </c>
      <c r="M181" s="10">
        <f t="shared" si="187"/>
        <v>0</v>
      </c>
      <c r="N181" s="10">
        <f t="shared" si="188"/>
        <v>0</v>
      </c>
      <c r="O181" s="10">
        <f t="shared" si="174"/>
        <v>0</v>
      </c>
      <c r="P181" s="10">
        <f t="shared" si="175"/>
        <v>0</v>
      </c>
      <c r="Q181" s="10">
        <f t="shared" si="176"/>
        <v>0</v>
      </c>
      <c r="R181" s="10">
        <f t="shared" si="177"/>
        <v>0</v>
      </c>
      <c r="S181" s="10">
        <f t="shared" si="178"/>
        <v>0</v>
      </c>
      <c r="T181" s="10">
        <f t="shared" si="179"/>
        <v>0</v>
      </c>
      <c r="U181" s="10">
        <f t="shared" si="180"/>
        <v>0</v>
      </c>
      <c r="V181" s="10">
        <f t="shared" si="181"/>
        <v>0</v>
      </c>
      <c r="W181" s="10">
        <f t="shared" si="182"/>
        <v>0</v>
      </c>
      <c r="X181" s="10">
        <f t="shared" si="183"/>
        <v>0</v>
      </c>
      <c r="Y181" s="1">
        <f t="shared" si="184"/>
        <v>0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1:57">
      <c r="A182">
        <f t="shared" si="171"/>
        <v>164</v>
      </c>
      <c r="C182" s="2">
        <v>7550</v>
      </c>
      <c r="F182" t="s">
        <v>74</v>
      </c>
      <c r="G182" s="13">
        <v>99</v>
      </c>
      <c r="H182" s="10" t="str">
        <f t="shared" si="172"/>
        <v>-</v>
      </c>
      <c r="I182" s="1">
        <f>'O and M Class.'!K$18</f>
        <v>0</v>
      </c>
      <c r="J182" s="10">
        <f t="shared" si="173"/>
        <v>0</v>
      </c>
      <c r="K182" s="10">
        <f t="shared" si="185"/>
        <v>0</v>
      </c>
      <c r="L182" s="10">
        <f t="shared" si="186"/>
        <v>0</v>
      </c>
      <c r="M182" s="10">
        <f t="shared" si="187"/>
        <v>0</v>
      </c>
      <c r="N182" s="10">
        <f t="shared" si="188"/>
        <v>0</v>
      </c>
      <c r="O182" s="10">
        <f t="shared" si="174"/>
        <v>0</v>
      </c>
      <c r="P182" s="10">
        <f t="shared" si="175"/>
        <v>0</v>
      </c>
      <c r="Q182" s="10">
        <f t="shared" si="176"/>
        <v>0</v>
      </c>
      <c r="R182" s="10">
        <f t="shared" si="177"/>
        <v>0</v>
      </c>
      <c r="S182" s="10">
        <f t="shared" si="178"/>
        <v>0</v>
      </c>
      <c r="T182" s="10">
        <f t="shared" si="179"/>
        <v>0</v>
      </c>
      <c r="U182" s="10">
        <f t="shared" si="180"/>
        <v>0</v>
      </c>
      <c r="V182" s="10">
        <f t="shared" si="181"/>
        <v>0</v>
      </c>
      <c r="W182" s="10">
        <f t="shared" si="182"/>
        <v>0</v>
      </c>
      <c r="X182" s="10">
        <f t="shared" si="183"/>
        <v>0</v>
      </c>
      <c r="Y182" s="1">
        <f t="shared" si="184"/>
        <v>0</v>
      </c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1:57">
      <c r="A183">
        <f t="shared" si="171"/>
        <v>165</v>
      </c>
      <c r="C183" s="44">
        <v>7560</v>
      </c>
      <c r="F183" t="s">
        <v>75</v>
      </c>
      <c r="G183" s="13">
        <v>99</v>
      </c>
      <c r="H183" s="10" t="str">
        <f t="shared" si="172"/>
        <v>-</v>
      </c>
      <c r="I183" s="1">
        <f>'O and M Class.'!K$19</f>
        <v>0</v>
      </c>
      <c r="J183" s="10">
        <f t="shared" si="173"/>
        <v>0</v>
      </c>
      <c r="K183" s="10">
        <f t="shared" si="185"/>
        <v>0</v>
      </c>
      <c r="L183" s="10">
        <f t="shared" si="186"/>
        <v>0</v>
      </c>
      <c r="M183" s="10">
        <f t="shared" si="187"/>
        <v>0</v>
      </c>
      <c r="N183" s="10">
        <f t="shared" si="188"/>
        <v>0</v>
      </c>
      <c r="O183" s="10">
        <f t="shared" si="174"/>
        <v>0</v>
      </c>
      <c r="P183" s="10">
        <f t="shared" si="175"/>
        <v>0</v>
      </c>
      <c r="Q183" s="10">
        <f t="shared" si="176"/>
        <v>0</v>
      </c>
      <c r="R183" s="10">
        <f t="shared" si="177"/>
        <v>0</v>
      </c>
      <c r="S183" s="10">
        <f t="shared" si="178"/>
        <v>0</v>
      </c>
      <c r="T183" s="10">
        <f t="shared" si="179"/>
        <v>0</v>
      </c>
      <c r="U183" s="10">
        <f t="shared" si="180"/>
        <v>0</v>
      </c>
      <c r="V183" s="10">
        <f t="shared" si="181"/>
        <v>0</v>
      </c>
      <c r="W183" s="10">
        <f t="shared" si="182"/>
        <v>0</v>
      </c>
      <c r="X183" s="10">
        <f t="shared" si="183"/>
        <v>0</v>
      </c>
      <c r="Y183" s="1">
        <f t="shared" si="184"/>
        <v>0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1:57">
      <c r="A184">
        <f t="shared" si="171"/>
        <v>166</v>
      </c>
      <c r="C184" s="2">
        <v>7570</v>
      </c>
      <c r="F184" t="s">
        <v>76</v>
      </c>
      <c r="G184" s="13">
        <v>99</v>
      </c>
      <c r="H184" s="10" t="str">
        <f t="shared" si="172"/>
        <v>-</v>
      </c>
      <c r="I184" s="1">
        <f>'O and M Class.'!K$20</f>
        <v>0</v>
      </c>
      <c r="J184" s="10">
        <f t="shared" si="173"/>
        <v>0</v>
      </c>
      <c r="K184" s="10">
        <f t="shared" si="185"/>
        <v>0</v>
      </c>
      <c r="L184" s="10">
        <f t="shared" si="186"/>
        <v>0</v>
      </c>
      <c r="M184" s="10">
        <f t="shared" si="187"/>
        <v>0</v>
      </c>
      <c r="N184" s="10">
        <f t="shared" si="188"/>
        <v>0</v>
      </c>
      <c r="O184" s="10">
        <f t="shared" si="174"/>
        <v>0</v>
      </c>
      <c r="P184" s="10">
        <f t="shared" si="175"/>
        <v>0</v>
      </c>
      <c r="Q184" s="10">
        <f t="shared" si="176"/>
        <v>0</v>
      </c>
      <c r="R184" s="10">
        <f t="shared" si="177"/>
        <v>0</v>
      </c>
      <c r="S184" s="10">
        <f t="shared" si="178"/>
        <v>0</v>
      </c>
      <c r="T184" s="10">
        <f t="shared" si="179"/>
        <v>0</v>
      </c>
      <c r="U184" s="10">
        <f t="shared" si="180"/>
        <v>0</v>
      </c>
      <c r="V184" s="10">
        <f t="shared" si="181"/>
        <v>0</v>
      </c>
      <c r="W184" s="10">
        <f t="shared" si="182"/>
        <v>0</v>
      </c>
      <c r="X184" s="10">
        <f t="shared" si="183"/>
        <v>0</v>
      </c>
      <c r="Y184" s="1">
        <f t="shared" si="184"/>
        <v>0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1:57">
      <c r="A185">
        <f t="shared" si="171"/>
        <v>167</v>
      </c>
      <c r="C185" s="2">
        <v>7590</v>
      </c>
      <c r="F185" t="s">
        <v>77</v>
      </c>
      <c r="G185" s="13">
        <v>99</v>
      </c>
      <c r="H185" s="10" t="str">
        <f t="shared" si="172"/>
        <v>-</v>
      </c>
      <c r="I185" s="1">
        <f>'O and M Class.'!K$21</f>
        <v>0</v>
      </c>
      <c r="J185" s="10">
        <f t="shared" si="173"/>
        <v>0</v>
      </c>
      <c r="K185" s="10">
        <f t="shared" si="185"/>
        <v>0</v>
      </c>
      <c r="L185" s="10">
        <f t="shared" si="186"/>
        <v>0</v>
      </c>
      <c r="M185" s="10">
        <f t="shared" si="187"/>
        <v>0</v>
      </c>
      <c r="N185" s="10">
        <f t="shared" si="188"/>
        <v>0</v>
      </c>
      <c r="O185" s="10">
        <f t="shared" si="174"/>
        <v>0</v>
      </c>
      <c r="P185" s="10">
        <f t="shared" si="175"/>
        <v>0</v>
      </c>
      <c r="Q185" s="10">
        <f t="shared" si="176"/>
        <v>0</v>
      </c>
      <c r="R185" s="10">
        <f t="shared" si="177"/>
        <v>0</v>
      </c>
      <c r="S185" s="10">
        <f t="shared" si="178"/>
        <v>0</v>
      </c>
      <c r="T185" s="10">
        <f t="shared" si="179"/>
        <v>0</v>
      </c>
      <c r="U185" s="10">
        <f t="shared" si="180"/>
        <v>0</v>
      </c>
      <c r="V185" s="10">
        <f t="shared" si="181"/>
        <v>0</v>
      </c>
      <c r="W185" s="10">
        <f t="shared" si="182"/>
        <v>0</v>
      </c>
      <c r="X185" s="10">
        <f t="shared" si="183"/>
        <v>0</v>
      </c>
      <c r="Y185" s="1">
        <f t="shared" si="184"/>
        <v>0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1:57">
      <c r="A186">
        <f t="shared" si="171"/>
        <v>168</v>
      </c>
      <c r="C186" s="2"/>
      <c r="E186" t="s">
        <v>79</v>
      </c>
      <c r="H186" s="10"/>
      <c r="I186" s="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1:57">
      <c r="A187">
        <f t="shared" si="171"/>
        <v>169</v>
      </c>
      <c r="C187" s="44">
        <v>7610</v>
      </c>
      <c r="F187" t="s">
        <v>87</v>
      </c>
      <c r="G187" s="13">
        <v>99</v>
      </c>
      <c r="H187" s="10" t="str">
        <f t="shared" ref="H187:H194" si="189">VLOOKUP($G187,alloc,3)</f>
        <v>-</v>
      </c>
      <c r="I187" s="1">
        <f>'O and M Class.'!K$23</f>
        <v>0</v>
      </c>
      <c r="J187" s="10">
        <f t="shared" si="173"/>
        <v>0</v>
      </c>
      <c r="K187" s="10">
        <f t="shared" ref="K187:K194" si="190">$I187*VLOOKUP($G187,alloc,7)</f>
        <v>0</v>
      </c>
      <c r="L187" s="10">
        <f t="shared" ref="L187:L194" si="191">$I187*VLOOKUP($G187,alloc,8)</f>
        <v>0</v>
      </c>
      <c r="M187" s="10">
        <f t="shared" ref="M187:M194" si="192">$I187*VLOOKUP($G187,alloc,9)</f>
        <v>0</v>
      </c>
      <c r="N187" s="10">
        <f t="shared" ref="N187:N194" si="193">$I187*VLOOKUP($G187,alloc,10)</f>
        <v>0</v>
      </c>
      <c r="O187" s="10">
        <f t="shared" ref="O187:O194" si="194">$I187*VLOOKUP($G187,alloc,11)</f>
        <v>0</v>
      </c>
      <c r="P187" s="10">
        <f t="shared" ref="P187:P194" si="195">$I187*VLOOKUP($G187,alloc,12)</f>
        <v>0</v>
      </c>
      <c r="Q187" s="10">
        <f t="shared" ref="Q187:Q194" si="196">$I187*VLOOKUP($G187,alloc,13)</f>
        <v>0</v>
      </c>
      <c r="R187" s="10">
        <f t="shared" ref="R187:R194" si="197">$I187*VLOOKUP($G187,alloc,14)</f>
        <v>0</v>
      </c>
      <c r="S187" s="10">
        <f t="shared" ref="S187:S194" si="198">$I187*VLOOKUP($G187,alloc,15)</f>
        <v>0</v>
      </c>
      <c r="T187" s="10">
        <f t="shared" ref="T187:T194" si="199">$I187*VLOOKUP($G187,alloc,16)</f>
        <v>0</v>
      </c>
      <c r="U187" s="10">
        <f t="shared" ref="U187:U194" si="200">$I187*VLOOKUP($G187,alloc,17)</f>
        <v>0</v>
      </c>
      <c r="V187" s="10">
        <f t="shared" ref="V187:V194" si="201">$I187*VLOOKUP($G187,alloc,18)</f>
        <v>0</v>
      </c>
      <c r="W187" s="10">
        <f t="shared" ref="W187:W194" si="202">$I187*VLOOKUP($G187,alloc,19)</f>
        <v>0</v>
      </c>
      <c r="X187" s="10">
        <f t="shared" ref="X187:X194" si="203">$I187*VLOOKUP($G187,alloc,20)</f>
        <v>0</v>
      </c>
      <c r="Y187" s="1">
        <f t="shared" ref="Y187:Y195" si="204">SUM(J187:X187)-I187</f>
        <v>0</v>
      </c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1:57">
      <c r="A188">
        <f t="shared" si="171"/>
        <v>170</v>
      </c>
      <c r="C188" s="2">
        <v>7620</v>
      </c>
      <c r="F188" t="s">
        <v>80</v>
      </c>
      <c r="G188" s="13">
        <v>99</v>
      </c>
      <c r="H188" s="10" t="str">
        <f t="shared" si="189"/>
        <v>-</v>
      </c>
      <c r="I188" s="1">
        <f>'O and M Class.'!K$24</f>
        <v>0</v>
      </c>
      <c r="J188" s="10">
        <f t="shared" si="173"/>
        <v>0</v>
      </c>
      <c r="K188" s="10">
        <f t="shared" si="190"/>
        <v>0</v>
      </c>
      <c r="L188" s="10">
        <f t="shared" si="191"/>
        <v>0</v>
      </c>
      <c r="M188" s="10">
        <f t="shared" si="192"/>
        <v>0</v>
      </c>
      <c r="N188" s="10">
        <f t="shared" si="193"/>
        <v>0</v>
      </c>
      <c r="O188" s="10">
        <f t="shared" si="194"/>
        <v>0</v>
      </c>
      <c r="P188" s="10">
        <f t="shared" si="195"/>
        <v>0</v>
      </c>
      <c r="Q188" s="10">
        <f t="shared" si="196"/>
        <v>0</v>
      </c>
      <c r="R188" s="10">
        <f t="shared" si="197"/>
        <v>0</v>
      </c>
      <c r="S188" s="10">
        <f t="shared" si="198"/>
        <v>0</v>
      </c>
      <c r="T188" s="10">
        <f t="shared" si="199"/>
        <v>0</v>
      </c>
      <c r="U188" s="10">
        <f t="shared" si="200"/>
        <v>0</v>
      </c>
      <c r="V188" s="10">
        <f t="shared" si="201"/>
        <v>0</v>
      </c>
      <c r="W188" s="10">
        <f t="shared" si="202"/>
        <v>0</v>
      </c>
      <c r="X188" s="10">
        <f t="shared" si="203"/>
        <v>0</v>
      </c>
      <c r="Y188" s="1">
        <f t="shared" si="204"/>
        <v>0</v>
      </c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1:57">
      <c r="A189">
        <f t="shared" si="171"/>
        <v>171</v>
      </c>
      <c r="C189" s="2">
        <v>7640</v>
      </c>
      <c r="F189" t="s">
        <v>81</v>
      </c>
      <c r="G189" s="13">
        <v>99</v>
      </c>
      <c r="H189" s="10" t="str">
        <f t="shared" si="189"/>
        <v>-</v>
      </c>
      <c r="I189" s="1">
        <f>'O and M Class.'!K$25</f>
        <v>0</v>
      </c>
      <c r="J189" s="10">
        <f t="shared" si="173"/>
        <v>0</v>
      </c>
      <c r="K189" s="10">
        <f t="shared" si="190"/>
        <v>0</v>
      </c>
      <c r="L189" s="10">
        <f t="shared" si="191"/>
        <v>0</v>
      </c>
      <c r="M189" s="10">
        <f t="shared" si="192"/>
        <v>0</v>
      </c>
      <c r="N189" s="10">
        <f t="shared" si="193"/>
        <v>0</v>
      </c>
      <c r="O189" s="10">
        <f t="shared" si="194"/>
        <v>0</v>
      </c>
      <c r="P189" s="10">
        <f t="shared" si="195"/>
        <v>0</v>
      </c>
      <c r="Q189" s="10">
        <f t="shared" si="196"/>
        <v>0</v>
      </c>
      <c r="R189" s="10">
        <f t="shared" si="197"/>
        <v>0</v>
      </c>
      <c r="S189" s="10">
        <f t="shared" si="198"/>
        <v>0</v>
      </c>
      <c r="T189" s="10">
        <f t="shared" si="199"/>
        <v>0</v>
      </c>
      <c r="U189" s="10">
        <f t="shared" si="200"/>
        <v>0</v>
      </c>
      <c r="V189" s="10">
        <f t="shared" si="201"/>
        <v>0</v>
      </c>
      <c r="W189" s="10">
        <f t="shared" si="202"/>
        <v>0</v>
      </c>
      <c r="X189" s="10">
        <f t="shared" si="203"/>
        <v>0</v>
      </c>
      <c r="Y189" s="1">
        <f t="shared" si="204"/>
        <v>0</v>
      </c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1:57">
      <c r="A190">
        <f t="shared" si="171"/>
        <v>172</v>
      </c>
      <c r="C190" s="2">
        <v>7650</v>
      </c>
      <c r="F190" t="s">
        <v>82</v>
      </c>
      <c r="G190" s="13">
        <v>99</v>
      </c>
      <c r="H190" s="10" t="str">
        <f t="shared" si="189"/>
        <v>-</v>
      </c>
      <c r="I190" s="1">
        <f>'O and M Class.'!K$26</f>
        <v>0</v>
      </c>
      <c r="J190" s="10">
        <f t="shared" si="173"/>
        <v>0</v>
      </c>
      <c r="K190" s="10">
        <f t="shared" si="190"/>
        <v>0</v>
      </c>
      <c r="L190" s="10">
        <f t="shared" si="191"/>
        <v>0</v>
      </c>
      <c r="M190" s="10">
        <f t="shared" si="192"/>
        <v>0</v>
      </c>
      <c r="N190" s="10">
        <f t="shared" si="193"/>
        <v>0</v>
      </c>
      <c r="O190" s="10">
        <f t="shared" si="194"/>
        <v>0</v>
      </c>
      <c r="P190" s="10">
        <f t="shared" si="195"/>
        <v>0</v>
      </c>
      <c r="Q190" s="10">
        <f t="shared" si="196"/>
        <v>0</v>
      </c>
      <c r="R190" s="10">
        <f t="shared" si="197"/>
        <v>0</v>
      </c>
      <c r="S190" s="10">
        <f t="shared" si="198"/>
        <v>0</v>
      </c>
      <c r="T190" s="10">
        <f t="shared" si="199"/>
        <v>0</v>
      </c>
      <c r="U190" s="10">
        <f t="shared" si="200"/>
        <v>0</v>
      </c>
      <c r="V190" s="10">
        <f t="shared" si="201"/>
        <v>0</v>
      </c>
      <c r="W190" s="10">
        <f t="shared" si="202"/>
        <v>0</v>
      </c>
      <c r="X190" s="10">
        <f t="shared" si="203"/>
        <v>0</v>
      </c>
      <c r="Y190" s="1">
        <f t="shared" si="204"/>
        <v>0</v>
      </c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1:57">
      <c r="A191">
        <f t="shared" si="171"/>
        <v>173</v>
      </c>
      <c r="C191" s="2">
        <v>7660</v>
      </c>
      <c r="F191" t="s">
        <v>83</v>
      </c>
      <c r="G191" s="13">
        <v>99</v>
      </c>
      <c r="H191" s="10" t="str">
        <f t="shared" si="189"/>
        <v>-</v>
      </c>
      <c r="I191" s="1">
        <f>'O and M Class.'!K$27</f>
        <v>0</v>
      </c>
      <c r="J191" s="10">
        <f t="shared" si="173"/>
        <v>0</v>
      </c>
      <c r="K191" s="10">
        <f t="shared" si="190"/>
        <v>0</v>
      </c>
      <c r="L191" s="10">
        <f t="shared" si="191"/>
        <v>0</v>
      </c>
      <c r="M191" s="10">
        <f t="shared" si="192"/>
        <v>0</v>
      </c>
      <c r="N191" s="10">
        <f t="shared" si="193"/>
        <v>0</v>
      </c>
      <c r="O191" s="10">
        <f t="shared" si="194"/>
        <v>0</v>
      </c>
      <c r="P191" s="10">
        <f t="shared" si="195"/>
        <v>0</v>
      </c>
      <c r="Q191" s="10">
        <f t="shared" si="196"/>
        <v>0</v>
      </c>
      <c r="R191" s="10">
        <f t="shared" si="197"/>
        <v>0</v>
      </c>
      <c r="S191" s="10">
        <f t="shared" si="198"/>
        <v>0</v>
      </c>
      <c r="T191" s="10">
        <f t="shared" si="199"/>
        <v>0</v>
      </c>
      <c r="U191" s="10">
        <f t="shared" si="200"/>
        <v>0</v>
      </c>
      <c r="V191" s="10">
        <f t="shared" si="201"/>
        <v>0</v>
      </c>
      <c r="W191" s="10">
        <f t="shared" si="202"/>
        <v>0</v>
      </c>
      <c r="X191" s="10">
        <f t="shared" si="203"/>
        <v>0</v>
      </c>
      <c r="Y191" s="1">
        <f t="shared" si="204"/>
        <v>0</v>
      </c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1:57">
      <c r="A192">
        <f t="shared" si="171"/>
        <v>174</v>
      </c>
      <c r="C192" s="2">
        <v>7670</v>
      </c>
      <c r="F192" t="s">
        <v>84</v>
      </c>
      <c r="G192" s="13">
        <v>99</v>
      </c>
      <c r="H192" s="10" t="str">
        <f t="shared" si="189"/>
        <v>-</v>
      </c>
      <c r="I192" s="1">
        <f>'O and M Class.'!K$28</f>
        <v>0</v>
      </c>
      <c r="J192" s="10">
        <f t="shared" si="173"/>
        <v>0</v>
      </c>
      <c r="K192" s="10">
        <f t="shared" si="190"/>
        <v>0</v>
      </c>
      <c r="L192" s="10">
        <f t="shared" si="191"/>
        <v>0</v>
      </c>
      <c r="M192" s="10">
        <f t="shared" si="192"/>
        <v>0</v>
      </c>
      <c r="N192" s="10">
        <f t="shared" si="193"/>
        <v>0</v>
      </c>
      <c r="O192" s="10">
        <f t="shared" si="194"/>
        <v>0</v>
      </c>
      <c r="P192" s="10">
        <f t="shared" si="195"/>
        <v>0</v>
      </c>
      <c r="Q192" s="10">
        <f t="shared" si="196"/>
        <v>0</v>
      </c>
      <c r="R192" s="10">
        <f t="shared" si="197"/>
        <v>0</v>
      </c>
      <c r="S192" s="10">
        <f t="shared" si="198"/>
        <v>0</v>
      </c>
      <c r="T192" s="10">
        <f t="shared" si="199"/>
        <v>0</v>
      </c>
      <c r="U192" s="10">
        <f t="shared" si="200"/>
        <v>0</v>
      </c>
      <c r="V192" s="10">
        <f t="shared" si="201"/>
        <v>0</v>
      </c>
      <c r="W192" s="10">
        <f t="shared" si="202"/>
        <v>0</v>
      </c>
      <c r="X192" s="10">
        <f t="shared" si="203"/>
        <v>0</v>
      </c>
      <c r="Y192" s="1">
        <f t="shared" si="204"/>
        <v>0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1:57">
      <c r="A193">
        <f t="shared" si="171"/>
        <v>175</v>
      </c>
      <c r="C193" s="2">
        <v>7680</v>
      </c>
      <c r="F193" t="s">
        <v>85</v>
      </c>
      <c r="G193" s="13">
        <v>99</v>
      </c>
      <c r="H193" s="10" t="str">
        <f t="shared" si="189"/>
        <v>-</v>
      </c>
      <c r="I193" s="1">
        <f>'O and M Class.'!K$29</f>
        <v>0</v>
      </c>
      <c r="J193" s="10">
        <f t="shared" si="173"/>
        <v>0</v>
      </c>
      <c r="K193" s="10">
        <f t="shared" si="190"/>
        <v>0</v>
      </c>
      <c r="L193" s="10">
        <f t="shared" si="191"/>
        <v>0</v>
      </c>
      <c r="M193" s="10">
        <f t="shared" si="192"/>
        <v>0</v>
      </c>
      <c r="N193" s="10">
        <f t="shared" si="193"/>
        <v>0</v>
      </c>
      <c r="O193" s="10">
        <f t="shared" si="194"/>
        <v>0</v>
      </c>
      <c r="P193" s="10">
        <f t="shared" si="195"/>
        <v>0</v>
      </c>
      <c r="Q193" s="10">
        <f t="shared" si="196"/>
        <v>0</v>
      </c>
      <c r="R193" s="10">
        <f t="shared" si="197"/>
        <v>0</v>
      </c>
      <c r="S193" s="10">
        <f t="shared" si="198"/>
        <v>0</v>
      </c>
      <c r="T193" s="10">
        <f t="shared" si="199"/>
        <v>0</v>
      </c>
      <c r="U193" s="10">
        <f t="shared" si="200"/>
        <v>0</v>
      </c>
      <c r="V193" s="10">
        <f t="shared" si="201"/>
        <v>0</v>
      </c>
      <c r="W193" s="10">
        <f t="shared" si="202"/>
        <v>0</v>
      </c>
      <c r="X193" s="10">
        <f t="shared" si="203"/>
        <v>0</v>
      </c>
      <c r="Y193" s="1">
        <f t="shared" si="204"/>
        <v>0</v>
      </c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1:57">
      <c r="A194">
        <f t="shared" si="171"/>
        <v>176</v>
      </c>
      <c r="C194" s="2">
        <v>7690</v>
      </c>
      <c r="F194" t="s">
        <v>86</v>
      </c>
      <c r="G194" s="13">
        <v>99</v>
      </c>
      <c r="H194" s="10" t="str">
        <f t="shared" si="189"/>
        <v>-</v>
      </c>
      <c r="I194" s="1">
        <f>'O and M Class.'!K$30</f>
        <v>0</v>
      </c>
      <c r="J194" s="10">
        <f t="shared" si="173"/>
        <v>0</v>
      </c>
      <c r="K194" s="10">
        <f t="shared" si="190"/>
        <v>0</v>
      </c>
      <c r="L194" s="10">
        <f t="shared" si="191"/>
        <v>0</v>
      </c>
      <c r="M194" s="10">
        <f t="shared" si="192"/>
        <v>0</v>
      </c>
      <c r="N194" s="10">
        <f t="shared" si="193"/>
        <v>0</v>
      </c>
      <c r="O194" s="10">
        <f t="shared" si="194"/>
        <v>0</v>
      </c>
      <c r="P194" s="10">
        <f t="shared" si="195"/>
        <v>0</v>
      </c>
      <c r="Q194" s="10">
        <f t="shared" si="196"/>
        <v>0</v>
      </c>
      <c r="R194" s="10">
        <f t="shared" si="197"/>
        <v>0</v>
      </c>
      <c r="S194" s="10">
        <f t="shared" si="198"/>
        <v>0</v>
      </c>
      <c r="T194" s="10">
        <f t="shared" si="199"/>
        <v>0</v>
      </c>
      <c r="U194" s="10">
        <f t="shared" si="200"/>
        <v>0</v>
      </c>
      <c r="V194" s="10">
        <f t="shared" si="201"/>
        <v>0</v>
      </c>
      <c r="W194" s="10">
        <f t="shared" si="202"/>
        <v>0</v>
      </c>
      <c r="X194" s="10">
        <f t="shared" si="203"/>
        <v>0</v>
      </c>
      <c r="Y194" s="1">
        <f t="shared" si="204"/>
        <v>0</v>
      </c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1:57">
      <c r="A195">
        <f t="shared" si="171"/>
        <v>177</v>
      </c>
      <c r="C195" s="2"/>
      <c r="D195" t="s">
        <v>109</v>
      </c>
      <c r="G195" s="13"/>
      <c r="H195" s="10"/>
      <c r="I195" s="1">
        <f>'O and M Class.'!K$31</f>
        <v>0</v>
      </c>
      <c r="J195" s="1">
        <f t="shared" ref="J195:X195" si="205">SUM(J178:J194)</f>
        <v>0</v>
      </c>
      <c r="K195" s="1">
        <f t="shared" si="205"/>
        <v>0</v>
      </c>
      <c r="L195" s="1">
        <f t="shared" si="205"/>
        <v>0</v>
      </c>
      <c r="M195" s="1">
        <f t="shared" si="205"/>
        <v>0</v>
      </c>
      <c r="N195" s="1">
        <f t="shared" si="205"/>
        <v>0</v>
      </c>
      <c r="O195" s="1">
        <f t="shared" si="205"/>
        <v>0</v>
      </c>
      <c r="P195" s="1">
        <f t="shared" si="205"/>
        <v>0</v>
      </c>
      <c r="Q195" s="1">
        <f t="shared" si="205"/>
        <v>0</v>
      </c>
      <c r="R195" s="1">
        <f t="shared" si="205"/>
        <v>0</v>
      </c>
      <c r="S195" s="1">
        <f t="shared" si="205"/>
        <v>0</v>
      </c>
      <c r="T195" s="1">
        <f t="shared" si="205"/>
        <v>0</v>
      </c>
      <c r="U195" s="1">
        <f t="shared" si="205"/>
        <v>0</v>
      </c>
      <c r="V195" s="1">
        <f t="shared" si="205"/>
        <v>0</v>
      </c>
      <c r="W195" s="1">
        <f t="shared" si="205"/>
        <v>0</v>
      </c>
      <c r="X195" s="1">
        <f t="shared" si="205"/>
        <v>0</v>
      </c>
      <c r="Y195" s="1">
        <f t="shared" si="204"/>
        <v>0</v>
      </c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1:57">
      <c r="A196">
        <f t="shared" si="171"/>
        <v>178</v>
      </c>
      <c r="C196" s="2"/>
      <c r="G196" s="13"/>
      <c r="H196" s="10"/>
      <c r="I196" s="1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1:57">
      <c r="A197">
        <f t="shared" si="171"/>
        <v>179</v>
      </c>
      <c r="C197" s="2"/>
      <c r="D197" t="s">
        <v>111</v>
      </c>
      <c r="G197" s="13"/>
      <c r="H197" s="10"/>
      <c r="I197" s="1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1:57">
      <c r="A198">
        <f t="shared" si="171"/>
        <v>180</v>
      </c>
      <c r="C198" s="2"/>
      <c r="E198" t="s">
        <v>70</v>
      </c>
      <c r="G198" s="13"/>
      <c r="H198" s="10"/>
      <c r="I198" s="1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1:57">
      <c r="A199">
        <f t="shared" si="171"/>
        <v>181</v>
      </c>
      <c r="C199" s="2">
        <v>8001</v>
      </c>
      <c r="F199" t="s">
        <v>380</v>
      </c>
      <c r="G199" s="13">
        <v>99</v>
      </c>
      <c r="H199" s="10" t="str">
        <f t="shared" ref="H199:H213" si="206">VLOOKUP($G199,alloc,3)</f>
        <v>-</v>
      </c>
      <c r="I199" s="1">
        <f>'O and M Class.'!K35</f>
        <v>0</v>
      </c>
      <c r="J199" s="10">
        <f t="shared" ref="J199:J213" si="207">$I199*VLOOKUP($G199,alloc,6)</f>
        <v>0</v>
      </c>
      <c r="K199" s="10">
        <f t="shared" ref="K199:K213" si="208">$I199*VLOOKUP($G199,alloc,7)</f>
        <v>0</v>
      </c>
      <c r="L199" s="10">
        <f t="shared" ref="L199:L213" si="209">$I199*VLOOKUP($G199,alloc,8)</f>
        <v>0</v>
      </c>
      <c r="M199" s="10">
        <f t="shared" ref="M199:M213" si="210">$I199*VLOOKUP($G199,alloc,9)</f>
        <v>0</v>
      </c>
      <c r="N199" s="10">
        <f t="shared" ref="N199:N213" si="211">$I199*VLOOKUP($G199,alloc,10)</f>
        <v>0</v>
      </c>
      <c r="O199" s="10">
        <f t="shared" ref="O199:O213" si="212">$I199*VLOOKUP($G199,alloc,11)</f>
        <v>0</v>
      </c>
      <c r="P199" s="10">
        <f t="shared" ref="P199:P213" si="213">$I199*VLOOKUP($G199,alloc,12)</f>
        <v>0</v>
      </c>
      <c r="Q199" s="10">
        <f t="shared" ref="Q199:Q213" si="214">$I199*VLOOKUP($G199,alloc,13)</f>
        <v>0</v>
      </c>
      <c r="R199" s="10">
        <f t="shared" ref="R199:R213" si="215">$I199*VLOOKUP($G199,alloc,14)</f>
        <v>0</v>
      </c>
      <c r="S199" s="10">
        <f t="shared" ref="S199:S213" si="216">$I199*VLOOKUP($G199,alloc,15)</f>
        <v>0</v>
      </c>
      <c r="T199" s="10">
        <f t="shared" ref="T199:T213" si="217">$I199*VLOOKUP($G199,alloc,16)</f>
        <v>0</v>
      </c>
      <c r="U199" s="10">
        <f t="shared" ref="U199:U213" si="218">$I199*VLOOKUP($G199,alloc,17)</f>
        <v>0</v>
      </c>
      <c r="V199" s="10">
        <f t="shared" ref="V199:V213" si="219">$I199*VLOOKUP($G199,alloc,18)</f>
        <v>0</v>
      </c>
      <c r="W199" s="10">
        <f t="shared" ref="W199:W213" si="220">$I199*VLOOKUP($G199,alloc,19)</f>
        <v>0</v>
      </c>
      <c r="X199" s="10">
        <f t="shared" ref="X199:X213" si="221">$I199*VLOOKUP($G199,alloc,20)</f>
        <v>0</v>
      </c>
      <c r="Y199" s="1">
        <f>SUM(J199:X199)-I199</f>
        <v>0</v>
      </c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1:57">
      <c r="A200">
        <f t="shared" si="171"/>
        <v>182</v>
      </c>
      <c r="C200" s="2">
        <v>8010</v>
      </c>
      <c r="F200" t="s">
        <v>549</v>
      </c>
      <c r="G200" s="13">
        <v>99</v>
      </c>
      <c r="H200" s="10" t="str">
        <f t="shared" si="206"/>
        <v>-</v>
      </c>
      <c r="I200" s="1">
        <f>'O and M Class.'!K36</f>
        <v>0</v>
      </c>
      <c r="J200" s="10">
        <f t="shared" si="207"/>
        <v>0</v>
      </c>
      <c r="K200" s="10">
        <f t="shared" si="208"/>
        <v>0</v>
      </c>
      <c r="L200" s="10">
        <f t="shared" si="209"/>
        <v>0</v>
      </c>
      <c r="M200" s="10">
        <f t="shared" si="210"/>
        <v>0</v>
      </c>
      <c r="N200" s="10">
        <f t="shared" si="211"/>
        <v>0</v>
      </c>
      <c r="O200" s="10">
        <f t="shared" si="212"/>
        <v>0</v>
      </c>
      <c r="P200" s="10">
        <f t="shared" si="213"/>
        <v>0</v>
      </c>
      <c r="Q200" s="10">
        <f t="shared" si="214"/>
        <v>0</v>
      </c>
      <c r="R200" s="10">
        <f t="shared" si="215"/>
        <v>0</v>
      </c>
      <c r="S200" s="10">
        <f t="shared" si="216"/>
        <v>0</v>
      </c>
      <c r="T200" s="10">
        <f t="shared" si="217"/>
        <v>0</v>
      </c>
      <c r="U200" s="10">
        <f t="shared" si="218"/>
        <v>0</v>
      </c>
      <c r="V200" s="10">
        <f t="shared" si="219"/>
        <v>0</v>
      </c>
      <c r="W200" s="10">
        <f t="shared" si="220"/>
        <v>0</v>
      </c>
      <c r="X200" s="10">
        <f t="shared" si="221"/>
        <v>0</v>
      </c>
      <c r="Y200" s="1">
        <f>SUM(J200:X200)-I200</f>
        <v>0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1:57">
      <c r="A201">
        <f t="shared" si="171"/>
        <v>183</v>
      </c>
      <c r="C201" s="2">
        <v>8040</v>
      </c>
      <c r="F201" t="s">
        <v>550</v>
      </c>
      <c r="G201" s="13">
        <v>99</v>
      </c>
      <c r="H201" s="10" t="str">
        <f t="shared" si="206"/>
        <v>-</v>
      </c>
      <c r="I201" s="1">
        <f>'O and M Class.'!K37</f>
        <v>0</v>
      </c>
      <c r="J201" s="10">
        <f t="shared" si="207"/>
        <v>0</v>
      </c>
      <c r="K201" s="10">
        <f t="shared" si="208"/>
        <v>0</v>
      </c>
      <c r="L201" s="10">
        <f t="shared" si="209"/>
        <v>0</v>
      </c>
      <c r="M201" s="10">
        <f t="shared" si="210"/>
        <v>0</v>
      </c>
      <c r="N201" s="10">
        <f t="shared" si="211"/>
        <v>0</v>
      </c>
      <c r="O201" s="10">
        <f t="shared" si="212"/>
        <v>0</v>
      </c>
      <c r="P201" s="10">
        <f t="shared" si="213"/>
        <v>0</v>
      </c>
      <c r="Q201" s="10">
        <f t="shared" si="214"/>
        <v>0</v>
      </c>
      <c r="R201" s="10">
        <f t="shared" si="215"/>
        <v>0</v>
      </c>
      <c r="S201" s="10">
        <f t="shared" si="216"/>
        <v>0</v>
      </c>
      <c r="T201" s="10">
        <f t="shared" si="217"/>
        <v>0</v>
      </c>
      <c r="U201" s="10">
        <f t="shared" si="218"/>
        <v>0</v>
      </c>
      <c r="V201" s="10">
        <f t="shared" si="219"/>
        <v>0</v>
      </c>
      <c r="W201" s="10">
        <f t="shared" si="220"/>
        <v>0</v>
      </c>
      <c r="X201" s="10">
        <f t="shared" si="221"/>
        <v>0</v>
      </c>
      <c r="Y201" s="1">
        <f t="shared" ref="Y201:Y210" si="222">SUM(J201:X201)-I201</f>
        <v>0</v>
      </c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1:57">
      <c r="A202">
        <f t="shared" si="171"/>
        <v>184</v>
      </c>
      <c r="C202" s="2">
        <v>8050</v>
      </c>
      <c r="F202" t="s">
        <v>381</v>
      </c>
      <c r="G202" s="13">
        <v>99</v>
      </c>
      <c r="H202" s="10" t="str">
        <f t="shared" si="206"/>
        <v>-</v>
      </c>
      <c r="I202" s="1">
        <f>'O and M Class.'!K38</f>
        <v>0</v>
      </c>
      <c r="J202" s="10">
        <f t="shared" si="207"/>
        <v>0</v>
      </c>
      <c r="K202" s="10">
        <f t="shared" si="208"/>
        <v>0</v>
      </c>
      <c r="L202" s="10">
        <f t="shared" si="209"/>
        <v>0</v>
      </c>
      <c r="M202" s="10">
        <f t="shared" si="210"/>
        <v>0</v>
      </c>
      <c r="N202" s="10">
        <f t="shared" si="211"/>
        <v>0</v>
      </c>
      <c r="O202" s="10">
        <f t="shared" si="212"/>
        <v>0</v>
      </c>
      <c r="P202" s="10">
        <f t="shared" si="213"/>
        <v>0</v>
      </c>
      <c r="Q202" s="10">
        <f t="shared" si="214"/>
        <v>0</v>
      </c>
      <c r="R202" s="10">
        <f t="shared" si="215"/>
        <v>0</v>
      </c>
      <c r="S202" s="10">
        <f t="shared" si="216"/>
        <v>0</v>
      </c>
      <c r="T202" s="10">
        <f t="shared" si="217"/>
        <v>0</v>
      </c>
      <c r="U202" s="10">
        <f t="shared" si="218"/>
        <v>0</v>
      </c>
      <c r="V202" s="10">
        <f t="shared" si="219"/>
        <v>0</v>
      </c>
      <c r="W202" s="10">
        <f t="shared" si="220"/>
        <v>0</v>
      </c>
      <c r="X202" s="10">
        <f t="shared" si="221"/>
        <v>0</v>
      </c>
      <c r="Y202" s="1">
        <f t="shared" si="222"/>
        <v>0</v>
      </c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1:57">
      <c r="A203">
        <f t="shared" si="171"/>
        <v>185</v>
      </c>
      <c r="C203" s="2">
        <v>8051</v>
      </c>
      <c r="F203" t="s">
        <v>643</v>
      </c>
      <c r="G203" s="13">
        <v>99</v>
      </c>
      <c r="H203" s="10" t="str">
        <f t="shared" si="206"/>
        <v>-</v>
      </c>
      <c r="I203" s="1">
        <f>'O and M Class.'!K39</f>
        <v>0</v>
      </c>
      <c r="J203" s="10">
        <f t="shared" si="207"/>
        <v>0</v>
      </c>
      <c r="K203" s="10">
        <f t="shared" si="208"/>
        <v>0</v>
      </c>
      <c r="L203" s="10">
        <f t="shared" si="209"/>
        <v>0</v>
      </c>
      <c r="M203" s="10">
        <f t="shared" si="210"/>
        <v>0</v>
      </c>
      <c r="N203" s="10">
        <f t="shared" si="211"/>
        <v>0</v>
      </c>
      <c r="O203" s="10">
        <f t="shared" si="212"/>
        <v>0</v>
      </c>
      <c r="P203" s="10">
        <f t="shared" si="213"/>
        <v>0</v>
      </c>
      <c r="Q203" s="10">
        <f t="shared" si="214"/>
        <v>0</v>
      </c>
      <c r="R203" s="10">
        <f t="shared" si="215"/>
        <v>0</v>
      </c>
      <c r="S203" s="10">
        <f t="shared" si="216"/>
        <v>0</v>
      </c>
      <c r="T203" s="10">
        <f t="shared" si="217"/>
        <v>0</v>
      </c>
      <c r="U203" s="10">
        <f t="shared" si="218"/>
        <v>0</v>
      </c>
      <c r="V203" s="10">
        <f t="shared" si="219"/>
        <v>0</v>
      </c>
      <c r="W203" s="10">
        <f t="shared" si="220"/>
        <v>0</v>
      </c>
      <c r="X203" s="10">
        <f t="shared" si="221"/>
        <v>0</v>
      </c>
      <c r="Y203" s="1">
        <f t="shared" si="222"/>
        <v>0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1:57">
      <c r="A204">
        <f t="shared" si="171"/>
        <v>186</v>
      </c>
      <c r="C204" s="2">
        <v>8052</v>
      </c>
      <c r="F204" t="s">
        <v>382</v>
      </c>
      <c r="G204" s="13">
        <v>99</v>
      </c>
      <c r="H204" s="10" t="str">
        <f t="shared" si="206"/>
        <v>-</v>
      </c>
      <c r="I204" s="1">
        <f>'O and M Class.'!K40</f>
        <v>0</v>
      </c>
      <c r="J204" s="10">
        <f t="shared" si="207"/>
        <v>0</v>
      </c>
      <c r="K204" s="10">
        <f t="shared" si="208"/>
        <v>0</v>
      </c>
      <c r="L204" s="10">
        <f t="shared" si="209"/>
        <v>0</v>
      </c>
      <c r="M204" s="10">
        <f t="shared" si="210"/>
        <v>0</v>
      </c>
      <c r="N204" s="10">
        <f t="shared" si="211"/>
        <v>0</v>
      </c>
      <c r="O204" s="10">
        <f t="shared" si="212"/>
        <v>0</v>
      </c>
      <c r="P204" s="10">
        <f t="shared" si="213"/>
        <v>0</v>
      </c>
      <c r="Q204" s="10">
        <f t="shared" si="214"/>
        <v>0</v>
      </c>
      <c r="R204" s="10">
        <f t="shared" si="215"/>
        <v>0</v>
      </c>
      <c r="S204" s="10">
        <f t="shared" si="216"/>
        <v>0</v>
      </c>
      <c r="T204" s="10">
        <f t="shared" si="217"/>
        <v>0</v>
      </c>
      <c r="U204" s="10">
        <f t="shared" si="218"/>
        <v>0</v>
      </c>
      <c r="V204" s="10">
        <f t="shared" si="219"/>
        <v>0</v>
      </c>
      <c r="W204" s="10">
        <f t="shared" si="220"/>
        <v>0</v>
      </c>
      <c r="X204" s="10">
        <f t="shared" si="221"/>
        <v>0</v>
      </c>
      <c r="Y204" s="1">
        <f t="shared" si="222"/>
        <v>0</v>
      </c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1:57">
      <c r="A205">
        <f t="shared" si="171"/>
        <v>187</v>
      </c>
      <c r="C205" s="2">
        <v>8053</v>
      </c>
      <c r="F205" t="s">
        <v>383</v>
      </c>
      <c r="G205" s="13">
        <v>99</v>
      </c>
      <c r="H205" s="10" t="str">
        <f t="shared" si="206"/>
        <v>-</v>
      </c>
      <c r="I205" s="1">
        <f>'O and M Class.'!K41</f>
        <v>0</v>
      </c>
      <c r="J205" s="10">
        <f t="shared" si="207"/>
        <v>0</v>
      </c>
      <c r="K205" s="10">
        <f t="shared" si="208"/>
        <v>0</v>
      </c>
      <c r="L205" s="10">
        <f t="shared" si="209"/>
        <v>0</v>
      </c>
      <c r="M205" s="10">
        <f t="shared" si="210"/>
        <v>0</v>
      </c>
      <c r="N205" s="10">
        <f t="shared" si="211"/>
        <v>0</v>
      </c>
      <c r="O205" s="10">
        <f t="shared" si="212"/>
        <v>0</v>
      </c>
      <c r="P205" s="10">
        <f t="shared" si="213"/>
        <v>0</v>
      </c>
      <c r="Q205" s="10">
        <f t="shared" si="214"/>
        <v>0</v>
      </c>
      <c r="R205" s="10">
        <f t="shared" si="215"/>
        <v>0</v>
      </c>
      <c r="S205" s="10">
        <f t="shared" si="216"/>
        <v>0</v>
      </c>
      <c r="T205" s="10">
        <f t="shared" si="217"/>
        <v>0</v>
      </c>
      <c r="U205" s="10">
        <f t="shared" si="218"/>
        <v>0</v>
      </c>
      <c r="V205" s="10">
        <f t="shared" si="219"/>
        <v>0</v>
      </c>
      <c r="W205" s="10">
        <f t="shared" si="220"/>
        <v>0</v>
      </c>
      <c r="X205" s="10">
        <f t="shared" si="221"/>
        <v>0</v>
      </c>
      <c r="Y205" s="1">
        <f t="shared" si="222"/>
        <v>0</v>
      </c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1:57">
      <c r="A206">
        <f t="shared" si="171"/>
        <v>188</v>
      </c>
      <c r="C206" s="2">
        <v>8054</v>
      </c>
      <c r="F206" t="s">
        <v>642</v>
      </c>
      <c r="G206" s="13">
        <v>99</v>
      </c>
      <c r="H206" s="10" t="str">
        <f t="shared" si="206"/>
        <v>-</v>
      </c>
      <c r="I206" s="1">
        <f>'O and M Class.'!K42</f>
        <v>0</v>
      </c>
      <c r="J206" s="10">
        <f t="shared" si="207"/>
        <v>0</v>
      </c>
      <c r="K206" s="10">
        <f t="shared" si="208"/>
        <v>0</v>
      </c>
      <c r="L206" s="10">
        <f t="shared" si="209"/>
        <v>0</v>
      </c>
      <c r="M206" s="10">
        <f t="shared" si="210"/>
        <v>0</v>
      </c>
      <c r="N206" s="10">
        <f t="shared" si="211"/>
        <v>0</v>
      </c>
      <c r="O206" s="10">
        <f t="shared" si="212"/>
        <v>0</v>
      </c>
      <c r="P206" s="10">
        <f t="shared" si="213"/>
        <v>0</v>
      </c>
      <c r="Q206" s="10">
        <f t="shared" si="214"/>
        <v>0</v>
      </c>
      <c r="R206" s="10">
        <f t="shared" si="215"/>
        <v>0</v>
      </c>
      <c r="S206" s="10">
        <f t="shared" si="216"/>
        <v>0</v>
      </c>
      <c r="T206" s="10">
        <f t="shared" si="217"/>
        <v>0</v>
      </c>
      <c r="U206" s="10">
        <f t="shared" si="218"/>
        <v>0</v>
      </c>
      <c r="V206" s="10">
        <f t="shared" si="219"/>
        <v>0</v>
      </c>
      <c r="W206" s="10">
        <f t="shared" si="220"/>
        <v>0</v>
      </c>
      <c r="X206" s="10">
        <f t="shared" si="221"/>
        <v>0</v>
      </c>
      <c r="Y206" s="1">
        <f t="shared" si="222"/>
        <v>0</v>
      </c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1:57">
      <c r="A207">
        <f t="shared" si="171"/>
        <v>189</v>
      </c>
      <c r="C207" s="2">
        <v>8058</v>
      </c>
      <c r="F207" t="s">
        <v>551</v>
      </c>
      <c r="G207" s="13">
        <v>99</v>
      </c>
      <c r="H207" s="10" t="str">
        <f t="shared" si="206"/>
        <v>-</v>
      </c>
      <c r="I207" s="1">
        <f>'O and M Class.'!K43</f>
        <v>0</v>
      </c>
      <c r="J207" s="10">
        <f t="shared" si="207"/>
        <v>0</v>
      </c>
      <c r="K207" s="10">
        <f t="shared" si="208"/>
        <v>0</v>
      </c>
      <c r="L207" s="10">
        <f t="shared" si="209"/>
        <v>0</v>
      </c>
      <c r="M207" s="10">
        <f t="shared" si="210"/>
        <v>0</v>
      </c>
      <c r="N207" s="10">
        <f t="shared" si="211"/>
        <v>0</v>
      </c>
      <c r="O207" s="10">
        <f t="shared" si="212"/>
        <v>0</v>
      </c>
      <c r="P207" s="10">
        <f t="shared" si="213"/>
        <v>0</v>
      </c>
      <c r="Q207" s="10">
        <f t="shared" si="214"/>
        <v>0</v>
      </c>
      <c r="R207" s="10">
        <f t="shared" si="215"/>
        <v>0</v>
      </c>
      <c r="S207" s="10">
        <f t="shared" si="216"/>
        <v>0</v>
      </c>
      <c r="T207" s="10">
        <f t="shared" si="217"/>
        <v>0</v>
      </c>
      <c r="U207" s="10">
        <f t="shared" si="218"/>
        <v>0</v>
      </c>
      <c r="V207" s="10">
        <f t="shared" si="219"/>
        <v>0</v>
      </c>
      <c r="W207" s="10">
        <f t="shared" si="220"/>
        <v>0</v>
      </c>
      <c r="X207" s="10">
        <f t="shared" si="221"/>
        <v>0</v>
      </c>
      <c r="Y207" s="1">
        <f t="shared" si="222"/>
        <v>0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1:57">
      <c r="A208">
        <f t="shared" si="171"/>
        <v>190</v>
      </c>
      <c r="C208" s="2">
        <v>8059</v>
      </c>
      <c r="F208" t="s">
        <v>384</v>
      </c>
      <c r="G208" s="13">
        <v>99</v>
      </c>
      <c r="H208" s="10" t="str">
        <f t="shared" si="206"/>
        <v>-</v>
      </c>
      <c r="I208" s="1">
        <f>'O and M Class.'!K44</f>
        <v>0</v>
      </c>
      <c r="J208" s="10">
        <f t="shared" si="207"/>
        <v>0</v>
      </c>
      <c r="K208" s="10">
        <f t="shared" si="208"/>
        <v>0</v>
      </c>
      <c r="L208" s="10">
        <f t="shared" si="209"/>
        <v>0</v>
      </c>
      <c r="M208" s="10">
        <f t="shared" si="210"/>
        <v>0</v>
      </c>
      <c r="N208" s="10">
        <f t="shared" si="211"/>
        <v>0</v>
      </c>
      <c r="O208" s="10">
        <f t="shared" si="212"/>
        <v>0</v>
      </c>
      <c r="P208" s="10">
        <f t="shared" si="213"/>
        <v>0</v>
      </c>
      <c r="Q208" s="10">
        <f t="shared" si="214"/>
        <v>0</v>
      </c>
      <c r="R208" s="10">
        <f t="shared" si="215"/>
        <v>0</v>
      </c>
      <c r="S208" s="10">
        <f t="shared" si="216"/>
        <v>0</v>
      </c>
      <c r="T208" s="10">
        <f t="shared" si="217"/>
        <v>0</v>
      </c>
      <c r="U208" s="10">
        <f t="shared" si="218"/>
        <v>0</v>
      </c>
      <c r="V208" s="10">
        <f t="shared" si="219"/>
        <v>0</v>
      </c>
      <c r="W208" s="10">
        <f t="shared" si="220"/>
        <v>0</v>
      </c>
      <c r="X208" s="10">
        <f t="shared" si="221"/>
        <v>0</v>
      </c>
      <c r="Y208" s="1">
        <f t="shared" si="222"/>
        <v>0</v>
      </c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1:57">
      <c r="A209">
        <f t="shared" si="171"/>
        <v>191</v>
      </c>
      <c r="C209" s="2">
        <v>8060</v>
      </c>
      <c r="F209" t="s">
        <v>552</v>
      </c>
      <c r="G209" s="13">
        <v>99</v>
      </c>
      <c r="H209" s="10" t="str">
        <f t="shared" si="206"/>
        <v>-</v>
      </c>
      <c r="I209" s="1">
        <f>'O and M Class.'!K45</f>
        <v>0</v>
      </c>
      <c r="J209" s="10">
        <f t="shared" si="207"/>
        <v>0</v>
      </c>
      <c r="K209" s="10">
        <f t="shared" si="208"/>
        <v>0</v>
      </c>
      <c r="L209" s="10">
        <f t="shared" si="209"/>
        <v>0</v>
      </c>
      <c r="M209" s="10">
        <f t="shared" si="210"/>
        <v>0</v>
      </c>
      <c r="N209" s="10">
        <f t="shared" si="211"/>
        <v>0</v>
      </c>
      <c r="O209" s="10">
        <f t="shared" si="212"/>
        <v>0</v>
      </c>
      <c r="P209" s="10">
        <f t="shared" si="213"/>
        <v>0</v>
      </c>
      <c r="Q209" s="10">
        <f t="shared" si="214"/>
        <v>0</v>
      </c>
      <c r="R209" s="10">
        <f t="shared" si="215"/>
        <v>0</v>
      </c>
      <c r="S209" s="10">
        <f t="shared" si="216"/>
        <v>0</v>
      </c>
      <c r="T209" s="10">
        <f t="shared" si="217"/>
        <v>0</v>
      </c>
      <c r="U209" s="10">
        <f t="shared" si="218"/>
        <v>0</v>
      </c>
      <c r="V209" s="10">
        <f t="shared" si="219"/>
        <v>0</v>
      </c>
      <c r="W209" s="10">
        <f t="shared" si="220"/>
        <v>0</v>
      </c>
      <c r="X209" s="10">
        <f t="shared" si="221"/>
        <v>0</v>
      </c>
      <c r="Y209" s="1">
        <f t="shared" si="222"/>
        <v>0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1:57">
      <c r="A210">
        <f t="shared" si="171"/>
        <v>192</v>
      </c>
      <c r="C210" s="2">
        <v>8081</v>
      </c>
      <c r="F210" t="s">
        <v>553</v>
      </c>
      <c r="G210" s="13">
        <v>99</v>
      </c>
      <c r="H210" s="10" t="str">
        <f t="shared" si="206"/>
        <v>-</v>
      </c>
      <c r="I210" s="1">
        <f>'O and M Class.'!K46</f>
        <v>0</v>
      </c>
      <c r="J210" s="10">
        <f t="shared" si="207"/>
        <v>0</v>
      </c>
      <c r="K210" s="10">
        <f t="shared" si="208"/>
        <v>0</v>
      </c>
      <c r="L210" s="10">
        <f t="shared" si="209"/>
        <v>0</v>
      </c>
      <c r="M210" s="10">
        <f t="shared" si="210"/>
        <v>0</v>
      </c>
      <c r="N210" s="10">
        <f t="shared" si="211"/>
        <v>0</v>
      </c>
      <c r="O210" s="10">
        <f t="shared" si="212"/>
        <v>0</v>
      </c>
      <c r="P210" s="10">
        <f t="shared" si="213"/>
        <v>0</v>
      </c>
      <c r="Q210" s="10">
        <f t="shared" si="214"/>
        <v>0</v>
      </c>
      <c r="R210" s="10">
        <f t="shared" si="215"/>
        <v>0</v>
      </c>
      <c r="S210" s="10">
        <f t="shared" si="216"/>
        <v>0</v>
      </c>
      <c r="T210" s="10">
        <f t="shared" si="217"/>
        <v>0</v>
      </c>
      <c r="U210" s="10">
        <f t="shared" si="218"/>
        <v>0</v>
      </c>
      <c r="V210" s="10">
        <f t="shared" si="219"/>
        <v>0</v>
      </c>
      <c r="W210" s="10">
        <f t="shared" si="220"/>
        <v>0</v>
      </c>
      <c r="X210" s="10">
        <f t="shared" si="221"/>
        <v>0</v>
      </c>
      <c r="Y210" s="1">
        <f t="shared" si="222"/>
        <v>0</v>
      </c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1:57">
      <c r="A211">
        <f t="shared" si="171"/>
        <v>193</v>
      </c>
      <c r="C211" s="2">
        <v>8082</v>
      </c>
      <c r="F211" t="s">
        <v>554</v>
      </c>
      <c r="G211" s="13">
        <v>99</v>
      </c>
      <c r="H211" s="10" t="str">
        <f t="shared" si="206"/>
        <v>-</v>
      </c>
      <c r="I211" s="1">
        <f>'O and M Class.'!K47</f>
        <v>0</v>
      </c>
      <c r="J211" s="10">
        <f t="shared" si="207"/>
        <v>0</v>
      </c>
      <c r="K211" s="10">
        <f t="shared" si="208"/>
        <v>0</v>
      </c>
      <c r="L211" s="10">
        <f t="shared" si="209"/>
        <v>0</v>
      </c>
      <c r="M211" s="10">
        <f t="shared" si="210"/>
        <v>0</v>
      </c>
      <c r="N211" s="10">
        <f t="shared" si="211"/>
        <v>0</v>
      </c>
      <c r="O211" s="10">
        <f t="shared" si="212"/>
        <v>0</v>
      </c>
      <c r="P211" s="10">
        <f t="shared" si="213"/>
        <v>0</v>
      </c>
      <c r="Q211" s="10">
        <f t="shared" si="214"/>
        <v>0</v>
      </c>
      <c r="R211" s="10">
        <f t="shared" si="215"/>
        <v>0</v>
      </c>
      <c r="S211" s="10">
        <f t="shared" si="216"/>
        <v>0</v>
      </c>
      <c r="T211" s="10">
        <f t="shared" si="217"/>
        <v>0</v>
      </c>
      <c r="U211" s="10">
        <f t="shared" si="218"/>
        <v>0</v>
      </c>
      <c r="V211" s="10">
        <f t="shared" si="219"/>
        <v>0</v>
      </c>
      <c r="W211" s="10">
        <f t="shared" si="220"/>
        <v>0</v>
      </c>
      <c r="X211" s="10">
        <f t="shared" si="221"/>
        <v>0</v>
      </c>
      <c r="Y211" s="1">
        <f>SUM(J211:X211)-I211</f>
        <v>0</v>
      </c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1:57">
      <c r="A212">
        <f t="shared" si="171"/>
        <v>194</v>
      </c>
      <c r="C212" s="2">
        <v>8120</v>
      </c>
      <c r="F212" t="s">
        <v>555</v>
      </c>
      <c r="G212" s="13">
        <v>99</v>
      </c>
      <c r="H212" s="10" t="str">
        <f t="shared" si="206"/>
        <v>-</v>
      </c>
      <c r="I212" s="1">
        <f>'O and M Class.'!K48</f>
        <v>0</v>
      </c>
      <c r="J212" s="10">
        <f t="shared" si="207"/>
        <v>0</v>
      </c>
      <c r="K212" s="10">
        <f t="shared" si="208"/>
        <v>0</v>
      </c>
      <c r="L212" s="10">
        <f t="shared" si="209"/>
        <v>0</v>
      </c>
      <c r="M212" s="10">
        <f t="shared" si="210"/>
        <v>0</v>
      </c>
      <c r="N212" s="10">
        <f t="shared" si="211"/>
        <v>0</v>
      </c>
      <c r="O212" s="10">
        <f t="shared" si="212"/>
        <v>0</v>
      </c>
      <c r="P212" s="10">
        <f t="shared" si="213"/>
        <v>0</v>
      </c>
      <c r="Q212" s="10">
        <f t="shared" si="214"/>
        <v>0</v>
      </c>
      <c r="R212" s="10">
        <f t="shared" si="215"/>
        <v>0</v>
      </c>
      <c r="S212" s="10">
        <f t="shared" si="216"/>
        <v>0</v>
      </c>
      <c r="T212" s="10">
        <f t="shared" si="217"/>
        <v>0</v>
      </c>
      <c r="U212" s="10">
        <f t="shared" si="218"/>
        <v>0</v>
      </c>
      <c r="V212" s="10">
        <f t="shared" si="219"/>
        <v>0</v>
      </c>
      <c r="W212" s="10">
        <f t="shared" si="220"/>
        <v>0</v>
      </c>
      <c r="X212" s="10">
        <f t="shared" si="221"/>
        <v>0</v>
      </c>
      <c r="Y212" s="1">
        <f>SUM(J212:X212)-I212</f>
        <v>0</v>
      </c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1:57">
      <c r="A213">
        <f t="shared" si="171"/>
        <v>195</v>
      </c>
      <c r="C213" s="2">
        <v>8580</v>
      </c>
      <c r="F213" t="s">
        <v>463</v>
      </c>
      <c r="G213" s="13">
        <v>99</v>
      </c>
      <c r="H213" s="10" t="str">
        <f t="shared" si="206"/>
        <v>-</v>
      </c>
      <c r="I213" s="1">
        <f>'O and M Class.'!K49</f>
        <v>0</v>
      </c>
      <c r="J213" s="10">
        <f t="shared" si="207"/>
        <v>0</v>
      </c>
      <c r="K213" s="10">
        <f t="shared" si="208"/>
        <v>0</v>
      </c>
      <c r="L213" s="10">
        <f t="shared" si="209"/>
        <v>0</v>
      </c>
      <c r="M213" s="10">
        <f t="shared" si="210"/>
        <v>0</v>
      </c>
      <c r="N213" s="10">
        <f t="shared" si="211"/>
        <v>0</v>
      </c>
      <c r="O213" s="10">
        <f t="shared" si="212"/>
        <v>0</v>
      </c>
      <c r="P213" s="10">
        <f t="shared" si="213"/>
        <v>0</v>
      </c>
      <c r="Q213" s="10">
        <f t="shared" si="214"/>
        <v>0</v>
      </c>
      <c r="R213" s="10">
        <f t="shared" si="215"/>
        <v>0</v>
      </c>
      <c r="S213" s="10">
        <f t="shared" si="216"/>
        <v>0</v>
      </c>
      <c r="T213" s="10">
        <f t="shared" si="217"/>
        <v>0</v>
      </c>
      <c r="U213" s="10">
        <f t="shared" si="218"/>
        <v>0</v>
      </c>
      <c r="V213" s="10">
        <f t="shared" si="219"/>
        <v>0</v>
      </c>
      <c r="W213" s="10">
        <f t="shared" si="220"/>
        <v>0</v>
      </c>
      <c r="X213" s="10">
        <f t="shared" si="221"/>
        <v>0</v>
      </c>
      <c r="Y213" s="1">
        <f>SUM(J213:X213)-I213</f>
        <v>0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1:57">
      <c r="A214">
        <f t="shared" si="171"/>
        <v>196</v>
      </c>
      <c r="C214" s="2"/>
      <c r="E214" t="s">
        <v>79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1:57">
      <c r="A215">
        <f t="shared" si="171"/>
        <v>197</v>
      </c>
      <c r="C215" s="2">
        <v>8350</v>
      </c>
      <c r="F215" t="s">
        <v>104</v>
      </c>
      <c r="G215" s="13">
        <v>99</v>
      </c>
      <c r="H215" s="10" t="str">
        <f>VLOOKUP($G215,alloc,3)</f>
        <v>-</v>
      </c>
      <c r="I215" s="1">
        <f>'O and M Class.'!K$51</f>
        <v>0</v>
      </c>
      <c r="J215" s="10">
        <f>$I215*VLOOKUP($G215,alloc,6)</f>
        <v>0</v>
      </c>
      <c r="K215" s="10">
        <f>$I215*VLOOKUP($G215,alloc,7)</f>
        <v>0</v>
      </c>
      <c r="L215" s="10">
        <f>$I215*VLOOKUP($G215,alloc,8)</f>
        <v>0</v>
      </c>
      <c r="M215" s="10">
        <f>$I215*VLOOKUP($G215,alloc,9)</f>
        <v>0</v>
      </c>
      <c r="N215" s="10">
        <f>$I215*VLOOKUP($G215,alloc,10)</f>
        <v>0</v>
      </c>
      <c r="O215" s="10">
        <f>$I215*VLOOKUP($G215,alloc,11)</f>
        <v>0</v>
      </c>
      <c r="P215" s="10">
        <f>$I215*VLOOKUP($G215,alloc,12)</f>
        <v>0</v>
      </c>
      <c r="Q215" s="10">
        <f>$I215*VLOOKUP($G215,alloc,13)</f>
        <v>0</v>
      </c>
      <c r="R215" s="10">
        <f>$I215*VLOOKUP($G215,alloc,14)</f>
        <v>0</v>
      </c>
      <c r="S215" s="10">
        <f>$I215*VLOOKUP($G215,alloc,15)</f>
        <v>0</v>
      </c>
      <c r="T215" s="10">
        <f>$I215*VLOOKUP($G215,alloc,16)</f>
        <v>0</v>
      </c>
      <c r="U215" s="10">
        <f>$I215*VLOOKUP($G215,alloc,17)</f>
        <v>0</v>
      </c>
      <c r="V215" s="10">
        <f>$I215*VLOOKUP($G215,alloc,18)</f>
        <v>0</v>
      </c>
      <c r="W215" s="10">
        <f>$I215*VLOOKUP($G215,alloc,19)</f>
        <v>0</v>
      </c>
      <c r="X215" s="10">
        <f>$I215*VLOOKUP($G215,alloc,20)</f>
        <v>0</v>
      </c>
      <c r="Y215" s="1">
        <f>SUM(J215:X215)-I215</f>
        <v>0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1:57">
      <c r="A216">
        <f t="shared" si="171"/>
        <v>198</v>
      </c>
      <c r="C216" s="2"/>
      <c r="D216" t="s">
        <v>67</v>
      </c>
      <c r="G216" s="13"/>
      <c r="H216" s="10"/>
      <c r="I216" s="1">
        <f>'O and M Class.'!K$52</f>
        <v>0</v>
      </c>
      <c r="J216" s="1">
        <f t="shared" ref="J216:X216" si="223">SUM(J199:J215)</f>
        <v>0</v>
      </c>
      <c r="K216" s="1">
        <f t="shared" si="223"/>
        <v>0</v>
      </c>
      <c r="L216" s="1">
        <f t="shared" si="223"/>
        <v>0</v>
      </c>
      <c r="M216" s="1">
        <f t="shared" si="223"/>
        <v>0</v>
      </c>
      <c r="N216" s="1">
        <f t="shared" si="223"/>
        <v>0</v>
      </c>
      <c r="O216" s="1">
        <f t="shared" si="223"/>
        <v>0</v>
      </c>
      <c r="P216" s="1">
        <f t="shared" si="223"/>
        <v>0</v>
      </c>
      <c r="Q216" s="1">
        <f t="shared" si="223"/>
        <v>0</v>
      </c>
      <c r="R216" s="1">
        <f t="shared" si="223"/>
        <v>0</v>
      </c>
      <c r="S216" s="1">
        <f t="shared" si="223"/>
        <v>0</v>
      </c>
      <c r="T216" s="1">
        <f t="shared" si="223"/>
        <v>0</v>
      </c>
      <c r="U216" s="1">
        <f t="shared" si="223"/>
        <v>0</v>
      </c>
      <c r="V216" s="1">
        <f t="shared" si="223"/>
        <v>0</v>
      </c>
      <c r="W216" s="1">
        <f t="shared" si="223"/>
        <v>0</v>
      </c>
      <c r="X216" s="1">
        <f t="shared" si="223"/>
        <v>0</v>
      </c>
      <c r="Y216" s="1">
        <f>SUM(J216:X216)-I216</f>
        <v>0</v>
      </c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1:57">
      <c r="A217">
        <f t="shared" si="171"/>
        <v>199</v>
      </c>
      <c r="C217" s="2"/>
      <c r="G217" s="13"/>
      <c r="H217" s="10"/>
      <c r="I217" s="1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1:57">
      <c r="A218">
        <f t="shared" si="171"/>
        <v>200</v>
      </c>
      <c r="C218" s="2"/>
      <c r="D218" t="s">
        <v>112</v>
      </c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1:57">
      <c r="A219">
        <f t="shared" si="171"/>
        <v>201</v>
      </c>
      <c r="C219" s="2"/>
      <c r="E219" t="s">
        <v>70</v>
      </c>
      <c r="G219" s="13"/>
      <c r="H219" s="10"/>
      <c r="I219" s="1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1:57">
      <c r="A220">
        <f t="shared" si="171"/>
        <v>202</v>
      </c>
      <c r="C220" s="44">
        <v>8140</v>
      </c>
      <c r="F220" t="s">
        <v>556</v>
      </c>
      <c r="G220" s="13">
        <v>3</v>
      </c>
      <c r="H220" s="10" t="str">
        <f t="shared" ref="H220:H229" si="224">VLOOKUP($G220,alloc,3)</f>
        <v>Peak Day</v>
      </c>
      <c r="I220" s="1">
        <f>'O and M Class.'!K$56</f>
        <v>326.39960954915466</v>
      </c>
      <c r="J220" s="10">
        <f t="shared" ref="J220:J229" si="225">$I220*VLOOKUP($G220,alloc,6)</f>
        <v>152.03501716721593</v>
      </c>
      <c r="K220" s="10">
        <f t="shared" ref="K220:K229" si="226">$I220*VLOOKUP($G220,alloc,7)</f>
        <v>82.03887271569134</v>
      </c>
      <c r="L220" s="10">
        <f t="shared" ref="L220:L229" si="227">$I220*VLOOKUP($G220,alloc,8)</f>
        <v>1.8617752966712262</v>
      </c>
      <c r="M220" s="10">
        <f t="shared" ref="M220:M229" si="228">$I220*VLOOKUP($G220,alloc,9)</f>
        <v>47.342456833478224</v>
      </c>
      <c r="N220" s="10">
        <f t="shared" ref="N220:N229" si="229">$I220*VLOOKUP($G220,alloc,10)</f>
        <v>43.121487536097959</v>
      </c>
      <c r="O220" s="10">
        <f t="shared" ref="O220:O229" si="230">$I220*VLOOKUP($G220,alloc,11)</f>
        <v>0</v>
      </c>
      <c r="P220" s="10">
        <f t="shared" ref="P220:P229" si="231">$I220*VLOOKUP($G220,alloc,12)</f>
        <v>0</v>
      </c>
      <c r="Q220" s="10">
        <f t="shared" ref="Q220:Q229" si="232">$I220*VLOOKUP($G220,alloc,13)</f>
        <v>0</v>
      </c>
      <c r="R220" s="10">
        <f t="shared" ref="R220:R229" si="233">$I220*VLOOKUP($G220,alloc,14)</f>
        <v>0</v>
      </c>
      <c r="S220" s="10">
        <f t="shared" ref="S220:S229" si="234">$I220*VLOOKUP($G220,alloc,15)</f>
        <v>0</v>
      </c>
      <c r="T220" s="10">
        <f t="shared" ref="T220:T229" si="235">$I220*VLOOKUP($G220,alloc,16)</f>
        <v>0</v>
      </c>
      <c r="U220" s="10">
        <f t="shared" ref="U220:U229" si="236">$I220*VLOOKUP($G220,alloc,17)</f>
        <v>0</v>
      </c>
      <c r="V220" s="10">
        <f t="shared" ref="V220:V229" si="237">$I220*VLOOKUP($G220,alloc,18)</f>
        <v>0</v>
      </c>
      <c r="W220" s="10">
        <f t="shared" ref="W220:W229" si="238">$I220*VLOOKUP($G220,alloc,19)</f>
        <v>0</v>
      </c>
      <c r="X220" s="10">
        <f t="shared" ref="X220:X229" si="239">$I220*VLOOKUP($G220,alloc,20)</f>
        <v>0</v>
      </c>
      <c r="Y220" s="1">
        <f t="shared" ref="Y220:Y229" si="240">SUM(J220:X220)-I220</f>
        <v>0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1:57">
      <c r="A221">
        <f t="shared" si="171"/>
        <v>203</v>
      </c>
      <c r="C221" s="44">
        <v>8160</v>
      </c>
      <c r="F221" t="s">
        <v>557</v>
      </c>
      <c r="G221" s="13">
        <v>3</v>
      </c>
      <c r="H221" s="10" t="str">
        <f t="shared" si="224"/>
        <v>Peak Day</v>
      </c>
      <c r="I221" s="1">
        <f>'O and M Class.'!K$57</f>
        <v>185157.59343091844</v>
      </c>
      <c r="J221" s="10">
        <f t="shared" si="225"/>
        <v>86245.317311480161</v>
      </c>
      <c r="K221" s="10">
        <f t="shared" si="226"/>
        <v>46538.4142487317</v>
      </c>
      <c r="L221" s="10">
        <f t="shared" si="227"/>
        <v>1056.134331523655</v>
      </c>
      <c r="M221" s="10">
        <f t="shared" si="228"/>
        <v>26856.084131049996</v>
      </c>
      <c r="N221" s="10">
        <f t="shared" si="229"/>
        <v>24461.643408132935</v>
      </c>
      <c r="O221" s="10">
        <f t="shared" si="230"/>
        <v>0</v>
      </c>
      <c r="P221" s="10">
        <f t="shared" si="231"/>
        <v>0</v>
      </c>
      <c r="Q221" s="10">
        <f t="shared" si="232"/>
        <v>0</v>
      </c>
      <c r="R221" s="10">
        <f t="shared" si="233"/>
        <v>0</v>
      </c>
      <c r="S221" s="10">
        <f t="shared" si="234"/>
        <v>0</v>
      </c>
      <c r="T221" s="10">
        <f t="shared" si="235"/>
        <v>0</v>
      </c>
      <c r="U221" s="10">
        <f t="shared" si="236"/>
        <v>0</v>
      </c>
      <c r="V221" s="10">
        <f t="shared" si="237"/>
        <v>0</v>
      </c>
      <c r="W221" s="10">
        <f t="shared" si="238"/>
        <v>0</v>
      </c>
      <c r="X221" s="10">
        <f t="shared" si="239"/>
        <v>0</v>
      </c>
      <c r="Y221" s="1">
        <f t="shared" si="240"/>
        <v>0</v>
      </c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1:57">
      <c r="A222">
        <f t="shared" si="171"/>
        <v>204</v>
      </c>
      <c r="C222" s="44">
        <v>8170</v>
      </c>
      <c r="F222" t="s">
        <v>558</v>
      </c>
      <c r="G222" s="13">
        <v>3</v>
      </c>
      <c r="H222" s="10" t="str">
        <f t="shared" si="224"/>
        <v>Peak Day</v>
      </c>
      <c r="I222" s="1">
        <f>'O and M Class.'!K$58</f>
        <v>20632.293183914549</v>
      </c>
      <c r="J222" s="10">
        <f t="shared" si="225"/>
        <v>9610.4007377591079</v>
      </c>
      <c r="K222" s="10">
        <f t="shared" si="226"/>
        <v>5185.821382219161</v>
      </c>
      <c r="L222" s="10">
        <f t="shared" si="227"/>
        <v>117.68608981042733</v>
      </c>
      <c r="M222" s="10">
        <f t="shared" si="228"/>
        <v>2992.5999322865036</v>
      </c>
      <c r="N222" s="10">
        <f t="shared" si="229"/>
        <v>2725.7850418393505</v>
      </c>
      <c r="O222" s="10">
        <f t="shared" si="230"/>
        <v>0</v>
      </c>
      <c r="P222" s="10">
        <f t="shared" si="231"/>
        <v>0</v>
      </c>
      <c r="Q222" s="10">
        <f t="shared" si="232"/>
        <v>0</v>
      </c>
      <c r="R222" s="10">
        <f t="shared" si="233"/>
        <v>0</v>
      </c>
      <c r="S222" s="10">
        <f t="shared" si="234"/>
        <v>0</v>
      </c>
      <c r="T222" s="10">
        <f t="shared" si="235"/>
        <v>0</v>
      </c>
      <c r="U222" s="10">
        <f t="shared" si="236"/>
        <v>0</v>
      </c>
      <c r="V222" s="10">
        <f t="shared" si="237"/>
        <v>0</v>
      </c>
      <c r="W222" s="10">
        <f t="shared" si="238"/>
        <v>0</v>
      </c>
      <c r="X222" s="10">
        <f t="shared" si="239"/>
        <v>0</v>
      </c>
      <c r="Y222" s="1">
        <f t="shared" si="240"/>
        <v>0</v>
      </c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1:57">
      <c r="A223">
        <f t="shared" si="171"/>
        <v>205</v>
      </c>
      <c r="C223" s="44">
        <v>8180</v>
      </c>
      <c r="F223" t="s">
        <v>559</v>
      </c>
      <c r="G223" s="13">
        <v>3</v>
      </c>
      <c r="H223" s="10" t="str">
        <f t="shared" si="224"/>
        <v>Peak Day</v>
      </c>
      <c r="I223" s="1">
        <f>'O and M Class.'!K$59</f>
        <v>26089.922652751753</v>
      </c>
      <c r="J223" s="10">
        <f t="shared" si="225"/>
        <v>12152.532424537398</v>
      </c>
      <c r="K223" s="10">
        <f t="shared" si="226"/>
        <v>6557.5686399496071</v>
      </c>
      <c r="L223" s="10">
        <f t="shared" si="227"/>
        <v>148.81627326101696</v>
      </c>
      <c r="M223" s="10">
        <f t="shared" si="228"/>
        <v>3784.198880270641</v>
      </c>
      <c r="N223" s="10">
        <f t="shared" si="229"/>
        <v>3446.8064347330906</v>
      </c>
      <c r="O223" s="10">
        <f t="shared" si="230"/>
        <v>0</v>
      </c>
      <c r="P223" s="10">
        <f t="shared" si="231"/>
        <v>0</v>
      </c>
      <c r="Q223" s="10">
        <f t="shared" si="232"/>
        <v>0</v>
      </c>
      <c r="R223" s="10">
        <f t="shared" si="233"/>
        <v>0</v>
      </c>
      <c r="S223" s="10">
        <f t="shared" si="234"/>
        <v>0</v>
      </c>
      <c r="T223" s="10">
        <f t="shared" si="235"/>
        <v>0</v>
      </c>
      <c r="U223" s="10">
        <f t="shared" si="236"/>
        <v>0</v>
      </c>
      <c r="V223" s="10">
        <f t="shared" si="237"/>
        <v>0</v>
      </c>
      <c r="W223" s="10">
        <f t="shared" si="238"/>
        <v>0</v>
      </c>
      <c r="X223" s="10">
        <f t="shared" si="239"/>
        <v>0</v>
      </c>
      <c r="Y223" s="1">
        <f t="shared" si="240"/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1:57">
      <c r="A224">
        <f t="shared" si="171"/>
        <v>206</v>
      </c>
      <c r="C224" s="44">
        <v>8190</v>
      </c>
      <c r="F224" t="s">
        <v>560</v>
      </c>
      <c r="G224" s="13">
        <v>3</v>
      </c>
      <c r="H224" s="10" t="str">
        <f t="shared" si="224"/>
        <v>Peak Day</v>
      </c>
      <c r="I224" s="1">
        <f>'O and M Class.'!K$60</f>
        <v>495.38122405435178</v>
      </c>
      <c r="J224" s="10">
        <f t="shared" si="225"/>
        <v>230.74565869564125</v>
      </c>
      <c r="K224" s="10">
        <f t="shared" si="226"/>
        <v>124.51153738227133</v>
      </c>
      <c r="L224" s="10">
        <f t="shared" si="227"/>
        <v>2.8256422446493534</v>
      </c>
      <c r="M224" s="10">
        <f t="shared" si="228"/>
        <v>71.852304750924887</v>
      </c>
      <c r="N224" s="10">
        <f t="shared" si="229"/>
        <v>65.446080980864963</v>
      </c>
      <c r="O224" s="10">
        <f t="shared" si="230"/>
        <v>0</v>
      </c>
      <c r="P224" s="10">
        <f t="shared" si="231"/>
        <v>0</v>
      </c>
      <c r="Q224" s="10">
        <f t="shared" si="232"/>
        <v>0</v>
      </c>
      <c r="R224" s="10">
        <f t="shared" si="233"/>
        <v>0</v>
      </c>
      <c r="S224" s="10">
        <f t="shared" si="234"/>
        <v>0</v>
      </c>
      <c r="T224" s="10">
        <f t="shared" si="235"/>
        <v>0</v>
      </c>
      <c r="U224" s="10">
        <f t="shared" si="236"/>
        <v>0</v>
      </c>
      <c r="V224" s="10">
        <f t="shared" si="237"/>
        <v>0</v>
      </c>
      <c r="W224" s="10">
        <f t="shared" si="238"/>
        <v>0</v>
      </c>
      <c r="X224" s="10">
        <f t="shared" si="239"/>
        <v>0</v>
      </c>
      <c r="Y224" s="1">
        <f t="shared" si="240"/>
        <v>0</v>
      </c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1:57">
      <c r="A225">
        <f t="shared" si="171"/>
        <v>207</v>
      </c>
      <c r="C225" s="44">
        <v>8200</v>
      </c>
      <c r="F225" t="s">
        <v>561</v>
      </c>
      <c r="G225" s="13">
        <v>3</v>
      </c>
      <c r="H225" s="10" t="str">
        <f t="shared" si="224"/>
        <v>Peak Day</v>
      </c>
      <c r="I225" s="1">
        <f>'O and M Class.'!K$61</f>
        <v>3988.6832531749665</v>
      </c>
      <c r="J225" s="10">
        <f t="shared" si="225"/>
        <v>1857.9051847171957</v>
      </c>
      <c r="K225" s="10">
        <f t="shared" si="226"/>
        <v>1002.5351383306463</v>
      </c>
      <c r="L225" s="10">
        <f t="shared" si="227"/>
        <v>22.751350583000743</v>
      </c>
      <c r="M225" s="10">
        <f t="shared" si="228"/>
        <v>578.53642961363767</v>
      </c>
      <c r="N225" s="10">
        <f t="shared" si="229"/>
        <v>526.9551499304863</v>
      </c>
      <c r="O225" s="10">
        <f t="shared" si="230"/>
        <v>0</v>
      </c>
      <c r="P225" s="10">
        <f t="shared" si="231"/>
        <v>0</v>
      </c>
      <c r="Q225" s="10">
        <f t="shared" si="232"/>
        <v>0</v>
      </c>
      <c r="R225" s="10">
        <f t="shared" si="233"/>
        <v>0</v>
      </c>
      <c r="S225" s="10">
        <f t="shared" si="234"/>
        <v>0</v>
      </c>
      <c r="T225" s="10">
        <f t="shared" si="235"/>
        <v>0</v>
      </c>
      <c r="U225" s="10">
        <f t="shared" si="236"/>
        <v>0</v>
      </c>
      <c r="V225" s="10">
        <f t="shared" si="237"/>
        <v>0</v>
      </c>
      <c r="W225" s="10">
        <f t="shared" si="238"/>
        <v>0</v>
      </c>
      <c r="X225" s="10">
        <f t="shared" si="239"/>
        <v>0</v>
      </c>
      <c r="Y225" s="1">
        <f t="shared" si="24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1:57">
      <c r="A226">
        <f t="shared" si="171"/>
        <v>208</v>
      </c>
      <c r="C226" s="44">
        <v>8210</v>
      </c>
      <c r="F226" t="s">
        <v>562</v>
      </c>
      <c r="G226" s="13">
        <v>3</v>
      </c>
      <c r="H226" s="10" t="str">
        <f t="shared" si="224"/>
        <v>Peak Day</v>
      </c>
      <c r="I226" s="1">
        <f>'O and M Class.'!K$62</f>
        <v>19896.833136022382</v>
      </c>
      <c r="J226" s="10">
        <f t="shared" si="225"/>
        <v>9267.8277758565655</v>
      </c>
      <c r="K226" s="10">
        <f t="shared" si="226"/>
        <v>5000.9672601819366</v>
      </c>
      <c r="L226" s="10">
        <f t="shared" si="227"/>
        <v>113.4910438949448</v>
      </c>
      <c r="M226" s="10">
        <f t="shared" si="228"/>
        <v>2885.9255229078394</v>
      </c>
      <c r="N226" s="10">
        <f t="shared" si="229"/>
        <v>2628.6215331810959</v>
      </c>
      <c r="O226" s="10">
        <f t="shared" si="230"/>
        <v>0</v>
      </c>
      <c r="P226" s="10">
        <f t="shared" si="231"/>
        <v>0</v>
      </c>
      <c r="Q226" s="10">
        <f t="shared" si="232"/>
        <v>0</v>
      </c>
      <c r="R226" s="10">
        <f t="shared" si="233"/>
        <v>0</v>
      </c>
      <c r="S226" s="10">
        <f t="shared" si="234"/>
        <v>0</v>
      </c>
      <c r="T226" s="10">
        <f t="shared" si="235"/>
        <v>0</v>
      </c>
      <c r="U226" s="10">
        <f t="shared" si="236"/>
        <v>0</v>
      </c>
      <c r="V226" s="10">
        <f t="shared" si="237"/>
        <v>0</v>
      </c>
      <c r="W226" s="10">
        <f t="shared" si="238"/>
        <v>0</v>
      </c>
      <c r="X226" s="10">
        <f t="shared" si="239"/>
        <v>0</v>
      </c>
      <c r="Y226" s="1">
        <f t="shared" si="240"/>
        <v>0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1:57">
      <c r="A227">
        <f t="shared" si="171"/>
        <v>209</v>
      </c>
      <c r="C227" s="44">
        <v>8240</v>
      </c>
      <c r="F227" t="s">
        <v>563</v>
      </c>
      <c r="G227" s="13">
        <v>3</v>
      </c>
      <c r="H227" s="10" t="str">
        <f t="shared" si="224"/>
        <v>Peak Day</v>
      </c>
      <c r="I227" s="1">
        <f>'O and M Class.'!K$63</f>
        <v>0</v>
      </c>
      <c r="J227" s="10">
        <f t="shared" si="225"/>
        <v>0</v>
      </c>
      <c r="K227" s="10">
        <f t="shared" si="226"/>
        <v>0</v>
      </c>
      <c r="L227" s="10">
        <f t="shared" si="227"/>
        <v>0</v>
      </c>
      <c r="M227" s="10">
        <f t="shared" si="228"/>
        <v>0</v>
      </c>
      <c r="N227" s="10">
        <f t="shared" si="229"/>
        <v>0</v>
      </c>
      <c r="O227" s="10">
        <f t="shared" si="230"/>
        <v>0</v>
      </c>
      <c r="P227" s="10">
        <f t="shared" si="231"/>
        <v>0</v>
      </c>
      <c r="Q227" s="10">
        <f t="shared" si="232"/>
        <v>0</v>
      </c>
      <c r="R227" s="10">
        <f t="shared" si="233"/>
        <v>0</v>
      </c>
      <c r="S227" s="10">
        <f t="shared" si="234"/>
        <v>0</v>
      </c>
      <c r="T227" s="10">
        <f t="shared" si="235"/>
        <v>0</v>
      </c>
      <c r="U227" s="10">
        <f t="shared" si="236"/>
        <v>0</v>
      </c>
      <c r="V227" s="10">
        <f t="shared" si="237"/>
        <v>0</v>
      </c>
      <c r="W227" s="10">
        <f t="shared" si="238"/>
        <v>0</v>
      </c>
      <c r="X227" s="10">
        <f t="shared" si="239"/>
        <v>0</v>
      </c>
      <c r="Y227" s="1">
        <f t="shared" si="240"/>
        <v>0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1:57">
      <c r="A228">
        <f t="shared" si="171"/>
        <v>210</v>
      </c>
      <c r="C228" s="44">
        <v>8250</v>
      </c>
      <c r="F228" t="s">
        <v>564</v>
      </c>
      <c r="G228" s="13">
        <v>3</v>
      </c>
      <c r="H228" s="10" t="str">
        <f t="shared" si="224"/>
        <v>Peak Day</v>
      </c>
      <c r="I228" s="1">
        <f>'O and M Class.'!K$64</f>
        <v>4604.6628744105574</v>
      </c>
      <c r="J228" s="10">
        <f t="shared" si="225"/>
        <v>2144.8248670616831</v>
      </c>
      <c r="K228" s="10">
        <f t="shared" si="226"/>
        <v>1157.3584661275386</v>
      </c>
      <c r="L228" s="10">
        <f t="shared" si="227"/>
        <v>26.264883101171893</v>
      </c>
      <c r="M228" s="10">
        <f t="shared" si="228"/>
        <v>667.8808643969046</v>
      </c>
      <c r="N228" s="10">
        <f t="shared" si="229"/>
        <v>608.33379372325942</v>
      </c>
      <c r="O228" s="10">
        <f t="shared" si="230"/>
        <v>0</v>
      </c>
      <c r="P228" s="10">
        <f t="shared" si="231"/>
        <v>0</v>
      </c>
      <c r="Q228" s="10">
        <f t="shared" si="232"/>
        <v>0</v>
      </c>
      <c r="R228" s="10">
        <f t="shared" si="233"/>
        <v>0</v>
      </c>
      <c r="S228" s="10">
        <f t="shared" si="234"/>
        <v>0</v>
      </c>
      <c r="T228" s="10">
        <f t="shared" si="235"/>
        <v>0</v>
      </c>
      <c r="U228" s="10">
        <f t="shared" si="236"/>
        <v>0</v>
      </c>
      <c r="V228" s="10">
        <f t="shared" si="237"/>
        <v>0</v>
      </c>
      <c r="W228" s="10">
        <f t="shared" si="238"/>
        <v>0</v>
      </c>
      <c r="X228" s="10">
        <f t="shared" si="239"/>
        <v>0</v>
      </c>
      <c r="Y228" s="1">
        <f t="shared" si="240"/>
        <v>0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1:57">
      <c r="A229">
        <f t="shared" si="171"/>
        <v>211</v>
      </c>
      <c r="C229" s="44">
        <v>8260</v>
      </c>
      <c r="F229" t="s">
        <v>90</v>
      </c>
      <c r="G229" s="13">
        <v>3</v>
      </c>
      <c r="H229" s="10" t="str">
        <f t="shared" si="224"/>
        <v>Peak Day</v>
      </c>
      <c r="I229" s="1">
        <f>'O and M Class.'!K$65</f>
        <v>0</v>
      </c>
      <c r="J229" s="10">
        <f t="shared" si="225"/>
        <v>0</v>
      </c>
      <c r="K229" s="10">
        <f t="shared" si="226"/>
        <v>0</v>
      </c>
      <c r="L229" s="10">
        <f t="shared" si="227"/>
        <v>0</v>
      </c>
      <c r="M229" s="10">
        <f t="shared" si="228"/>
        <v>0</v>
      </c>
      <c r="N229" s="10">
        <f t="shared" si="229"/>
        <v>0</v>
      </c>
      <c r="O229" s="10">
        <f t="shared" si="230"/>
        <v>0</v>
      </c>
      <c r="P229" s="10">
        <f t="shared" si="231"/>
        <v>0</v>
      </c>
      <c r="Q229" s="10">
        <f t="shared" si="232"/>
        <v>0</v>
      </c>
      <c r="R229" s="10">
        <f t="shared" si="233"/>
        <v>0</v>
      </c>
      <c r="S229" s="10">
        <f t="shared" si="234"/>
        <v>0</v>
      </c>
      <c r="T229" s="10">
        <f t="shared" si="235"/>
        <v>0</v>
      </c>
      <c r="U229" s="10">
        <f t="shared" si="236"/>
        <v>0</v>
      </c>
      <c r="V229" s="10">
        <f t="shared" si="237"/>
        <v>0</v>
      </c>
      <c r="W229" s="10">
        <f t="shared" si="238"/>
        <v>0</v>
      </c>
      <c r="X229" s="10">
        <f t="shared" si="239"/>
        <v>0</v>
      </c>
      <c r="Y229" s="1">
        <f t="shared" si="240"/>
        <v>0</v>
      </c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1:57">
      <c r="A230">
        <f t="shared" si="171"/>
        <v>212</v>
      </c>
      <c r="C230" s="2"/>
      <c r="E230" t="s">
        <v>79</v>
      </c>
      <c r="H230" s="10"/>
      <c r="I230" s="1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1:57">
      <c r="A231">
        <f t="shared" si="171"/>
        <v>213</v>
      </c>
      <c r="C231" s="44">
        <v>8300</v>
      </c>
      <c r="F231" t="s">
        <v>87</v>
      </c>
      <c r="G231" s="13">
        <v>3</v>
      </c>
      <c r="H231" s="10" t="str">
        <f t="shared" ref="H231:H238" si="241">VLOOKUP($G231,alloc,3)</f>
        <v>Peak Day</v>
      </c>
      <c r="I231" s="1">
        <f>'O and M Class.'!K$67</f>
        <v>0</v>
      </c>
      <c r="J231" s="10">
        <f t="shared" ref="J231:J238" si="242">$I231*VLOOKUP($G231,alloc,6)</f>
        <v>0</v>
      </c>
      <c r="K231" s="10">
        <f t="shared" ref="K231:K238" si="243">$I231*VLOOKUP($G231,alloc,7)</f>
        <v>0</v>
      </c>
      <c r="L231" s="10">
        <f t="shared" ref="L231:L238" si="244">$I231*VLOOKUP($G231,alloc,8)</f>
        <v>0</v>
      </c>
      <c r="M231" s="10">
        <f t="shared" ref="M231:M238" si="245">$I231*VLOOKUP($G231,alloc,9)</f>
        <v>0</v>
      </c>
      <c r="N231" s="10">
        <f t="shared" ref="N231:N238" si="246">$I231*VLOOKUP($G231,alloc,10)</f>
        <v>0</v>
      </c>
      <c r="O231" s="10">
        <f t="shared" ref="O231:O238" si="247">$I231*VLOOKUP($G231,alloc,11)</f>
        <v>0</v>
      </c>
      <c r="P231" s="10">
        <f t="shared" ref="P231:P238" si="248">$I231*VLOOKUP($G231,alloc,12)</f>
        <v>0</v>
      </c>
      <c r="Q231" s="10">
        <f t="shared" ref="Q231:Q238" si="249">$I231*VLOOKUP($G231,alloc,13)</f>
        <v>0</v>
      </c>
      <c r="R231" s="10">
        <f t="shared" ref="R231:R238" si="250">$I231*VLOOKUP($G231,alloc,14)</f>
        <v>0</v>
      </c>
      <c r="S231" s="10">
        <f t="shared" ref="S231:S238" si="251">$I231*VLOOKUP($G231,alloc,15)</f>
        <v>0</v>
      </c>
      <c r="T231" s="10">
        <f t="shared" ref="T231:T238" si="252">$I231*VLOOKUP($G231,alloc,16)</f>
        <v>0</v>
      </c>
      <c r="U231" s="10">
        <f t="shared" ref="U231:U238" si="253">$I231*VLOOKUP($G231,alloc,17)</f>
        <v>0</v>
      </c>
      <c r="V231" s="10">
        <f t="shared" ref="V231:V238" si="254">$I231*VLOOKUP($G231,alloc,18)</f>
        <v>0</v>
      </c>
      <c r="W231" s="10">
        <f t="shared" ref="W231:W238" si="255">$I231*VLOOKUP($G231,alloc,19)</f>
        <v>0</v>
      </c>
      <c r="X231" s="10">
        <f t="shared" ref="X231:X238" si="256">$I231*VLOOKUP($G231,alloc,20)</f>
        <v>0</v>
      </c>
      <c r="Y231" s="1">
        <f t="shared" ref="Y231:Y239" si="257">SUM(J231:X231)-I231</f>
        <v>0</v>
      </c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1:57">
      <c r="A232">
        <f t="shared" si="171"/>
        <v>214</v>
      </c>
      <c r="C232" s="2">
        <v>8310</v>
      </c>
      <c r="F232" t="s">
        <v>80</v>
      </c>
      <c r="G232" s="13">
        <v>3</v>
      </c>
      <c r="H232" s="10" t="str">
        <f t="shared" si="241"/>
        <v>Peak Day</v>
      </c>
      <c r="I232" s="1">
        <f>'O and M Class.'!K$68</f>
        <v>277.10226552619952</v>
      </c>
      <c r="J232" s="10">
        <f t="shared" si="242"/>
        <v>129.07260445115713</v>
      </c>
      <c r="K232" s="10">
        <f t="shared" si="243"/>
        <v>69.648237392606461</v>
      </c>
      <c r="L232" s="10">
        <f t="shared" si="244"/>
        <v>1.5805844661423099</v>
      </c>
      <c r="M232" s="10">
        <f t="shared" si="245"/>
        <v>40.192149930122667</v>
      </c>
      <c r="N232" s="10">
        <f t="shared" si="246"/>
        <v>36.60868928617095</v>
      </c>
      <c r="O232" s="10">
        <f t="shared" si="247"/>
        <v>0</v>
      </c>
      <c r="P232" s="10">
        <f t="shared" si="248"/>
        <v>0</v>
      </c>
      <c r="Q232" s="10">
        <f t="shared" si="249"/>
        <v>0</v>
      </c>
      <c r="R232" s="10">
        <f t="shared" si="250"/>
        <v>0</v>
      </c>
      <c r="S232" s="10">
        <f t="shared" si="251"/>
        <v>0</v>
      </c>
      <c r="T232" s="10">
        <f t="shared" si="252"/>
        <v>0</v>
      </c>
      <c r="U232" s="10">
        <f t="shared" si="253"/>
        <v>0</v>
      </c>
      <c r="V232" s="10">
        <f t="shared" si="254"/>
        <v>0</v>
      </c>
      <c r="W232" s="10">
        <f t="shared" si="255"/>
        <v>0</v>
      </c>
      <c r="X232" s="10">
        <f t="shared" si="256"/>
        <v>0</v>
      </c>
      <c r="Y232" s="1">
        <f t="shared" si="257"/>
        <v>0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1:57">
      <c r="A233">
        <f t="shared" si="171"/>
        <v>215</v>
      </c>
      <c r="C233" s="2">
        <v>8320</v>
      </c>
      <c r="F233" t="s">
        <v>91</v>
      </c>
      <c r="G233" s="13">
        <v>3</v>
      </c>
      <c r="H233" s="10" t="str">
        <f t="shared" si="241"/>
        <v>Peak Day</v>
      </c>
      <c r="I233" s="1">
        <f>'O and M Class.'!K$69</f>
        <v>0</v>
      </c>
      <c r="J233" s="10">
        <f t="shared" si="242"/>
        <v>0</v>
      </c>
      <c r="K233" s="10">
        <f t="shared" si="243"/>
        <v>0</v>
      </c>
      <c r="L233" s="10">
        <f t="shared" si="244"/>
        <v>0</v>
      </c>
      <c r="M233" s="10">
        <f t="shared" si="245"/>
        <v>0</v>
      </c>
      <c r="N233" s="10">
        <f t="shared" si="246"/>
        <v>0</v>
      </c>
      <c r="O233" s="10">
        <f t="shared" si="247"/>
        <v>0</v>
      </c>
      <c r="P233" s="10">
        <f t="shared" si="248"/>
        <v>0</v>
      </c>
      <c r="Q233" s="10">
        <f t="shared" si="249"/>
        <v>0</v>
      </c>
      <c r="R233" s="10">
        <f t="shared" si="250"/>
        <v>0</v>
      </c>
      <c r="S233" s="10">
        <f t="shared" si="251"/>
        <v>0</v>
      </c>
      <c r="T233" s="10">
        <f t="shared" si="252"/>
        <v>0</v>
      </c>
      <c r="U233" s="10">
        <f t="shared" si="253"/>
        <v>0</v>
      </c>
      <c r="V233" s="10">
        <f t="shared" si="254"/>
        <v>0</v>
      </c>
      <c r="W233" s="10">
        <f t="shared" si="255"/>
        <v>0</v>
      </c>
      <c r="X233" s="10">
        <f t="shared" si="256"/>
        <v>0</v>
      </c>
      <c r="Y233" s="1">
        <f t="shared" si="257"/>
        <v>0</v>
      </c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1:57">
      <c r="A234">
        <f t="shared" si="171"/>
        <v>216</v>
      </c>
      <c r="C234" s="2">
        <v>8330</v>
      </c>
      <c r="F234" t="s">
        <v>92</v>
      </c>
      <c r="G234" s="13">
        <v>3</v>
      </c>
      <c r="H234" s="10" t="str">
        <f t="shared" si="241"/>
        <v>Peak Day</v>
      </c>
      <c r="I234" s="1">
        <f>'O and M Class.'!K$70</f>
        <v>0</v>
      </c>
      <c r="J234" s="10">
        <f t="shared" si="242"/>
        <v>0</v>
      </c>
      <c r="K234" s="10">
        <f t="shared" si="243"/>
        <v>0</v>
      </c>
      <c r="L234" s="10">
        <f t="shared" si="244"/>
        <v>0</v>
      </c>
      <c r="M234" s="10">
        <f t="shared" si="245"/>
        <v>0</v>
      </c>
      <c r="N234" s="10">
        <f t="shared" si="246"/>
        <v>0</v>
      </c>
      <c r="O234" s="10">
        <f t="shared" si="247"/>
        <v>0</v>
      </c>
      <c r="P234" s="10">
        <f t="shared" si="248"/>
        <v>0</v>
      </c>
      <c r="Q234" s="10">
        <f t="shared" si="249"/>
        <v>0</v>
      </c>
      <c r="R234" s="10">
        <f t="shared" si="250"/>
        <v>0</v>
      </c>
      <c r="S234" s="10">
        <f t="shared" si="251"/>
        <v>0</v>
      </c>
      <c r="T234" s="10">
        <f t="shared" si="252"/>
        <v>0</v>
      </c>
      <c r="U234" s="10">
        <f t="shared" si="253"/>
        <v>0</v>
      </c>
      <c r="V234" s="10">
        <f t="shared" si="254"/>
        <v>0</v>
      </c>
      <c r="W234" s="10">
        <f t="shared" si="255"/>
        <v>0</v>
      </c>
      <c r="X234" s="10">
        <f t="shared" si="256"/>
        <v>0</v>
      </c>
      <c r="Y234" s="1">
        <f t="shared" si="257"/>
        <v>0</v>
      </c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1:57">
      <c r="A235">
        <f t="shared" si="171"/>
        <v>217</v>
      </c>
      <c r="C235" s="2">
        <v>8340</v>
      </c>
      <c r="F235" t="s">
        <v>93</v>
      </c>
      <c r="G235" s="13">
        <v>3</v>
      </c>
      <c r="H235" s="10" t="str">
        <f t="shared" si="241"/>
        <v>Peak Day</v>
      </c>
      <c r="I235" s="1">
        <f>'O and M Class.'!K$71</f>
        <v>0</v>
      </c>
      <c r="J235" s="10">
        <f t="shared" si="242"/>
        <v>0</v>
      </c>
      <c r="K235" s="10">
        <f t="shared" si="243"/>
        <v>0</v>
      </c>
      <c r="L235" s="10">
        <f t="shared" si="244"/>
        <v>0</v>
      </c>
      <c r="M235" s="10">
        <f t="shared" si="245"/>
        <v>0</v>
      </c>
      <c r="N235" s="10">
        <f t="shared" si="246"/>
        <v>0</v>
      </c>
      <c r="O235" s="10">
        <f t="shared" si="247"/>
        <v>0</v>
      </c>
      <c r="P235" s="10">
        <f t="shared" si="248"/>
        <v>0</v>
      </c>
      <c r="Q235" s="10">
        <f t="shared" si="249"/>
        <v>0</v>
      </c>
      <c r="R235" s="10">
        <f t="shared" si="250"/>
        <v>0</v>
      </c>
      <c r="S235" s="10">
        <f t="shared" si="251"/>
        <v>0</v>
      </c>
      <c r="T235" s="10">
        <f t="shared" si="252"/>
        <v>0</v>
      </c>
      <c r="U235" s="10">
        <f t="shared" si="253"/>
        <v>0</v>
      </c>
      <c r="V235" s="10">
        <f t="shared" si="254"/>
        <v>0</v>
      </c>
      <c r="W235" s="10">
        <f t="shared" si="255"/>
        <v>0</v>
      </c>
      <c r="X235" s="10">
        <f t="shared" si="256"/>
        <v>0</v>
      </c>
      <c r="Y235" s="1">
        <f t="shared" si="257"/>
        <v>0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1:57">
      <c r="A236">
        <f t="shared" si="171"/>
        <v>218</v>
      </c>
      <c r="C236" s="2">
        <v>8350</v>
      </c>
      <c r="F236" t="s">
        <v>83</v>
      </c>
      <c r="G236" s="13">
        <v>3</v>
      </c>
      <c r="H236" s="10" t="str">
        <f t="shared" si="241"/>
        <v>Peak Day</v>
      </c>
      <c r="I236" s="1">
        <f>'O and M Class.'!K$72</f>
        <v>0</v>
      </c>
      <c r="J236" s="10">
        <f t="shared" si="242"/>
        <v>0</v>
      </c>
      <c r="K236" s="10">
        <f t="shared" si="243"/>
        <v>0</v>
      </c>
      <c r="L236" s="10">
        <f t="shared" si="244"/>
        <v>0</v>
      </c>
      <c r="M236" s="10">
        <f t="shared" si="245"/>
        <v>0</v>
      </c>
      <c r="N236" s="10">
        <f t="shared" si="246"/>
        <v>0</v>
      </c>
      <c r="O236" s="10">
        <f t="shared" si="247"/>
        <v>0</v>
      </c>
      <c r="P236" s="10">
        <f t="shared" si="248"/>
        <v>0</v>
      </c>
      <c r="Q236" s="10">
        <f t="shared" si="249"/>
        <v>0</v>
      </c>
      <c r="R236" s="10">
        <f t="shared" si="250"/>
        <v>0</v>
      </c>
      <c r="S236" s="10">
        <f t="shared" si="251"/>
        <v>0</v>
      </c>
      <c r="T236" s="10">
        <f t="shared" si="252"/>
        <v>0</v>
      </c>
      <c r="U236" s="10">
        <f t="shared" si="253"/>
        <v>0</v>
      </c>
      <c r="V236" s="10">
        <f t="shared" si="254"/>
        <v>0</v>
      </c>
      <c r="W236" s="10">
        <f t="shared" si="255"/>
        <v>0</v>
      </c>
      <c r="X236" s="10">
        <f t="shared" si="256"/>
        <v>0</v>
      </c>
      <c r="Y236" s="1">
        <f t="shared" si="257"/>
        <v>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1:57">
      <c r="A237">
        <f t="shared" si="171"/>
        <v>219</v>
      </c>
      <c r="C237" s="2">
        <v>8360</v>
      </c>
      <c r="F237" t="s">
        <v>84</v>
      </c>
      <c r="G237" s="13">
        <v>3</v>
      </c>
      <c r="H237" s="10" t="str">
        <f t="shared" si="241"/>
        <v>Peak Day</v>
      </c>
      <c r="I237" s="1">
        <f>'O and M Class.'!K$73</f>
        <v>0</v>
      </c>
      <c r="J237" s="10">
        <f t="shared" si="242"/>
        <v>0</v>
      </c>
      <c r="K237" s="10">
        <f t="shared" si="243"/>
        <v>0</v>
      </c>
      <c r="L237" s="10">
        <f t="shared" si="244"/>
        <v>0</v>
      </c>
      <c r="M237" s="10">
        <f t="shared" si="245"/>
        <v>0</v>
      </c>
      <c r="N237" s="10">
        <f t="shared" si="246"/>
        <v>0</v>
      </c>
      <c r="O237" s="10">
        <f t="shared" si="247"/>
        <v>0</v>
      </c>
      <c r="P237" s="10">
        <f t="shared" si="248"/>
        <v>0</v>
      </c>
      <c r="Q237" s="10">
        <f t="shared" si="249"/>
        <v>0</v>
      </c>
      <c r="R237" s="10">
        <f t="shared" si="250"/>
        <v>0</v>
      </c>
      <c r="S237" s="10">
        <f t="shared" si="251"/>
        <v>0</v>
      </c>
      <c r="T237" s="10">
        <f t="shared" si="252"/>
        <v>0</v>
      </c>
      <c r="U237" s="10">
        <f t="shared" si="253"/>
        <v>0</v>
      </c>
      <c r="V237" s="10">
        <f t="shared" si="254"/>
        <v>0</v>
      </c>
      <c r="W237" s="10">
        <f t="shared" si="255"/>
        <v>0</v>
      </c>
      <c r="X237" s="10">
        <f t="shared" si="256"/>
        <v>0</v>
      </c>
      <c r="Y237" s="1">
        <f t="shared" si="257"/>
        <v>0</v>
      </c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1:57">
      <c r="A238">
        <f t="shared" si="171"/>
        <v>220</v>
      </c>
      <c r="C238" s="2">
        <v>8410</v>
      </c>
      <c r="F238" s="1" t="s">
        <v>565</v>
      </c>
      <c r="G238" s="13">
        <v>3</v>
      </c>
      <c r="H238" s="10" t="str">
        <f t="shared" si="241"/>
        <v>Peak Day</v>
      </c>
      <c r="I238" s="1">
        <f>'O and M Class.'!K$74</f>
        <v>116359.90267685438</v>
      </c>
      <c r="J238" s="10">
        <f t="shared" si="242"/>
        <v>54199.757853530646</v>
      </c>
      <c r="K238" s="10">
        <f t="shared" si="243"/>
        <v>29246.466495785095</v>
      </c>
      <c r="L238" s="10">
        <f t="shared" si="244"/>
        <v>663.71400574304596</v>
      </c>
      <c r="M238" s="10">
        <f t="shared" si="245"/>
        <v>16877.359863376631</v>
      </c>
      <c r="N238" s="10">
        <f t="shared" si="246"/>
        <v>15372.604458418977</v>
      </c>
      <c r="O238" s="10">
        <f t="shared" si="247"/>
        <v>0</v>
      </c>
      <c r="P238" s="10">
        <f t="shared" si="248"/>
        <v>0</v>
      </c>
      <c r="Q238" s="10">
        <f t="shared" si="249"/>
        <v>0</v>
      </c>
      <c r="R238" s="10">
        <f t="shared" si="250"/>
        <v>0</v>
      </c>
      <c r="S238" s="10">
        <f t="shared" si="251"/>
        <v>0</v>
      </c>
      <c r="T238" s="10">
        <f t="shared" si="252"/>
        <v>0</v>
      </c>
      <c r="U238" s="10">
        <f t="shared" si="253"/>
        <v>0</v>
      </c>
      <c r="V238" s="10">
        <f t="shared" si="254"/>
        <v>0</v>
      </c>
      <c r="W238" s="10">
        <f t="shared" si="255"/>
        <v>0</v>
      </c>
      <c r="X238" s="10">
        <f t="shared" si="256"/>
        <v>0</v>
      </c>
      <c r="Y238" s="1">
        <f t="shared" si="257"/>
        <v>0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1:57">
      <c r="A239">
        <f t="shared" ref="A239:A300" si="258">A238+1</f>
        <v>221</v>
      </c>
      <c r="C239" s="2"/>
      <c r="D239" t="s">
        <v>68</v>
      </c>
      <c r="H239" s="10"/>
      <c r="I239" s="1">
        <f>'O and M Class.'!K$75</f>
        <v>377828.77430717676</v>
      </c>
      <c r="J239" s="1">
        <f t="shared" ref="J239:X239" si="259">SUM(J220:J238)</f>
        <v>175990.41943525677</v>
      </c>
      <c r="K239" s="1">
        <f t="shared" si="259"/>
        <v>94965.330278816255</v>
      </c>
      <c r="L239" s="1">
        <f t="shared" si="259"/>
        <v>2155.1259799247255</v>
      </c>
      <c r="M239" s="1">
        <f t="shared" si="259"/>
        <v>54801.97253541668</v>
      </c>
      <c r="N239" s="1">
        <f t="shared" si="259"/>
        <v>49915.926077762328</v>
      </c>
      <c r="O239" s="1">
        <f t="shared" si="259"/>
        <v>0</v>
      </c>
      <c r="P239" s="1">
        <f t="shared" si="259"/>
        <v>0</v>
      </c>
      <c r="Q239" s="1">
        <f t="shared" si="259"/>
        <v>0</v>
      </c>
      <c r="R239" s="1">
        <f t="shared" si="259"/>
        <v>0</v>
      </c>
      <c r="S239" s="1">
        <f t="shared" si="259"/>
        <v>0</v>
      </c>
      <c r="T239" s="1">
        <f t="shared" si="259"/>
        <v>0</v>
      </c>
      <c r="U239" s="1">
        <f t="shared" si="259"/>
        <v>0</v>
      </c>
      <c r="V239" s="1">
        <f t="shared" si="259"/>
        <v>0</v>
      </c>
      <c r="W239" s="1">
        <f t="shared" si="259"/>
        <v>0</v>
      </c>
      <c r="X239" s="1">
        <f t="shared" si="259"/>
        <v>0</v>
      </c>
      <c r="Y239" s="1">
        <f t="shared" si="257"/>
        <v>0</v>
      </c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1:57">
      <c r="A240">
        <f t="shared" si="258"/>
        <v>222</v>
      </c>
      <c r="C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1:57">
      <c r="A241">
        <f t="shared" si="258"/>
        <v>223</v>
      </c>
      <c r="C241" s="2"/>
      <c r="D241" t="s">
        <v>64</v>
      </c>
      <c r="H241" s="10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1:57">
      <c r="A242">
        <f t="shared" si="258"/>
        <v>224</v>
      </c>
      <c r="C242" s="2"/>
      <c r="E242" t="s">
        <v>70</v>
      </c>
      <c r="H242" s="10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1:57">
      <c r="A243">
        <f t="shared" si="258"/>
        <v>225</v>
      </c>
      <c r="C243" s="2">
        <v>8500</v>
      </c>
      <c r="F243" t="s">
        <v>78</v>
      </c>
      <c r="G243" s="13">
        <v>3</v>
      </c>
      <c r="H243" s="10" t="str">
        <f t="shared" ref="H243:H254" si="260">VLOOKUP($G243,alloc,3)</f>
        <v>Peak Day</v>
      </c>
      <c r="I243" s="1">
        <f>'O and M Class.'!K$79</f>
        <v>14402.042351015738</v>
      </c>
      <c r="J243" s="10">
        <f t="shared" ref="J243:J254" si="261">$I243*VLOOKUP($G243,alloc,6)</f>
        <v>6708.3865667121763</v>
      </c>
      <c r="K243" s="10">
        <f t="shared" ref="K243:K254" si="262">$I243*VLOOKUP($G243,alloc,7)</f>
        <v>3619.8796956680862</v>
      </c>
      <c r="L243" s="10">
        <f t="shared" ref="L243:L254" si="263">$I243*VLOOKUP($G243,alloc,8)</f>
        <v>82.148893216417548</v>
      </c>
      <c r="M243" s="10">
        <f t="shared" ref="M243:M254" si="264">$I243*VLOOKUP($G243,alloc,9)</f>
        <v>2088.9365316909389</v>
      </c>
      <c r="N243" s="10">
        <f t="shared" ref="N243:N254" si="265">$I243*VLOOKUP($G243,alloc,10)</f>
        <v>1902.6906637281195</v>
      </c>
      <c r="O243" s="10">
        <f t="shared" ref="O243:O254" si="266">$I243*VLOOKUP($G243,alloc,11)</f>
        <v>0</v>
      </c>
      <c r="P243" s="10">
        <f t="shared" ref="P243:P254" si="267">$I243*VLOOKUP($G243,alloc,12)</f>
        <v>0</v>
      </c>
      <c r="Q243" s="10">
        <f t="shared" ref="Q243:Q254" si="268">$I243*VLOOKUP($G243,alloc,13)</f>
        <v>0</v>
      </c>
      <c r="R243" s="10">
        <f t="shared" ref="R243:R254" si="269">$I243*VLOOKUP($G243,alloc,14)</f>
        <v>0</v>
      </c>
      <c r="S243" s="10">
        <f t="shared" ref="S243:S254" si="270">$I243*VLOOKUP($G243,alloc,15)</f>
        <v>0</v>
      </c>
      <c r="T243" s="10">
        <f t="shared" ref="T243:T254" si="271">$I243*VLOOKUP($G243,alloc,16)</f>
        <v>0</v>
      </c>
      <c r="U243" s="10">
        <f t="shared" ref="U243:U254" si="272">$I243*VLOOKUP($G243,alloc,17)</f>
        <v>0</v>
      </c>
      <c r="V243" s="10">
        <f t="shared" ref="V243:V254" si="273">$I243*VLOOKUP($G243,alloc,18)</f>
        <v>0</v>
      </c>
      <c r="W243" s="10">
        <f t="shared" ref="W243:W254" si="274">$I243*VLOOKUP($G243,alloc,19)</f>
        <v>0</v>
      </c>
      <c r="X243" s="10">
        <f t="shared" ref="X243:X254" si="275">$I243*VLOOKUP($G243,alloc,20)</f>
        <v>0</v>
      </c>
      <c r="Y243" s="1">
        <f t="shared" ref="Y243:Y254" si="276">SUM(J243:X243)-I243</f>
        <v>0</v>
      </c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1:57">
      <c r="A244">
        <f t="shared" si="258"/>
        <v>226</v>
      </c>
      <c r="C244" s="2">
        <v>8510</v>
      </c>
      <c r="F244" t="s">
        <v>94</v>
      </c>
      <c r="G244" s="13">
        <v>3</v>
      </c>
      <c r="H244" s="10" t="str">
        <f t="shared" si="260"/>
        <v>Peak Day</v>
      </c>
      <c r="I244" s="1">
        <f>'O and M Class.'!K$80</f>
        <v>0</v>
      </c>
      <c r="J244" s="10">
        <f t="shared" si="261"/>
        <v>0</v>
      </c>
      <c r="K244" s="10">
        <f t="shared" si="262"/>
        <v>0</v>
      </c>
      <c r="L244" s="10">
        <f t="shared" si="263"/>
        <v>0</v>
      </c>
      <c r="M244" s="10">
        <f t="shared" si="264"/>
        <v>0</v>
      </c>
      <c r="N244" s="10">
        <f t="shared" si="265"/>
        <v>0</v>
      </c>
      <c r="O244" s="10">
        <f t="shared" si="266"/>
        <v>0</v>
      </c>
      <c r="P244" s="10">
        <f t="shared" si="267"/>
        <v>0</v>
      </c>
      <c r="Q244" s="10">
        <f t="shared" si="268"/>
        <v>0</v>
      </c>
      <c r="R244" s="10">
        <f t="shared" si="269"/>
        <v>0</v>
      </c>
      <c r="S244" s="10">
        <f t="shared" si="270"/>
        <v>0</v>
      </c>
      <c r="T244" s="10">
        <f t="shared" si="271"/>
        <v>0</v>
      </c>
      <c r="U244" s="10">
        <f t="shared" si="272"/>
        <v>0</v>
      </c>
      <c r="V244" s="10">
        <f t="shared" si="273"/>
        <v>0</v>
      </c>
      <c r="W244" s="10">
        <f t="shared" si="274"/>
        <v>0</v>
      </c>
      <c r="X244" s="10">
        <f t="shared" si="275"/>
        <v>0</v>
      </c>
      <c r="Y244" s="1">
        <f t="shared" si="276"/>
        <v>0</v>
      </c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1:57">
      <c r="A245">
        <f t="shared" si="258"/>
        <v>227</v>
      </c>
      <c r="C245" s="2">
        <v>8520</v>
      </c>
      <c r="F245" t="s">
        <v>95</v>
      </c>
      <c r="G245" s="13">
        <v>3</v>
      </c>
      <c r="H245" s="10" t="str">
        <f t="shared" si="260"/>
        <v>Peak Day</v>
      </c>
      <c r="I245" s="1">
        <f>'O and M Class.'!K$81</f>
        <v>0</v>
      </c>
      <c r="J245" s="10">
        <f t="shared" si="261"/>
        <v>0</v>
      </c>
      <c r="K245" s="10">
        <f t="shared" si="262"/>
        <v>0</v>
      </c>
      <c r="L245" s="10">
        <f t="shared" si="263"/>
        <v>0</v>
      </c>
      <c r="M245" s="10">
        <f t="shared" si="264"/>
        <v>0</v>
      </c>
      <c r="N245" s="10">
        <f t="shared" si="265"/>
        <v>0</v>
      </c>
      <c r="O245" s="10">
        <f t="shared" si="266"/>
        <v>0</v>
      </c>
      <c r="P245" s="10">
        <f t="shared" si="267"/>
        <v>0</v>
      </c>
      <c r="Q245" s="10">
        <f t="shared" si="268"/>
        <v>0</v>
      </c>
      <c r="R245" s="10">
        <f t="shared" si="269"/>
        <v>0</v>
      </c>
      <c r="S245" s="10">
        <f t="shared" si="270"/>
        <v>0</v>
      </c>
      <c r="T245" s="10">
        <f t="shared" si="271"/>
        <v>0</v>
      </c>
      <c r="U245" s="10">
        <f t="shared" si="272"/>
        <v>0</v>
      </c>
      <c r="V245" s="10">
        <f t="shared" si="273"/>
        <v>0</v>
      </c>
      <c r="W245" s="10">
        <f t="shared" si="274"/>
        <v>0</v>
      </c>
      <c r="X245" s="10">
        <f t="shared" si="275"/>
        <v>0</v>
      </c>
      <c r="Y245" s="1">
        <f t="shared" si="276"/>
        <v>0</v>
      </c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1:57">
      <c r="A246">
        <f t="shared" si="258"/>
        <v>228</v>
      </c>
      <c r="C246" s="2">
        <v>8530</v>
      </c>
      <c r="F246" t="s">
        <v>96</v>
      </c>
      <c r="G246" s="13">
        <v>3</v>
      </c>
      <c r="H246" s="10" t="str">
        <f t="shared" si="260"/>
        <v>Peak Day</v>
      </c>
      <c r="I246" s="1">
        <f>'O and M Class.'!K$82</f>
        <v>0</v>
      </c>
      <c r="J246" s="10">
        <f t="shared" si="261"/>
        <v>0</v>
      </c>
      <c r="K246" s="10">
        <f t="shared" si="262"/>
        <v>0</v>
      </c>
      <c r="L246" s="10">
        <f t="shared" si="263"/>
        <v>0</v>
      </c>
      <c r="M246" s="10">
        <f t="shared" si="264"/>
        <v>0</v>
      </c>
      <c r="N246" s="10">
        <f t="shared" si="265"/>
        <v>0</v>
      </c>
      <c r="O246" s="10">
        <f t="shared" si="266"/>
        <v>0</v>
      </c>
      <c r="P246" s="10">
        <f t="shared" si="267"/>
        <v>0</v>
      </c>
      <c r="Q246" s="10">
        <f t="shared" si="268"/>
        <v>0</v>
      </c>
      <c r="R246" s="10">
        <f t="shared" si="269"/>
        <v>0</v>
      </c>
      <c r="S246" s="10">
        <f t="shared" si="270"/>
        <v>0</v>
      </c>
      <c r="T246" s="10">
        <f t="shared" si="271"/>
        <v>0</v>
      </c>
      <c r="U246" s="10">
        <f t="shared" si="272"/>
        <v>0</v>
      </c>
      <c r="V246" s="10">
        <f t="shared" si="273"/>
        <v>0</v>
      </c>
      <c r="W246" s="10">
        <f t="shared" si="274"/>
        <v>0</v>
      </c>
      <c r="X246" s="10">
        <f t="shared" si="275"/>
        <v>0</v>
      </c>
      <c r="Y246" s="1">
        <f t="shared" si="276"/>
        <v>0</v>
      </c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1:57">
      <c r="A247">
        <f t="shared" si="258"/>
        <v>229</v>
      </c>
      <c r="C247" s="2">
        <v>8540</v>
      </c>
      <c r="F247" t="s">
        <v>97</v>
      </c>
      <c r="G247" s="13">
        <v>3</v>
      </c>
      <c r="H247" s="10" t="str">
        <f t="shared" si="260"/>
        <v>Peak Day</v>
      </c>
      <c r="I247" s="1">
        <f>'O and M Class.'!K$83</f>
        <v>0</v>
      </c>
      <c r="J247" s="10">
        <f t="shared" si="261"/>
        <v>0</v>
      </c>
      <c r="K247" s="10">
        <f t="shared" si="262"/>
        <v>0</v>
      </c>
      <c r="L247" s="10">
        <f t="shared" si="263"/>
        <v>0</v>
      </c>
      <c r="M247" s="10">
        <f t="shared" si="264"/>
        <v>0</v>
      </c>
      <c r="N247" s="10">
        <f t="shared" si="265"/>
        <v>0</v>
      </c>
      <c r="O247" s="10">
        <f t="shared" si="266"/>
        <v>0</v>
      </c>
      <c r="P247" s="10">
        <f t="shared" si="267"/>
        <v>0</v>
      </c>
      <c r="Q247" s="10">
        <f t="shared" si="268"/>
        <v>0</v>
      </c>
      <c r="R247" s="10">
        <f t="shared" si="269"/>
        <v>0</v>
      </c>
      <c r="S247" s="10">
        <f t="shared" si="270"/>
        <v>0</v>
      </c>
      <c r="T247" s="10">
        <f t="shared" si="271"/>
        <v>0</v>
      </c>
      <c r="U247" s="10">
        <f t="shared" si="272"/>
        <v>0</v>
      </c>
      <c r="V247" s="10">
        <f t="shared" si="273"/>
        <v>0</v>
      </c>
      <c r="W247" s="10">
        <f t="shared" si="274"/>
        <v>0</v>
      </c>
      <c r="X247" s="10">
        <f t="shared" si="275"/>
        <v>0</v>
      </c>
      <c r="Y247" s="1">
        <f t="shared" si="276"/>
        <v>0</v>
      </c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1:57">
      <c r="A248">
        <f t="shared" si="258"/>
        <v>230</v>
      </c>
      <c r="C248" s="2">
        <v>8550</v>
      </c>
      <c r="F248" t="s">
        <v>88</v>
      </c>
      <c r="G248" s="13">
        <v>3</v>
      </c>
      <c r="H248" s="10" t="str">
        <f t="shared" si="260"/>
        <v>Peak Day</v>
      </c>
      <c r="I248" s="1">
        <f>'O and M Class.'!K$84</f>
        <v>206.00858813511107</v>
      </c>
      <c r="J248" s="10">
        <f t="shared" si="261"/>
        <v>95.957587930259962</v>
      </c>
      <c r="K248" s="10">
        <f t="shared" si="262"/>
        <v>51.779205139675476</v>
      </c>
      <c r="L248" s="10">
        <f t="shared" si="263"/>
        <v>1.1750678893943554</v>
      </c>
      <c r="M248" s="10">
        <f t="shared" si="264"/>
        <v>29.880405508400369</v>
      </c>
      <c r="N248" s="10">
        <f t="shared" si="265"/>
        <v>27.216321667380921</v>
      </c>
      <c r="O248" s="10">
        <f t="shared" si="266"/>
        <v>0</v>
      </c>
      <c r="P248" s="10">
        <f t="shared" si="267"/>
        <v>0</v>
      </c>
      <c r="Q248" s="10">
        <f t="shared" si="268"/>
        <v>0</v>
      </c>
      <c r="R248" s="10">
        <f t="shared" si="269"/>
        <v>0</v>
      </c>
      <c r="S248" s="10">
        <f t="shared" si="270"/>
        <v>0</v>
      </c>
      <c r="T248" s="10">
        <f t="shared" si="271"/>
        <v>0</v>
      </c>
      <c r="U248" s="10">
        <f t="shared" si="272"/>
        <v>0</v>
      </c>
      <c r="V248" s="10">
        <f t="shared" si="273"/>
        <v>0</v>
      </c>
      <c r="W248" s="10">
        <f t="shared" si="274"/>
        <v>0</v>
      </c>
      <c r="X248" s="10">
        <f t="shared" si="275"/>
        <v>0</v>
      </c>
      <c r="Y248" s="1">
        <f t="shared" si="276"/>
        <v>0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1:57">
      <c r="A249">
        <f t="shared" si="258"/>
        <v>231</v>
      </c>
      <c r="C249" s="2">
        <v>8560</v>
      </c>
      <c r="F249" t="s">
        <v>98</v>
      </c>
      <c r="G249" s="13">
        <v>3</v>
      </c>
      <c r="H249" s="10" t="str">
        <f t="shared" si="260"/>
        <v>Peak Day</v>
      </c>
      <c r="I249" s="1">
        <f>'O and M Class.'!K$85</f>
        <v>175659.43764801498</v>
      </c>
      <c r="J249" s="10">
        <f t="shared" si="261"/>
        <v>81821.132247333662</v>
      </c>
      <c r="K249" s="10">
        <f t="shared" si="262"/>
        <v>44151.101364430971</v>
      </c>
      <c r="L249" s="10">
        <f t="shared" si="263"/>
        <v>1001.9570859535081</v>
      </c>
      <c r="M249" s="10">
        <f t="shared" si="264"/>
        <v>25478.429204406952</v>
      </c>
      <c r="N249" s="10">
        <f t="shared" si="265"/>
        <v>23206.817745889894</v>
      </c>
      <c r="O249" s="10">
        <f t="shared" si="266"/>
        <v>0</v>
      </c>
      <c r="P249" s="10">
        <f t="shared" si="267"/>
        <v>0</v>
      </c>
      <c r="Q249" s="10">
        <f t="shared" si="268"/>
        <v>0</v>
      </c>
      <c r="R249" s="10">
        <f t="shared" si="269"/>
        <v>0</v>
      </c>
      <c r="S249" s="10">
        <f t="shared" si="270"/>
        <v>0</v>
      </c>
      <c r="T249" s="10">
        <f t="shared" si="271"/>
        <v>0</v>
      </c>
      <c r="U249" s="10">
        <f t="shared" si="272"/>
        <v>0</v>
      </c>
      <c r="V249" s="10">
        <f t="shared" si="273"/>
        <v>0</v>
      </c>
      <c r="W249" s="10">
        <f t="shared" si="274"/>
        <v>0</v>
      </c>
      <c r="X249" s="10">
        <f t="shared" si="275"/>
        <v>0</v>
      </c>
      <c r="Y249" s="1">
        <f t="shared" si="276"/>
        <v>0</v>
      </c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1:57">
      <c r="A250">
        <f t="shared" si="258"/>
        <v>232</v>
      </c>
      <c r="C250" s="2">
        <v>8570</v>
      </c>
      <c r="F250" t="s">
        <v>89</v>
      </c>
      <c r="G250" s="13">
        <v>3</v>
      </c>
      <c r="H250" s="10" t="str">
        <f t="shared" si="260"/>
        <v>Peak Day</v>
      </c>
      <c r="I250" s="1">
        <f>'O and M Class.'!K$86</f>
        <v>11942.272320565902</v>
      </c>
      <c r="J250" s="10">
        <f t="shared" si="261"/>
        <v>5562.6401630219316</v>
      </c>
      <c r="K250" s="10">
        <f t="shared" si="262"/>
        <v>3001.62907730282</v>
      </c>
      <c r="L250" s="10">
        <f t="shared" si="263"/>
        <v>68.118425825511963</v>
      </c>
      <c r="M250" s="10">
        <f t="shared" si="264"/>
        <v>1732.1605029214634</v>
      </c>
      <c r="N250" s="10">
        <f t="shared" si="265"/>
        <v>1577.7241514941754</v>
      </c>
      <c r="O250" s="10">
        <f t="shared" si="266"/>
        <v>0</v>
      </c>
      <c r="P250" s="10">
        <f t="shared" si="267"/>
        <v>0</v>
      </c>
      <c r="Q250" s="10">
        <f t="shared" si="268"/>
        <v>0</v>
      </c>
      <c r="R250" s="10">
        <f t="shared" si="269"/>
        <v>0</v>
      </c>
      <c r="S250" s="10">
        <f t="shared" si="270"/>
        <v>0</v>
      </c>
      <c r="T250" s="10">
        <f t="shared" si="271"/>
        <v>0</v>
      </c>
      <c r="U250" s="10">
        <f t="shared" si="272"/>
        <v>0</v>
      </c>
      <c r="V250" s="10">
        <f t="shared" si="273"/>
        <v>0</v>
      </c>
      <c r="W250" s="10">
        <f t="shared" si="274"/>
        <v>0</v>
      </c>
      <c r="X250" s="10">
        <f t="shared" si="275"/>
        <v>0</v>
      </c>
      <c r="Y250" s="1">
        <f t="shared" si="276"/>
        <v>0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1:57">
      <c r="A251">
        <f t="shared" si="258"/>
        <v>233</v>
      </c>
      <c r="C251" s="2">
        <v>8580</v>
      </c>
      <c r="F251" t="s">
        <v>99</v>
      </c>
      <c r="G251" s="13">
        <v>3</v>
      </c>
      <c r="H251" s="10" t="str">
        <f t="shared" si="260"/>
        <v>Peak Day</v>
      </c>
      <c r="I251" s="1">
        <f>'O and M Class.'!K$87</f>
        <v>0</v>
      </c>
      <c r="J251" s="10">
        <f t="shared" si="261"/>
        <v>0</v>
      </c>
      <c r="K251" s="10">
        <f t="shared" si="262"/>
        <v>0</v>
      </c>
      <c r="L251" s="10">
        <f t="shared" si="263"/>
        <v>0</v>
      </c>
      <c r="M251" s="10">
        <f t="shared" si="264"/>
        <v>0</v>
      </c>
      <c r="N251" s="10">
        <f t="shared" si="265"/>
        <v>0</v>
      </c>
      <c r="O251" s="10">
        <f t="shared" si="266"/>
        <v>0</v>
      </c>
      <c r="P251" s="10">
        <f t="shared" si="267"/>
        <v>0</v>
      </c>
      <c r="Q251" s="10">
        <f t="shared" si="268"/>
        <v>0</v>
      </c>
      <c r="R251" s="10">
        <f t="shared" si="269"/>
        <v>0</v>
      </c>
      <c r="S251" s="10">
        <f t="shared" si="270"/>
        <v>0</v>
      </c>
      <c r="T251" s="10">
        <f t="shared" si="271"/>
        <v>0</v>
      </c>
      <c r="U251" s="10">
        <f t="shared" si="272"/>
        <v>0</v>
      </c>
      <c r="V251" s="10">
        <f t="shared" si="273"/>
        <v>0</v>
      </c>
      <c r="W251" s="10">
        <f t="shared" si="274"/>
        <v>0</v>
      </c>
      <c r="X251" s="10">
        <f t="shared" si="275"/>
        <v>0</v>
      </c>
      <c r="Y251" s="1">
        <f t="shared" si="276"/>
        <v>0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1:57">
      <c r="A252">
        <f t="shared" si="258"/>
        <v>234</v>
      </c>
      <c r="C252" s="2">
        <v>8580</v>
      </c>
      <c r="F252" t="s">
        <v>100</v>
      </c>
      <c r="G252" s="13">
        <v>3</v>
      </c>
      <c r="H252" s="10" t="str">
        <f t="shared" si="260"/>
        <v>Peak Day</v>
      </c>
      <c r="I252" s="1">
        <f>'O and M Class.'!K$88</f>
        <v>0</v>
      </c>
      <c r="J252" s="10">
        <f t="shared" si="261"/>
        <v>0</v>
      </c>
      <c r="K252" s="10">
        <f t="shared" si="262"/>
        <v>0</v>
      </c>
      <c r="L252" s="10">
        <f t="shared" si="263"/>
        <v>0</v>
      </c>
      <c r="M252" s="10">
        <f t="shared" si="264"/>
        <v>0</v>
      </c>
      <c r="N252" s="10">
        <f t="shared" si="265"/>
        <v>0</v>
      </c>
      <c r="O252" s="10">
        <f t="shared" si="266"/>
        <v>0</v>
      </c>
      <c r="P252" s="10">
        <f t="shared" si="267"/>
        <v>0</v>
      </c>
      <c r="Q252" s="10">
        <f t="shared" si="268"/>
        <v>0</v>
      </c>
      <c r="R252" s="10">
        <f t="shared" si="269"/>
        <v>0</v>
      </c>
      <c r="S252" s="10">
        <f t="shared" si="270"/>
        <v>0</v>
      </c>
      <c r="T252" s="10">
        <f t="shared" si="271"/>
        <v>0</v>
      </c>
      <c r="U252" s="10">
        <f t="shared" si="272"/>
        <v>0</v>
      </c>
      <c r="V252" s="10">
        <f t="shared" si="273"/>
        <v>0</v>
      </c>
      <c r="W252" s="10">
        <f t="shared" si="274"/>
        <v>0</v>
      </c>
      <c r="X252" s="10">
        <f t="shared" si="275"/>
        <v>0</v>
      </c>
      <c r="Y252" s="1">
        <f t="shared" si="276"/>
        <v>0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1:57">
      <c r="A253">
        <f t="shared" si="258"/>
        <v>235</v>
      </c>
      <c r="C253" s="2">
        <v>8590</v>
      </c>
      <c r="F253" t="s">
        <v>77</v>
      </c>
      <c r="G253" s="13">
        <v>3</v>
      </c>
      <c r="H253" s="10" t="str">
        <f t="shared" si="260"/>
        <v>Peak Day</v>
      </c>
      <c r="I253" s="1">
        <f>'O and M Class.'!K$89</f>
        <v>0</v>
      </c>
      <c r="J253" s="10">
        <f t="shared" si="261"/>
        <v>0</v>
      </c>
      <c r="K253" s="10">
        <f t="shared" si="262"/>
        <v>0</v>
      </c>
      <c r="L253" s="10">
        <f t="shared" si="263"/>
        <v>0</v>
      </c>
      <c r="M253" s="10">
        <f t="shared" si="264"/>
        <v>0</v>
      </c>
      <c r="N253" s="10">
        <f t="shared" si="265"/>
        <v>0</v>
      </c>
      <c r="O253" s="10">
        <f t="shared" si="266"/>
        <v>0</v>
      </c>
      <c r="P253" s="10">
        <f t="shared" si="267"/>
        <v>0</v>
      </c>
      <c r="Q253" s="10">
        <f t="shared" si="268"/>
        <v>0</v>
      </c>
      <c r="R253" s="10">
        <f t="shared" si="269"/>
        <v>0</v>
      </c>
      <c r="S253" s="10">
        <f t="shared" si="270"/>
        <v>0</v>
      </c>
      <c r="T253" s="10">
        <f t="shared" si="271"/>
        <v>0</v>
      </c>
      <c r="U253" s="10">
        <f t="shared" si="272"/>
        <v>0</v>
      </c>
      <c r="V253" s="10">
        <f t="shared" si="273"/>
        <v>0</v>
      </c>
      <c r="W253" s="10">
        <f t="shared" si="274"/>
        <v>0</v>
      </c>
      <c r="X253" s="10">
        <f t="shared" si="275"/>
        <v>0</v>
      </c>
      <c r="Y253" s="1">
        <f t="shared" si="276"/>
        <v>0</v>
      </c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1:57">
      <c r="A254">
        <f t="shared" si="258"/>
        <v>236</v>
      </c>
      <c r="C254" s="2">
        <v>8600</v>
      </c>
      <c r="F254" t="s">
        <v>90</v>
      </c>
      <c r="G254" s="13">
        <v>3</v>
      </c>
      <c r="H254" s="10" t="str">
        <f t="shared" si="260"/>
        <v>Peak Day</v>
      </c>
      <c r="I254" s="1">
        <f>'O and M Class.'!K$90</f>
        <v>0</v>
      </c>
      <c r="J254" s="10">
        <f t="shared" si="261"/>
        <v>0</v>
      </c>
      <c r="K254" s="10">
        <f t="shared" si="262"/>
        <v>0</v>
      </c>
      <c r="L254" s="10">
        <f t="shared" si="263"/>
        <v>0</v>
      </c>
      <c r="M254" s="10">
        <f t="shared" si="264"/>
        <v>0</v>
      </c>
      <c r="N254" s="10">
        <f t="shared" si="265"/>
        <v>0</v>
      </c>
      <c r="O254" s="10">
        <f t="shared" si="266"/>
        <v>0</v>
      </c>
      <c r="P254" s="10">
        <f t="shared" si="267"/>
        <v>0</v>
      </c>
      <c r="Q254" s="10">
        <f t="shared" si="268"/>
        <v>0</v>
      </c>
      <c r="R254" s="10">
        <f t="shared" si="269"/>
        <v>0</v>
      </c>
      <c r="S254" s="10">
        <f t="shared" si="270"/>
        <v>0</v>
      </c>
      <c r="T254" s="10">
        <f t="shared" si="271"/>
        <v>0</v>
      </c>
      <c r="U254" s="10">
        <f t="shared" si="272"/>
        <v>0</v>
      </c>
      <c r="V254" s="10">
        <f t="shared" si="273"/>
        <v>0</v>
      </c>
      <c r="W254" s="10">
        <f t="shared" si="274"/>
        <v>0</v>
      </c>
      <c r="X254" s="10">
        <f t="shared" si="275"/>
        <v>0</v>
      </c>
      <c r="Y254" s="1">
        <f t="shared" si="276"/>
        <v>0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1:57">
      <c r="A255">
        <f t="shared" si="258"/>
        <v>237</v>
      </c>
      <c r="C255" s="2"/>
      <c r="E255" t="s">
        <v>79</v>
      </c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1:57">
      <c r="A256">
        <f t="shared" si="258"/>
        <v>238</v>
      </c>
      <c r="C256" s="2">
        <v>8610</v>
      </c>
      <c r="F256" t="s">
        <v>87</v>
      </c>
      <c r="G256" s="13">
        <v>3</v>
      </c>
      <c r="H256" s="10" t="str">
        <f t="shared" ref="H256:H262" si="277">VLOOKUP($G256,alloc,3)</f>
        <v>Peak Day</v>
      </c>
      <c r="I256" s="1">
        <f>'O and M Class.'!K$92</f>
        <v>0</v>
      </c>
      <c r="J256" s="10">
        <f t="shared" ref="J256:J262" si="278">$I256*VLOOKUP($G256,alloc,6)</f>
        <v>0</v>
      </c>
      <c r="K256" s="10">
        <f t="shared" ref="K256:K262" si="279">$I256*VLOOKUP($G256,alloc,7)</f>
        <v>0</v>
      </c>
      <c r="L256" s="10">
        <f t="shared" ref="L256:L262" si="280">$I256*VLOOKUP($G256,alloc,8)</f>
        <v>0</v>
      </c>
      <c r="M256" s="10">
        <f t="shared" ref="M256:M262" si="281">$I256*VLOOKUP($G256,alloc,9)</f>
        <v>0</v>
      </c>
      <c r="N256" s="10">
        <f t="shared" ref="N256:N262" si="282">$I256*VLOOKUP($G256,alloc,10)</f>
        <v>0</v>
      </c>
      <c r="O256" s="10">
        <f t="shared" ref="O256:O262" si="283">$I256*VLOOKUP($G256,alloc,11)</f>
        <v>0</v>
      </c>
      <c r="P256" s="10">
        <f t="shared" ref="P256:P262" si="284">$I256*VLOOKUP($G256,alloc,12)</f>
        <v>0</v>
      </c>
      <c r="Q256" s="10">
        <f t="shared" ref="Q256:Q262" si="285">$I256*VLOOKUP($G256,alloc,13)</f>
        <v>0</v>
      </c>
      <c r="R256" s="10">
        <f t="shared" ref="R256:R262" si="286">$I256*VLOOKUP($G256,alloc,14)</f>
        <v>0</v>
      </c>
      <c r="S256" s="10">
        <f t="shared" ref="S256:S262" si="287">$I256*VLOOKUP($G256,alloc,15)</f>
        <v>0</v>
      </c>
      <c r="T256" s="10">
        <f t="shared" ref="T256:T262" si="288">$I256*VLOOKUP($G256,alloc,16)</f>
        <v>0</v>
      </c>
      <c r="U256" s="10">
        <f t="shared" ref="U256:U262" si="289">$I256*VLOOKUP($G256,alloc,17)</f>
        <v>0</v>
      </c>
      <c r="V256" s="10">
        <f t="shared" ref="V256:V262" si="290">$I256*VLOOKUP($G256,alloc,18)</f>
        <v>0</v>
      </c>
      <c r="W256" s="10">
        <f t="shared" ref="W256:W262" si="291">$I256*VLOOKUP($G256,alloc,19)</f>
        <v>0</v>
      </c>
      <c r="X256" s="10">
        <f t="shared" ref="X256:X262" si="292">$I256*VLOOKUP($G256,alloc,20)</f>
        <v>0</v>
      </c>
      <c r="Y256" s="1">
        <f t="shared" ref="Y256:Y263" si="293">SUM(J256:X256)-I256</f>
        <v>0</v>
      </c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1:57">
      <c r="A257">
        <f t="shared" si="258"/>
        <v>239</v>
      </c>
      <c r="C257" s="2">
        <v>8620</v>
      </c>
      <c r="F257" t="s">
        <v>80</v>
      </c>
      <c r="G257" s="13">
        <v>3</v>
      </c>
      <c r="H257" s="10" t="str">
        <f t="shared" si="277"/>
        <v>Peak Day</v>
      </c>
      <c r="I257" s="1">
        <f>'O and M Class.'!K$93</f>
        <v>0</v>
      </c>
      <c r="J257" s="10">
        <f t="shared" si="278"/>
        <v>0</v>
      </c>
      <c r="K257" s="10">
        <f t="shared" si="279"/>
        <v>0</v>
      </c>
      <c r="L257" s="10">
        <f t="shared" si="280"/>
        <v>0</v>
      </c>
      <c r="M257" s="10">
        <f t="shared" si="281"/>
        <v>0</v>
      </c>
      <c r="N257" s="10">
        <f t="shared" si="282"/>
        <v>0</v>
      </c>
      <c r="O257" s="10">
        <f t="shared" si="283"/>
        <v>0</v>
      </c>
      <c r="P257" s="10">
        <f t="shared" si="284"/>
        <v>0</v>
      </c>
      <c r="Q257" s="10">
        <f t="shared" si="285"/>
        <v>0</v>
      </c>
      <c r="R257" s="10">
        <f t="shared" si="286"/>
        <v>0</v>
      </c>
      <c r="S257" s="10">
        <f t="shared" si="287"/>
        <v>0</v>
      </c>
      <c r="T257" s="10">
        <f t="shared" si="288"/>
        <v>0</v>
      </c>
      <c r="U257" s="10">
        <f t="shared" si="289"/>
        <v>0</v>
      </c>
      <c r="V257" s="10">
        <f t="shared" si="290"/>
        <v>0</v>
      </c>
      <c r="W257" s="10">
        <f t="shared" si="291"/>
        <v>0</v>
      </c>
      <c r="X257" s="10">
        <f t="shared" si="292"/>
        <v>0</v>
      </c>
      <c r="Y257" s="1">
        <f t="shared" si="293"/>
        <v>0</v>
      </c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1:57">
      <c r="A258">
        <f t="shared" si="258"/>
        <v>240</v>
      </c>
      <c r="C258" s="2">
        <v>8630</v>
      </c>
      <c r="F258" t="s">
        <v>62</v>
      </c>
      <c r="G258" s="13">
        <v>3</v>
      </c>
      <c r="H258" s="10" t="str">
        <f t="shared" si="277"/>
        <v>Peak Day</v>
      </c>
      <c r="I258" s="1">
        <f>'O and M Class.'!K$94</f>
        <v>4140.587861285002</v>
      </c>
      <c r="J258" s="10">
        <f t="shared" si="278"/>
        <v>1928.6614571701209</v>
      </c>
      <c r="K258" s="10">
        <f t="shared" si="279"/>
        <v>1040.7155847683109</v>
      </c>
      <c r="L258" s="10">
        <f t="shared" si="280"/>
        <v>23.617810709042033</v>
      </c>
      <c r="M258" s="10">
        <f t="shared" si="281"/>
        <v>600.56935226997678</v>
      </c>
      <c r="N258" s="10">
        <f t="shared" si="282"/>
        <v>547.02365636755144</v>
      </c>
      <c r="O258" s="10">
        <f t="shared" si="283"/>
        <v>0</v>
      </c>
      <c r="P258" s="10">
        <f t="shared" si="284"/>
        <v>0</v>
      </c>
      <c r="Q258" s="10">
        <f t="shared" si="285"/>
        <v>0</v>
      </c>
      <c r="R258" s="10">
        <f t="shared" si="286"/>
        <v>0</v>
      </c>
      <c r="S258" s="10">
        <f t="shared" si="287"/>
        <v>0</v>
      </c>
      <c r="T258" s="10">
        <f t="shared" si="288"/>
        <v>0</v>
      </c>
      <c r="U258" s="10">
        <f t="shared" si="289"/>
        <v>0</v>
      </c>
      <c r="V258" s="10">
        <f t="shared" si="290"/>
        <v>0</v>
      </c>
      <c r="W258" s="10">
        <f t="shared" si="291"/>
        <v>0</v>
      </c>
      <c r="X258" s="10">
        <f t="shared" si="292"/>
        <v>0</v>
      </c>
      <c r="Y258" s="1">
        <f t="shared" si="293"/>
        <v>0</v>
      </c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>
      <c r="A259">
        <f t="shared" si="258"/>
        <v>241</v>
      </c>
      <c r="C259" s="2">
        <v>8640</v>
      </c>
      <c r="F259" t="s">
        <v>93</v>
      </c>
      <c r="G259" s="13">
        <v>3</v>
      </c>
      <c r="H259" s="10" t="str">
        <f t="shared" si="277"/>
        <v>Peak Day</v>
      </c>
      <c r="I259" s="1">
        <f>'O and M Class.'!K$95</f>
        <v>0</v>
      </c>
      <c r="J259" s="10">
        <f t="shared" si="278"/>
        <v>0</v>
      </c>
      <c r="K259" s="10">
        <f t="shared" si="279"/>
        <v>0</v>
      </c>
      <c r="L259" s="10">
        <f t="shared" si="280"/>
        <v>0</v>
      </c>
      <c r="M259" s="10">
        <f t="shared" si="281"/>
        <v>0</v>
      </c>
      <c r="N259" s="10">
        <f t="shared" si="282"/>
        <v>0</v>
      </c>
      <c r="O259" s="10">
        <f t="shared" si="283"/>
        <v>0</v>
      </c>
      <c r="P259" s="10">
        <f t="shared" si="284"/>
        <v>0</v>
      </c>
      <c r="Q259" s="10">
        <f t="shared" si="285"/>
        <v>0</v>
      </c>
      <c r="R259" s="10">
        <f t="shared" si="286"/>
        <v>0</v>
      </c>
      <c r="S259" s="10">
        <f t="shared" si="287"/>
        <v>0</v>
      </c>
      <c r="T259" s="10">
        <f t="shared" si="288"/>
        <v>0</v>
      </c>
      <c r="U259" s="10">
        <f t="shared" si="289"/>
        <v>0</v>
      </c>
      <c r="V259" s="10">
        <f t="shared" si="290"/>
        <v>0</v>
      </c>
      <c r="W259" s="10">
        <f t="shared" si="291"/>
        <v>0</v>
      </c>
      <c r="X259" s="10">
        <f t="shared" si="292"/>
        <v>0</v>
      </c>
      <c r="Y259" s="1">
        <f t="shared" si="293"/>
        <v>0</v>
      </c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>
      <c r="A260">
        <f t="shared" si="258"/>
        <v>242</v>
      </c>
      <c r="C260" s="2">
        <v>8650</v>
      </c>
      <c r="F260" t="s">
        <v>83</v>
      </c>
      <c r="G260" s="13">
        <v>3</v>
      </c>
      <c r="H260" s="10" t="str">
        <f t="shared" si="277"/>
        <v>Peak Day</v>
      </c>
      <c r="I260" s="1">
        <f>'O and M Class.'!K$96</f>
        <v>0</v>
      </c>
      <c r="J260" s="10">
        <f t="shared" si="278"/>
        <v>0</v>
      </c>
      <c r="K260" s="10">
        <f t="shared" si="279"/>
        <v>0</v>
      </c>
      <c r="L260" s="10">
        <f t="shared" si="280"/>
        <v>0</v>
      </c>
      <c r="M260" s="10">
        <f t="shared" si="281"/>
        <v>0</v>
      </c>
      <c r="N260" s="10">
        <f t="shared" si="282"/>
        <v>0</v>
      </c>
      <c r="O260" s="10">
        <f t="shared" si="283"/>
        <v>0</v>
      </c>
      <c r="P260" s="10">
        <f t="shared" si="284"/>
        <v>0</v>
      </c>
      <c r="Q260" s="10">
        <f t="shared" si="285"/>
        <v>0</v>
      </c>
      <c r="R260" s="10">
        <f t="shared" si="286"/>
        <v>0</v>
      </c>
      <c r="S260" s="10">
        <f t="shared" si="287"/>
        <v>0</v>
      </c>
      <c r="T260" s="10">
        <f t="shared" si="288"/>
        <v>0</v>
      </c>
      <c r="U260" s="10">
        <f t="shared" si="289"/>
        <v>0</v>
      </c>
      <c r="V260" s="10">
        <f t="shared" si="290"/>
        <v>0</v>
      </c>
      <c r="W260" s="10">
        <f t="shared" si="291"/>
        <v>0</v>
      </c>
      <c r="X260" s="10">
        <f t="shared" si="292"/>
        <v>0</v>
      </c>
      <c r="Y260" s="1">
        <f t="shared" si="293"/>
        <v>0</v>
      </c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>
      <c r="A261">
        <f t="shared" si="258"/>
        <v>243</v>
      </c>
      <c r="C261" s="2">
        <v>8660</v>
      </c>
      <c r="F261" t="s">
        <v>101</v>
      </c>
      <c r="G261" s="13">
        <v>3</v>
      </c>
      <c r="H261" s="10" t="str">
        <f t="shared" si="277"/>
        <v>Peak Day</v>
      </c>
      <c r="I261" s="1">
        <f>'O and M Class.'!K$97</f>
        <v>0</v>
      </c>
      <c r="J261" s="10">
        <f t="shared" si="278"/>
        <v>0</v>
      </c>
      <c r="K261" s="10">
        <f t="shared" si="279"/>
        <v>0</v>
      </c>
      <c r="L261" s="10">
        <f t="shared" si="280"/>
        <v>0</v>
      </c>
      <c r="M261" s="10">
        <f t="shared" si="281"/>
        <v>0</v>
      </c>
      <c r="N261" s="10">
        <f t="shared" si="282"/>
        <v>0</v>
      </c>
      <c r="O261" s="10">
        <f t="shared" si="283"/>
        <v>0</v>
      </c>
      <c r="P261" s="10">
        <f t="shared" si="284"/>
        <v>0</v>
      </c>
      <c r="Q261" s="10">
        <f t="shared" si="285"/>
        <v>0</v>
      </c>
      <c r="R261" s="10">
        <f t="shared" si="286"/>
        <v>0</v>
      </c>
      <c r="S261" s="10">
        <f t="shared" si="287"/>
        <v>0</v>
      </c>
      <c r="T261" s="10">
        <f t="shared" si="288"/>
        <v>0</v>
      </c>
      <c r="U261" s="10">
        <f t="shared" si="289"/>
        <v>0</v>
      </c>
      <c r="V261" s="10">
        <f t="shared" si="290"/>
        <v>0</v>
      </c>
      <c r="W261" s="10">
        <f t="shared" si="291"/>
        <v>0</v>
      </c>
      <c r="X261" s="10">
        <f t="shared" si="292"/>
        <v>0</v>
      </c>
      <c r="Y261" s="1">
        <f t="shared" si="293"/>
        <v>0</v>
      </c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>
      <c r="A262">
        <f t="shared" si="258"/>
        <v>244</v>
      </c>
      <c r="C262" s="2">
        <v>8670</v>
      </c>
      <c r="F262" t="s">
        <v>85</v>
      </c>
      <c r="G262" s="13">
        <v>3</v>
      </c>
      <c r="H262" s="10" t="str">
        <f t="shared" si="277"/>
        <v>Peak Day</v>
      </c>
      <c r="I262" s="1">
        <f>'O and M Class.'!K$98</f>
        <v>0</v>
      </c>
      <c r="J262" s="10">
        <f t="shared" si="278"/>
        <v>0</v>
      </c>
      <c r="K262" s="10">
        <f t="shared" si="279"/>
        <v>0</v>
      </c>
      <c r="L262" s="10">
        <f t="shared" si="280"/>
        <v>0</v>
      </c>
      <c r="M262" s="10">
        <f t="shared" si="281"/>
        <v>0</v>
      </c>
      <c r="N262" s="10">
        <f t="shared" si="282"/>
        <v>0</v>
      </c>
      <c r="O262" s="10">
        <f t="shared" si="283"/>
        <v>0</v>
      </c>
      <c r="P262" s="10">
        <f t="shared" si="284"/>
        <v>0</v>
      </c>
      <c r="Q262" s="10">
        <f t="shared" si="285"/>
        <v>0</v>
      </c>
      <c r="R262" s="10">
        <f t="shared" si="286"/>
        <v>0</v>
      </c>
      <c r="S262" s="10">
        <f t="shared" si="287"/>
        <v>0</v>
      </c>
      <c r="T262" s="10">
        <f t="shared" si="288"/>
        <v>0</v>
      </c>
      <c r="U262" s="10">
        <f t="shared" si="289"/>
        <v>0</v>
      </c>
      <c r="V262" s="10">
        <f t="shared" si="290"/>
        <v>0</v>
      </c>
      <c r="W262" s="10">
        <f t="shared" si="291"/>
        <v>0</v>
      </c>
      <c r="X262" s="10">
        <f t="shared" si="292"/>
        <v>0</v>
      </c>
      <c r="Y262" s="1">
        <f t="shared" si="293"/>
        <v>0</v>
      </c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>
      <c r="A263">
        <f t="shared" si="258"/>
        <v>245</v>
      </c>
      <c r="C263" s="2"/>
      <c r="D263" t="s">
        <v>69</v>
      </c>
      <c r="H263" s="10"/>
      <c r="I263" s="1">
        <f>'O and M Class.'!K$99</f>
        <v>206350.34876901674</v>
      </c>
      <c r="J263" s="1">
        <f t="shared" ref="J263:X263" si="294">SUM(J243:J262)</f>
        <v>96116.778022168161</v>
      </c>
      <c r="K263" s="1">
        <f t="shared" si="294"/>
        <v>51865.104927309869</v>
      </c>
      <c r="L263" s="1">
        <f t="shared" si="294"/>
        <v>1177.017283593874</v>
      </c>
      <c r="M263" s="1">
        <f t="shared" si="294"/>
        <v>29929.97599679773</v>
      </c>
      <c r="N263" s="1">
        <f t="shared" si="294"/>
        <v>27261.472539147118</v>
      </c>
      <c r="O263" s="1">
        <f t="shared" si="294"/>
        <v>0</v>
      </c>
      <c r="P263" s="1">
        <f t="shared" si="294"/>
        <v>0</v>
      </c>
      <c r="Q263" s="1">
        <f t="shared" si="294"/>
        <v>0</v>
      </c>
      <c r="R263" s="1">
        <f t="shared" si="294"/>
        <v>0</v>
      </c>
      <c r="S263" s="1">
        <f t="shared" si="294"/>
        <v>0</v>
      </c>
      <c r="T263" s="1">
        <f t="shared" si="294"/>
        <v>0</v>
      </c>
      <c r="U263" s="1">
        <f t="shared" si="294"/>
        <v>0</v>
      </c>
      <c r="V263" s="1">
        <f t="shared" si="294"/>
        <v>0</v>
      </c>
      <c r="W263" s="1">
        <f t="shared" si="294"/>
        <v>0</v>
      </c>
      <c r="X263" s="1">
        <f t="shared" si="294"/>
        <v>0</v>
      </c>
      <c r="Y263" s="1">
        <f t="shared" si="293"/>
        <v>0</v>
      </c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>
      <c r="A264">
        <f t="shared" si="258"/>
        <v>246</v>
      </c>
      <c r="C264" s="2"/>
      <c r="H264" s="10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>
      <c r="A265">
        <f t="shared" si="258"/>
        <v>247</v>
      </c>
      <c r="C265" s="2"/>
      <c r="D265" t="s">
        <v>24</v>
      </c>
      <c r="H265" s="10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>
      <c r="A266">
        <f t="shared" si="258"/>
        <v>248</v>
      </c>
      <c r="C266" s="2"/>
      <c r="E266" t="s">
        <v>70</v>
      </c>
      <c r="H266" s="10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>
      <c r="A267">
        <f t="shared" si="258"/>
        <v>249</v>
      </c>
      <c r="C267" s="2">
        <v>8700</v>
      </c>
      <c r="F267" t="s">
        <v>385</v>
      </c>
      <c r="G267" s="13">
        <v>10.4</v>
      </c>
      <c r="H267" s="10" t="str">
        <f t="shared" ref="H267:H289" si="295">VLOOKUP($G267,alloc,3)</f>
        <v>Composite of Accts. 871-879 &amp; 886-893 - Demand</v>
      </c>
      <c r="I267" s="1">
        <f>'O and M Class.'!K103</f>
        <v>591582.30060951971</v>
      </c>
      <c r="J267" s="10">
        <f t="shared" ref="J267:J289" si="296">$I267*VLOOKUP($G267,alloc,6)</f>
        <v>275555.55398250121</v>
      </c>
      <c r="K267" s="10">
        <f t="shared" ref="K267:K289" si="297">$I267*VLOOKUP($G267,alloc,7)</f>
        <v>148691.18602070934</v>
      </c>
      <c r="L267" s="10">
        <f t="shared" ref="L267:L289" si="298">$I267*VLOOKUP($G267,alloc,8)</f>
        <v>3374.3708049897932</v>
      </c>
      <c r="M267" s="10">
        <f t="shared" ref="M267:M289" si="299">$I267*VLOOKUP($G267,alloc,9)</f>
        <v>85805.738458881868</v>
      </c>
      <c r="N267" s="10">
        <f t="shared" ref="N267:N289" si="300">$I267*VLOOKUP($G267,alloc,10)</f>
        <v>78155.451342437518</v>
      </c>
      <c r="O267" s="10">
        <f t="shared" ref="O267:O289" si="301">$I267*VLOOKUP($G267,alloc,11)</f>
        <v>0</v>
      </c>
      <c r="P267" s="10">
        <f t="shared" ref="P267:P289" si="302">$I267*VLOOKUP($G267,alloc,12)</f>
        <v>0</v>
      </c>
      <c r="Q267" s="10">
        <f t="shared" ref="Q267:Q289" si="303">$I267*VLOOKUP($G267,alloc,13)</f>
        <v>0</v>
      </c>
      <c r="R267" s="10">
        <f t="shared" ref="R267:R289" si="304">$I267*VLOOKUP($G267,alloc,14)</f>
        <v>0</v>
      </c>
      <c r="S267" s="10">
        <f t="shared" ref="S267:S289" si="305">$I267*VLOOKUP($G267,alloc,15)</f>
        <v>0</v>
      </c>
      <c r="T267" s="10">
        <f t="shared" ref="T267:T289" si="306">$I267*VLOOKUP($G267,alloc,16)</f>
        <v>0</v>
      </c>
      <c r="U267" s="10">
        <f t="shared" ref="U267:U289" si="307">$I267*VLOOKUP($G267,alloc,17)</f>
        <v>0</v>
      </c>
      <c r="V267" s="10">
        <f t="shared" ref="V267:V289" si="308">$I267*VLOOKUP($G267,alloc,18)</f>
        <v>0</v>
      </c>
      <c r="W267" s="10">
        <f t="shared" ref="W267:W289" si="309">$I267*VLOOKUP($G267,alloc,19)</f>
        <v>0</v>
      </c>
      <c r="X267" s="10">
        <f t="shared" ref="X267:X289" si="310">$I267*VLOOKUP($G267,alloc,20)</f>
        <v>0</v>
      </c>
      <c r="Y267" s="1">
        <f t="shared" ref="Y267:Y278" si="311">SUM(J267:X267)-I267</f>
        <v>0</v>
      </c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>
      <c r="A268">
        <f t="shared" si="258"/>
        <v>250</v>
      </c>
      <c r="C268" s="2">
        <v>8710</v>
      </c>
      <c r="F268" t="s">
        <v>188</v>
      </c>
      <c r="G268" s="13">
        <v>99</v>
      </c>
      <c r="H268" s="10" t="str">
        <f t="shared" si="295"/>
        <v>-</v>
      </c>
      <c r="I268" s="1">
        <f>'O and M Class.'!K104</f>
        <v>0</v>
      </c>
      <c r="J268" s="10">
        <f t="shared" si="296"/>
        <v>0</v>
      </c>
      <c r="K268" s="10">
        <f t="shared" si="297"/>
        <v>0</v>
      </c>
      <c r="L268" s="10">
        <f t="shared" si="298"/>
        <v>0</v>
      </c>
      <c r="M268" s="10">
        <f t="shared" si="299"/>
        <v>0</v>
      </c>
      <c r="N268" s="10">
        <f t="shared" si="300"/>
        <v>0</v>
      </c>
      <c r="O268" s="10">
        <f t="shared" si="301"/>
        <v>0</v>
      </c>
      <c r="P268" s="10">
        <f t="shared" si="302"/>
        <v>0</v>
      </c>
      <c r="Q268" s="10">
        <f t="shared" si="303"/>
        <v>0</v>
      </c>
      <c r="R268" s="10">
        <f t="shared" si="304"/>
        <v>0</v>
      </c>
      <c r="S268" s="10">
        <f t="shared" si="305"/>
        <v>0</v>
      </c>
      <c r="T268" s="10">
        <f t="shared" si="306"/>
        <v>0</v>
      </c>
      <c r="U268" s="10">
        <f t="shared" si="307"/>
        <v>0</v>
      </c>
      <c r="V268" s="10">
        <f t="shared" si="308"/>
        <v>0</v>
      </c>
      <c r="W268" s="10">
        <f t="shared" si="309"/>
        <v>0</v>
      </c>
      <c r="X268" s="10">
        <f t="shared" si="310"/>
        <v>0</v>
      </c>
      <c r="Y268" s="1">
        <f t="shared" si="311"/>
        <v>0</v>
      </c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>
      <c r="A269">
        <f t="shared" si="258"/>
        <v>251</v>
      </c>
      <c r="C269" s="2">
        <v>8711</v>
      </c>
      <c r="F269" t="s">
        <v>393</v>
      </c>
      <c r="G269" s="13">
        <v>99</v>
      </c>
      <c r="H269" s="10" t="str">
        <f t="shared" si="295"/>
        <v>-</v>
      </c>
      <c r="I269" s="1">
        <f>'O and M Class.'!K105</f>
        <v>0</v>
      </c>
      <c r="J269" s="10">
        <f t="shared" si="296"/>
        <v>0</v>
      </c>
      <c r="K269" s="10">
        <f t="shared" si="297"/>
        <v>0</v>
      </c>
      <c r="L269" s="10">
        <f t="shared" si="298"/>
        <v>0</v>
      </c>
      <c r="M269" s="10">
        <f t="shared" si="299"/>
        <v>0</v>
      </c>
      <c r="N269" s="10">
        <f t="shared" si="300"/>
        <v>0</v>
      </c>
      <c r="O269" s="10">
        <f t="shared" si="301"/>
        <v>0</v>
      </c>
      <c r="P269" s="10">
        <f t="shared" si="302"/>
        <v>0</v>
      </c>
      <c r="Q269" s="10">
        <f t="shared" si="303"/>
        <v>0</v>
      </c>
      <c r="R269" s="10">
        <f t="shared" si="304"/>
        <v>0</v>
      </c>
      <c r="S269" s="10">
        <f t="shared" si="305"/>
        <v>0</v>
      </c>
      <c r="T269" s="10">
        <f t="shared" si="306"/>
        <v>0</v>
      </c>
      <c r="U269" s="10">
        <f t="shared" si="307"/>
        <v>0</v>
      </c>
      <c r="V269" s="10">
        <f t="shared" si="308"/>
        <v>0</v>
      </c>
      <c r="W269" s="10">
        <f t="shared" si="309"/>
        <v>0</v>
      </c>
      <c r="X269" s="10">
        <f t="shared" si="310"/>
        <v>0</v>
      </c>
      <c r="Y269" s="1">
        <f t="shared" si="311"/>
        <v>0</v>
      </c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>
      <c r="A270">
        <f>A268+1</f>
        <v>251</v>
      </c>
      <c r="C270" s="2">
        <v>8720</v>
      </c>
      <c r="F270" t="s">
        <v>386</v>
      </c>
      <c r="G270" s="13">
        <v>11.4</v>
      </c>
      <c r="H270" s="10" t="str">
        <f t="shared" si="295"/>
        <v>Composite of Accts. 376 &amp; 380 - Demand</v>
      </c>
      <c r="I270" s="1">
        <f>'O and M Class.'!K106</f>
        <v>0</v>
      </c>
      <c r="J270" s="10">
        <f t="shared" si="296"/>
        <v>0</v>
      </c>
      <c r="K270" s="10">
        <f t="shared" si="297"/>
        <v>0</v>
      </c>
      <c r="L270" s="10">
        <f t="shared" si="298"/>
        <v>0</v>
      </c>
      <c r="M270" s="10">
        <f t="shared" si="299"/>
        <v>0</v>
      </c>
      <c r="N270" s="10">
        <f t="shared" si="300"/>
        <v>0</v>
      </c>
      <c r="O270" s="10">
        <f t="shared" si="301"/>
        <v>0</v>
      </c>
      <c r="P270" s="10">
        <f t="shared" si="302"/>
        <v>0</v>
      </c>
      <c r="Q270" s="10">
        <f t="shared" si="303"/>
        <v>0</v>
      </c>
      <c r="R270" s="10">
        <f t="shared" si="304"/>
        <v>0</v>
      </c>
      <c r="S270" s="10">
        <f t="shared" si="305"/>
        <v>0</v>
      </c>
      <c r="T270" s="10">
        <f t="shared" si="306"/>
        <v>0</v>
      </c>
      <c r="U270" s="10">
        <f t="shared" si="307"/>
        <v>0</v>
      </c>
      <c r="V270" s="10">
        <f t="shared" si="308"/>
        <v>0</v>
      </c>
      <c r="W270" s="10">
        <f t="shared" si="309"/>
        <v>0</v>
      </c>
      <c r="X270" s="10">
        <f t="shared" si="310"/>
        <v>0</v>
      </c>
      <c r="Y270" s="1">
        <f t="shared" si="311"/>
        <v>0</v>
      </c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>
      <c r="A271">
        <f>A270+1</f>
        <v>252</v>
      </c>
      <c r="C271" s="2">
        <v>8740</v>
      </c>
      <c r="F271" t="s">
        <v>63</v>
      </c>
      <c r="G271" s="13">
        <v>12.4</v>
      </c>
      <c r="H271" s="10" t="str">
        <f t="shared" si="295"/>
        <v>Composite of Accts. 374-379 - Demand</v>
      </c>
      <c r="I271" s="1">
        <f>'O and M Class.'!K107</f>
        <v>3962868.7611118415</v>
      </c>
      <c r="J271" s="10">
        <f t="shared" si="296"/>
        <v>1845880.9462403134</v>
      </c>
      <c r="K271" s="10">
        <f t="shared" si="297"/>
        <v>996046.79776090081</v>
      </c>
      <c r="L271" s="10">
        <f t="shared" si="298"/>
        <v>22604.105359007899</v>
      </c>
      <c r="M271" s="10">
        <f t="shared" si="299"/>
        <v>574792.18041596003</v>
      </c>
      <c r="N271" s="10">
        <f t="shared" si="300"/>
        <v>523544.7313356591</v>
      </c>
      <c r="O271" s="10">
        <f t="shared" si="301"/>
        <v>0</v>
      </c>
      <c r="P271" s="10">
        <f t="shared" si="302"/>
        <v>0</v>
      </c>
      <c r="Q271" s="10">
        <f t="shared" si="303"/>
        <v>0</v>
      </c>
      <c r="R271" s="10">
        <f t="shared" si="304"/>
        <v>0</v>
      </c>
      <c r="S271" s="10">
        <f t="shared" si="305"/>
        <v>0</v>
      </c>
      <c r="T271" s="10">
        <f t="shared" si="306"/>
        <v>0</v>
      </c>
      <c r="U271" s="10">
        <f t="shared" si="307"/>
        <v>0</v>
      </c>
      <c r="V271" s="10">
        <f t="shared" si="308"/>
        <v>0</v>
      </c>
      <c r="W271" s="10">
        <f t="shared" si="309"/>
        <v>0</v>
      </c>
      <c r="X271" s="10">
        <f t="shared" si="310"/>
        <v>0</v>
      </c>
      <c r="Y271" s="1">
        <f t="shared" si="311"/>
        <v>0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1:57">
      <c r="A272">
        <f t="shared" si="258"/>
        <v>253</v>
      </c>
      <c r="C272" s="2">
        <v>8750</v>
      </c>
      <c r="F272" t="s">
        <v>387</v>
      </c>
      <c r="G272" s="13">
        <v>12.4</v>
      </c>
      <c r="H272" s="10" t="str">
        <f t="shared" si="295"/>
        <v>Composite of Accts. 374-379 - Demand</v>
      </c>
      <c r="I272" s="1">
        <f>'O and M Class.'!K108</f>
        <v>333516.36124788818</v>
      </c>
      <c r="J272" s="10">
        <f t="shared" si="296"/>
        <v>155349.95822424194</v>
      </c>
      <c r="K272" s="10">
        <f t="shared" si="297"/>
        <v>83827.631861475966</v>
      </c>
      <c r="L272" s="10">
        <f t="shared" si="298"/>
        <v>1902.3690722690171</v>
      </c>
      <c r="M272" s="10">
        <f t="shared" si="299"/>
        <v>48374.70227812582</v>
      </c>
      <c r="N272" s="10">
        <f t="shared" si="300"/>
        <v>44061.699811775405</v>
      </c>
      <c r="O272" s="10">
        <f t="shared" si="301"/>
        <v>0</v>
      </c>
      <c r="P272" s="10">
        <f t="shared" si="302"/>
        <v>0</v>
      </c>
      <c r="Q272" s="10">
        <f t="shared" si="303"/>
        <v>0</v>
      </c>
      <c r="R272" s="10">
        <f t="shared" si="304"/>
        <v>0</v>
      </c>
      <c r="S272" s="10">
        <f t="shared" si="305"/>
        <v>0</v>
      </c>
      <c r="T272" s="10">
        <f t="shared" si="306"/>
        <v>0</v>
      </c>
      <c r="U272" s="10">
        <f t="shared" si="307"/>
        <v>0</v>
      </c>
      <c r="V272" s="10">
        <f t="shared" si="308"/>
        <v>0</v>
      </c>
      <c r="W272" s="10">
        <f t="shared" si="309"/>
        <v>0</v>
      </c>
      <c r="X272" s="10">
        <f t="shared" si="310"/>
        <v>0</v>
      </c>
      <c r="Y272" s="1">
        <f>SUM(J272:X272)-I272</f>
        <v>0</v>
      </c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1:57">
      <c r="A273">
        <f t="shared" si="258"/>
        <v>254</v>
      </c>
      <c r="C273" s="2">
        <v>8760</v>
      </c>
      <c r="F273" t="s">
        <v>388</v>
      </c>
      <c r="G273" s="13">
        <v>99</v>
      </c>
      <c r="H273" s="10" t="str">
        <f t="shared" si="295"/>
        <v>-</v>
      </c>
      <c r="I273" s="1">
        <f>'O and M Class.'!K109</f>
        <v>0</v>
      </c>
      <c r="J273" s="10">
        <f t="shared" si="296"/>
        <v>0</v>
      </c>
      <c r="K273" s="10">
        <f t="shared" si="297"/>
        <v>0</v>
      </c>
      <c r="L273" s="10">
        <f t="shared" si="298"/>
        <v>0</v>
      </c>
      <c r="M273" s="10">
        <f t="shared" si="299"/>
        <v>0</v>
      </c>
      <c r="N273" s="10">
        <f t="shared" si="300"/>
        <v>0</v>
      </c>
      <c r="O273" s="10">
        <f t="shared" si="301"/>
        <v>0</v>
      </c>
      <c r="P273" s="10">
        <f t="shared" si="302"/>
        <v>0</v>
      </c>
      <c r="Q273" s="10">
        <f t="shared" si="303"/>
        <v>0</v>
      </c>
      <c r="R273" s="10">
        <f t="shared" si="304"/>
        <v>0</v>
      </c>
      <c r="S273" s="10">
        <f t="shared" si="305"/>
        <v>0</v>
      </c>
      <c r="T273" s="10">
        <f t="shared" si="306"/>
        <v>0</v>
      </c>
      <c r="U273" s="10">
        <f t="shared" si="307"/>
        <v>0</v>
      </c>
      <c r="V273" s="10">
        <f t="shared" si="308"/>
        <v>0</v>
      </c>
      <c r="W273" s="10">
        <f t="shared" si="309"/>
        <v>0</v>
      </c>
      <c r="X273" s="10">
        <f t="shared" si="310"/>
        <v>0</v>
      </c>
      <c r="Y273" s="1">
        <f t="shared" si="311"/>
        <v>0</v>
      </c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1:57">
      <c r="A274">
        <f t="shared" si="258"/>
        <v>255</v>
      </c>
      <c r="C274" s="2">
        <v>8770</v>
      </c>
      <c r="F274" t="s">
        <v>389</v>
      </c>
      <c r="G274" s="13">
        <v>12.4</v>
      </c>
      <c r="H274" s="10" t="str">
        <f t="shared" si="295"/>
        <v>Composite of Accts. 374-379 - Demand</v>
      </c>
      <c r="I274" s="1">
        <f>'O and M Class.'!K110</f>
        <v>2348.4713291383327</v>
      </c>
      <c r="J274" s="10">
        <f t="shared" si="296"/>
        <v>1093.9041236459882</v>
      </c>
      <c r="K274" s="10">
        <f t="shared" si="297"/>
        <v>590.27625895065705</v>
      </c>
      <c r="L274" s="10">
        <f t="shared" si="298"/>
        <v>13.395622352519789</v>
      </c>
      <c r="M274" s="10">
        <f t="shared" si="299"/>
        <v>340.63276815179222</v>
      </c>
      <c r="N274" s="10">
        <f t="shared" si="300"/>
        <v>310.26255603737525</v>
      </c>
      <c r="O274" s="10">
        <f t="shared" si="301"/>
        <v>0</v>
      </c>
      <c r="P274" s="10">
        <f t="shared" si="302"/>
        <v>0</v>
      </c>
      <c r="Q274" s="10">
        <f t="shared" si="303"/>
        <v>0</v>
      </c>
      <c r="R274" s="10">
        <f t="shared" si="304"/>
        <v>0</v>
      </c>
      <c r="S274" s="10">
        <f t="shared" si="305"/>
        <v>0</v>
      </c>
      <c r="T274" s="10">
        <f t="shared" si="306"/>
        <v>0</v>
      </c>
      <c r="U274" s="10">
        <f t="shared" si="307"/>
        <v>0</v>
      </c>
      <c r="V274" s="10">
        <f t="shared" si="308"/>
        <v>0</v>
      </c>
      <c r="W274" s="10">
        <f t="shared" si="309"/>
        <v>0</v>
      </c>
      <c r="X274" s="10">
        <f t="shared" si="310"/>
        <v>0</v>
      </c>
      <c r="Y274" s="1">
        <f t="shared" si="311"/>
        <v>0</v>
      </c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1:57">
      <c r="A275">
        <f t="shared" si="258"/>
        <v>256</v>
      </c>
      <c r="C275" s="2">
        <v>8780</v>
      </c>
      <c r="F275" t="s">
        <v>390</v>
      </c>
      <c r="G275" s="13">
        <v>13.4</v>
      </c>
      <c r="H275" s="10" t="str">
        <f t="shared" si="295"/>
        <v>Composite of Accts. 381-383 - Demand</v>
      </c>
      <c r="I275" s="1">
        <f>'O and M Class.'!K111</f>
        <v>0</v>
      </c>
      <c r="J275" s="10">
        <f t="shared" si="296"/>
        <v>0</v>
      </c>
      <c r="K275" s="10">
        <f t="shared" si="297"/>
        <v>0</v>
      </c>
      <c r="L275" s="10">
        <f t="shared" si="298"/>
        <v>0</v>
      </c>
      <c r="M275" s="10">
        <f t="shared" si="299"/>
        <v>0</v>
      </c>
      <c r="N275" s="10">
        <f t="shared" si="300"/>
        <v>0</v>
      </c>
      <c r="O275" s="10">
        <f t="shared" si="301"/>
        <v>0</v>
      </c>
      <c r="P275" s="10">
        <f t="shared" si="302"/>
        <v>0</v>
      </c>
      <c r="Q275" s="10">
        <f t="shared" si="303"/>
        <v>0</v>
      </c>
      <c r="R275" s="10">
        <f t="shared" si="304"/>
        <v>0</v>
      </c>
      <c r="S275" s="10">
        <f t="shared" si="305"/>
        <v>0</v>
      </c>
      <c r="T275" s="10">
        <f t="shared" si="306"/>
        <v>0</v>
      </c>
      <c r="U275" s="10">
        <f t="shared" si="307"/>
        <v>0</v>
      </c>
      <c r="V275" s="10">
        <f t="shared" si="308"/>
        <v>0</v>
      </c>
      <c r="W275" s="10">
        <f t="shared" si="309"/>
        <v>0</v>
      </c>
      <c r="X275" s="10">
        <f t="shared" si="310"/>
        <v>0</v>
      </c>
      <c r="Y275" s="1">
        <f t="shared" si="311"/>
        <v>0</v>
      </c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1:57">
      <c r="A276">
        <f t="shared" si="258"/>
        <v>257</v>
      </c>
      <c r="C276" s="2">
        <v>8790</v>
      </c>
      <c r="F276" t="s">
        <v>391</v>
      </c>
      <c r="G276" s="13">
        <v>99</v>
      </c>
      <c r="H276" s="10" t="str">
        <f t="shared" si="295"/>
        <v>-</v>
      </c>
      <c r="I276" s="1">
        <f>'O and M Class.'!K112</f>
        <v>0</v>
      </c>
      <c r="J276" s="10">
        <f t="shared" si="296"/>
        <v>0</v>
      </c>
      <c r="K276" s="10">
        <f t="shared" si="297"/>
        <v>0</v>
      </c>
      <c r="L276" s="10">
        <f t="shared" si="298"/>
        <v>0</v>
      </c>
      <c r="M276" s="10">
        <f t="shared" si="299"/>
        <v>0</v>
      </c>
      <c r="N276" s="10">
        <f t="shared" si="300"/>
        <v>0</v>
      </c>
      <c r="O276" s="10">
        <f t="shared" si="301"/>
        <v>0</v>
      </c>
      <c r="P276" s="10">
        <f t="shared" si="302"/>
        <v>0</v>
      </c>
      <c r="Q276" s="10">
        <f t="shared" si="303"/>
        <v>0</v>
      </c>
      <c r="R276" s="10">
        <f t="shared" si="304"/>
        <v>0</v>
      </c>
      <c r="S276" s="10">
        <f t="shared" si="305"/>
        <v>0</v>
      </c>
      <c r="T276" s="10">
        <f t="shared" si="306"/>
        <v>0</v>
      </c>
      <c r="U276" s="10">
        <f t="shared" si="307"/>
        <v>0</v>
      </c>
      <c r="V276" s="10">
        <f t="shared" si="308"/>
        <v>0</v>
      </c>
      <c r="W276" s="10">
        <f t="shared" si="309"/>
        <v>0</v>
      </c>
      <c r="X276" s="10">
        <f t="shared" si="310"/>
        <v>0</v>
      </c>
      <c r="Y276" s="1">
        <f t="shared" si="311"/>
        <v>0</v>
      </c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1:57">
      <c r="A277">
        <f t="shared" si="258"/>
        <v>258</v>
      </c>
      <c r="C277" s="2">
        <v>8800</v>
      </c>
      <c r="F277" t="s">
        <v>392</v>
      </c>
      <c r="G277" s="13">
        <v>10.4</v>
      </c>
      <c r="H277" s="10" t="str">
        <f t="shared" si="295"/>
        <v>Composite of Accts. 871-879 &amp; 886-893 - Demand</v>
      </c>
      <c r="I277" s="1">
        <f>'O and M Class.'!K113</f>
        <v>978.31739957199397</v>
      </c>
      <c r="J277" s="10">
        <f t="shared" si="296"/>
        <v>455.69448702577148</v>
      </c>
      <c r="K277" s="10">
        <f t="shared" si="297"/>
        <v>245.89507545641257</v>
      </c>
      <c r="L277" s="10">
        <f t="shared" si="298"/>
        <v>5.5802982403766457</v>
      </c>
      <c r="M277" s="10">
        <f t="shared" si="299"/>
        <v>141.89952409150408</v>
      </c>
      <c r="N277" s="10">
        <f t="shared" si="300"/>
        <v>129.24801475792933</v>
      </c>
      <c r="O277" s="10">
        <f t="shared" si="301"/>
        <v>0</v>
      </c>
      <c r="P277" s="10">
        <f t="shared" si="302"/>
        <v>0</v>
      </c>
      <c r="Q277" s="10">
        <f t="shared" si="303"/>
        <v>0</v>
      </c>
      <c r="R277" s="10">
        <f t="shared" si="304"/>
        <v>0</v>
      </c>
      <c r="S277" s="10">
        <f t="shared" si="305"/>
        <v>0</v>
      </c>
      <c r="T277" s="10">
        <f t="shared" si="306"/>
        <v>0</v>
      </c>
      <c r="U277" s="10">
        <f t="shared" si="307"/>
        <v>0</v>
      </c>
      <c r="V277" s="10">
        <f t="shared" si="308"/>
        <v>0</v>
      </c>
      <c r="W277" s="10">
        <f t="shared" si="309"/>
        <v>0</v>
      </c>
      <c r="X277" s="10">
        <f t="shared" si="310"/>
        <v>0</v>
      </c>
      <c r="Y277" s="1">
        <f t="shared" si="311"/>
        <v>0</v>
      </c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1:57">
      <c r="A278">
        <f t="shared" si="258"/>
        <v>259</v>
      </c>
      <c r="C278" s="2">
        <v>8810</v>
      </c>
      <c r="F278" t="s">
        <v>90</v>
      </c>
      <c r="G278" s="13">
        <v>10.4</v>
      </c>
      <c r="H278" s="10" t="str">
        <f t="shared" si="295"/>
        <v>Composite of Accts. 871-879 &amp; 886-893 - Demand</v>
      </c>
      <c r="I278" s="1">
        <f>'O and M Class.'!K114</f>
        <v>200300.77656142926</v>
      </c>
      <c r="J278" s="10">
        <f t="shared" si="296"/>
        <v>93298.922891442664</v>
      </c>
      <c r="K278" s="10">
        <f t="shared" si="297"/>
        <v>50344.575889275264</v>
      </c>
      <c r="L278" s="10">
        <f t="shared" si="298"/>
        <v>1142.5106734080584</v>
      </c>
      <c r="M278" s="10">
        <f t="shared" si="299"/>
        <v>29052.519030797324</v>
      </c>
      <c r="N278" s="10">
        <f t="shared" si="300"/>
        <v>26462.248076505959</v>
      </c>
      <c r="O278" s="10">
        <f t="shared" si="301"/>
        <v>0</v>
      </c>
      <c r="P278" s="10">
        <f t="shared" si="302"/>
        <v>0</v>
      </c>
      <c r="Q278" s="10">
        <f t="shared" si="303"/>
        <v>0</v>
      </c>
      <c r="R278" s="10">
        <f t="shared" si="304"/>
        <v>0</v>
      </c>
      <c r="S278" s="10">
        <f t="shared" si="305"/>
        <v>0</v>
      </c>
      <c r="T278" s="10">
        <f t="shared" si="306"/>
        <v>0</v>
      </c>
      <c r="U278" s="10">
        <f t="shared" si="307"/>
        <v>0</v>
      </c>
      <c r="V278" s="10">
        <f t="shared" si="308"/>
        <v>0</v>
      </c>
      <c r="W278" s="10">
        <f t="shared" si="309"/>
        <v>0</v>
      </c>
      <c r="X278" s="10">
        <f t="shared" si="310"/>
        <v>0</v>
      </c>
      <c r="Y278" s="1">
        <f t="shared" si="311"/>
        <v>0</v>
      </c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>
      <c r="A279">
        <f t="shared" si="258"/>
        <v>260</v>
      </c>
      <c r="C279" s="2"/>
      <c r="E279" t="s">
        <v>79</v>
      </c>
      <c r="H279" s="1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>
      <c r="A280">
        <f t="shared" si="258"/>
        <v>261</v>
      </c>
      <c r="C280" s="2">
        <v>8850</v>
      </c>
      <c r="F280" t="s">
        <v>189</v>
      </c>
      <c r="G280" s="13">
        <v>10.4</v>
      </c>
      <c r="H280" s="10" t="str">
        <f t="shared" si="295"/>
        <v>Composite of Accts. 871-879 &amp; 886-893 - Demand</v>
      </c>
      <c r="I280" s="1">
        <f>'O and M Class.'!K$116</f>
        <v>99.770499861593024</v>
      </c>
      <c r="J280" s="10">
        <f t="shared" si="296"/>
        <v>46.472511655853154</v>
      </c>
      <c r="K280" s="10">
        <f t="shared" si="297"/>
        <v>25.076804933167335</v>
      </c>
      <c r="L280" s="10">
        <f t="shared" si="298"/>
        <v>0.56908846256104528</v>
      </c>
      <c r="M280" s="10">
        <f t="shared" si="299"/>
        <v>14.471158802782476</v>
      </c>
      <c r="N280" s="10">
        <f t="shared" si="300"/>
        <v>13.180936007229024</v>
      </c>
      <c r="O280" s="10">
        <f t="shared" si="301"/>
        <v>0</v>
      </c>
      <c r="P280" s="10">
        <f t="shared" si="302"/>
        <v>0</v>
      </c>
      <c r="Q280" s="10">
        <f t="shared" si="303"/>
        <v>0</v>
      </c>
      <c r="R280" s="10">
        <f t="shared" si="304"/>
        <v>0</v>
      </c>
      <c r="S280" s="10">
        <f t="shared" si="305"/>
        <v>0</v>
      </c>
      <c r="T280" s="10">
        <f t="shared" si="306"/>
        <v>0</v>
      </c>
      <c r="U280" s="10">
        <f t="shared" si="307"/>
        <v>0</v>
      </c>
      <c r="V280" s="10">
        <f t="shared" si="308"/>
        <v>0</v>
      </c>
      <c r="W280" s="10">
        <f t="shared" si="309"/>
        <v>0</v>
      </c>
      <c r="X280" s="10">
        <f t="shared" si="310"/>
        <v>0</v>
      </c>
      <c r="Y280" s="1">
        <f t="shared" ref="Y280:Y290" si="312">SUM(J280:X280)-I280</f>
        <v>0</v>
      </c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>
      <c r="A281">
        <f t="shared" si="258"/>
        <v>262</v>
      </c>
      <c r="C281" s="2">
        <v>8860</v>
      </c>
      <c r="F281" t="s">
        <v>190</v>
      </c>
      <c r="G281" s="13">
        <v>12.4</v>
      </c>
      <c r="H281" s="10" t="str">
        <f t="shared" si="295"/>
        <v>Composite of Accts. 374-379 - Demand</v>
      </c>
      <c r="I281" s="1">
        <f>'O and M Class.'!K$117</f>
        <v>0</v>
      </c>
      <c r="J281" s="10">
        <f t="shared" si="296"/>
        <v>0</v>
      </c>
      <c r="K281" s="10">
        <f t="shared" si="297"/>
        <v>0</v>
      </c>
      <c r="L281" s="10">
        <f t="shared" si="298"/>
        <v>0</v>
      </c>
      <c r="M281" s="10">
        <f t="shared" si="299"/>
        <v>0</v>
      </c>
      <c r="N281" s="10">
        <f t="shared" si="300"/>
        <v>0</v>
      </c>
      <c r="O281" s="10">
        <f t="shared" si="301"/>
        <v>0</v>
      </c>
      <c r="P281" s="10">
        <f t="shared" si="302"/>
        <v>0</v>
      </c>
      <c r="Q281" s="10">
        <f t="shared" si="303"/>
        <v>0</v>
      </c>
      <c r="R281" s="10">
        <f t="shared" si="304"/>
        <v>0</v>
      </c>
      <c r="S281" s="10">
        <f t="shared" si="305"/>
        <v>0</v>
      </c>
      <c r="T281" s="10">
        <f t="shared" si="306"/>
        <v>0</v>
      </c>
      <c r="U281" s="10">
        <f t="shared" si="307"/>
        <v>0</v>
      </c>
      <c r="V281" s="10">
        <f t="shared" si="308"/>
        <v>0</v>
      </c>
      <c r="W281" s="10">
        <f t="shared" si="309"/>
        <v>0</v>
      </c>
      <c r="X281" s="10">
        <f t="shared" si="310"/>
        <v>0</v>
      </c>
      <c r="Y281" s="1">
        <f t="shared" si="312"/>
        <v>0</v>
      </c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>
      <c r="A282">
        <f t="shared" si="258"/>
        <v>263</v>
      </c>
      <c r="C282" s="2">
        <v>8870</v>
      </c>
      <c r="F282" t="s">
        <v>191</v>
      </c>
      <c r="G282" s="13">
        <v>12.4</v>
      </c>
      <c r="H282" s="10" t="str">
        <f t="shared" si="295"/>
        <v>Composite of Accts. 374-379 - Demand</v>
      </c>
      <c r="I282" s="1">
        <f>'O and M Class.'!K$118</f>
        <v>12011.256260290336</v>
      </c>
      <c r="J282" s="10">
        <f t="shared" si="296"/>
        <v>5594.7724761541467</v>
      </c>
      <c r="K282" s="10">
        <f t="shared" si="297"/>
        <v>3018.9678377820287</v>
      </c>
      <c r="L282" s="10">
        <f t="shared" si="298"/>
        <v>68.511908510811139</v>
      </c>
      <c r="M282" s="10">
        <f t="shared" si="299"/>
        <v>1742.1662415714518</v>
      </c>
      <c r="N282" s="10">
        <f t="shared" si="300"/>
        <v>1586.8377962718971</v>
      </c>
      <c r="O282" s="10">
        <f t="shared" si="301"/>
        <v>0</v>
      </c>
      <c r="P282" s="10">
        <f t="shared" si="302"/>
        <v>0</v>
      </c>
      <c r="Q282" s="10">
        <f t="shared" si="303"/>
        <v>0</v>
      </c>
      <c r="R282" s="10">
        <f t="shared" si="304"/>
        <v>0</v>
      </c>
      <c r="S282" s="10">
        <f t="shared" si="305"/>
        <v>0</v>
      </c>
      <c r="T282" s="10">
        <f t="shared" si="306"/>
        <v>0</v>
      </c>
      <c r="U282" s="10">
        <f t="shared" si="307"/>
        <v>0</v>
      </c>
      <c r="V282" s="10">
        <f t="shared" si="308"/>
        <v>0</v>
      </c>
      <c r="W282" s="10">
        <f t="shared" si="309"/>
        <v>0</v>
      </c>
      <c r="X282" s="10">
        <f t="shared" si="310"/>
        <v>0</v>
      </c>
      <c r="Y282" s="1">
        <f t="shared" si="312"/>
        <v>0</v>
      </c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>
      <c r="A283">
        <f t="shared" si="258"/>
        <v>264</v>
      </c>
      <c r="C283" s="2">
        <v>8890</v>
      </c>
      <c r="F283" t="s">
        <v>192</v>
      </c>
      <c r="G283" s="13">
        <v>99</v>
      </c>
      <c r="H283" s="10" t="str">
        <f t="shared" si="295"/>
        <v>-</v>
      </c>
      <c r="I283" s="1">
        <f>'O and M Class.'!K$119</f>
        <v>0</v>
      </c>
      <c r="J283" s="10">
        <f t="shared" si="296"/>
        <v>0</v>
      </c>
      <c r="K283" s="10">
        <f t="shared" si="297"/>
        <v>0</v>
      </c>
      <c r="L283" s="10">
        <f t="shared" si="298"/>
        <v>0</v>
      </c>
      <c r="M283" s="10">
        <f t="shared" si="299"/>
        <v>0</v>
      </c>
      <c r="N283" s="10">
        <f t="shared" si="300"/>
        <v>0</v>
      </c>
      <c r="O283" s="10">
        <f t="shared" si="301"/>
        <v>0</v>
      </c>
      <c r="P283" s="10">
        <f t="shared" si="302"/>
        <v>0</v>
      </c>
      <c r="Q283" s="10">
        <f t="shared" si="303"/>
        <v>0</v>
      </c>
      <c r="R283" s="10">
        <f t="shared" si="304"/>
        <v>0</v>
      </c>
      <c r="S283" s="10">
        <f t="shared" si="305"/>
        <v>0</v>
      </c>
      <c r="T283" s="10">
        <f t="shared" si="306"/>
        <v>0</v>
      </c>
      <c r="U283" s="10">
        <f t="shared" si="307"/>
        <v>0</v>
      </c>
      <c r="V283" s="10">
        <f t="shared" si="308"/>
        <v>0</v>
      </c>
      <c r="W283" s="10">
        <f t="shared" si="309"/>
        <v>0</v>
      </c>
      <c r="X283" s="10">
        <f t="shared" si="310"/>
        <v>0</v>
      </c>
      <c r="Y283" s="1">
        <f t="shared" si="312"/>
        <v>0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>
      <c r="A284">
        <f t="shared" si="258"/>
        <v>265</v>
      </c>
      <c r="C284" s="2">
        <v>8900</v>
      </c>
      <c r="F284" t="s">
        <v>193</v>
      </c>
      <c r="G284" s="13">
        <v>12.4</v>
      </c>
      <c r="H284" s="10" t="str">
        <f t="shared" si="295"/>
        <v>Composite of Accts. 374-379 - Demand</v>
      </c>
      <c r="I284" s="1">
        <f>'O and M Class.'!K$120</f>
        <v>0</v>
      </c>
      <c r="J284" s="10">
        <f t="shared" si="296"/>
        <v>0</v>
      </c>
      <c r="K284" s="10">
        <f t="shared" si="297"/>
        <v>0</v>
      </c>
      <c r="L284" s="10">
        <f t="shared" si="298"/>
        <v>0</v>
      </c>
      <c r="M284" s="10">
        <f t="shared" si="299"/>
        <v>0</v>
      </c>
      <c r="N284" s="10">
        <f t="shared" si="300"/>
        <v>0</v>
      </c>
      <c r="O284" s="10">
        <f t="shared" si="301"/>
        <v>0</v>
      </c>
      <c r="P284" s="10">
        <f t="shared" si="302"/>
        <v>0</v>
      </c>
      <c r="Q284" s="10">
        <f t="shared" si="303"/>
        <v>0</v>
      </c>
      <c r="R284" s="10">
        <f t="shared" si="304"/>
        <v>0</v>
      </c>
      <c r="S284" s="10">
        <f t="shared" si="305"/>
        <v>0</v>
      </c>
      <c r="T284" s="10">
        <f t="shared" si="306"/>
        <v>0</v>
      </c>
      <c r="U284" s="10">
        <f t="shared" si="307"/>
        <v>0</v>
      </c>
      <c r="V284" s="10">
        <f t="shared" si="308"/>
        <v>0</v>
      </c>
      <c r="W284" s="10">
        <f t="shared" si="309"/>
        <v>0</v>
      </c>
      <c r="X284" s="10">
        <f t="shared" si="310"/>
        <v>0</v>
      </c>
      <c r="Y284" s="1">
        <f t="shared" si="312"/>
        <v>0</v>
      </c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1:57">
      <c r="A285">
        <f t="shared" si="258"/>
        <v>266</v>
      </c>
      <c r="C285" s="2">
        <v>8910</v>
      </c>
      <c r="F285" t="s">
        <v>194</v>
      </c>
      <c r="G285" s="13">
        <v>99</v>
      </c>
      <c r="H285" s="10" t="str">
        <f t="shared" si="295"/>
        <v>-</v>
      </c>
      <c r="I285" s="1">
        <f>'O and M Class.'!K$121</f>
        <v>0</v>
      </c>
      <c r="J285" s="10">
        <f t="shared" si="296"/>
        <v>0</v>
      </c>
      <c r="K285" s="10">
        <f t="shared" si="297"/>
        <v>0</v>
      </c>
      <c r="L285" s="10">
        <f t="shared" si="298"/>
        <v>0</v>
      </c>
      <c r="M285" s="10">
        <f t="shared" si="299"/>
        <v>0</v>
      </c>
      <c r="N285" s="10">
        <f t="shared" si="300"/>
        <v>0</v>
      </c>
      <c r="O285" s="10">
        <f t="shared" si="301"/>
        <v>0</v>
      </c>
      <c r="P285" s="10">
        <f t="shared" si="302"/>
        <v>0</v>
      </c>
      <c r="Q285" s="10">
        <f t="shared" si="303"/>
        <v>0</v>
      </c>
      <c r="R285" s="10">
        <f t="shared" si="304"/>
        <v>0</v>
      </c>
      <c r="S285" s="10">
        <f t="shared" si="305"/>
        <v>0</v>
      </c>
      <c r="T285" s="10">
        <f t="shared" si="306"/>
        <v>0</v>
      </c>
      <c r="U285" s="10">
        <f t="shared" si="307"/>
        <v>0</v>
      </c>
      <c r="V285" s="10">
        <f t="shared" si="308"/>
        <v>0</v>
      </c>
      <c r="W285" s="10">
        <f t="shared" si="309"/>
        <v>0</v>
      </c>
      <c r="X285" s="10">
        <f t="shared" si="310"/>
        <v>0</v>
      </c>
      <c r="Y285" s="1">
        <f t="shared" si="312"/>
        <v>0</v>
      </c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1:57">
      <c r="A286">
        <f t="shared" si="258"/>
        <v>267</v>
      </c>
      <c r="C286" s="2">
        <v>8920</v>
      </c>
      <c r="F286" t="s">
        <v>195</v>
      </c>
      <c r="G286" s="13">
        <v>12.4</v>
      </c>
      <c r="H286" s="10" t="str">
        <f t="shared" si="295"/>
        <v>Composite of Accts. 374-379 - Demand</v>
      </c>
      <c r="I286" s="1">
        <f>'O and M Class.'!K$122</f>
        <v>856.31640267969328</v>
      </c>
      <c r="J286" s="10">
        <f t="shared" si="296"/>
        <v>398.86714068623769</v>
      </c>
      <c r="K286" s="10">
        <f t="shared" si="297"/>
        <v>215.23074877704002</v>
      </c>
      <c r="L286" s="10">
        <f t="shared" si="298"/>
        <v>4.88440757280787</v>
      </c>
      <c r="M286" s="10">
        <f t="shared" si="299"/>
        <v>124.20395473407427</v>
      </c>
      <c r="N286" s="10">
        <f t="shared" si="300"/>
        <v>113.13015090953334</v>
      </c>
      <c r="O286" s="10">
        <f t="shared" si="301"/>
        <v>0</v>
      </c>
      <c r="P286" s="10">
        <f t="shared" si="302"/>
        <v>0</v>
      </c>
      <c r="Q286" s="10">
        <f t="shared" si="303"/>
        <v>0</v>
      </c>
      <c r="R286" s="10">
        <f t="shared" si="304"/>
        <v>0</v>
      </c>
      <c r="S286" s="10">
        <f t="shared" si="305"/>
        <v>0</v>
      </c>
      <c r="T286" s="10">
        <f t="shared" si="306"/>
        <v>0</v>
      </c>
      <c r="U286" s="10">
        <f t="shared" si="307"/>
        <v>0</v>
      </c>
      <c r="V286" s="10">
        <f t="shared" si="308"/>
        <v>0</v>
      </c>
      <c r="W286" s="10">
        <f t="shared" si="309"/>
        <v>0</v>
      </c>
      <c r="X286" s="10">
        <f t="shared" si="310"/>
        <v>0</v>
      </c>
      <c r="Y286" s="1">
        <f t="shared" si="312"/>
        <v>0</v>
      </c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1:57">
      <c r="A287">
        <f t="shared" si="258"/>
        <v>268</v>
      </c>
      <c r="C287" s="2">
        <v>8930</v>
      </c>
      <c r="F287" t="s">
        <v>196</v>
      </c>
      <c r="G287" s="13">
        <v>14.4</v>
      </c>
      <c r="H287" s="10" t="str">
        <f t="shared" si="295"/>
        <v>Account 380 - Demand</v>
      </c>
      <c r="I287" s="1">
        <f>'O and M Class.'!K$123</f>
        <v>0</v>
      </c>
      <c r="J287" s="10">
        <f t="shared" si="296"/>
        <v>0</v>
      </c>
      <c r="K287" s="10">
        <f t="shared" si="297"/>
        <v>0</v>
      </c>
      <c r="L287" s="10">
        <f t="shared" si="298"/>
        <v>0</v>
      </c>
      <c r="M287" s="10">
        <f t="shared" si="299"/>
        <v>0</v>
      </c>
      <c r="N287" s="10">
        <f t="shared" si="300"/>
        <v>0</v>
      </c>
      <c r="O287" s="10">
        <f t="shared" si="301"/>
        <v>0</v>
      </c>
      <c r="P287" s="10">
        <f t="shared" si="302"/>
        <v>0</v>
      </c>
      <c r="Q287" s="10">
        <f t="shared" si="303"/>
        <v>0</v>
      </c>
      <c r="R287" s="10">
        <f t="shared" si="304"/>
        <v>0</v>
      </c>
      <c r="S287" s="10">
        <f t="shared" si="305"/>
        <v>0</v>
      </c>
      <c r="T287" s="10">
        <f t="shared" si="306"/>
        <v>0</v>
      </c>
      <c r="U287" s="10">
        <f t="shared" si="307"/>
        <v>0</v>
      </c>
      <c r="V287" s="10">
        <f t="shared" si="308"/>
        <v>0</v>
      </c>
      <c r="W287" s="10">
        <f t="shared" si="309"/>
        <v>0</v>
      </c>
      <c r="X287" s="10">
        <f t="shared" si="310"/>
        <v>0</v>
      </c>
      <c r="Y287" s="1">
        <f t="shared" si="312"/>
        <v>0</v>
      </c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1:57">
      <c r="A288">
        <f>A287+1</f>
        <v>269</v>
      </c>
      <c r="C288" s="2">
        <v>8940</v>
      </c>
      <c r="F288" t="s">
        <v>197</v>
      </c>
      <c r="G288" s="13">
        <v>13.4</v>
      </c>
      <c r="H288" s="10" t="str">
        <f t="shared" si="295"/>
        <v>Composite of Accts. 381-383 - Demand</v>
      </c>
      <c r="I288" s="1">
        <f>'O and M Class.'!K$124</f>
        <v>0</v>
      </c>
      <c r="J288" s="10">
        <f t="shared" si="296"/>
        <v>0</v>
      </c>
      <c r="K288" s="10">
        <f t="shared" si="297"/>
        <v>0</v>
      </c>
      <c r="L288" s="10">
        <f t="shared" si="298"/>
        <v>0</v>
      </c>
      <c r="M288" s="10">
        <f t="shared" si="299"/>
        <v>0</v>
      </c>
      <c r="N288" s="10">
        <f t="shared" si="300"/>
        <v>0</v>
      </c>
      <c r="O288" s="10">
        <f t="shared" si="301"/>
        <v>0</v>
      </c>
      <c r="P288" s="10">
        <f t="shared" si="302"/>
        <v>0</v>
      </c>
      <c r="Q288" s="10">
        <f t="shared" si="303"/>
        <v>0</v>
      </c>
      <c r="R288" s="10">
        <f t="shared" si="304"/>
        <v>0</v>
      </c>
      <c r="S288" s="10">
        <f t="shared" si="305"/>
        <v>0</v>
      </c>
      <c r="T288" s="10">
        <f t="shared" si="306"/>
        <v>0</v>
      </c>
      <c r="U288" s="10">
        <f t="shared" si="307"/>
        <v>0</v>
      </c>
      <c r="V288" s="10">
        <f t="shared" si="308"/>
        <v>0</v>
      </c>
      <c r="W288" s="10">
        <f t="shared" si="309"/>
        <v>0</v>
      </c>
      <c r="X288" s="10">
        <f t="shared" si="310"/>
        <v>0</v>
      </c>
      <c r="Y288" s="1">
        <f t="shared" si="312"/>
        <v>0</v>
      </c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1:57">
      <c r="A289">
        <f>A288+1</f>
        <v>270</v>
      </c>
      <c r="C289" s="2" t="s">
        <v>394</v>
      </c>
      <c r="F289" t="s">
        <v>105</v>
      </c>
      <c r="G289" s="13">
        <v>10.4</v>
      </c>
      <c r="H289" s="10" t="str">
        <f t="shared" si="295"/>
        <v>Composite of Accts. 871-879 &amp; 886-893 - Demand</v>
      </c>
      <c r="I289" s="1">
        <f>'O and M Class.'!K$125</f>
        <v>0</v>
      </c>
      <c r="J289" s="10">
        <f t="shared" si="296"/>
        <v>0</v>
      </c>
      <c r="K289" s="10">
        <f t="shared" si="297"/>
        <v>0</v>
      </c>
      <c r="L289" s="10">
        <f t="shared" si="298"/>
        <v>0</v>
      </c>
      <c r="M289" s="10">
        <f t="shared" si="299"/>
        <v>0</v>
      </c>
      <c r="N289" s="10">
        <f t="shared" si="300"/>
        <v>0</v>
      </c>
      <c r="O289" s="10">
        <f t="shared" si="301"/>
        <v>0</v>
      </c>
      <c r="P289" s="10">
        <f t="shared" si="302"/>
        <v>0</v>
      </c>
      <c r="Q289" s="10">
        <f t="shared" si="303"/>
        <v>0</v>
      </c>
      <c r="R289" s="10">
        <f t="shared" si="304"/>
        <v>0</v>
      </c>
      <c r="S289" s="10">
        <f t="shared" si="305"/>
        <v>0</v>
      </c>
      <c r="T289" s="10">
        <f t="shared" si="306"/>
        <v>0</v>
      </c>
      <c r="U289" s="10">
        <f t="shared" si="307"/>
        <v>0</v>
      </c>
      <c r="V289" s="10">
        <f t="shared" si="308"/>
        <v>0</v>
      </c>
      <c r="W289" s="10">
        <f t="shared" si="309"/>
        <v>0</v>
      </c>
      <c r="X289" s="10">
        <f t="shared" si="310"/>
        <v>0</v>
      </c>
      <c r="Y289" s="1">
        <f t="shared" si="312"/>
        <v>0</v>
      </c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1:57">
      <c r="A290">
        <f t="shared" si="258"/>
        <v>271</v>
      </c>
      <c r="C290" s="2"/>
      <c r="D290" t="s">
        <v>25</v>
      </c>
      <c r="H290" s="10"/>
      <c r="I290" s="1">
        <f>'O and M Class.'!K$126</f>
        <v>5104562.33142222</v>
      </c>
      <c r="J290" s="1">
        <f t="shared" ref="J290:X290" si="313">SUM(J267:J289)</f>
        <v>2377675.0920776678</v>
      </c>
      <c r="K290" s="1">
        <f t="shared" si="313"/>
        <v>1283005.6382582607</v>
      </c>
      <c r="L290" s="1">
        <f t="shared" si="313"/>
        <v>29116.297234813846</v>
      </c>
      <c r="M290" s="1">
        <f t="shared" si="313"/>
        <v>740388.51383111649</v>
      </c>
      <c r="N290" s="1">
        <f t="shared" si="313"/>
        <v>674376.79002036178</v>
      </c>
      <c r="O290" s="1">
        <f t="shared" si="313"/>
        <v>0</v>
      </c>
      <c r="P290" s="1">
        <f t="shared" si="313"/>
        <v>0</v>
      </c>
      <c r="Q290" s="1">
        <f t="shared" si="313"/>
        <v>0</v>
      </c>
      <c r="R290" s="1">
        <f t="shared" si="313"/>
        <v>0</v>
      </c>
      <c r="S290" s="1">
        <f t="shared" si="313"/>
        <v>0</v>
      </c>
      <c r="T290" s="1">
        <f t="shared" si="313"/>
        <v>0</v>
      </c>
      <c r="U290" s="1">
        <f t="shared" si="313"/>
        <v>0</v>
      </c>
      <c r="V290" s="1">
        <f t="shared" si="313"/>
        <v>0</v>
      </c>
      <c r="W290" s="1">
        <f t="shared" si="313"/>
        <v>0</v>
      </c>
      <c r="X290" s="1">
        <f t="shared" si="313"/>
        <v>0</v>
      </c>
      <c r="Y290" s="1">
        <f t="shared" si="312"/>
        <v>0</v>
      </c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1:57">
      <c r="A291">
        <f t="shared" si="258"/>
        <v>272</v>
      </c>
      <c r="C291" s="2"/>
      <c r="H291" s="10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1:57">
      <c r="A292">
        <f t="shared" si="258"/>
        <v>273</v>
      </c>
      <c r="C292" s="2"/>
      <c r="D292" t="s">
        <v>208</v>
      </c>
      <c r="H292" s="10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>
      <c r="A293">
        <f t="shared" si="258"/>
        <v>274</v>
      </c>
      <c r="C293" s="2">
        <v>9010</v>
      </c>
      <c r="E293" t="s">
        <v>113</v>
      </c>
      <c r="G293" s="13">
        <v>99</v>
      </c>
      <c r="H293" s="10" t="str">
        <f>VLOOKUP($G293,alloc,3)</f>
        <v>-</v>
      </c>
      <c r="I293" s="1">
        <f>'O and M Class.'!K$129</f>
        <v>0</v>
      </c>
      <c r="J293" s="10">
        <f>$I293*VLOOKUP($G293,alloc,6)</f>
        <v>0</v>
      </c>
      <c r="K293" s="10">
        <f>$I293*VLOOKUP($G293,alloc,7)</f>
        <v>0</v>
      </c>
      <c r="L293" s="10">
        <f>$I293*VLOOKUP($G293,alloc,8)</f>
        <v>0</v>
      </c>
      <c r="M293" s="10">
        <f>$I293*VLOOKUP($G293,alloc,9)</f>
        <v>0</v>
      </c>
      <c r="N293" s="10">
        <f>$I293*VLOOKUP($G293,alloc,10)</f>
        <v>0</v>
      </c>
      <c r="O293" s="10">
        <f>$I293*VLOOKUP($G293,alloc,11)</f>
        <v>0</v>
      </c>
      <c r="P293" s="10">
        <f>$I293*VLOOKUP($G293,alloc,12)</f>
        <v>0</v>
      </c>
      <c r="Q293" s="10">
        <f>$I293*VLOOKUP($G293,alloc,13)</f>
        <v>0</v>
      </c>
      <c r="R293" s="10">
        <f>$I293*VLOOKUP($G293,alloc,14)</f>
        <v>0</v>
      </c>
      <c r="S293" s="10">
        <f>$I293*VLOOKUP($G293,alloc,15)</f>
        <v>0</v>
      </c>
      <c r="T293" s="10">
        <f>$I293*VLOOKUP($G293,alloc,16)</f>
        <v>0</v>
      </c>
      <c r="U293" s="10">
        <f>$I293*VLOOKUP($G293,alloc,17)</f>
        <v>0</v>
      </c>
      <c r="V293" s="10">
        <f>$I293*VLOOKUP($G293,alloc,18)</f>
        <v>0</v>
      </c>
      <c r="W293" s="10">
        <f>$I293*VLOOKUP($G293,alloc,19)</f>
        <v>0</v>
      </c>
      <c r="X293" s="10">
        <f>$I293*VLOOKUP($G293,alloc,20)</f>
        <v>0</v>
      </c>
      <c r="Y293" s="1">
        <f t="shared" ref="Y293:Y298" si="314">SUM(J293:X293)-I293</f>
        <v>0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>
      <c r="A294">
        <f t="shared" si="258"/>
        <v>275</v>
      </c>
      <c r="C294" s="2">
        <v>9020</v>
      </c>
      <c r="E294" t="s">
        <v>205</v>
      </c>
      <c r="G294" s="13">
        <v>99</v>
      </c>
      <c r="H294" s="10" t="str">
        <f>VLOOKUP($G294,alloc,3)</f>
        <v>-</v>
      </c>
      <c r="I294" s="1">
        <f>'O and M Class.'!K$130</f>
        <v>0</v>
      </c>
      <c r="J294" s="10">
        <f>$I294*VLOOKUP($G294,alloc,6)</f>
        <v>0</v>
      </c>
      <c r="K294" s="10">
        <f>$I294*VLOOKUP($G294,alloc,7)</f>
        <v>0</v>
      </c>
      <c r="L294" s="10">
        <f>$I294*VLOOKUP($G294,alloc,8)</f>
        <v>0</v>
      </c>
      <c r="M294" s="10">
        <f>$I294*VLOOKUP($G294,alloc,9)</f>
        <v>0</v>
      </c>
      <c r="N294" s="10">
        <f>$I294*VLOOKUP($G294,alloc,10)</f>
        <v>0</v>
      </c>
      <c r="O294" s="10">
        <f>$I294*VLOOKUP($G294,alloc,11)</f>
        <v>0</v>
      </c>
      <c r="P294" s="10">
        <f>$I294*VLOOKUP($G294,alloc,12)</f>
        <v>0</v>
      </c>
      <c r="Q294" s="10">
        <f>$I294*VLOOKUP($G294,alloc,13)</f>
        <v>0</v>
      </c>
      <c r="R294" s="10">
        <f>$I294*VLOOKUP($G294,alloc,14)</f>
        <v>0</v>
      </c>
      <c r="S294" s="10">
        <f>$I294*VLOOKUP($G294,alloc,15)</f>
        <v>0</v>
      </c>
      <c r="T294" s="10">
        <f>$I294*VLOOKUP($G294,alloc,16)</f>
        <v>0</v>
      </c>
      <c r="U294" s="10">
        <f>$I294*VLOOKUP($G294,alloc,17)</f>
        <v>0</v>
      </c>
      <c r="V294" s="10">
        <f>$I294*VLOOKUP($G294,alloc,18)</f>
        <v>0</v>
      </c>
      <c r="W294" s="10">
        <f>$I294*VLOOKUP($G294,alloc,19)</f>
        <v>0</v>
      </c>
      <c r="X294" s="10">
        <f>$I294*VLOOKUP($G294,alloc,20)</f>
        <v>0</v>
      </c>
      <c r="Y294" s="1">
        <f t="shared" si="314"/>
        <v>0</v>
      </c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>
      <c r="A295">
        <f t="shared" si="258"/>
        <v>276</v>
      </c>
      <c r="C295" s="2">
        <v>9030</v>
      </c>
      <c r="E295" t="s">
        <v>206</v>
      </c>
      <c r="G295" s="13">
        <v>99</v>
      </c>
      <c r="H295" s="10" t="str">
        <f>VLOOKUP($G295,alloc,3)</f>
        <v>-</v>
      </c>
      <c r="I295" s="1">
        <f>'O and M Class.'!K$131</f>
        <v>0</v>
      </c>
      <c r="J295" s="10">
        <f>$I295*VLOOKUP($G295,alloc,6)</f>
        <v>0</v>
      </c>
      <c r="K295" s="10">
        <f>$I295*VLOOKUP($G295,alloc,7)</f>
        <v>0</v>
      </c>
      <c r="L295" s="10">
        <f>$I295*VLOOKUP($G295,alloc,8)</f>
        <v>0</v>
      </c>
      <c r="M295" s="10">
        <f>$I295*VLOOKUP($G295,alloc,9)</f>
        <v>0</v>
      </c>
      <c r="N295" s="10">
        <f>$I295*VLOOKUP($G295,alloc,10)</f>
        <v>0</v>
      </c>
      <c r="O295" s="10">
        <f>$I295*VLOOKUP($G295,alloc,11)</f>
        <v>0</v>
      </c>
      <c r="P295" s="10">
        <f>$I295*VLOOKUP($G295,alloc,12)</f>
        <v>0</v>
      </c>
      <c r="Q295" s="10">
        <f>$I295*VLOOKUP($G295,alloc,13)</f>
        <v>0</v>
      </c>
      <c r="R295" s="10">
        <f>$I295*VLOOKUP($G295,alloc,14)</f>
        <v>0</v>
      </c>
      <c r="S295" s="10">
        <f>$I295*VLOOKUP($G295,alloc,15)</f>
        <v>0</v>
      </c>
      <c r="T295" s="10">
        <f>$I295*VLOOKUP($G295,alloc,16)</f>
        <v>0</v>
      </c>
      <c r="U295" s="10">
        <f>$I295*VLOOKUP($G295,alloc,17)</f>
        <v>0</v>
      </c>
      <c r="V295" s="10">
        <f>$I295*VLOOKUP($G295,alloc,18)</f>
        <v>0</v>
      </c>
      <c r="W295" s="10">
        <f>$I295*VLOOKUP($G295,alloc,19)</f>
        <v>0</v>
      </c>
      <c r="X295" s="10">
        <f>$I295*VLOOKUP($G295,alloc,20)</f>
        <v>0</v>
      </c>
      <c r="Y295" s="1">
        <f t="shared" si="314"/>
        <v>0</v>
      </c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>
      <c r="A296">
        <f t="shared" si="258"/>
        <v>277</v>
      </c>
      <c r="C296" s="2">
        <v>9040</v>
      </c>
      <c r="E296" t="s">
        <v>114</v>
      </c>
      <c r="G296" s="13">
        <v>99</v>
      </c>
      <c r="H296" s="10" t="str">
        <f>VLOOKUP($G296,alloc,3)</f>
        <v>-</v>
      </c>
      <c r="I296" s="1">
        <f>'O and M Class.'!K$132</f>
        <v>0</v>
      </c>
      <c r="J296" s="10">
        <f>$I296*VLOOKUP($G296,alloc,6)</f>
        <v>0</v>
      </c>
      <c r="K296" s="10">
        <f>$I296*VLOOKUP($G296,alloc,7)</f>
        <v>0</v>
      </c>
      <c r="L296" s="10">
        <f>$I296*VLOOKUP($G296,alloc,8)</f>
        <v>0</v>
      </c>
      <c r="M296" s="10">
        <f>$I296*VLOOKUP($G296,alloc,9)</f>
        <v>0</v>
      </c>
      <c r="N296" s="10">
        <f>$I296*VLOOKUP($G296,alloc,10)</f>
        <v>0</v>
      </c>
      <c r="O296" s="10">
        <f>$I296*VLOOKUP($G296,alloc,11)</f>
        <v>0</v>
      </c>
      <c r="P296" s="10">
        <f>$I296*VLOOKUP($G296,alloc,12)</f>
        <v>0</v>
      </c>
      <c r="Q296" s="10">
        <f>$I296*VLOOKUP($G296,alloc,13)</f>
        <v>0</v>
      </c>
      <c r="R296" s="10">
        <f>$I296*VLOOKUP($G296,alloc,14)</f>
        <v>0</v>
      </c>
      <c r="S296" s="10">
        <f>$I296*VLOOKUP($G296,alloc,15)</f>
        <v>0</v>
      </c>
      <c r="T296" s="10">
        <f>$I296*VLOOKUP($G296,alloc,16)</f>
        <v>0</v>
      </c>
      <c r="U296" s="10">
        <f>$I296*VLOOKUP($G296,alloc,17)</f>
        <v>0</v>
      </c>
      <c r="V296" s="10">
        <f>$I296*VLOOKUP($G296,alloc,18)</f>
        <v>0</v>
      </c>
      <c r="W296" s="10">
        <f>$I296*VLOOKUP($G296,alloc,19)</f>
        <v>0</v>
      </c>
      <c r="X296" s="10">
        <f>$I296*VLOOKUP($G296,alloc,20)</f>
        <v>0</v>
      </c>
      <c r="Y296" s="1">
        <f t="shared" si="314"/>
        <v>0</v>
      </c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>
      <c r="A297">
        <f t="shared" si="258"/>
        <v>278</v>
      </c>
      <c r="C297" s="2">
        <v>9050</v>
      </c>
      <c r="E297" t="s">
        <v>207</v>
      </c>
      <c r="G297" s="13">
        <v>99</v>
      </c>
      <c r="H297" s="10" t="str">
        <f>VLOOKUP($G297,alloc,3)</f>
        <v>-</v>
      </c>
      <c r="I297" s="1">
        <f>'O and M Class.'!K$133</f>
        <v>0</v>
      </c>
      <c r="J297" s="10">
        <f>$I297*VLOOKUP($G297,alloc,6)</f>
        <v>0</v>
      </c>
      <c r="K297" s="10">
        <f>$I297*VLOOKUP($G297,alloc,7)</f>
        <v>0</v>
      </c>
      <c r="L297" s="10">
        <f>$I297*VLOOKUP($G297,alloc,8)</f>
        <v>0</v>
      </c>
      <c r="M297" s="10">
        <f>$I297*VLOOKUP($G297,alloc,9)</f>
        <v>0</v>
      </c>
      <c r="N297" s="10">
        <f>$I297*VLOOKUP($G297,alloc,10)</f>
        <v>0</v>
      </c>
      <c r="O297" s="10">
        <f>$I297*VLOOKUP($G297,alloc,11)</f>
        <v>0</v>
      </c>
      <c r="P297" s="10">
        <f>$I297*VLOOKUP($G297,alloc,12)</f>
        <v>0</v>
      </c>
      <c r="Q297" s="10">
        <f>$I297*VLOOKUP($G297,alloc,13)</f>
        <v>0</v>
      </c>
      <c r="R297" s="10">
        <f>$I297*VLOOKUP($G297,alloc,14)</f>
        <v>0</v>
      </c>
      <c r="S297" s="10">
        <f>$I297*VLOOKUP($G297,alloc,15)</f>
        <v>0</v>
      </c>
      <c r="T297" s="10">
        <f>$I297*VLOOKUP($G297,alloc,16)</f>
        <v>0</v>
      </c>
      <c r="U297" s="10">
        <f>$I297*VLOOKUP($G297,alloc,17)</f>
        <v>0</v>
      </c>
      <c r="V297" s="10">
        <f>$I297*VLOOKUP($G297,alloc,18)</f>
        <v>0</v>
      </c>
      <c r="W297" s="10">
        <f>$I297*VLOOKUP($G297,alloc,19)</f>
        <v>0</v>
      </c>
      <c r="X297" s="10">
        <f>$I297*VLOOKUP($G297,alloc,20)</f>
        <v>0</v>
      </c>
      <c r="Y297" s="1">
        <f t="shared" si="314"/>
        <v>0</v>
      </c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1:57">
      <c r="A298">
        <f t="shared" si="258"/>
        <v>279</v>
      </c>
      <c r="C298" s="2"/>
      <c r="D298" t="s">
        <v>209</v>
      </c>
      <c r="G298" s="13"/>
      <c r="H298" s="10"/>
      <c r="I298" s="1">
        <f>'O and M Class.'!K$134</f>
        <v>0</v>
      </c>
      <c r="J298" s="10">
        <f t="shared" ref="J298:X298" si="315">SUM(J293:J297)</f>
        <v>0</v>
      </c>
      <c r="K298" s="10">
        <f t="shared" si="315"/>
        <v>0</v>
      </c>
      <c r="L298" s="10">
        <f t="shared" si="315"/>
        <v>0</v>
      </c>
      <c r="M298" s="10">
        <f t="shared" si="315"/>
        <v>0</v>
      </c>
      <c r="N298" s="10">
        <f t="shared" si="315"/>
        <v>0</v>
      </c>
      <c r="O298" s="10">
        <f t="shared" si="315"/>
        <v>0</v>
      </c>
      <c r="P298" s="10">
        <f t="shared" si="315"/>
        <v>0</v>
      </c>
      <c r="Q298" s="10">
        <f t="shared" si="315"/>
        <v>0</v>
      </c>
      <c r="R298" s="10">
        <f t="shared" si="315"/>
        <v>0</v>
      </c>
      <c r="S298" s="10">
        <f t="shared" si="315"/>
        <v>0</v>
      </c>
      <c r="T298" s="10">
        <f t="shared" si="315"/>
        <v>0</v>
      </c>
      <c r="U298" s="10">
        <f t="shared" si="315"/>
        <v>0</v>
      </c>
      <c r="V298" s="10">
        <f t="shared" si="315"/>
        <v>0</v>
      </c>
      <c r="W298" s="10">
        <f t="shared" si="315"/>
        <v>0</v>
      </c>
      <c r="X298" s="10">
        <f t="shared" si="315"/>
        <v>0</v>
      </c>
      <c r="Y298" s="1">
        <f t="shared" si="314"/>
        <v>0</v>
      </c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1:57">
      <c r="A299">
        <f t="shared" si="258"/>
        <v>280</v>
      </c>
      <c r="C299" s="2"/>
      <c r="G299" s="13"/>
      <c r="H299" s="10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1:57">
      <c r="A300">
        <f t="shared" si="258"/>
        <v>281</v>
      </c>
      <c r="C300" s="2"/>
      <c r="D300" t="s">
        <v>214</v>
      </c>
      <c r="G300" s="13"/>
      <c r="H300" s="10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1:57">
      <c r="A301">
        <f t="shared" ref="A301:A331" si="316">A300+1</f>
        <v>282</v>
      </c>
      <c r="C301" s="2">
        <v>9070</v>
      </c>
      <c r="E301" t="s">
        <v>113</v>
      </c>
      <c r="G301" s="13">
        <v>99</v>
      </c>
      <c r="H301" s="10" t="str">
        <f>VLOOKUP($G301,alloc,3)</f>
        <v>-</v>
      </c>
      <c r="I301" s="1">
        <f>'O and M Class.'!K$137</f>
        <v>0</v>
      </c>
      <c r="J301" s="10">
        <f>$I301*VLOOKUP($G301,alloc,6)</f>
        <v>0</v>
      </c>
      <c r="K301" s="10">
        <f>$I301*VLOOKUP($G301,alloc,7)</f>
        <v>0</v>
      </c>
      <c r="L301" s="10">
        <f>$I301*VLOOKUP($G301,alloc,8)</f>
        <v>0</v>
      </c>
      <c r="M301" s="10">
        <f>$I301*VLOOKUP($G301,alloc,9)</f>
        <v>0</v>
      </c>
      <c r="N301" s="10">
        <f>$I301*VLOOKUP($G301,alloc,10)</f>
        <v>0</v>
      </c>
      <c r="O301" s="10">
        <f>$I301*VLOOKUP($G301,alloc,11)</f>
        <v>0</v>
      </c>
      <c r="P301" s="10">
        <f>$I301*VLOOKUP($G301,alloc,12)</f>
        <v>0</v>
      </c>
      <c r="Q301" s="10">
        <f>$I301*VLOOKUP($G301,alloc,13)</f>
        <v>0</v>
      </c>
      <c r="R301" s="10">
        <f>$I301*VLOOKUP($G301,alloc,14)</f>
        <v>0</v>
      </c>
      <c r="S301" s="10">
        <f>$I301*VLOOKUP($G301,alloc,15)</f>
        <v>0</v>
      </c>
      <c r="T301" s="10">
        <f>$I301*VLOOKUP($G301,alloc,16)</f>
        <v>0</v>
      </c>
      <c r="U301" s="10">
        <f>$I301*VLOOKUP($G301,alloc,17)</f>
        <v>0</v>
      </c>
      <c r="V301" s="10">
        <f>$I301*VLOOKUP($G301,alloc,18)</f>
        <v>0</v>
      </c>
      <c r="W301" s="10">
        <f>$I301*VLOOKUP($G301,alloc,19)</f>
        <v>0</v>
      </c>
      <c r="X301" s="10">
        <f>$I301*VLOOKUP($G301,alloc,20)</f>
        <v>0</v>
      </c>
      <c r="Y301" s="1">
        <f>SUM(J301:X301)-I301</f>
        <v>0</v>
      </c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1:57">
      <c r="A302">
        <f t="shared" si="316"/>
        <v>283</v>
      </c>
      <c r="C302" s="2">
        <v>9080</v>
      </c>
      <c r="E302" t="s">
        <v>210</v>
      </c>
      <c r="G302" s="13">
        <v>99</v>
      </c>
      <c r="H302" s="10" t="str">
        <f>VLOOKUP($G302,alloc,3)</f>
        <v>-</v>
      </c>
      <c r="I302" s="1">
        <f>'O and M Class.'!K$138</f>
        <v>0</v>
      </c>
      <c r="J302" s="10">
        <f>$I302*VLOOKUP($G302,alloc,6)</f>
        <v>0</v>
      </c>
      <c r="K302" s="10">
        <f>$I302*VLOOKUP($G302,alloc,7)</f>
        <v>0</v>
      </c>
      <c r="L302" s="10">
        <f>$I302*VLOOKUP($G302,alloc,8)</f>
        <v>0</v>
      </c>
      <c r="M302" s="10">
        <f>$I302*VLOOKUP($G302,alloc,9)</f>
        <v>0</v>
      </c>
      <c r="N302" s="10">
        <f>$I302*VLOOKUP($G302,alloc,10)</f>
        <v>0</v>
      </c>
      <c r="O302" s="10">
        <f>$I302*VLOOKUP($G302,alloc,11)</f>
        <v>0</v>
      </c>
      <c r="P302" s="10">
        <f>$I302*VLOOKUP($G302,alloc,12)</f>
        <v>0</v>
      </c>
      <c r="Q302" s="10">
        <f>$I302*VLOOKUP($G302,alloc,13)</f>
        <v>0</v>
      </c>
      <c r="R302" s="10">
        <f>$I302*VLOOKUP($G302,alloc,14)</f>
        <v>0</v>
      </c>
      <c r="S302" s="10">
        <f>$I302*VLOOKUP($G302,alloc,15)</f>
        <v>0</v>
      </c>
      <c r="T302" s="10">
        <f>$I302*VLOOKUP($G302,alloc,16)</f>
        <v>0</v>
      </c>
      <c r="U302" s="10">
        <f>$I302*VLOOKUP($G302,alloc,17)</f>
        <v>0</v>
      </c>
      <c r="V302" s="10">
        <f>$I302*VLOOKUP($G302,alloc,18)</f>
        <v>0</v>
      </c>
      <c r="W302" s="10">
        <f>$I302*VLOOKUP($G302,alloc,19)</f>
        <v>0</v>
      </c>
      <c r="X302" s="10">
        <f>$I302*VLOOKUP($G302,alloc,20)</f>
        <v>0</v>
      </c>
      <c r="Y302" s="1">
        <f>SUM(J302:X302)-I302</f>
        <v>0</v>
      </c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1:57">
      <c r="A303">
        <f t="shared" si="316"/>
        <v>284</v>
      </c>
      <c r="C303" s="2">
        <v>9090</v>
      </c>
      <c r="E303" t="s">
        <v>211</v>
      </c>
      <c r="G303" s="13">
        <v>99</v>
      </c>
      <c r="H303" s="10" t="str">
        <f>VLOOKUP($G303,alloc,3)</f>
        <v>-</v>
      </c>
      <c r="I303" s="1">
        <f>'O and M Class.'!K$139</f>
        <v>0</v>
      </c>
      <c r="J303" s="10">
        <f>$I303*VLOOKUP($G303,alloc,6)</f>
        <v>0</v>
      </c>
      <c r="K303" s="10">
        <f>$I303*VLOOKUP($G303,alloc,7)</f>
        <v>0</v>
      </c>
      <c r="L303" s="10">
        <f>$I303*VLOOKUP($G303,alloc,8)</f>
        <v>0</v>
      </c>
      <c r="M303" s="10">
        <f>$I303*VLOOKUP($G303,alloc,9)</f>
        <v>0</v>
      </c>
      <c r="N303" s="10">
        <f>$I303*VLOOKUP($G303,alloc,10)</f>
        <v>0</v>
      </c>
      <c r="O303" s="10">
        <f>$I303*VLOOKUP($G303,alloc,11)</f>
        <v>0</v>
      </c>
      <c r="P303" s="10">
        <f>$I303*VLOOKUP($G303,alloc,12)</f>
        <v>0</v>
      </c>
      <c r="Q303" s="10">
        <f>$I303*VLOOKUP($G303,alloc,13)</f>
        <v>0</v>
      </c>
      <c r="R303" s="10">
        <f>$I303*VLOOKUP($G303,alloc,14)</f>
        <v>0</v>
      </c>
      <c r="S303" s="10">
        <f>$I303*VLOOKUP($G303,alloc,15)</f>
        <v>0</v>
      </c>
      <c r="T303" s="10">
        <f>$I303*VLOOKUP($G303,alloc,16)</f>
        <v>0</v>
      </c>
      <c r="U303" s="10">
        <f>$I303*VLOOKUP($G303,alloc,17)</f>
        <v>0</v>
      </c>
      <c r="V303" s="10">
        <f>$I303*VLOOKUP($G303,alloc,18)</f>
        <v>0</v>
      </c>
      <c r="W303" s="10">
        <f>$I303*VLOOKUP($G303,alloc,19)</f>
        <v>0</v>
      </c>
      <c r="X303" s="10">
        <f>$I303*VLOOKUP($G303,alloc,20)</f>
        <v>0</v>
      </c>
      <c r="Y303" s="1">
        <f>SUM(J303:X303)-I303</f>
        <v>0</v>
      </c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1:57">
      <c r="A304">
        <f t="shared" si="316"/>
        <v>285</v>
      </c>
      <c r="C304" s="2">
        <v>9100</v>
      </c>
      <c r="E304" t="s">
        <v>212</v>
      </c>
      <c r="G304" s="13">
        <v>99</v>
      </c>
      <c r="H304" s="10" t="str">
        <f>VLOOKUP($G304,alloc,3)</f>
        <v>-</v>
      </c>
      <c r="I304" s="1">
        <f>'O and M Class.'!K$140</f>
        <v>0</v>
      </c>
      <c r="J304" s="10">
        <f>$I304*VLOOKUP($G304,alloc,6)</f>
        <v>0</v>
      </c>
      <c r="K304" s="10">
        <f>$I304*VLOOKUP($G304,alloc,7)</f>
        <v>0</v>
      </c>
      <c r="L304" s="10">
        <f>$I304*VLOOKUP($G304,alloc,8)</f>
        <v>0</v>
      </c>
      <c r="M304" s="10">
        <f>$I304*VLOOKUP($G304,alloc,9)</f>
        <v>0</v>
      </c>
      <c r="N304" s="10">
        <f>$I304*VLOOKUP($G304,alloc,10)</f>
        <v>0</v>
      </c>
      <c r="O304" s="10">
        <f>$I304*VLOOKUP($G304,alloc,11)</f>
        <v>0</v>
      </c>
      <c r="P304" s="10">
        <f>$I304*VLOOKUP($G304,alloc,12)</f>
        <v>0</v>
      </c>
      <c r="Q304" s="10">
        <f>$I304*VLOOKUP($G304,alloc,13)</f>
        <v>0</v>
      </c>
      <c r="R304" s="10">
        <f>$I304*VLOOKUP($G304,alloc,14)</f>
        <v>0</v>
      </c>
      <c r="S304" s="10">
        <f>$I304*VLOOKUP($G304,alloc,15)</f>
        <v>0</v>
      </c>
      <c r="T304" s="10">
        <f>$I304*VLOOKUP($G304,alloc,16)</f>
        <v>0</v>
      </c>
      <c r="U304" s="10">
        <f>$I304*VLOOKUP($G304,alloc,17)</f>
        <v>0</v>
      </c>
      <c r="V304" s="10">
        <f>$I304*VLOOKUP($G304,alloc,18)</f>
        <v>0</v>
      </c>
      <c r="W304" s="10">
        <f>$I304*VLOOKUP($G304,alloc,19)</f>
        <v>0</v>
      </c>
      <c r="X304" s="10">
        <f>$I304*VLOOKUP($G304,alloc,20)</f>
        <v>0</v>
      </c>
      <c r="Y304" s="1">
        <f>SUM(J304:X304)-I304</f>
        <v>0</v>
      </c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1:57">
      <c r="A305">
        <f t="shared" si="316"/>
        <v>286</v>
      </c>
      <c r="C305" s="2"/>
      <c r="D305" t="s">
        <v>213</v>
      </c>
      <c r="G305" s="13"/>
      <c r="H305" s="10"/>
      <c r="I305" s="1">
        <f>'O and M Class.'!K$141</f>
        <v>0</v>
      </c>
      <c r="J305" s="10">
        <f t="shared" ref="J305:X305" si="317">SUM(J301:J304)</f>
        <v>0</v>
      </c>
      <c r="K305" s="10">
        <f t="shared" si="317"/>
        <v>0</v>
      </c>
      <c r="L305" s="10">
        <f t="shared" si="317"/>
        <v>0</v>
      </c>
      <c r="M305" s="10">
        <f t="shared" si="317"/>
        <v>0</v>
      </c>
      <c r="N305" s="10">
        <f t="shared" si="317"/>
        <v>0</v>
      </c>
      <c r="O305" s="10">
        <f t="shared" si="317"/>
        <v>0</v>
      </c>
      <c r="P305" s="10">
        <f t="shared" si="317"/>
        <v>0</v>
      </c>
      <c r="Q305" s="10">
        <f t="shared" si="317"/>
        <v>0</v>
      </c>
      <c r="R305" s="10">
        <f t="shared" si="317"/>
        <v>0</v>
      </c>
      <c r="S305" s="10">
        <f t="shared" si="317"/>
        <v>0</v>
      </c>
      <c r="T305" s="10">
        <f t="shared" si="317"/>
        <v>0</v>
      </c>
      <c r="U305" s="10">
        <f t="shared" si="317"/>
        <v>0</v>
      </c>
      <c r="V305" s="10">
        <f t="shared" si="317"/>
        <v>0</v>
      </c>
      <c r="W305" s="10">
        <f t="shared" si="317"/>
        <v>0</v>
      </c>
      <c r="X305" s="10">
        <f t="shared" si="317"/>
        <v>0</v>
      </c>
      <c r="Y305" s="1">
        <f>SUM(J305:X305)-I305</f>
        <v>0</v>
      </c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1:57">
      <c r="A306">
        <f t="shared" si="316"/>
        <v>287</v>
      </c>
      <c r="C306" s="2"/>
      <c r="G306" s="13"/>
      <c r="H306" s="10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1:57">
      <c r="A307">
        <f t="shared" si="316"/>
        <v>288</v>
      </c>
      <c r="C307" s="2"/>
      <c r="D307" t="s">
        <v>219</v>
      </c>
      <c r="G307" s="13"/>
      <c r="H307" s="10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1:57">
      <c r="A308">
        <f t="shared" si="316"/>
        <v>289</v>
      </c>
      <c r="C308" s="2">
        <v>9110</v>
      </c>
      <c r="E308" t="s">
        <v>113</v>
      </c>
      <c r="G308" s="13">
        <v>99</v>
      </c>
      <c r="H308" s="10" t="str">
        <f>VLOOKUP($G308,alloc,3)</f>
        <v>-</v>
      </c>
      <c r="I308" s="1">
        <f>'O and M Class.'!K$144</f>
        <v>0</v>
      </c>
      <c r="J308" s="10">
        <f>$I308*VLOOKUP($G308,alloc,6)</f>
        <v>0</v>
      </c>
      <c r="K308" s="10">
        <f>$I308*VLOOKUP($G308,alloc,7)</f>
        <v>0</v>
      </c>
      <c r="L308" s="10">
        <f>$I308*VLOOKUP($G308,alloc,8)</f>
        <v>0</v>
      </c>
      <c r="M308" s="10">
        <f>$I308*VLOOKUP($G308,alloc,9)</f>
        <v>0</v>
      </c>
      <c r="N308" s="10">
        <f>$I308*VLOOKUP($G308,alloc,10)</f>
        <v>0</v>
      </c>
      <c r="O308" s="10">
        <f>$I308*VLOOKUP($G308,alloc,11)</f>
        <v>0</v>
      </c>
      <c r="P308" s="10">
        <f>$I308*VLOOKUP($G308,alloc,12)</f>
        <v>0</v>
      </c>
      <c r="Q308" s="10">
        <f>$I308*VLOOKUP($G308,alloc,13)</f>
        <v>0</v>
      </c>
      <c r="R308" s="10">
        <f>$I308*VLOOKUP($G308,alloc,14)</f>
        <v>0</v>
      </c>
      <c r="S308" s="10">
        <f>$I308*VLOOKUP($G308,alloc,15)</f>
        <v>0</v>
      </c>
      <c r="T308" s="10">
        <f>$I308*VLOOKUP($G308,alloc,16)</f>
        <v>0</v>
      </c>
      <c r="U308" s="10">
        <f>$I308*VLOOKUP($G308,alloc,17)</f>
        <v>0</v>
      </c>
      <c r="V308" s="10">
        <f>$I308*VLOOKUP($G308,alloc,18)</f>
        <v>0</v>
      </c>
      <c r="W308" s="10">
        <f>$I308*VLOOKUP($G308,alloc,19)</f>
        <v>0</v>
      </c>
      <c r="X308" s="10">
        <f>$I308*VLOOKUP($G308,alloc,20)</f>
        <v>0</v>
      </c>
      <c r="Y308" s="1">
        <f>SUM(J308:X308)-I308</f>
        <v>0</v>
      </c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1:57">
      <c r="A309">
        <f t="shared" si="316"/>
        <v>290</v>
      </c>
      <c r="C309" s="2">
        <v>9120</v>
      </c>
      <c r="E309" t="s">
        <v>215</v>
      </c>
      <c r="G309" s="13">
        <v>99</v>
      </c>
      <c r="H309" s="10" t="str">
        <f>VLOOKUP($G309,alloc,3)</f>
        <v>-</v>
      </c>
      <c r="I309" s="1">
        <f>'O and M Class.'!K$145</f>
        <v>0</v>
      </c>
      <c r="J309" s="10">
        <f>$I309*VLOOKUP($G309,alloc,6)</f>
        <v>0</v>
      </c>
      <c r="K309" s="10">
        <f>$I309*VLOOKUP($G309,alloc,7)</f>
        <v>0</v>
      </c>
      <c r="L309" s="10">
        <f>$I309*VLOOKUP($G309,alloc,8)</f>
        <v>0</v>
      </c>
      <c r="M309" s="10">
        <f>$I309*VLOOKUP($G309,alloc,9)</f>
        <v>0</v>
      </c>
      <c r="N309" s="10">
        <f>$I309*VLOOKUP($G309,alloc,10)</f>
        <v>0</v>
      </c>
      <c r="O309" s="10">
        <f>$I309*VLOOKUP($G309,alloc,11)</f>
        <v>0</v>
      </c>
      <c r="P309" s="10">
        <f>$I309*VLOOKUP($G309,alloc,12)</f>
        <v>0</v>
      </c>
      <c r="Q309" s="10">
        <f>$I309*VLOOKUP($G309,alloc,13)</f>
        <v>0</v>
      </c>
      <c r="R309" s="10">
        <f>$I309*VLOOKUP($G309,alloc,14)</f>
        <v>0</v>
      </c>
      <c r="S309" s="10">
        <f>$I309*VLOOKUP($G309,alloc,15)</f>
        <v>0</v>
      </c>
      <c r="T309" s="10">
        <f>$I309*VLOOKUP($G309,alloc,16)</f>
        <v>0</v>
      </c>
      <c r="U309" s="10">
        <f>$I309*VLOOKUP($G309,alloc,17)</f>
        <v>0</v>
      </c>
      <c r="V309" s="10">
        <f>$I309*VLOOKUP($G309,alloc,18)</f>
        <v>0</v>
      </c>
      <c r="W309" s="10">
        <f>$I309*VLOOKUP($G309,alloc,19)</f>
        <v>0</v>
      </c>
      <c r="X309" s="10">
        <f>$I309*VLOOKUP($G309,alloc,20)</f>
        <v>0</v>
      </c>
      <c r="Y309" s="1">
        <f>SUM(J309:X309)-I309</f>
        <v>0</v>
      </c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1:57">
      <c r="A310">
        <f t="shared" si="316"/>
        <v>291</v>
      </c>
      <c r="C310" s="2">
        <v>9130</v>
      </c>
      <c r="E310" t="s">
        <v>216</v>
      </c>
      <c r="G310" s="13">
        <v>99</v>
      </c>
      <c r="H310" s="10" t="str">
        <f>VLOOKUP($G310,alloc,3)</f>
        <v>-</v>
      </c>
      <c r="I310" s="1">
        <f>'O and M Class.'!K$146</f>
        <v>0</v>
      </c>
      <c r="J310" s="10">
        <f>$I310*VLOOKUP($G310,alloc,6)</f>
        <v>0</v>
      </c>
      <c r="K310" s="10">
        <f>$I310*VLOOKUP($G310,alloc,7)</f>
        <v>0</v>
      </c>
      <c r="L310" s="10">
        <f>$I310*VLOOKUP($G310,alloc,8)</f>
        <v>0</v>
      </c>
      <c r="M310" s="10">
        <f>$I310*VLOOKUP($G310,alloc,9)</f>
        <v>0</v>
      </c>
      <c r="N310" s="10">
        <f>$I310*VLOOKUP($G310,alloc,10)</f>
        <v>0</v>
      </c>
      <c r="O310" s="10">
        <f>$I310*VLOOKUP($G310,alloc,11)</f>
        <v>0</v>
      </c>
      <c r="P310" s="10">
        <f>$I310*VLOOKUP($G310,alloc,12)</f>
        <v>0</v>
      </c>
      <c r="Q310" s="10">
        <f>$I310*VLOOKUP($G310,alloc,13)</f>
        <v>0</v>
      </c>
      <c r="R310" s="10">
        <f>$I310*VLOOKUP($G310,alloc,14)</f>
        <v>0</v>
      </c>
      <c r="S310" s="10">
        <f>$I310*VLOOKUP($G310,alloc,15)</f>
        <v>0</v>
      </c>
      <c r="T310" s="10">
        <f>$I310*VLOOKUP($G310,alloc,16)</f>
        <v>0</v>
      </c>
      <c r="U310" s="10">
        <f>$I310*VLOOKUP($G310,alloc,17)</f>
        <v>0</v>
      </c>
      <c r="V310" s="10">
        <f>$I310*VLOOKUP($G310,alloc,18)</f>
        <v>0</v>
      </c>
      <c r="W310" s="10">
        <f>$I310*VLOOKUP($G310,alloc,19)</f>
        <v>0</v>
      </c>
      <c r="X310" s="10">
        <f>$I310*VLOOKUP($G310,alloc,20)</f>
        <v>0</v>
      </c>
      <c r="Y310" s="1">
        <f>SUM(J310:X310)-I310</f>
        <v>0</v>
      </c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1:57">
      <c r="A311">
        <f t="shared" si="316"/>
        <v>292</v>
      </c>
      <c r="C311" s="2">
        <v>9160</v>
      </c>
      <c r="E311" t="s">
        <v>217</v>
      </c>
      <c r="G311" s="13">
        <v>99</v>
      </c>
      <c r="H311" s="10" t="str">
        <f>VLOOKUP($G311,alloc,3)</f>
        <v>-</v>
      </c>
      <c r="I311" s="1">
        <f>'O and M Class.'!K$147</f>
        <v>0</v>
      </c>
      <c r="J311" s="10">
        <f>$I311*VLOOKUP($G311,alloc,6)</f>
        <v>0</v>
      </c>
      <c r="K311" s="10">
        <f>$I311*VLOOKUP($G311,alloc,7)</f>
        <v>0</v>
      </c>
      <c r="L311" s="10">
        <f>$I311*VLOOKUP($G311,alloc,8)</f>
        <v>0</v>
      </c>
      <c r="M311" s="10">
        <f>$I311*VLOOKUP($G311,alloc,9)</f>
        <v>0</v>
      </c>
      <c r="N311" s="10">
        <f>$I311*VLOOKUP($G311,alloc,10)</f>
        <v>0</v>
      </c>
      <c r="O311" s="10">
        <f>$I311*VLOOKUP($G311,alloc,11)</f>
        <v>0</v>
      </c>
      <c r="P311" s="10">
        <f>$I311*VLOOKUP($G311,alloc,12)</f>
        <v>0</v>
      </c>
      <c r="Q311" s="10">
        <f>$I311*VLOOKUP($G311,alloc,13)</f>
        <v>0</v>
      </c>
      <c r="R311" s="10">
        <f>$I311*VLOOKUP($G311,alloc,14)</f>
        <v>0</v>
      </c>
      <c r="S311" s="10">
        <f>$I311*VLOOKUP($G311,alloc,15)</f>
        <v>0</v>
      </c>
      <c r="T311" s="10">
        <f>$I311*VLOOKUP($G311,alloc,16)</f>
        <v>0</v>
      </c>
      <c r="U311" s="10">
        <f>$I311*VLOOKUP($G311,alloc,17)</f>
        <v>0</v>
      </c>
      <c r="V311" s="10">
        <f>$I311*VLOOKUP($G311,alloc,18)</f>
        <v>0</v>
      </c>
      <c r="W311" s="10">
        <f>$I311*VLOOKUP($G311,alloc,19)</f>
        <v>0</v>
      </c>
      <c r="X311" s="10">
        <f>$I311*VLOOKUP($G311,alloc,20)</f>
        <v>0</v>
      </c>
      <c r="Y311" s="1">
        <f>SUM(J311:X311)-I311</f>
        <v>0</v>
      </c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1:57">
      <c r="A312">
        <f t="shared" si="316"/>
        <v>293</v>
      </c>
      <c r="C312" s="2"/>
      <c r="D312" t="s">
        <v>218</v>
      </c>
      <c r="G312" s="13"/>
      <c r="H312" s="10"/>
      <c r="I312" s="1">
        <f>'O and M Class.'!K$148</f>
        <v>0</v>
      </c>
      <c r="J312" s="10">
        <f t="shared" ref="J312:X312" si="318">SUM(J308:J311)</f>
        <v>0</v>
      </c>
      <c r="K312" s="10">
        <f t="shared" si="318"/>
        <v>0</v>
      </c>
      <c r="L312" s="10">
        <f t="shared" si="318"/>
        <v>0</v>
      </c>
      <c r="M312" s="10">
        <f t="shared" si="318"/>
        <v>0</v>
      </c>
      <c r="N312" s="10">
        <f t="shared" si="318"/>
        <v>0</v>
      </c>
      <c r="O312" s="10">
        <f t="shared" si="318"/>
        <v>0</v>
      </c>
      <c r="P312" s="10">
        <f t="shared" si="318"/>
        <v>0</v>
      </c>
      <c r="Q312" s="10">
        <f t="shared" si="318"/>
        <v>0</v>
      </c>
      <c r="R312" s="10">
        <f t="shared" si="318"/>
        <v>0</v>
      </c>
      <c r="S312" s="10">
        <f t="shared" si="318"/>
        <v>0</v>
      </c>
      <c r="T312" s="10">
        <f t="shared" si="318"/>
        <v>0</v>
      </c>
      <c r="U312" s="10">
        <f t="shared" si="318"/>
        <v>0</v>
      </c>
      <c r="V312" s="10">
        <f t="shared" si="318"/>
        <v>0</v>
      </c>
      <c r="W312" s="10">
        <f t="shared" si="318"/>
        <v>0</v>
      </c>
      <c r="X312" s="10">
        <f t="shared" si="318"/>
        <v>0</v>
      </c>
      <c r="Y312" s="1">
        <f>SUM(J312:X312)-I312</f>
        <v>0</v>
      </c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1:57">
      <c r="A313">
        <f t="shared" si="316"/>
        <v>294</v>
      </c>
      <c r="C313" s="2"/>
      <c r="H313" s="10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1:57">
      <c r="A314">
        <f t="shared" si="316"/>
        <v>295</v>
      </c>
      <c r="C314" s="2"/>
      <c r="D314" t="s">
        <v>31</v>
      </c>
      <c r="H314" s="10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1:57">
      <c r="A315">
        <f t="shared" si="316"/>
        <v>296</v>
      </c>
      <c r="C315" s="2"/>
      <c r="E315" t="s">
        <v>70</v>
      </c>
      <c r="H315" s="1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1:57">
      <c r="A316">
        <f t="shared" si="316"/>
        <v>297</v>
      </c>
      <c r="C316" s="2">
        <v>9200</v>
      </c>
      <c r="F316" t="s">
        <v>198</v>
      </c>
      <c r="G316" s="13">
        <v>17.399999999999999</v>
      </c>
      <c r="H316" s="10" t="str">
        <f t="shared" ref="H316:H328" si="319">VLOOKUP($G316,alloc,3)</f>
        <v>Composite of Accts. 870-902, 905-916, 924 &amp; 928-930.1 - Demand</v>
      </c>
      <c r="I316" s="1">
        <f>'O and M Class.'!K$152</f>
        <v>-594848.02728915738</v>
      </c>
      <c r="J316" s="10">
        <f t="shared" ref="J316:J328" si="320">$I316*VLOOKUP($G316,alloc,6)</f>
        <v>-277076.71025008371</v>
      </c>
      <c r="K316" s="10">
        <f t="shared" ref="K316:K328" si="321">$I316*VLOOKUP($G316,alloc,7)</f>
        <v>-149512.00972134148</v>
      </c>
      <c r="L316" s="10">
        <f t="shared" ref="L316:L328" si="322">$I316*VLOOKUP($G316,alloc,8)</f>
        <v>-3392.9984291656538</v>
      </c>
      <c r="M316" s="10">
        <f t="shared" ref="M316:M328" si="323">$I316*VLOOKUP($G316,alloc,9)</f>
        <v>-86279.414038868679</v>
      </c>
      <c r="N316" s="10">
        <f t="shared" ref="N316:N328" si="324">$I316*VLOOKUP($G316,alloc,10)</f>
        <v>-78586.894849697826</v>
      </c>
      <c r="O316" s="10">
        <f t="shared" ref="O316:O328" si="325">$I316*VLOOKUP($G316,alloc,11)</f>
        <v>0</v>
      </c>
      <c r="P316" s="10">
        <f t="shared" ref="P316:P328" si="326">$I316*VLOOKUP($G316,alloc,12)</f>
        <v>0</v>
      </c>
      <c r="Q316" s="10">
        <f t="shared" ref="Q316:Q328" si="327">$I316*VLOOKUP($G316,alloc,13)</f>
        <v>0</v>
      </c>
      <c r="R316" s="10">
        <f t="shared" ref="R316:R328" si="328">$I316*VLOOKUP($G316,alloc,14)</f>
        <v>0</v>
      </c>
      <c r="S316" s="10">
        <f t="shared" ref="S316:S328" si="329">$I316*VLOOKUP($G316,alloc,15)</f>
        <v>0</v>
      </c>
      <c r="T316" s="10">
        <f t="shared" ref="T316:T328" si="330">$I316*VLOOKUP($G316,alloc,16)</f>
        <v>0</v>
      </c>
      <c r="U316" s="10">
        <f t="shared" ref="U316:U328" si="331">$I316*VLOOKUP($G316,alloc,17)</f>
        <v>0</v>
      </c>
      <c r="V316" s="10">
        <f t="shared" ref="V316:V328" si="332">$I316*VLOOKUP($G316,alloc,18)</f>
        <v>0</v>
      </c>
      <c r="W316" s="10">
        <f t="shared" ref="W316:W328" si="333">$I316*VLOOKUP($G316,alloc,19)</f>
        <v>0</v>
      </c>
      <c r="X316" s="10">
        <f t="shared" ref="X316:X328" si="334">$I316*VLOOKUP($G316,alloc,20)</f>
        <v>0</v>
      </c>
      <c r="Y316" s="1">
        <f t="shared" ref="Y316:Y328" si="335">SUM(J316:X316)-I316</f>
        <v>0</v>
      </c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1:57">
      <c r="A317">
        <f t="shared" si="316"/>
        <v>298</v>
      </c>
      <c r="C317" s="2">
        <v>9210</v>
      </c>
      <c r="F317" t="s">
        <v>106</v>
      </c>
      <c r="G317" s="13">
        <v>17.399999999999999</v>
      </c>
      <c r="H317" s="10" t="str">
        <f t="shared" si="319"/>
        <v>Composite of Accts. 870-902, 905-916, 924 &amp; 928-930.1 - Demand</v>
      </c>
      <c r="I317" s="1">
        <f>'O and M Class.'!K$153</f>
        <v>4011.2987126979206</v>
      </c>
      <c r="J317" s="10">
        <f t="shared" si="320"/>
        <v>1868.4393326641434</v>
      </c>
      <c r="K317" s="10">
        <f t="shared" si="321"/>
        <v>1008.2194184306541</v>
      </c>
      <c r="L317" s="10">
        <f t="shared" si="322"/>
        <v>22.880348604539009</v>
      </c>
      <c r="M317" s="10">
        <f t="shared" si="323"/>
        <v>581.81667684712386</v>
      </c>
      <c r="N317" s="10">
        <f t="shared" si="324"/>
        <v>529.94293615145978</v>
      </c>
      <c r="O317" s="10">
        <f t="shared" si="325"/>
        <v>0</v>
      </c>
      <c r="P317" s="10">
        <f t="shared" si="326"/>
        <v>0</v>
      </c>
      <c r="Q317" s="10">
        <f t="shared" si="327"/>
        <v>0</v>
      </c>
      <c r="R317" s="10">
        <f t="shared" si="328"/>
        <v>0</v>
      </c>
      <c r="S317" s="10">
        <f t="shared" si="329"/>
        <v>0</v>
      </c>
      <c r="T317" s="10">
        <f t="shared" si="330"/>
        <v>0</v>
      </c>
      <c r="U317" s="10">
        <f t="shared" si="331"/>
        <v>0</v>
      </c>
      <c r="V317" s="10">
        <f t="shared" si="332"/>
        <v>0</v>
      </c>
      <c r="W317" s="10">
        <f t="shared" si="333"/>
        <v>0</v>
      </c>
      <c r="X317" s="10">
        <f t="shared" si="334"/>
        <v>0</v>
      </c>
      <c r="Y317" s="1">
        <f t="shared" si="335"/>
        <v>0</v>
      </c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1:57">
      <c r="A318">
        <f t="shared" si="316"/>
        <v>299</v>
      </c>
      <c r="C318" s="2">
        <v>9220</v>
      </c>
      <c r="F318" t="s">
        <v>199</v>
      </c>
      <c r="G318" s="13">
        <v>99</v>
      </c>
      <c r="H318" s="10" t="str">
        <f t="shared" si="319"/>
        <v>-</v>
      </c>
      <c r="I318" s="1">
        <f>'O and M Class.'!K$154</f>
        <v>0</v>
      </c>
      <c r="J318" s="10">
        <f t="shared" si="320"/>
        <v>0</v>
      </c>
      <c r="K318" s="10">
        <f t="shared" si="321"/>
        <v>0</v>
      </c>
      <c r="L318" s="10">
        <f t="shared" si="322"/>
        <v>0</v>
      </c>
      <c r="M318" s="10">
        <f t="shared" si="323"/>
        <v>0</v>
      </c>
      <c r="N318" s="10">
        <f t="shared" si="324"/>
        <v>0</v>
      </c>
      <c r="O318" s="10">
        <f t="shared" si="325"/>
        <v>0</v>
      </c>
      <c r="P318" s="10">
        <f t="shared" si="326"/>
        <v>0</v>
      </c>
      <c r="Q318" s="10">
        <f t="shared" si="327"/>
        <v>0</v>
      </c>
      <c r="R318" s="10">
        <f t="shared" si="328"/>
        <v>0</v>
      </c>
      <c r="S318" s="10">
        <f t="shared" si="329"/>
        <v>0</v>
      </c>
      <c r="T318" s="10">
        <f t="shared" si="330"/>
        <v>0</v>
      </c>
      <c r="U318" s="10">
        <f t="shared" si="331"/>
        <v>0</v>
      </c>
      <c r="V318" s="10">
        <f t="shared" si="332"/>
        <v>0</v>
      </c>
      <c r="W318" s="10">
        <f t="shared" si="333"/>
        <v>0</v>
      </c>
      <c r="X318" s="10">
        <f t="shared" si="334"/>
        <v>0</v>
      </c>
      <c r="Y318" s="1">
        <f t="shared" si="335"/>
        <v>0</v>
      </c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1:57">
      <c r="A319">
        <f t="shared" si="316"/>
        <v>300</v>
      </c>
      <c r="C319" s="2">
        <v>9220</v>
      </c>
      <c r="F319" t="s">
        <v>200</v>
      </c>
      <c r="G319" s="13">
        <v>17.399999999999999</v>
      </c>
      <c r="H319" s="10" t="str">
        <f t="shared" si="319"/>
        <v>Composite of Accts. 870-902, 905-916, 924 &amp; 928-930.1 - Demand</v>
      </c>
      <c r="I319" s="1">
        <f>'O and M Class.'!K$155</f>
        <v>7320426.196516471</v>
      </c>
      <c r="J319" s="10">
        <f t="shared" si="320"/>
        <v>3409811.4394071014</v>
      </c>
      <c r="K319" s="10">
        <f t="shared" si="321"/>
        <v>1839951.689250367</v>
      </c>
      <c r="L319" s="10">
        <f t="shared" si="322"/>
        <v>41755.529893569888</v>
      </c>
      <c r="M319" s="10">
        <f t="shared" si="323"/>
        <v>1061787.303268977</v>
      </c>
      <c r="N319" s="10">
        <f t="shared" si="324"/>
        <v>967120.23469645518</v>
      </c>
      <c r="O319" s="10">
        <f t="shared" si="325"/>
        <v>0</v>
      </c>
      <c r="P319" s="10">
        <f t="shared" si="326"/>
        <v>0</v>
      </c>
      <c r="Q319" s="10">
        <f t="shared" si="327"/>
        <v>0</v>
      </c>
      <c r="R319" s="10">
        <f t="shared" si="328"/>
        <v>0</v>
      </c>
      <c r="S319" s="10">
        <f t="shared" si="329"/>
        <v>0</v>
      </c>
      <c r="T319" s="10">
        <f t="shared" si="330"/>
        <v>0</v>
      </c>
      <c r="U319" s="10">
        <f t="shared" si="331"/>
        <v>0</v>
      </c>
      <c r="V319" s="10">
        <f t="shared" si="332"/>
        <v>0</v>
      </c>
      <c r="W319" s="10">
        <f t="shared" si="333"/>
        <v>0</v>
      </c>
      <c r="X319" s="10">
        <f t="shared" si="334"/>
        <v>0</v>
      </c>
      <c r="Y319" s="1">
        <f t="shared" si="335"/>
        <v>0</v>
      </c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1:57">
      <c r="A320">
        <f t="shared" si="316"/>
        <v>301</v>
      </c>
      <c r="C320" s="2">
        <v>9230</v>
      </c>
      <c r="F320" t="s">
        <v>107</v>
      </c>
      <c r="G320" s="13">
        <v>17.399999999999999</v>
      </c>
      <c r="H320" s="10" t="str">
        <f t="shared" si="319"/>
        <v>Composite of Accts. 870-902, 905-916, 924 &amp; 928-930.1 - Demand</v>
      </c>
      <c r="I320" s="1">
        <f>'O and M Class.'!K$156</f>
        <v>121805.40766734588</v>
      </c>
      <c r="J320" s="10">
        <f t="shared" si="320"/>
        <v>56736.242029651738</v>
      </c>
      <c r="K320" s="10">
        <f t="shared" si="321"/>
        <v>30615.166327885592</v>
      </c>
      <c r="L320" s="10">
        <f t="shared" si="322"/>
        <v>694.77503146915092</v>
      </c>
      <c r="M320" s="10">
        <f t="shared" si="323"/>
        <v>17667.200222882344</v>
      </c>
      <c r="N320" s="10">
        <f t="shared" si="324"/>
        <v>16092.024055457043</v>
      </c>
      <c r="O320" s="10">
        <f t="shared" si="325"/>
        <v>0</v>
      </c>
      <c r="P320" s="10">
        <f t="shared" si="326"/>
        <v>0</v>
      </c>
      <c r="Q320" s="10">
        <f t="shared" si="327"/>
        <v>0</v>
      </c>
      <c r="R320" s="10">
        <f t="shared" si="328"/>
        <v>0</v>
      </c>
      <c r="S320" s="10">
        <f t="shared" si="329"/>
        <v>0</v>
      </c>
      <c r="T320" s="10">
        <f t="shared" si="330"/>
        <v>0</v>
      </c>
      <c r="U320" s="10">
        <f t="shared" si="331"/>
        <v>0</v>
      </c>
      <c r="V320" s="10">
        <f t="shared" si="332"/>
        <v>0</v>
      </c>
      <c r="W320" s="10">
        <f t="shared" si="333"/>
        <v>0</v>
      </c>
      <c r="X320" s="10">
        <f t="shared" si="334"/>
        <v>0</v>
      </c>
      <c r="Y320" s="1">
        <f t="shared" si="335"/>
        <v>0</v>
      </c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1:57">
      <c r="A321">
        <f t="shared" si="316"/>
        <v>302</v>
      </c>
      <c r="C321" s="2">
        <v>9240</v>
      </c>
      <c r="F321" t="s">
        <v>102</v>
      </c>
      <c r="G321" s="13">
        <v>9.4</v>
      </c>
      <c r="H321" s="10" t="str">
        <f t="shared" si="319"/>
        <v>Allocated Net Plant - Demand</v>
      </c>
      <c r="I321" s="1">
        <f>'O and M Class.'!K$157</f>
        <v>32012.300249416745</v>
      </c>
      <c r="J321" s="10">
        <f t="shared" si="320"/>
        <v>14911.141054074064</v>
      </c>
      <c r="K321" s="10">
        <f t="shared" si="321"/>
        <v>8046.1279629775117</v>
      </c>
      <c r="L321" s="10">
        <f t="shared" si="322"/>
        <v>182.59736853334289</v>
      </c>
      <c r="M321" s="10">
        <f t="shared" si="323"/>
        <v>4643.2069719437604</v>
      </c>
      <c r="N321" s="10">
        <f t="shared" si="324"/>
        <v>4229.2268918880645</v>
      </c>
      <c r="O321" s="10">
        <f t="shared" si="325"/>
        <v>0</v>
      </c>
      <c r="P321" s="10">
        <f t="shared" si="326"/>
        <v>0</v>
      </c>
      <c r="Q321" s="10">
        <f t="shared" si="327"/>
        <v>0</v>
      </c>
      <c r="R321" s="10">
        <f t="shared" si="328"/>
        <v>0</v>
      </c>
      <c r="S321" s="10">
        <f t="shared" si="329"/>
        <v>0</v>
      </c>
      <c r="T321" s="10">
        <f t="shared" si="330"/>
        <v>0</v>
      </c>
      <c r="U321" s="10">
        <f t="shared" si="331"/>
        <v>0</v>
      </c>
      <c r="V321" s="10">
        <f t="shared" si="332"/>
        <v>0</v>
      </c>
      <c r="W321" s="10">
        <f t="shared" si="333"/>
        <v>0</v>
      </c>
      <c r="X321" s="10">
        <f t="shared" si="334"/>
        <v>0</v>
      </c>
      <c r="Y321" s="1">
        <f t="shared" si="335"/>
        <v>0</v>
      </c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1:57">
      <c r="A322">
        <f t="shared" si="316"/>
        <v>303</v>
      </c>
      <c r="C322" s="2">
        <v>9250</v>
      </c>
      <c r="F322" t="s">
        <v>103</v>
      </c>
      <c r="G322" s="13">
        <v>17.399999999999999</v>
      </c>
      <c r="H322" s="10" t="str">
        <f t="shared" si="319"/>
        <v>Composite of Accts. 870-902, 905-916, 924 &amp; 928-930.1 - Demand</v>
      </c>
      <c r="I322" s="1">
        <f>'O and M Class.'!K$158</f>
        <v>31241.254032929941</v>
      </c>
      <c r="J322" s="10">
        <f t="shared" si="320"/>
        <v>14551.992264275546</v>
      </c>
      <c r="K322" s="10">
        <f t="shared" si="321"/>
        <v>7852.3294394448103</v>
      </c>
      <c r="L322" s="10">
        <f t="shared" si="322"/>
        <v>178.19933999271512</v>
      </c>
      <c r="M322" s="10">
        <f t="shared" si="323"/>
        <v>4531.3709857700487</v>
      </c>
      <c r="N322" s="10">
        <f t="shared" si="324"/>
        <v>4127.3620034468167</v>
      </c>
      <c r="O322" s="10">
        <f t="shared" si="325"/>
        <v>0</v>
      </c>
      <c r="P322" s="10">
        <f t="shared" si="326"/>
        <v>0</v>
      </c>
      <c r="Q322" s="10">
        <f t="shared" si="327"/>
        <v>0</v>
      </c>
      <c r="R322" s="10">
        <f t="shared" si="328"/>
        <v>0</v>
      </c>
      <c r="S322" s="10">
        <f t="shared" si="329"/>
        <v>0</v>
      </c>
      <c r="T322" s="10">
        <f t="shared" si="330"/>
        <v>0</v>
      </c>
      <c r="U322" s="10">
        <f t="shared" si="331"/>
        <v>0</v>
      </c>
      <c r="V322" s="10">
        <f t="shared" si="332"/>
        <v>0</v>
      </c>
      <c r="W322" s="10">
        <f t="shared" si="333"/>
        <v>0</v>
      </c>
      <c r="X322" s="10">
        <f t="shared" si="334"/>
        <v>0</v>
      </c>
      <c r="Y322" s="1">
        <f t="shared" si="335"/>
        <v>0</v>
      </c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1:57">
      <c r="A323">
        <f t="shared" si="316"/>
        <v>304</v>
      </c>
      <c r="C323" s="2">
        <v>9260</v>
      </c>
      <c r="F323" t="s">
        <v>201</v>
      </c>
      <c r="G323" s="13">
        <v>17.399999999999999</v>
      </c>
      <c r="H323" s="10" t="str">
        <f t="shared" si="319"/>
        <v>Composite of Accts. 870-902, 905-916, 924 &amp; 928-930.1 - Demand</v>
      </c>
      <c r="I323" s="1">
        <f>'O and M Class.'!K$159</f>
        <v>604642.9962372802</v>
      </c>
      <c r="J323" s="10">
        <f t="shared" si="320"/>
        <v>281639.14913975378</v>
      </c>
      <c r="K323" s="10">
        <f t="shared" si="321"/>
        <v>151973.92507687496</v>
      </c>
      <c r="L323" s="10">
        <f t="shared" si="322"/>
        <v>3448.8686896860804</v>
      </c>
      <c r="M323" s="10">
        <f t="shared" si="323"/>
        <v>87700.120072347941</v>
      </c>
      <c r="N323" s="10">
        <f t="shared" si="324"/>
        <v>79880.933258617355</v>
      </c>
      <c r="O323" s="10">
        <f t="shared" si="325"/>
        <v>0</v>
      </c>
      <c r="P323" s="10">
        <f t="shared" si="326"/>
        <v>0</v>
      </c>
      <c r="Q323" s="10">
        <f t="shared" si="327"/>
        <v>0</v>
      </c>
      <c r="R323" s="10">
        <f t="shared" si="328"/>
        <v>0</v>
      </c>
      <c r="S323" s="10">
        <f t="shared" si="329"/>
        <v>0</v>
      </c>
      <c r="T323" s="10">
        <f t="shared" si="330"/>
        <v>0</v>
      </c>
      <c r="U323" s="10">
        <f t="shared" si="331"/>
        <v>0</v>
      </c>
      <c r="V323" s="10">
        <f t="shared" si="332"/>
        <v>0</v>
      </c>
      <c r="W323" s="10">
        <f t="shared" si="333"/>
        <v>0</v>
      </c>
      <c r="X323" s="10">
        <f t="shared" si="334"/>
        <v>0</v>
      </c>
      <c r="Y323" s="1">
        <f t="shared" si="335"/>
        <v>0</v>
      </c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1:57">
      <c r="A324">
        <f t="shared" si="316"/>
        <v>305</v>
      </c>
      <c r="C324" s="2">
        <v>9270</v>
      </c>
      <c r="F324" t="s">
        <v>395</v>
      </c>
      <c r="G324" s="13">
        <v>99</v>
      </c>
      <c r="H324" s="10" t="str">
        <f t="shared" si="319"/>
        <v>-</v>
      </c>
      <c r="I324" s="1">
        <f>'O and M Class.'!K$160</f>
        <v>0</v>
      </c>
      <c r="J324" s="10">
        <f t="shared" si="320"/>
        <v>0</v>
      </c>
      <c r="K324" s="10">
        <f t="shared" si="321"/>
        <v>0</v>
      </c>
      <c r="L324" s="10">
        <f t="shared" si="322"/>
        <v>0</v>
      </c>
      <c r="M324" s="10">
        <f t="shared" si="323"/>
        <v>0</v>
      </c>
      <c r="N324" s="10">
        <f t="shared" si="324"/>
        <v>0</v>
      </c>
      <c r="O324" s="10">
        <f t="shared" si="325"/>
        <v>0</v>
      </c>
      <c r="P324" s="10">
        <f t="shared" si="326"/>
        <v>0</v>
      </c>
      <c r="Q324" s="10">
        <f t="shared" si="327"/>
        <v>0</v>
      </c>
      <c r="R324" s="10">
        <f t="shared" si="328"/>
        <v>0</v>
      </c>
      <c r="S324" s="10">
        <f t="shared" si="329"/>
        <v>0</v>
      </c>
      <c r="T324" s="10">
        <f t="shared" si="330"/>
        <v>0</v>
      </c>
      <c r="U324" s="10">
        <f t="shared" si="331"/>
        <v>0</v>
      </c>
      <c r="V324" s="10">
        <f t="shared" si="332"/>
        <v>0</v>
      </c>
      <c r="W324" s="10">
        <f t="shared" si="333"/>
        <v>0</v>
      </c>
      <c r="X324" s="10">
        <f t="shared" si="334"/>
        <v>0</v>
      </c>
      <c r="Y324" s="1">
        <f t="shared" si="335"/>
        <v>0</v>
      </c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1:57">
      <c r="A325">
        <f t="shared" si="316"/>
        <v>306</v>
      </c>
      <c r="C325" s="2">
        <v>9280</v>
      </c>
      <c r="F325" t="s">
        <v>202</v>
      </c>
      <c r="G325" s="13">
        <v>99</v>
      </c>
      <c r="H325" s="10" t="str">
        <f t="shared" si="319"/>
        <v>-</v>
      </c>
      <c r="I325" s="1">
        <f>'O and M Class.'!K$161</f>
        <v>0</v>
      </c>
      <c r="J325" s="10">
        <f t="shared" si="320"/>
        <v>0</v>
      </c>
      <c r="K325" s="10">
        <f t="shared" si="321"/>
        <v>0</v>
      </c>
      <c r="L325" s="10">
        <f t="shared" si="322"/>
        <v>0</v>
      </c>
      <c r="M325" s="10">
        <f t="shared" si="323"/>
        <v>0</v>
      </c>
      <c r="N325" s="10">
        <f t="shared" si="324"/>
        <v>0</v>
      </c>
      <c r="O325" s="10">
        <f t="shared" si="325"/>
        <v>0</v>
      </c>
      <c r="P325" s="10">
        <f t="shared" si="326"/>
        <v>0</v>
      </c>
      <c r="Q325" s="10">
        <f t="shared" si="327"/>
        <v>0</v>
      </c>
      <c r="R325" s="10">
        <f t="shared" si="328"/>
        <v>0</v>
      </c>
      <c r="S325" s="10">
        <f t="shared" si="329"/>
        <v>0</v>
      </c>
      <c r="T325" s="10">
        <f t="shared" si="330"/>
        <v>0</v>
      </c>
      <c r="U325" s="10">
        <f t="shared" si="331"/>
        <v>0</v>
      </c>
      <c r="V325" s="10">
        <f t="shared" si="332"/>
        <v>0</v>
      </c>
      <c r="W325" s="10">
        <f t="shared" si="333"/>
        <v>0</v>
      </c>
      <c r="X325" s="10">
        <f t="shared" si="334"/>
        <v>0</v>
      </c>
      <c r="Y325" s="1">
        <f t="shared" si="335"/>
        <v>0</v>
      </c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1:57">
      <c r="A326">
        <f t="shared" si="316"/>
        <v>307</v>
      </c>
      <c r="C326" s="15">
        <v>930.1</v>
      </c>
      <c r="F326" t="s">
        <v>203</v>
      </c>
      <c r="G326" s="13">
        <v>99</v>
      </c>
      <c r="H326" s="10" t="str">
        <f t="shared" si="319"/>
        <v>-</v>
      </c>
      <c r="I326" s="1">
        <f>'O and M Class.'!K$162</f>
        <v>0</v>
      </c>
      <c r="J326" s="10">
        <f t="shared" si="320"/>
        <v>0</v>
      </c>
      <c r="K326" s="10">
        <f t="shared" si="321"/>
        <v>0</v>
      </c>
      <c r="L326" s="10">
        <f t="shared" si="322"/>
        <v>0</v>
      </c>
      <c r="M326" s="10">
        <f t="shared" si="323"/>
        <v>0</v>
      </c>
      <c r="N326" s="10">
        <f t="shared" si="324"/>
        <v>0</v>
      </c>
      <c r="O326" s="10">
        <f t="shared" si="325"/>
        <v>0</v>
      </c>
      <c r="P326" s="10">
        <f t="shared" si="326"/>
        <v>0</v>
      </c>
      <c r="Q326" s="10">
        <f t="shared" si="327"/>
        <v>0</v>
      </c>
      <c r="R326" s="10">
        <f t="shared" si="328"/>
        <v>0</v>
      </c>
      <c r="S326" s="10">
        <f t="shared" si="329"/>
        <v>0</v>
      </c>
      <c r="T326" s="10">
        <f t="shared" si="330"/>
        <v>0</v>
      </c>
      <c r="U326" s="10">
        <f t="shared" si="331"/>
        <v>0</v>
      </c>
      <c r="V326" s="10">
        <f t="shared" si="332"/>
        <v>0</v>
      </c>
      <c r="W326" s="10">
        <f t="shared" si="333"/>
        <v>0</v>
      </c>
      <c r="X326" s="10">
        <f t="shared" si="334"/>
        <v>0</v>
      </c>
      <c r="Y326" s="1">
        <f t="shared" si="335"/>
        <v>0</v>
      </c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1:57">
      <c r="A327">
        <f t="shared" si="316"/>
        <v>308</v>
      </c>
      <c r="C327" s="15">
        <v>930.2</v>
      </c>
      <c r="F327" t="s">
        <v>204</v>
      </c>
      <c r="G327" s="13">
        <v>17.399999999999999</v>
      </c>
      <c r="H327" s="10" t="str">
        <f t="shared" si="319"/>
        <v>Composite of Accts. 870-902, 905-916, 924 &amp; 928-930.1 - Demand</v>
      </c>
      <c r="I327" s="1">
        <f>'O and M Class.'!K$163</f>
        <v>-26163.621557567021</v>
      </c>
      <c r="J327" s="10">
        <f t="shared" si="320"/>
        <v>-12186.860940659924</v>
      </c>
      <c r="K327" s="10">
        <f t="shared" si="321"/>
        <v>-6576.0924827929784</v>
      </c>
      <c r="L327" s="10">
        <f t="shared" si="322"/>
        <v>-149.23664999053054</v>
      </c>
      <c r="M327" s="10">
        <f t="shared" si="323"/>
        <v>-3794.888498511024</v>
      </c>
      <c r="N327" s="10">
        <f t="shared" si="324"/>
        <v>-3456.542985612562</v>
      </c>
      <c r="O327" s="10">
        <f t="shared" si="325"/>
        <v>0</v>
      </c>
      <c r="P327" s="10">
        <f t="shared" si="326"/>
        <v>0</v>
      </c>
      <c r="Q327" s="10">
        <f t="shared" si="327"/>
        <v>0</v>
      </c>
      <c r="R327" s="10">
        <f t="shared" si="328"/>
        <v>0</v>
      </c>
      <c r="S327" s="10">
        <f t="shared" si="329"/>
        <v>0</v>
      </c>
      <c r="T327" s="10">
        <f t="shared" si="330"/>
        <v>0</v>
      </c>
      <c r="U327" s="10">
        <f t="shared" si="331"/>
        <v>0</v>
      </c>
      <c r="V327" s="10">
        <f t="shared" si="332"/>
        <v>0</v>
      </c>
      <c r="W327" s="10">
        <f t="shared" si="333"/>
        <v>0</v>
      </c>
      <c r="X327" s="10">
        <f t="shared" si="334"/>
        <v>0</v>
      </c>
      <c r="Y327" s="1">
        <f t="shared" si="335"/>
        <v>0</v>
      </c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1:57">
      <c r="A328">
        <f t="shared" si="316"/>
        <v>309</v>
      </c>
      <c r="C328" s="2">
        <v>9310</v>
      </c>
      <c r="F328" t="s">
        <v>90</v>
      </c>
      <c r="G328" s="13">
        <v>17.399999999999999</v>
      </c>
      <c r="H328" s="10" t="str">
        <f t="shared" si="319"/>
        <v>Composite of Accts. 870-902, 905-916, 924 &amp; 928-930.1 - Demand</v>
      </c>
      <c r="I328" s="1">
        <f>'O and M Class.'!K$164</f>
        <v>738.27517042756119</v>
      </c>
      <c r="J328" s="10">
        <f t="shared" si="320"/>
        <v>343.88422941167772</v>
      </c>
      <c r="K328" s="10">
        <f t="shared" si="321"/>
        <v>185.56168869050319</v>
      </c>
      <c r="L328" s="10">
        <f t="shared" si="322"/>
        <v>4.2111033047690496</v>
      </c>
      <c r="M328" s="10">
        <f t="shared" si="323"/>
        <v>107.08272732149807</v>
      </c>
      <c r="N328" s="10">
        <f t="shared" si="324"/>
        <v>97.535421699113087</v>
      </c>
      <c r="O328" s="10">
        <f t="shared" si="325"/>
        <v>0</v>
      </c>
      <c r="P328" s="10">
        <f t="shared" si="326"/>
        <v>0</v>
      </c>
      <c r="Q328" s="10">
        <f t="shared" si="327"/>
        <v>0</v>
      </c>
      <c r="R328" s="10">
        <f t="shared" si="328"/>
        <v>0</v>
      </c>
      <c r="S328" s="10">
        <f t="shared" si="329"/>
        <v>0</v>
      </c>
      <c r="T328" s="10">
        <f t="shared" si="330"/>
        <v>0</v>
      </c>
      <c r="U328" s="10">
        <f t="shared" si="331"/>
        <v>0</v>
      </c>
      <c r="V328" s="10">
        <f t="shared" si="332"/>
        <v>0</v>
      </c>
      <c r="W328" s="10">
        <f t="shared" si="333"/>
        <v>0</v>
      </c>
      <c r="X328" s="10">
        <f t="shared" si="334"/>
        <v>0</v>
      </c>
      <c r="Y328" s="1">
        <f t="shared" si="335"/>
        <v>0</v>
      </c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1:57">
      <c r="A329">
        <f t="shared" si="316"/>
        <v>310</v>
      </c>
      <c r="C329" s="2"/>
      <c r="E329" t="s">
        <v>79</v>
      </c>
      <c r="G329" s="13"/>
      <c r="H329" s="10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>
      <c r="A330">
        <f t="shared" si="316"/>
        <v>311</v>
      </c>
      <c r="C330" s="2">
        <v>9320</v>
      </c>
      <c r="F330" t="s">
        <v>108</v>
      </c>
      <c r="G330" s="13">
        <v>17.399999999999999</v>
      </c>
      <c r="H330" s="10" t="str">
        <f>VLOOKUP($G330,alloc,3)</f>
        <v>Composite of Accts. 870-902, 905-916, 924 &amp; 928-930.1 - Demand</v>
      </c>
      <c r="I330" s="1">
        <f>'O and M Class.'!K$166</f>
        <v>0</v>
      </c>
      <c r="J330" s="10">
        <f>$I330*VLOOKUP($G330,alloc,6)</f>
        <v>0</v>
      </c>
      <c r="K330" s="10">
        <f>$I330*VLOOKUP($G330,alloc,7)</f>
        <v>0</v>
      </c>
      <c r="L330" s="10">
        <f>$I330*VLOOKUP($G330,alloc,8)</f>
        <v>0</v>
      </c>
      <c r="M330" s="10">
        <f>$I330*VLOOKUP($G330,alloc,9)</f>
        <v>0</v>
      </c>
      <c r="N330" s="10">
        <f>$I330*VLOOKUP($G330,alloc,10)</f>
        <v>0</v>
      </c>
      <c r="O330" s="10">
        <f>$I330*VLOOKUP($G330,alloc,11)</f>
        <v>0</v>
      </c>
      <c r="P330" s="10">
        <f>$I330*VLOOKUP($G330,alloc,12)</f>
        <v>0</v>
      </c>
      <c r="Q330" s="10">
        <f>$I330*VLOOKUP($G330,alloc,13)</f>
        <v>0</v>
      </c>
      <c r="R330" s="10">
        <f>$I330*VLOOKUP($G330,alloc,14)</f>
        <v>0</v>
      </c>
      <c r="S330" s="10">
        <f>$I330*VLOOKUP($G330,alloc,15)</f>
        <v>0</v>
      </c>
      <c r="T330" s="10">
        <f>$I330*VLOOKUP($G330,alloc,16)</f>
        <v>0</v>
      </c>
      <c r="U330" s="10">
        <f>$I330*VLOOKUP($G330,alloc,17)</f>
        <v>0</v>
      </c>
      <c r="V330" s="10">
        <f>$I330*VLOOKUP($G330,alloc,18)</f>
        <v>0</v>
      </c>
      <c r="W330" s="10">
        <f>$I330*VLOOKUP($G330,alloc,19)</f>
        <v>0</v>
      </c>
      <c r="X330" s="10">
        <f>$I330*VLOOKUP($G330,alloc,20)</f>
        <v>0</v>
      </c>
      <c r="Y330" s="1">
        <f>SUM(J330:X330)-I330</f>
        <v>0</v>
      </c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>
      <c r="A331">
        <f t="shared" si="316"/>
        <v>312</v>
      </c>
      <c r="C331" s="2"/>
      <c r="D331" t="s">
        <v>32</v>
      </c>
      <c r="H331" s="10"/>
      <c r="I331" s="1">
        <f>'O and M Class.'!K$167</f>
        <v>7493866.0797398454</v>
      </c>
      <c r="J331" s="1">
        <f t="shared" ref="J331:X331" si="336">SUM(J316:J330)</f>
        <v>3490598.7162661888</v>
      </c>
      <c r="K331" s="1">
        <f t="shared" si="336"/>
        <v>1883544.9169605365</v>
      </c>
      <c r="L331" s="1">
        <f t="shared" si="336"/>
        <v>42744.826696004304</v>
      </c>
      <c r="M331" s="1">
        <f t="shared" si="336"/>
        <v>1086943.79838871</v>
      </c>
      <c r="N331" s="1">
        <f t="shared" si="336"/>
        <v>990033.82142840477</v>
      </c>
      <c r="O331" s="1">
        <f t="shared" si="336"/>
        <v>0</v>
      </c>
      <c r="P331" s="1">
        <f t="shared" si="336"/>
        <v>0</v>
      </c>
      <c r="Q331" s="1">
        <f t="shared" si="336"/>
        <v>0</v>
      </c>
      <c r="R331" s="1">
        <f t="shared" si="336"/>
        <v>0</v>
      </c>
      <c r="S331" s="1">
        <f t="shared" si="336"/>
        <v>0</v>
      </c>
      <c r="T331" s="1">
        <f t="shared" si="336"/>
        <v>0</v>
      </c>
      <c r="U331" s="1">
        <f t="shared" si="336"/>
        <v>0</v>
      </c>
      <c r="V331" s="1">
        <f t="shared" si="336"/>
        <v>0</v>
      </c>
      <c r="W331" s="1">
        <f t="shared" si="336"/>
        <v>0</v>
      </c>
      <c r="X331" s="1">
        <f t="shared" si="336"/>
        <v>0</v>
      </c>
      <c r="Y331" s="1">
        <f>SUM(J331:X331)-I331</f>
        <v>0</v>
      </c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>
      <c r="A332">
        <f>A331+1</f>
        <v>313</v>
      </c>
      <c r="H332" s="10"/>
      <c r="I332" s="1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1:57">
      <c r="A333">
        <f>A332+1</f>
        <v>314</v>
      </c>
      <c r="D333" t="s">
        <v>129</v>
      </c>
      <c r="H333" s="10"/>
      <c r="I333" s="1">
        <f>'O and M Class.'!K$169</f>
        <v>13182607.534238258</v>
      </c>
      <c r="J333" s="1">
        <f t="shared" ref="J333:X333" si="337">J331+J312+J305+J298+J290+J263+J239+J216+J195</f>
        <v>6140381.0058012819</v>
      </c>
      <c r="K333" s="1">
        <f t="shared" si="337"/>
        <v>3313380.9904249231</v>
      </c>
      <c r="L333" s="1">
        <f t="shared" si="337"/>
        <v>75193.267194336746</v>
      </c>
      <c r="M333" s="1">
        <f t="shared" si="337"/>
        <v>1912064.2607520409</v>
      </c>
      <c r="N333" s="1">
        <f t="shared" si="337"/>
        <v>1741588.0100656762</v>
      </c>
      <c r="O333" s="1">
        <f t="shared" si="337"/>
        <v>0</v>
      </c>
      <c r="P333" s="1">
        <f t="shared" si="337"/>
        <v>0</v>
      </c>
      <c r="Q333" s="1">
        <f t="shared" si="337"/>
        <v>0</v>
      </c>
      <c r="R333" s="1">
        <f t="shared" si="337"/>
        <v>0</v>
      </c>
      <c r="S333" s="1">
        <f t="shared" si="337"/>
        <v>0</v>
      </c>
      <c r="T333" s="1">
        <f t="shared" si="337"/>
        <v>0</v>
      </c>
      <c r="U333" s="1">
        <f t="shared" si="337"/>
        <v>0</v>
      </c>
      <c r="V333" s="1">
        <f t="shared" si="337"/>
        <v>0</v>
      </c>
      <c r="W333" s="1">
        <f t="shared" si="337"/>
        <v>0</v>
      </c>
      <c r="X333" s="1">
        <f t="shared" si="337"/>
        <v>0</v>
      </c>
      <c r="Y333" s="1">
        <f>SUM(J333:X333)-I333</f>
        <v>0</v>
      </c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1:57">
      <c r="F334" s="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1:57">
      <c r="F335" s="2" t="s">
        <v>61</v>
      </c>
    </row>
    <row r="336" spans="1:57">
      <c r="N336" s="3"/>
      <c r="O336" s="3"/>
      <c r="Q336" s="2"/>
      <c r="R336" s="2"/>
      <c r="S336" s="2"/>
      <c r="T336" s="2"/>
      <c r="U336" s="2"/>
      <c r="V336" s="2"/>
    </row>
    <row r="337" spans="1:57">
      <c r="J337" s="24"/>
      <c r="K337" s="3"/>
      <c r="L337" s="3"/>
      <c r="M337" s="3"/>
      <c r="N337" s="2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57">
      <c r="A338" s="41" t="s">
        <v>290</v>
      </c>
      <c r="C338" s="41" t="s">
        <v>288</v>
      </c>
      <c r="G338" s="15" t="s">
        <v>38</v>
      </c>
      <c r="H338" s="12" t="s">
        <v>38</v>
      </c>
      <c r="I338" s="2" t="s">
        <v>1</v>
      </c>
      <c r="J338" s="2" t="s">
        <v>56</v>
      </c>
      <c r="K338" s="2" t="s">
        <v>543</v>
      </c>
      <c r="L338" s="2" t="s">
        <v>543</v>
      </c>
      <c r="M338" s="42" t="s">
        <v>544</v>
      </c>
      <c r="N338" s="42" t="s">
        <v>544</v>
      </c>
      <c r="O338" s="2"/>
      <c r="P338" s="2"/>
      <c r="Q338" s="2"/>
      <c r="R338" s="2"/>
      <c r="S338" s="2"/>
      <c r="T338" s="3"/>
      <c r="U338" s="3"/>
      <c r="V338" s="3"/>
      <c r="W338" s="2"/>
      <c r="X338" s="2"/>
      <c r="Y338" s="2"/>
    </row>
    <row r="339" spans="1:57">
      <c r="A339" s="41" t="s">
        <v>289</v>
      </c>
      <c r="C339" s="41" t="s">
        <v>289</v>
      </c>
      <c r="G339" s="15" t="s">
        <v>39</v>
      </c>
      <c r="H339" s="12" t="s">
        <v>21</v>
      </c>
      <c r="I339" s="2" t="s">
        <v>2</v>
      </c>
      <c r="J339" s="2" t="s">
        <v>464</v>
      </c>
      <c r="K339" s="42" t="s">
        <v>545</v>
      </c>
      <c r="L339" s="42" t="s">
        <v>546</v>
      </c>
      <c r="M339" s="42" t="s">
        <v>545</v>
      </c>
      <c r="N339" s="42" t="s">
        <v>546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57">
      <c r="A340">
        <f>+A333+1</f>
        <v>315</v>
      </c>
      <c r="C340" s="2"/>
      <c r="D340" t="s">
        <v>110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1:57">
      <c r="A341">
        <f t="shared" ref="A341:A404" si="338">A340+1</f>
        <v>316</v>
      </c>
      <c r="C341" s="2"/>
      <c r="E341" t="s">
        <v>70</v>
      </c>
      <c r="H341" s="1"/>
      <c r="I341" s="1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>
      <c r="A342">
        <f t="shared" si="338"/>
        <v>317</v>
      </c>
      <c r="C342" s="44">
        <v>7500</v>
      </c>
      <c r="F342" t="s">
        <v>78</v>
      </c>
      <c r="G342" s="13">
        <v>99</v>
      </c>
      <c r="H342" s="10" t="str">
        <f t="shared" ref="H342:H349" si="339">VLOOKUP($G342,alloc,3)</f>
        <v>-</v>
      </c>
      <c r="I342" s="1">
        <f>'O and M Class.'!L$14</f>
        <v>0</v>
      </c>
      <c r="J342" s="10">
        <f t="shared" ref="J342:J358" si="340">$I342*VLOOKUP($G342,alloc,6)</f>
        <v>0</v>
      </c>
      <c r="K342" s="10">
        <f>$I342*VLOOKUP($G342,alloc,7)</f>
        <v>0</v>
      </c>
      <c r="L342" s="10">
        <f>$I342*VLOOKUP($G342,alloc,8)</f>
        <v>0</v>
      </c>
      <c r="M342" s="10">
        <f>$I342*VLOOKUP($G342,alloc,9)</f>
        <v>0</v>
      </c>
      <c r="N342" s="10">
        <f>$I342*VLOOKUP($G342,alloc,10)</f>
        <v>0</v>
      </c>
      <c r="O342" s="10">
        <f t="shared" ref="O342:O349" si="341">$I342*VLOOKUP($G342,alloc,11)</f>
        <v>0</v>
      </c>
      <c r="P342" s="10">
        <f t="shared" ref="P342:P349" si="342">$I342*VLOOKUP($G342,alloc,12)</f>
        <v>0</v>
      </c>
      <c r="Q342" s="10">
        <f t="shared" ref="Q342:Q349" si="343">$I342*VLOOKUP($G342,alloc,13)</f>
        <v>0</v>
      </c>
      <c r="R342" s="10">
        <f t="shared" ref="R342:R349" si="344">$I342*VLOOKUP($G342,alloc,14)</f>
        <v>0</v>
      </c>
      <c r="S342" s="10">
        <f t="shared" ref="S342:S349" si="345">$I342*VLOOKUP($G342,alloc,15)</f>
        <v>0</v>
      </c>
      <c r="T342" s="10">
        <f t="shared" ref="T342:T349" si="346">$I342*VLOOKUP($G342,alloc,16)</f>
        <v>0</v>
      </c>
      <c r="U342" s="10">
        <f t="shared" ref="U342:U349" si="347">$I342*VLOOKUP($G342,alloc,17)</f>
        <v>0</v>
      </c>
      <c r="V342" s="10">
        <f t="shared" ref="V342:V349" si="348">$I342*VLOOKUP($G342,alloc,18)</f>
        <v>0</v>
      </c>
      <c r="W342" s="10">
        <f t="shared" ref="W342:W349" si="349">$I342*VLOOKUP($G342,alloc,19)</f>
        <v>0</v>
      </c>
      <c r="X342" s="10">
        <f t="shared" ref="X342:X349" si="350">$I342*VLOOKUP($G342,alloc,20)</f>
        <v>0</v>
      </c>
      <c r="Y342" s="1">
        <f t="shared" ref="Y342:Y349" si="351">SUM(J342:X342)-I342</f>
        <v>0</v>
      </c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>
      <c r="A343">
        <f t="shared" si="338"/>
        <v>318</v>
      </c>
      <c r="C343" s="44">
        <v>7510</v>
      </c>
      <c r="F343" t="s">
        <v>71</v>
      </c>
      <c r="G343" s="13">
        <v>99</v>
      </c>
      <c r="H343" s="10" t="str">
        <f t="shared" si="339"/>
        <v>-</v>
      </c>
      <c r="I343" s="1">
        <f>'O and M Class.'!L$15</f>
        <v>0</v>
      </c>
      <c r="J343" s="10">
        <f t="shared" si="340"/>
        <v>0</v>
      </c>
      <c r="K343" s="10">
        <f t="shared" ref="K343:K349" si="352">$I343*VLOOKUP($G343,alloc,7)</f>
        <v>0</v>
      </c>
      <c r="L343" s="10">
        <f t="shared" ref="L343:L349" si="353">$I343*VLOOKUP($G343,alloc,8)</f>
        <v>0</v>
      </c>
      <c r="M343" s="10">
        <f t="shared" ref="M343:M349" si="354">$I343*VLOOKUP($G343,alloc,9)</f>
        <v>0</v>
      </c>
      <c r="N343" s="10">
        <f t="shared" ref="N343:N349" si="355">$I343*VLOOKUP($G343,alloc,10)</f>
        <v>0</v>
      </c>
      <c r="O343" s="10">
        <f t="shared" si="341"/>
        <v>0</v>
      </c>
      <c r="P343" s="10">
        <f t="shared" si="342"/>
        <v>0</v>
      </c>
      <c r="Q343" s="10">
        <f t="shared" si="343"/>
        <v>0</v>
      </c>
      <c r="R343" s="10">
        <f t="shared" si="344"/>
        <v>0</v>
      </c>
      <c r="S343" s="10">
        <f t="shared" si="345"/>
        <v>0</v>
      </c>
      <c r="T343" s="10">
        <f t="shared" si="346"/>
        <v>0</v>
      </c>
      <c r="U343" s="10">
        <f t="shared" si="347"/>
        <v>0</v>
      </c>
      <c r="V343" s="10">
        <f t="shared" si="348"/>
        <v>0</v>
      </c>
      <c r="W343" s="10">
        <f t="shared" si="349"/>
        <v>0</v>
      </c>
      <c r="X343" s="10">
        <f t="shared" si="350"/>
        <v>0</v>
      </c>
      <c r="Y343" s="1">
        <f t="shared" si="351"/>
        <v>0</v>
      </c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1:57">
      <c r="A344">
        <f t="shared" si="338"/>
        <v>319</v>
      </c>
      <c r="C344" s="2">
        <v>7530</v>
      </c>
      <c r="F344" t="s">
        <v>72</v>
      </c>
      <c r="G344" s="13">
        <v>99</v>
      </c>
      <c r="H344" s="10" t="str">
        <f t="shared" si="339"/>
        <v>-</v>
      </c>
      <c r="I344" s="1">
        <f>'O and M Class.'!L$16</f>
        <v>0</v>
      </c>
      <c r="J344" s="10">
        <f t="shared" si="340"/>
        <v>0</v>
      </c>
      <c r="K344" s="10">
        <f t="shared" si="352"/>
        <v>0</v>
      </c>
      <c r="L344" s="10">
        <f t="shared" si="353"/>
        <v>0</v>
      </c>
      <c r="M344" s="10">
        <f t="shared" si="354"/>
        <v>0</v>
      </c>
      <c r="N344" s="10">
        <f t="shared" si="355"/>
        <v>0</v>
      </c>
      <c r="O344" s="10">
        <f t="shared" si="341"/>
        <v>0</v>
      </c>
      <c r="P344" s="10">
        <f t="shared" si="342"/>
        <v>0</v>
      </c>
      <c r="Q344" s="10">
        <f t="shared" si="343"/>
        <v>0</v>
      </c>
      <c r="R344" s="10">
        <f t="shared" si="344"/>
        <v>0</v>
      </c>
      <c r="S344" s="10">
        <f t="shared" si="345"/>
        <v>0</v>
      </c>
      <c r="T344" s="10">
        <f t="shared" si="346"/>
        <v>0</v>
      </c>
      <c r="U344" s="10">
        <f t="shared" si="347"/>
        <v>0</v>
      </c>
      <c r="V344" s="10">
        <f t="shared" si="348"/>
        <v>0</v>
      </c>
      <c r="W344" s="10">
        <f t="shared" si="349"/>
        <v>0</v>
      </c>
      <c r="X344" s="10">
        <f t="shared" si="350"/>
        <v>0</v>
      </c>
      <c r="Y344" s="1">
        <f t="shared" si="351"/>
        <v>0</v>
      </c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1:57">
      <c r="A345">
        <f t="shared" si="338"/>
        <v>320</v>
      </c>
      <c r="C345" s="2">
        <v>7540</v>
      </c>
      <c r="F345" t="s">
        <v>73</v>
      </c>
      <c r="G345" s="13">
        <v>99</v>
      </c>
      <c r="H345" s="10" t="str">
        <f t="shared" si="339"/>
        <v>-</v>
      </c>
      <c r="I345" s="1">
        <f>'O and M Class.'!L$17</f>
        <v>0</v>
      </c>
      <c r="J345" s="10">
        <f t="shared" si="340"/>
        <v>0</v>
      </c>
      <c r="K345" s="10">
        <f t="shared" si="352"/>
        <v>0</v>
      </c>
      <c r="L345" s="10">
        <f t="shared" si="353"/>
        <v>0</v>
      </c>
      <c r="M345" s="10">
        <f t="shared" si="354"/>
        <v>0</v>
      </c>
      <c r="N345" s="10">
        <f t="shared" si="355"/>
        <v>0</v>
      </c>
      <c r="O345" s="10">
        <f t="shared" si="341"/>
        <v>0</v>
      </c>
      <c r="P345" s="10">
        <f t="shared" si="342"/>
        <v>0</v>
      </c>
      <c r="Q345" s="10">
        <f t="shared" si="343"/>
        <v>0</v>
      </c>
      <c r="R345" s="10">
        <f t="shared" si="344"/>
        <v>0</v>
      </c>
      <c r="S345" s="10">
        <f t="shared" si="345"/>
        <v>0</v>
      </c>
      <c r="T345" s="10">
        <f t="shared" si="346"/>
        <v>0</v>
      </c>
      <c r="U345" s="10">
        <f t="shared" si="347"/>
        <v>0</v>
      </c>
      <c r="V345" s="10">
        <f t="shared" si="348"/>
        <v>0</v>
      </c>
      <c r="W345" s="10">
        <f t="shared" si="349"/>
        <v>0</v>
      </c>
      <c r="X345" s="10">
        <f t="shared" si="350"/>
        <v>0</v>
      </c>
      <c r="Y345" s="1">
        <f t="shared" si="351"/>
        <v>0</v>
      </c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1:57">
      <c r="A346">
        <f t="shared" si="338"/>
        <v>321</v>
      </c>
      <c r="C346" s="2">
        <v>7550</v>
      </c>
      <c r="F346" t="s">
        <v>74</v>
      </c>
      <c r="G346" s="13">
        <v>99</v>
      </c>
      <c r="H346" s="10" t="str">
        <f t="shared" si="339"/>
        <v>-</v>
      </c>
      <c r="I346" s="1">
        <f>'O and M Class.'!L$18</f>
        <v>0</v>
      </c>
      <c r="J346" s="10">
        <f t="shared" si="340"/>
        <v>0</v>
      </c>
      <c r="K346" s="10">
        <f t="shared" si="352"/>
        <v>0</v>
      </c>
      <c r="L346" s="10">
        <f t="shared" si="353"/>
        <v>0</v>
      </c>
      <c r="M346" s="10">
        <f t="shared" si="354"/>
        <v>0</v>
      </c>
      <c r="N346" s="10">
        <f t="shared" si="355"/>
        <v>0</v>
      </c>
      <c r="O346" s="10">
        <f t="shared" si="341"/>
        <v>0</v>
      </c>
      <c r="P346" s="10">
        <f t="shared" si="342"/>
        <v>0</v>
      </c>
      <c r="Q346" s="10">
        <f t="shared" si="343"/>
        <v>0</v>
      </c>
      <c r="R346" s="10">
        <f t="shared" si="344"/>
        <v>0</v>
      </c>
      <c r="S346" s="10">
        <f t="shared" si="345"/>
        <v>0</v>
      </c>
      <c r="T346" s="10">
        <f t="shared" si="346"/>
        <v>0</v>
      </c>
      <c r="U346" s="10">
        <f t="shared" si="347"/>
        <v>0</v>
      </c>
      <c r="V346" s="10">
        <f t="shared" si="348"/>
        <v>0</v>
      </c>
      <c r="W346" s="10">
        <f t="shared" si="349"/>
        <v>0</v>
      </c>
      <c r="X346" s="10">
        <f t="shared" si="350"/>
        <v>0</v>
      </c>
      <c r="Y346" s="1">
        <f t="shared" si="351"/>
        <v>0</v>
      </c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1:57">
      <c r="A347">
        <f t="shared" si="338"/>
        <v>322</v>
      </c>
      <c r="C347" s="44">
        <v>7560</v>
      </c>
      <c r="F347" t="s">
        <v>75</v>
      </c>
      <c r="G347" s="13">
        <v>18.399999999999999</v>
      </c>
      <c r="H347" s="10" t="str">
        <f t="shared" si="339"/>
        <v>Gas Costs</v>
      </c>
      <c r="I347" s="1">
        <f>'O and M Class.'!L$19</f>
        <v>0</v>
      </c>
      <c r="J347" s="10">
        <f t="shared" si="340"/>
        <v>0</v>
      </c>
      <c r="K347" s="10">
        <f t="shared" si="352"/>
        <v>0</v>
      </c>
      <c r="L347" s="10">
        <f t="shared" si="353"/>
        <v>0</v>
      </c>
      <c r="M347" s="10">
        <f t="shared" si="354"/>
        <v>0</v>
      </c>
      <c r="N347" s="10">
        <f t="shared" si="355"/>
        <v>0</v>
      </c>
      <c r="O347" s="10">
        <f t="shared" si="341"/>
        <v>0</v>
      </c>
      <c r="P347" s="10">
        <f t="shared" si="342"/>
        <v>0</v>
      </c>
      <c r="Q347" s="10">
        <f t="shared" si="343"/>
        <v>0</v>
      </c>
      <c r="R347" s="10">
        <f t="shared" si="344"/>
        <v>0</v>
      </c>
      <c r="S347" s="10">
        <f t="shared" si="345"/>
        <v>0</v>
      </c>
      <c r="T347" s="10">
        <f t="shared" si="346"/>
        <v>0</v>
      </c>
      <c r="U347" s="10">
        <f t="shared" si="347"/>
        <v>0</v>
      </c>
      <c r="V347" s="10">
        <f t="shared" si="348"/>
        <v>0</v>
      </c>
      <c r="W347" s="10">
        <f t="shared" si="349"/>
        <v>0</v>
      </c>
      <c r="X347" s="10">
        <f t="shared" si="350"/>
        <v>0</v>
      </c>
      <c r="Y347" s="1">
        <f t="shared" si="351"/>
        <v>0</v>
      </c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1:57">
      <c r="A348">
        <f t="shared" si="338"/>
        <v>323</v>
      </c>
      <c r="C348" s="2">
        <v>7570</v>
      </c>
      <c r="F348" t="s">
        <v>76</v>
      </c>
      <c r="G348" s="13">
        <v>99</v>
      </c>
      <c r="H348" s="10" t="str">
        <f t="shared" si="339"/>
        <v>-</v>
      </c>
      <c r="I348" s="1">
        <f>'O and M Class.'!L$20</f>
        <v>0</v>
      </c>
      <c r="J348" s="10">
        <f t="shared" si="340"/>
        <v>0</v>
      </c>
      <c r="K348" s="10">
        <f t="shared" si="352"/>
        <v>0</v>
      </c>
      <c r="L348" s="10">
        <f t="shared" si="353"/>
        <v>0</v>
      </c>
      <c r="M348" s="10">
        <f t="shared" si="354"/>
        <v>0</v>
      </c>
      <c r="N348" s="10">
        <f t="shared" si="355"/>
        <v>0</v>
      </c>
      <c r="O348" s="10">
        <f t="shared" si="341"/>
        <v>0</v>
      </c>
      <c r="P348" s="10">
        <f t="shared" si="342"/>
        <v>0</v>
      </c>
      <c r="Q348" s="10">
        <f t="shared" si="343"/>
        <v>0</v>
      </c>
      <c r="R348" s="10">
        <f t="shared" si="344"/>
        <v>0</v>
      </c>
      <c r="S348" s="10">
        <f t="shared" si="345"/>
        <v>0</v>
      </c>
      <c r="T348" s="10">
        <f t="shared" si="346"/>
        <v>0</v>
      </c>
      <c r="U348" s="10">
        <f t="shared" si="347"/>
        <v>0</v>
      </c>
      <c r="V348" s="10">
        <f t="shared" si="348"/>
        <v>0</v>
      </c>
      <c r="W348" s="10">
        <f t="shared" si="349"/>
        <v>0</v>
      </c>
      <c r="X348" s="10">
        <f t="shared" si="350"/>
        <v>0</v>
      </c>
      <c r="Y348" s="1">
        <f t="shared" si="351"/>
        <v>0</v>
      </c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1:57">
      <c r="A349">
        <f t="shared" si="338"/>
        <v>324</v>
      </c>
      <c r="C349" s="2">
        <v>7590</v>
      </c>
      <c r="F349" t="s">
        <v>77</v>
      </c>
      <c r="G349" s="13">
        <v>99</v>
      </c>
      <c r="H349" s="10" t="str">
        <f t="shared" si="339"/>
        <v>-</v>
      </c>
      <c r="I349" s="1">
        <f>'O and M Class.'!L$21</f>
        <v>0</v>
      </c>
      <c r="J349" s="10">
        <f t="shared" si="340"/>
        <v>0</v>
      </c>
      <c r="K349" s="10">
        <f t="shared" si="352"/>
        <v>0</v>
      </c>
      <c r="L349" s="10">
        <f t="shared" si="353"/>
        <v>0</v>
      </c>
      <c r="M349" s="10">
        <f t="shared" si="354"/>
        <v>0</v>
      </c>
      <c r="N349" s="10">
        <f t="shared" si="355"/>
        <v>0</v>
      </c>
      <c r="O349" s="10">
        <f t="shared" si="341"/>
        <v>0</v>
      </c>
      <c r="P349" s="10">
        <f t="shared" si="342"/>
        <v>0</v>
      </c>
      <c r="Q349" s="10">
        <f t="shared" si="343"/>
        <v>0</v>
      </c>
      <c r="R349" s="10">
        <f t="shared" si="344"/>
        <v>0</v>
      </c>
      <c r="S349" s="10">
        <f t="shared" si="345"/>
        <v>0</v>
      </c>
      <c r="T349" s="10">
        <f t="shared" si="346"/>
        <v>0</v>
      </c>
      <c r="U349" s="10">
        <f t="shared" si="347"/>
        <v>0</v>
      </c>
      <c r="V349" s="10">
        <f t="shared" si="348"/>
        <v>0</v>
      </c>
      <c r="W349" s="10">
        <f t="shared" si="349"/>
        <v>0</v>
      </c>
      <c r="X349" s="10">
        <f t="shared" si="350"/>
        <v>0</v>
      </c>
      <c r="Y349" s="1">
        <f t="shared" si="351"/>
        <v>0</v>
      </c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1:57">
      <c r="A350">
        <f t="shared" si="338"/>
        <v>325</v>
      </c>
      <c r="C350" s="2"/>
      <c r="E350" t="s">
        <v>79</v>
      </c>
      <c r="H350" s="10"/>
      <c r="I350" s="1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1:57">
      <c r="A351">
        <f t="shared" si="338"/>
        <v>326</v>
      </c>
      <c r="C351" s="44">
        <v>7610</v>
      </c>
      <c r="F351" t="s">
        <v>87</v>
      </c>
      <c r="G351" s="13">
        <v>99</v>
      </c>
      <c r="H351" s="10" t="str">
        <f t="shared" ref="H351:H358" si="356">VLOOKUP($G351,alloc,3)</f>
        <v>-</v>
      </c>
      <c r="I351" s="1">
        <f>'O and M Class.'!L$23</f>
        <v>0</v>
      </c>
      <c r="J351" s="10">
        <f t="shared" si="340"/>
        <v>0</v>
      </c>
      <c r="K351" s="10">
        <f t="shared" ref="K351:K358" si="357">$I351*VLOOKUP($G351,alloc,7)</f>
        <v>0</v>
      </c>
      <c r="L351" s="10">
        <f t="shared" ref="L351:L358" si="358">$I351*VLOOKUP($G351,alloc,8)</f>
        <v>0</v>
      </c>
      <c r="M351" s="10">
        <f t="shared" ref="M351:M358" si="359">$I351*VLOOKUP($G351,alloc,9)</f>
        <v>0</v>
      </c>
      <c r="N351" s="10">
        <f t="shared" ref="N351:N358" si="360">$I351*VLOOKUP($G351,alloc,10)</f>
        <v>0</v>
      </c>
      <c r="O351" s="10">
        <f t="shared" ref="O351:O358" si="361">$I351*VLOOKUP($G351,alloc,11)</f>
        <v>0</v>
      </c>
      <c r="P351" s="10">
        <f t="shared" ref="P351:P358" si="362">$I351*VLOOKUP($G351,alloc,12)</f>
        <v>0</v>
      </c>
      <c r="Q351" s="10">
        <f t="shared" ref="Q351:Q358" si="363">$I351*VLOOKUP($G351,alloc,13)</f>
        <v>0</v>
      </c>
      <c r="R351" s="10">
        <f t="shared" ref="R351:R358" si="364">$I351*VLOOKUP($G351,alloc,14)</f>
        <v>0</v>
      </c>
      <c r="S351" s="10">
        <f t="shared" ref="S351:S358" si="365">$I351*VLOOKUP($G351,alloc,15)</f>
        <v>0</v>
      </c>
      <c r="T351" s="10">
        <f t="shared" ref="T351:T358" si="366">$I351*VLOOKUP($G351,alloc,16)</f>
        <v>0</v>
      </c>
      <c r="U351" s="10">
        <f t="shared" ref="U351:U358" si="367">$I351*VLOOKUP($G351,alloc,17)</f>
        <v>0</v>
      </c>
      <c r="V351" s="10">
        <f t="shared" ref="V351:V358" si="368">$I351*VLOOKUP($G351,alloc,18)</f>
        <v>0</v>
      </c>
      <c r="W351" s="10">
        <f t="shared" ref="W351:W358" si="369">$I351*VLOOKUP($G351,alloc,19)</f>
        <v>0</v>
      </c>
      <c r="X351" s="10">
        <f t="shared" ref="X351:X358" si="370">$I351*VLOOKUP($G351,alloc,20)</f>
        <v>0</v>
      </c>
      <c r="Y351" s="1">
        <f t="shared" ref="Y351:Y359" si="371">SUM(J351:X351)-I351</f>
        <v>0</v>
      </c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1:57">
      <c r="A352">
        <f t="shared" si="338"/>
        <v>327</v>
      </c>
      <c r="C352" s="2">
        <v>7620</v>
      </c>
      <c r="F352" t="s">
        <v>80</v>
      </c>
      <c r="G352" s="13">
        <v>99</v>
      </c>
      <c r="H352" s="10" t="str">
        <f t="shared" si="356"/>
        <v>-</v>
      </c>
      <c r="I352" s="1">
        <f>'O and M Class.'!L$24</f>
        <v>0</v>
      </c>
      <c r="J352" s="10">
        <f t="shared" si="340"/>
        <v>0</v>
      </c>
      <c r="K352" s="10">
        <f t="shared" si="357"/>
        <v>0</v>
      </c>
      <c r="L352" s="10">
        <f t="shared" si="358"/>
        <v>0</v>
      </c>
      <c r="M352" s="10">
        <f t="shared" si="359"/>
        <v>0</v>
      </c>
      <c r="N352" s="10">
        <f t="shared" si="360"/>
        <v>0</v>
      </c>
      <c r="O352" s="10">
        <f t="shared" si="361"/>
        <v>0</v>
      </c>
      <c r="P352" s="10">
        <f t="shared" si="362"/>
        <v>0</v>
      </c>
      <c r="Q352" s="10">
        <f t="shared" si="363"/>
        <v>0</v>
      </c>
      <c r="R352" s="10">
        <f t="shared" si="364"/>
        <v>0</v>
      </c>
      <c r="S352" s="10">
        <f t="shared" si="365"/>
        <v>0</v>
      </c>
      <c r="T352" s="10">
        <f t="shared" si="366"/>
        <v>0</v>
      </c>
      <c r="U352" s="10">
        <f t="shared" si="367"/>
        <v>0</v>
      </c>
      <c r="V352" s="10">
        <f t="shared" si="368"/>
        <v>0</v>
      </c>
      <c r="W352" s="10">
        <f t="shared" si="369"/>
        <v>0</v>
      </c>
      <c r="X352" s="10">
        <f t="shared" si="370"/>
        <v>0</v>
      </c>
      <c r="Y352" s="1">
        <f t="shared" si="371"/>
        <v>0</v>
      </c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1:57">
      <c r="A353">
        <f t="shared" si="338"/>
        <v>328</v>
      </c>
      <c r="C353" s="2">
        <v>7640</v>
      </c>
      <c r="F353" t="s">
        <v>81</v>
      </c>
      <c r="G353" s="13">
        <v>99</v>
      </c>
      <c r="H353" s="10" t="str">
        <f t="shared" si="356"/>
        <v>-</v>
      </c>
      <c r="I353" s="1">
        <f>'O and M Class.'!L$25</f>
        <v>0</v>
      </c>
      <c r="J353" s="10">
        <f t="shared" si="340"/>
        <v>0</v>
      </c>
      <c r="K353" s="10">
        <f t="shared" si="357"/>
        <v>0</v>
      </c>
      <c r="L353" s="10">
        <f t="shared" si="358"/>
        <v>0</v>
      </c>
      <c r="M353" s="10">
        <f t="shared" si="359"/>
        <v>0</v>
      </c>
      <c r="N353" s="10">
        <f t="shared" si="360"/>
        <v>0</v>
      </c>
      <c r="O353" s="10">
        <f t="shared" si="361"/>
        <v>0</v>
      </c>
      <c r="P353" s="10">
        <f t="shared" si="362"/>
        <v>0</v>
      </c>
      <c r="Q353" s="10">
        <f t="shared" si="363"/>
        <v>0</v>
      </c>
      <c r="R353" s="10">
        <f t="shared" si="364"/>
        <v>0</v>
      </c>
      <c r="S353" s="10">
        <f t="shared" si="365"/>
        <v>0</v>
      </c>
      <c r="T353" s="10">
        <f t="shared" si="366"/>
        <v>0</v>
      </c>
      <c r="U353" s="10">
        <f t="shared" si="367"/>
        <v>0</v>
      </c>
      <c r="V353" s="10">
        <f t="shared" si="368"/>
        <v>0</v>
      </c>
      <c r="W353" s="10">
        <f t="shared" si="369"/>
        <v>0</v>
      </c>
      <c r="X353" s="10">
        <f t="shared" si="370"/>
        <v>0</v>
      </c>
      <c r="Y353" s="1">
        <f t="shared" si="371"/>
        <v>0</v>
      </c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1:57">
      <c r="A354">
        <f t="shared" si="338"/>
        <v>329</v>
      </c>
      <c r="C354" s="2">
        <v>7650</v>
      </c>
      <c r="F354" t="s">
        <v>82</v>
      </c>
      <c r="G354" s="13">
        <v>99</v>
      </c>
      <c r="H354" s="10" t="str">
        <f t="shared" si="356"/>
        <v>-</v>
      </c>
      <c r="I354" s="1">
        <f>'O and M Class.'!L$26</f>
        <v>0</v>
      </c>
      <c r="J354" s="10">
        <f t="shared" si="340"/>
        <v>0</v>
      </c>
      <c r="K354" s="10">
        <f t="shared" si="357"/>
        <v>0</v>
      </c>
      <c r="L354" s="10">
        <f t="shared" si="358"/>
        <v>0</v>
      </c>
      <c r="M354" s="10">
        <f t="shared" si="359"/>
        <v>0</v>
      </c>
      <c r="N354" s="10">
        <f t="shared" si="360"/>
        <v>0</v>
      </c>
      <c r="O354" s="10">
        <f t="shared" si="361"/>
        <v>0</v>
      </c>
      <c r="P354" s="10">
        <f t="shared" si="362"/>
        <v>0</v>
      </c>
      <c r="Q354" s="10">
        <f t="shared" si="363"/>
        <v>0</v>
      </c>
      <c r="R354" s="10">
        <f t="shared" si="364"/>
        <v>0</v>
      </c>
      <c r="S354" s="10">
        <f t="shared" si="365"/>
        <v>0</v>
      </c>
      <c r="T354" s="10">
        <f t="shared" si="366"/>
        <v>0</v>
      </c>
      <c r="U354" s="10">
        <f t="shared" si="367"/>
        <v>0</v>
      </c>
      <c r="V354" s="10">
        <f t="shared" si="368"/>
        <v>0</v>
      </c>
      <c r="W354" s="10">
        <f t="shared" si="369"/>
        <v>0</v>
      </c>
      <c r="X354" s="10">
        <f t="shared" si="370"/>
        <v>0</v>
      </c>
      <c r="Y354" s="1">
        <f t="shared" si="371"/>
        <v>0</v>
      </c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1:57">
      <c r="A355">
        <f t="shared" si="338"/>
        <v>330</v>
      </c>
      <c r="C355" s="2">
        <v>7660</v>
      </c>
      <c r="F355" t="s">
        <v>83</v>
      </c>
      <c r="G355" s="13">
        <v>99</v>
      </c>
      <c r="H355" s="10" t="str">
        <f t="shared" si="356"/>
        <v>-</v>
      </c>
      <c r="I355" s="1">
        <f>'O and M Class.'!L$27</f>
        <v>0</v>
      </c>
      <c r="J355" s="10">
        <f t="shared" si="340"/>
        <v>0</v>
      </c>
      <c r="K355" s="10">
        <f t="shared" si="357"/>
        <v>0</v>
      </c>
      <c r="L355" s="10">
        <f t="shared" si="358"/>
        <v>0</v>
      </c>
      <c r="M355" s="10">
        <f t="shared" si="359"/>
        <v>0</v>
      </c>
      <c r="N355" s="10">
        <f t="shared" si="360"/>
        <v>0</v>
      </c>
      <c r="O355" s="10">
        <f t="shared" si="361"/>
        <v>0</v>
      </c>
      <c r="P355" s="10">
        <f t="shared" si="362"/>
        <v>0</v>
      </c>
      <c r="Q355" s="10">
        <f t="shared" si="363"/>
        <v>0</v>
      </c>
      <c r="R355" s="10">
        <f t="shared" si="364"/>
        <v>0</v>
      </c>
      <c r="S355" s="10">
        <f t="shared" si="365"/>
        <v>0</v>
      </c>
      <c r="T355" s="10">
        <f t="shared" si="366"/>
        <v>0</v>
      </c>
      <c r="U355" s="10">
        <f t="shared" si="367"/>
        <v>0</v>
      </c>
      <c r="V355" s="10">
        <f t="shared" si="368"/>
        <v>0</v>
      </c>
      <c r="W355" s="10">
        <f t="shared" si="369"/>
        <v>0</v>
      </c>
      <c r="X355" s="10">
        <f t="shared" si="370"/>
        <v>0</v>
      </c>
      <c r="Y355" s="1">
        <f t="shared" si="371"/>
        <v>0</v>
      </c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1:57">
      <c r="A356">
        <f t="shared" si="338"/>
        <v>331</v>
      </c>
      <c r="C356" s="2">
        <v>7670</v>
      </c>
      <c r="F356" t="s">
        <v>84</v>
      </c>
      <c r="G356" s="13">
        <v>99</v>
      </c>
      <c r="H356" s="10" t="str">
        <f t="shared" si="356"/>
        <v>-</v>
      </c>
      <c r="I356" s="1">
        <f>'O and M Class.'!L$28</f>
        <v>0</v>
      </c>
      <c r="J356" s="10">
        <f t="shared" si="340"/>
        <v>0</v>
      </c>
      <c r="K356" s="10">
        <f t="shared" si="357"/>
        <v>0</v>
      </c>
      <c r="L356" s="10">
        <f t="shared" si="358"/>
        <v>0</v>
      </c>
      <c r="M356" s="10">
        <f t="shared" si="359"/>
        <v>0</v>
      </c>
      <c r="N356" s="10">
        <f t="shared" si="360"/>
        <v>0</v>
      </c>
      <c r="O356" s="10">
        <f t="shared" si="361"/>
        <v>0</v>
      </c>
      <c r="P356" s="10">
        <f t="shared" si="362"/>
        <v>0</v>
      </c>
      <c r="Q356" s="10">
        <f t="shared" si="363"/>
        <v>0</v>
      </c>
      <c r="R356" s="10">
        <f t="shared" si="364"/>
        <v>0</v>
      </c>
      <c r="S356" s="10">
        <f t="shared" si="365"/>
        <v>0</v>
      </c>
      <c r="T356" s="10">
        <f t="shared" si="366"/>
        <v>0</v>
      </c>
      <c r="U356" s="10">
        <f t="shared" si="367"/>
        <v>0</v>
      </c>
      <c r="V356" s="10">
        <f t="shared" si="368"/>
        <v>0</v>
      </c>
      <c r="W356" s="10">
        <f t="shared" si="369"/>
        <v>0</v>
      </c>
      <c r="X356" s="10">
        <f t="shared" si="370"/>
        <v>0</v>
      </c>
      <c r="Y356" s="1">
        <f t="shared" si="371"/>
        <v>0</v>
      </c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1:57">
      <c r="A357">
        <f t="shared" si="338"/>
        <v>332</v>
      </c>
      <c r="C357" s="2">
        <v>7680</v>
      </c>
      <c r="F357" t="s">
        <v>85</v>
      </c>
      <c r="G357" s="13">
        <v>99</v>
      </c>
      <c r="H357" s="10" t="str">
        <f t="shared" si="356"/>
        <v>-</v>
      </c>
      <c r="I357" s="1">
        <f>'O and M Class.'!L$29</f>
        <v>0</v>
      </c>
      <c r="J357" s="10">
        <f t="shared" si="340"/>
        <v>0</v>
      </c>
      <c r="K357" s="10">
        <f t="shared" si="357"/>
        <v>0</v>
      </c>
      <c r="L357" s="10">
        <f t="shared" si="358"/>
        <v>0</v>
      </c>
      <c r="M357" s="10">
        <f t="shared" si="359"/>
        <v>0</v>
      </c>
      <c r="N357" s="10">
        <f t="shared" si="360"/>
        <v>0</v>
      </c>
      <c r="O357" s="10">
        <f t="shared" si="361"/>
        <v>0</v>
      </c>
      <c r="P357" s="10">
        <f t="shared" si="362"/>
        <v>0</v>
      </c>
      <c r="Q357" s="10">
        <f t="shared" si="363"/>
        <v>0</v>
      </c>
      <c r="R357" s="10">
        <f t="shared" si="364"/>
        <v>0</v>
      </c>
      <c r="S357" s="10">
        <f t="shared" si="365"/>
        <v>0</v>
      </c>
      <c r="T357" s="10">
        <f t="shared" si="366"/>
        <v>0</v>
      </c>
      <c r="U357" s="10">
        <f t="shared" si="367"/>
        <v>0</v>
      </c>
      <c r="V357" s="10">
        <f t="shared" si="368"/>
        <v>0</v>
      </c>
      <c r="W357" s="10">
        <f t="shared" si="369"/>
        <v>0</v>
      </c>
      <c r="X357" s="10">
        <f t="shared" si="370"/>
        <v>0</v>
      </c>
      <c r="Y357" s="1">
        <f t="shared" si="371"/>
        <v>0</v>
      </c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1:57">
      <c r="A358">
        <f t="shared" si="338"/>
        <v>333</v>
      </c>
      <c r="C358" s="2">
        <v>7690</v>
      </c>
      <c r="F358" t="s">
        <v>86</v>
      </c>
      <c r="G358" s="13">
        <v>99</v>
      </c>
      <c r="H358" s="10" t="str">
        <f t="shared" si="356"/>
        <v>-</v>
      </c>
      <c r="I358" s="1">
        <f>'O and M Class.'!L$30</f>
        <v>0</v>
      </c>
      <c r="J358" s="10">
        <f t="shared" si="340"/>
        <v>0</v>
      </c>
      <c r="K358" s="10">
        <f t="shared" si="357"/>
        <v>0</v>
      </c>
      <c r="L358" s="10">
        <f t="shared" si="358"/>
        <v>0</v>
      </c>
      <c r="M358" s="10">
        <f t="shared" si="359"/>
        <v>0</v>
      </c>
      <c r="N358" s="10">
        <f t="shared" si="360"/>
        <v>0</v>
      </c>
      <c r="O358" s="10">
        <f t="shared" si="361"/>
        <v>0</v>
      </c>
      <c r="P358" s="10">
        <f t="shared" si="362"/>
        <v>0</v>
      </c>
      <c r="Q358" s="10">
        <f t="shared" si="363"/>
        <v>0</v>
      </c>
      <c r="R358" s="10">
        <f t="shared" si="364"/>
        <v>0</v>
      </c>
      <c r="S358" s="10">
        <f t="shared" si="365"/>
        <v>0</v>
      </c>
      <c r="T358" s="10">
        <f t="shared" si="366"/>
        <v>0</v>
      </c>
      <c r="U358" s="10">
        <f t="shared" si="367"/>
        <v>0</v>
      </c>
      <c r="V358" s="10">
        <f t="shared" si="368"/>
        <v>0</v>
      </c>
      <c r="W358" s="10">
        <f t="shared" si="369"/>
        <v>0</v>
      </c>
      <c r="X358" s="10">
        <f t="shared" si="370"/>
        <v>0</v>
      </c>
      <c r="Y358" s="1">
        <f t="shared" si="371"/>
        <v>0</v>
      </c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1:57">
      <c r="A359">
        <f t="shared" si="338"/>
        <v>334</v>
      </c>
      <c r="C359" s="2"/>
      <c r="D359" t="s">
        <v>109</v>
      </c>
      <c r="G359" s="13"/>
      <c r="H359" s="10"/>
      <c r="I359" s="1">
        <f>'O and M Class.'!L$31</f>
        <v>0</v>
      </c>
      <c r="J359" s="1">
        <f t="shared" ref="J359:X359" si="372">SUM(J342:J358)</f>
        <v>0</v>
      </c>
      <c r="K359" s="1">
        <f t="shared" si="372"/>
        <v>0</v>
      </c>
      <c r="L359" s="1">
        <f t="shared" si="372"/>
        <v>0</v>
      </c>
      <c r="M359" s="1">
        <f t="shared" si="372"/>
        <v>0</v>
      </c>
      <c r="N359" s="1">
        <f t="shared" si="372"/>
        <v>0</v>
      </c>
      <c r="O359" s="1">
        <f t="shared" si="372"/>
        <v>0</v>
      </c>
      <c r="P359" s="1">
        <f t="shared" si="372"/>
        <v>0</v>
      </c>
      <c r="Q359" s="1">
        <f t="shared" si="372"/>
        <v>0</v>
      </c>
      <c r="R359" s="1">
        <f t="shared" si="372"/>
        <v>0</v>
      </c>
      <c r="S359" s="1">
        <f t="shared" si="372"/>
        <v>0</v>
      </c>
      <c r="T359" s="1">
        <f t="shared" si="372"/>
        <v>0</v>
      </c>
      <c r="U359" s="1">
        <f t="shared" si="372"/>
        <v>0</v>
      </c>
      <c r="V359" s="1">
        <f t="shared" si="372"/>
        <v>0</v>
      </c>
      <c r="W359" s="1">
        <f t="shared" si="372"/>
        <v>0</v>
      </c>
      <c r="X359" s="1">
        <f t="shared" si="372"/>
        <v>0</v>
      </c>
      <c r="Y359" s="1">
        <f t="shared" si="371"/>
        <v>0</v>
      </c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1:57">
      <c r="A360">
        <f t="shared" si="338"/>
        <v>335</v>
      </c>
      <c r="C360" s="2"/>
      <c r="G360" s="13"/>
      <c r="H360" s="10"/>
      <c r="I360" s="1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1:57">
      <c r="A361">
        <f t="shared" si="338"/>
        <v>336</v>
      </c>
      <c r="C361" s="2"/>
      <c r="D361" t="s">
        <v>111</v>
      </c>
      <c r="G361" s="13"/>
      <c r="H361" s="10"/>
      <c r="I361" s="1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1:57">
      <c r="A362">
        <f t="shared" si="338"/>
        <v>337</v>
      </c>
      <c r="C362" s="2"/>
      <c r="E362" t="s">
        <v>70</v>
      </c>
      <c r="G362" s="13"/>
      <c r="H362" s="10"/>
      <c r="I362" s="1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1:57">
      <c r="A363">
        <f t="shared" si="338"/>
        <v>338</v>
      </c>
      <c r="C363" s="2">
        <v>8001</v>
      </c>
      <c r="F363" t="s">
        <v>380</v>
      </c>
      <c r="G363" s="13">
        <v>18.399999999999999</v>
      </c>
      <c r="H363" s="10" t="str">
        <f t="shared" ref="H363:H377" si="373">VLOOKUP($G363,alloc,3)</f>
        <v>Gas Costs</v>
      </c>
      <c r="I363" s="1">
        <f>'O and M Class.'!L35</f>
        <v>0</v>
      </c>
      <c r="J363" s="10">
        <f t="shared" ref="J363:J377" si="374">$I363*VLOOKUP($G363,alloc,6)</f>
        <v>0</v>
      </c>
      <c r="K363" s="10">
        <f t="shared" ref="K363:K377" si="375">$I363*VLOOKUP($G363,alloc,7)</f>
        <v>0</v>
      </c>
      <c r="L363" s="10">
        <f t="shared" ref="L363:L377" si="376">$I363*VLOOKUP($G363,alloc,8)</f>
        <v>0</v>
      </c>
      <c r="M363" s="10">
        <f t="shared" ref="M363:M377" si="377">$I363*VLOOKUP($G363,alloc,9)</f>
        <v>0</v>
      </c>
      <c r="N363" s="10">
        <f t="shared" ref="N363:N377" si="378">$I363*VLOOKUP($G363,alloc,10)</f>
        <v>0</v>
      </c>
      <c r="O363" s="10">
        <f t="shared" ref="O363:O377" si="379">$I363*VLOOKUP($G363,alloc,11)</f>
        <v>0</v>
      </c>
      <c r="P363" s="10">
        <f t="shared" ref="P363:P377" si="380">$I363*VLOOKUP($G363,alloc,12)</f>
        <v>0</v>
      </c>
      <c r="Q363" s="10">
        <f t="shared" ref="Q363:Q377" si="381">$I363*VLOOKUP($G363,alloc,13)</f>
        <v>0</v>
      </c>
      <c r="R363" s="10">
        <f t="shared" ref="R363:R377" si="382">$I363*VLOOKUP($G363,alloc,14)</f>
        <v>0</v>
      </c>
      <c r="S363" s="10">
        <f t="shared" ref="S363:S377" si="383">$I363*VLOOKUP($G363,alloc,15)</f>
        <v>0</v>
      </c>
      <c r="T363" s="10">
        <f t="shared" ref="T363:T377" si="384">$I363*VLOOKUP($G363,alloc,16)</f>
        <v>0</v>
      </c>
      <c r="U363" s="10">
        <f t="shared" ref="U363:U377" si="385">$I363*VLOOKUP($G363,alloc,17)</f>
        <v>0</v>
      </c>
      <c r="V363" s="10">
        <f t="shared" ref="V363:V377" si="386">$I363*VLOOKUP($G363,alloc,18)</f>
        <v>0</v>
      </c>
      <c r="W363" s="10">
        <f t="shared" ref="W363:W377" si="387">$I363*VLOOKUP($G363,alloc,19)</f>
        <v>0</v>
      </c>
      <c r="X363" s="10">
        <f t="shared" ref="X363:X377" si="388">$I363*VLOOKUP($G363,alloc,20)</f>
        <v>0</v>
      </c>
      <c r="Y363" s="1">
        <f>SUM(J363:X363)-I363</f>
        <v>0</v>
      </c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>
      <c r="A364">
        <f t="shared" si="338"/>
        <v>339</v>
      </c>
      <c r="C364" s="2">
        <v>8010</v>
      </c>
      <c r="F364" t="s">
        <v>549</v>
      </c>
      <c r="G364" s="13">
        <v>18.399999999999999</v>
      </c>
      <c r="H364" s="10" t="str">
        <f t="shared" si="373"/>
        <v>Gas Costs</v>
      </c>
      <c r="I364" s="1">
        <f>'O and M Class.'!L36</f>
        <v>98008.509707316742</v>
      </c>
      <c r="J364" s="10">
        <f t="shared" si="374"/>
        <v>58391.432717584146</v>
      </c>
      <c r="K364" s="10">
        <f t="shared" si="375"/>
        <v>38487.546202749174</v>
      </c>
      <c r="L364" s="10">
        <f t="shared" si="376"/>
        <v>1129.5307869834094</v>
      </c>
      <c r="M364" s="10">
        <f t="shared" si="377"/>
        <v>0</v>
      </c>
      <c r="N364" s="10">
        <f t="shared" si="378"/>
        <v>0</v>
      </c>
      <c r="O364" s="10">
        <f t="shared" si="379"/>
        <v>0</v>
      </c>
      <c r="P364" s="10">
        <f t="shared" si="380"/>
        <v>0</v>
      </c>
      <c r="Q364" s="10">
        <f t="shared" si="381"/>
        <v>0</v>
      </c>
      <c r="R364" s="10">
        <f t="shared" si="382"/>
        <v>0</v>
      </c>
      <c r="S364" s="10">
        <f t="shared" si="383"/>
        <v>0</v>
      </c>
      <c r="T364" s="10">
        <f t="shared" si="384"/>
        <v>0</v>
      </c>
      <c r="U364" s="10">
        <f t="shared" si="385"/>
        <v>0</v>
      </c>
      <c r="V364" s="10">
        <f t="shared" si="386"/>
        <v>0</v>
      </c>
      <c r="W364" s="10">
        <f t="shared" si="387"/>
        <v>0</v>
      </c>
      <c r="X364" s="10">
        <f t="shared" si="388"/>
        <v>0</v>
      </c>
      <c r="Y364" s="1">
        <f>SUM(J364:X364)-I364</f>
        <v>0</v>
      </c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>
      <c r="A365">
        <f t="shared" si="338"/>
        <v>340</v>
      </c>
      <c r="C365" s="2">
        <v>8040</v>
      </c>
      <c r="F365" t="s">
        <v>550</v>
      </c>
      <c r="G365" s="13">
        <v>18.399999999999999</v>
      </c>
      <c r="H365" s="10" t="str">
        <f t="shared" si="373"/>
        <v>Gas Costs</v>
      </c>
      <c r="I365" s="1">
        <f>'O and M Class.'!L37</f>
        <v>45028264.064531408</v>
      </c>
      <c r="J365" s="10">
        <f t="shared" si="374"/>
        <v>26826903.698112372</v>
      </c>
      <c r="K365" s="10">
        <f t="shared" si="375"/>
        <v>17682417.565460291</v>
      </c>
      <c r="L365" s="10">
        <f t="shared" si="376"/>
        <v>518942.80095874134</v>
      </c>
      <c r="M365" s="10">
        <f t="shared" si="377"/>
        <v>0</v>
      </c>
      <c r="N365" s="10">
        <f t="shared" si="378"/>
        <v>0</v>
      </c>
      <c r="O365" s="10">
        <f t="shared" si="379"/>
        <v>0</v>
      </c>
      <c r="P365" s="10">
        <f t="shared" si="380"/>
        <v>0</v>
      </c>
      <c r="Q365" s="10">
        <f t="shared" si="381"/>
        <v>0</v>
      </c>
      <c r="R365" s="10">
        <f t="shared" si="382"/>
        <v>0</v>
      </c>
      <c r="S365" s="10">
        <f t="shared" si="383"/>
        <v>0</v>
      </c>
      <c r="T365" s="10">
        <f t="shared" si="384"/>
        <v>0</v>
      </c>
      <c r="U365" s="10">
        <f t="shared" si="385"/>
        <v>0</v>
      </c>
      <c r="V365" s="10">
        <f t="shared" si="386"/>
        <v>0</v>
      </c>
      <c r="W365" s="10">
        <f t="shared" si="387"/>
        <v>0</v>
      </c>
      <c r="X365" s="10">
        <f t="shared" si="388"/>
        <v>0</v>
      </c>
      <c r="Y365" s="1">
        <f t="shared" ref="Y365:Y374" si="389">SUM(J365:X365)-I365</f>
        <v>0</v>
      </c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>
      <c r="A366">
        <f t="shared" si="338"/>
        <v>341</v>
      </c>
      <c r="C366" s="2">
        <v>8050</v>
      </c>
      <c r="F366" t="s">
        <v>381</v>
      </c>
      <c r="G366" s="13">
        <v>18.399999999999999</v>
      </c>
      <c r="H366" s="10" t="str">
        <f t="shared" si="373"/>
        <v>Gas Costs</v>
      </c>
      <c r="I366" s="1">
        <f>'O and M Class.'!L38</f>
        <v>-31349.159344507909</v>
      </c>
      <c r="J366" s="10">
        <f t="shared" si="374"/>
        <v>-18677.177462285214</v>
      </c>
      <c r="K366" s="10">
        <f t="shared" si="375"/>
        <v>-12310.688350350665</v>
      </c>
      <c r="L366" s="10">
        <f t="shared" si="376"/>
        <v>-361.29353187202713</v>
      </c>
      <c r="M366" s="10">
        <f t="shared" si="377"/>
        <v>0</v>
      </c>
      <c r="N366" s="10">
        <f t="shared" si="378"/>
        <v>0</v>
      </c>
      <c r="O366" s="10">
        <f t="shared" si="379"/>
        <v>0</v>
      </c>
      <c r="P366" s="10">
        <f t="shared" si="380"/>
        <v>0</v>
      </c>
      <c r="Q366" s="10">
        <f t="shared" si="381"/>
        <v>0</v>
      </c>
      <c r="R366" s="10">
        <f t="shared" si="382"/>
        <v>0</v>
      </c>
      <c r="S366" s="10">
        <f t="shared" si="383"/>
        <v>0</v>
      </c>
      <c r="T366" s="10">
        <f t="shared" si="384"/>
        <v>0</v>
      </c>
      <c r="U366" s="10">
        <f t="shared" si="385"/>
        <v>0</v>
      </c>
      <c r="V366" s="10">
        <f t="shared" si="386"/>
        <v>0</v>
      </c>
      <c r="W366" s="10">
        <f t="shared" si="387"/>
        <v>0</v>
      </c>
      <c r="X366" s="10">
        <f t="shared" si="388"/>
        <v>0</v>
      </c>
      <c r="Y366" s="1">
        <f t="shared" si="389"/>
        <v>0</v>
      </c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>
      <c r="A367">
        <f t="shared" si="338"/>
        <v>342</v>
      </c>
      <c r="C367" s="2">
        <v>8051</v>
      </c>
      <c r="F367" t="s">
        <v>643</v>
      </c>
      <c r="G367" s="13">
        <v>18.399999999999999</v>
      </c>
      <c r="H367" s="10" t="str">
        <f t="shared" si="373"/>
        <v>Gas Costs</v>
      </c>
      <c r="I367" s="1">
        <f>'O and M Class.'!L39</f>
        <v>48172789.797176644</v>
      </c>
      <c r="J367" s="10">
        <f t="shared" si="374"/>
        <v>28700346.762340076</v>
      </c>
      <c r="K367" s="10">
        <f t="shared" si="375"/>
        <v>18917260.129461467</v>
      </c>
      <c r="L367" s="10">
        <f t="shared" si="376"/>
        <v>555182.90537509485</v>
      </c>
      <c r="M367" s="10">
        <f t="shared" si="377"/>
        <v>0</v>
      </c>
      <c r="N367" s="10">
        <f t="shared" si="378"/>
        <v>0</v>
      </c>
      <c r="O367" s="10">
        <f t="shared" si="379"/>
        <v>0</v>
      </c>
      <c r="P367" s="10">
        <f t="shared" si="380"/>
        <v>0</v>
      </c>
      <c r="Q367" s="10">
        <f t="shared" si="381"/>
        <v>0</v>
      </c>
      <c r="R367" s="10">
        <f t="shared" si="382"/>
        <v>0</v>
      </c>
      <c r="S367" s="10">
        <f t="shared" si="383"/>
        <v>0</v>
      </c>
      <c r="T367" s="10">
        <f t="shared" si="384"/>
        <v>0</v>
      </c>
      <c r="U367" s="10">
        <f t="shared" si="385"/>
        <v>0</v>
      </c>
      <c r="V367" s="10">
        <f t="shared" si="386"/>
        <v>0</v>
      </c>
      <c r="W367" s="10">
        <f t="shared" si="387"/>
        <v>0</v>
      </c>
      <c r="X367" s="10">
        <f t="shared" si="388"/>
        <v>0</v>
      </c>
      <c r="Y367" s="1">
        <f t="shared" si="389"/>
        <v>0</v>
      </c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1:57">
      <c r="A368">
        <f t="shared" si="338"/>
        <v>343</v>
      </c>
      <c r="C368" s="2">
        <v>8052</v>
      </c>
      <c r="F368" t="s">
        <v>382</v>
      </c>
      <c r="G368" s="13">
        <v>18.399999999999999</v>
      </c>
      <c r="H368" s="10" t="str">
        <f t="shared" si="373"/>
        <v>Gas Costs</v>
      </c>
      <c r="I368" s="1">
        <f>'O and M Class.'!L40</f>
        <v>23895123.3854452</v>
      </c>
      <c r="J368" s="10">
        <f t="shared" si="374"/>
        <v>14236217.78972354</v>
      </c>
      <c r="K368" s="10">
        <f t="shared" si="375"/>
        <v>9383518.5134853423</v>
      </c>
      <c r="L368" s="10">
        <f t="shared" si="376"/>
        <v>275387.08223631576</v>
      </c>
      <c r="M368" s="10">
        <f t="shared" si="377"/>
        <v>0</v>
      </c>
      <c r="N368" s="10">
        <f t="shared" si="378"/>
        <v>0</v>
      </c>
      <c r="O368" s="10">
        <f t="shared" si="379"/>
        <v>0</v>
      </c>
      <c r="P368" s="10">
        <f t="shared" si="380"/>
        <v>0</v>
      </c>
      <c r="Q368" s="10">
        <f t="shared" si="381"/>
        <v>0</v>
      </c>
      <c r="R368" s="10">
        <f t="shared" si="382"/>
        <v>0</v>
      </c>
      <c r="S368" s="10">
        <f t="shared" si="383"/>
        <v>0</v>
      </c>
      <c r="T368" s="10">
        <f t="shared" si="384"/>
        <v>0</v>
      </c>
      <c r="U368" s="10">
        <f t="shared" si="385"/>
        <v>0</v>
      </c>
      <c r="V368" s="10">
        <f t="shared" si="386"/>
        <v>0</v>
      </c>
      <c r="W368" s="10">
        <f t="shared" si="387"/>
        <v>0</v>
      </c>
      <c r="X368" s="10">
        <f t="shared" si="388"/>
        <v>0</v>
      </c>
      <c r="Y368" s="1">
        <f t="shared" si="389"/>
        <v>0</v>
      </c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1:57">
      <c r="A369">
        <f t="shared" si="338"/>
        <v>344</v>
      </c>
      <c r="C369" s="2">
        <v>8053</v>
      </c>
      <c r="F369" t="s">
        <v>383</v>
      </c>
      <c r="G369" s="13">
        <v>18.399999999999999</v>
      </c>
      <c r="H369" s="10" t="str">
        <f t="shared" si="373"/>
        <v>Gas Costs</v>
      </c>
      <c r="I369" s="1">
        <f>'O and M Class.'!L41</f>
        <v>4334292.1910199849</v>
      </c>
      <c r="J369" s="10">
        <f t="shared" si="374"/>
        <v>2582281.1876854803</v>
      </c>
      <c r="K369" s="10">
        <f t="shared" si="375"/>
        <v>1702059.05034431</v>
      </c>
      <c r="L369" s="10">
        <f t="shared" si="376"/>
        <v>49951.952990193917</v>
      </c>
      <c r="M369" s="10">
        <f t="shared" si="377"/>
        <v>0</v>
      </c>
      <c r="N369" s="10">
        <f t="shared" si="378"/>
        <v>0</v>
      </c>
      <c r="O369" s="10">
        <f t="shared" si="379"/>
        <v>0</v>
      </c>
      <c r="P369" s="10">
        <f t="shared" si="380"/>
        <v>0</v>
      </c>
      <c r="Q369" s="10">
        <f t="shared" si="381"/>
        <v>0</v>
      </c>
      <c r="R369" s="10">
        <f t="shared" si="382"/>
        <v>0</v>
      </c>
      <c r="S369" s="10">
        <f t="shared" si="383"/>
        <v>0</v>
      </c>
      <c r="T369" s="10">
        <f t="shared" si="384"/>
        <v>0</v>
      </c>
      <c r="U369" s="10">
        <f t="shared" si="385"/>
        <v>0</v>
      </c>
      <c r="V369" s="10">
        <f t="shared" si="386"/>
        <v>0</v>
      </c>
      <c r="W369" s="10">
        <f t="shared" si="387"/>
        <v>0</v>
      </c>
      <c r="X369" s="10">
        <f t="shared" si="388"/>
        <v>0</v>
      </c>
      <c r="Y369" s="1">
        <f t="shared" si="389"/>
        <v>0</v>
      </c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1:57">
      <c r="A370">
        <f t="shared" si="338"/>
        <v>345</v>
      </c>
      <c r="C370" s="2">
        <v>8054</v>
      </c>
      <c r="F370" t="s">
        <v>642</v>
      </c>
      <c r="G370" s="13">
        <v>18.399999999999999</v>
      </c>
      <c r="H370" s="10" t="str">
        <f t="shared" si="373"/>
        <v>Gas Costs</v>
      </c>
      <c r="I370" s="1">
        <f>'O and M Class.'!L42</f>
        <v>4373421.2640433908</v>
      </c>
      <c r="J370" s="10">
        <f t="shared" si="374"/>
        <v>2605593.475991575</v>
      </c>
      <c r="K370" s="10">
        <f t="shared" si="375"/>
        <v>1717424.8793968728</v>
      </c>
      <c r="L370" s="10">
        <f t="shared" si="376"/>
        <v>50402.908654942272</v>
      </c>
      <c r="M370" s="10">
        <f t="shared" si="377"/>
        <v>0</v>
      </c>
      <c r="N370" s="10">
        <f t="shared" si="378"/>
        <v>0</v>
      </c>
      <c r="O370" s="10">
        <f t="shared" si="379"/>
        <v>0</v>
      </c>
      <c r="P370" s="10">
        <f t="shared" si="380"/>
        <v>0</v>
      </c>
      <c r="Q370" s="10">
        <f t="shared" si="381"/>
        <v>0</v>
      </c>
      <c r="R370" s="10">
        <f t="shared" si="382"/>
        <v>0</v>
      </c>
      <c r="S370" s="10">
        <f t="shared" si="383"/>
        <v>0</v>
      </c>
      <c r="T370" s="10">
        <f t="shared" si="384"/>
        <v>0</v>
      </c>
      <c r="U370" s="10">
        <f t="shared" si="385"/>
        <v>0</v>
      </c>
      <c r="V370" s="10">
        <f t="shared" si="386"/>
        <v>0</v>
      </c>
      <c r="W370" s="10">
        <f t="shared" si="387"/>
        <v>0</v>
      </c>
      <c r="X370" s="10">
        <f t="shared" si="388"/>
        <v>0</v>
      </c>
      <c r="Y370" s="1">
        <f t="shared" si="389"/>
        <v>0</v>
      </c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1:57">
      <c r="A371">
        <f t="shared" si="338"/>
        <v>346</v>
      </c>
      <c r="C371" s="2">
        <v>8058</v>
      </c>
      <c r="F371" t="s">
        <v>551</v>
      </c>
      <c r="G371" s="13">
        <v>18.399999999999999</v>
      </c>
      <c r="H371" s="10" t="str">
        <f t="shared" si="373"/>
        <v>Gas Costs</v>
      </c>
      <c r="I371" s="1">
        <f>'O and M Class.'!L43</f>
        <v>-2890436.8118652944</v>
      </c>
      <c r="J371" s="10">
        <f t="shared" si="374"/>
        <v>-1722062.1671371141</v>
      </c>
      <c r="K371" s="10">
        <f t="shared" si="375"/>
        <v>-1135062.8703059198</v>
      </c>
      <c r="L371" s="10">
        <f t="shared" si="376"/>
        <v>-33311.774422260081</v>
      </c>
      <c r="M371" s="10">
        <f t="shared" si="377"/>
        <v>0</v>
      </c>
      <c r="N371" s="10">
        <f t="shared" si="378"/>
        <v>0</v>
      </c>
      <c r="O371" s="10">
        <f t="shared" si="379"/>
        <v>0</v>
      </c>
      <c r="P371" s="10">
        <f t="shared" si="380"/>
        <v>0</v>
      </c>
      <c r="Q371" s="10">
        <f t="shared" si="381"/>
        <v>0</v>
      </c>
      <c r="R371" s="10">
        <f t="shared" si="382"/>
        <v>0</v>
      </c>
      <c r="S371" s="10">
        <f t="shared" si="383"/>
        <v>0</v>
      </c>
      <c r="T371" s="10">
        <f t="shared" si="384"/>
        <v>0</v>
      </c>
      <c r="U371" s="10">
        <f t="shared" si="385"/>
        <v>0</v>
      </c>
      <c r="V371" s="10">
        <f t="shared" si="386"/>
        <v>0</v>
      </c>
      <c r="W371" s="10">
        <f t="shared" si="387"/>
        <v>0</v>
      </c>
      <c r="X371" s="10">
        <f t="shared" si="388"/>
        <v>0</v>
      </c>
      <c r="Y371" s="1">
        <f t="shared" si="389"/>
        <v>0</v>
      </c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>
      <c r="A372">
        <f t="shared" si="338"/>
        <v>347</v>
      </c>
      <c r="C372" s="2">
        <v>8059</v>
      </c>
      <c r="F372" t="s">
        <v>384</v>
      </c>
      <c r="G372" s="13">
        <v>18.399999999999999</v>
      </c>
      <c r="H372" s="10" t="str">
        <f t="shared" si="373"/>
        <v>Gas Costs</v>
      </c>
      <c r="I372" s="1">
        <f>'O and M Class.'!L44</f>
        <v>-82419896.316314727</v>
      </c>
      <c r="J372" s="10">
        <f t="shared" si="374"/>
        <v>-49104060.909774974</v>
      </c>
      <c r="K372" s="10">
        <f t="shared" si="375"/>
        <v>-32365960.63926423</v>
      </c>
      <c r="L372" s="10">
        <f t="shared" si="376"/>
        <v>-949874.76727551955</v>
      </c>
      <c r="M372" s="10">
        <f t="shared" si="377"/>
        <v>0</v>
      </c>
      <c r="N372" s="10">
        <f t="shared" si="378"/>
        <v>0</v>
      </c>
      <c r="O372" s="10">
        <f t="shared" si="379"/>
        <v>0</v>
      </c>
      <c r="P372" s="10">
        <f t="shared" si="380"/>
        <v>0</v>
      </c>
      <c r="Q372" s="10">
        <f t="shared" si="381"/>
        <v>0</v>
      </c>
      <c r="R372" s="10">
        <f t="shared" si="382"/>
        <v>0</v>
      </c>
      <c r="S372" s="10">
        <f t="shared" si="383"/>
        <v>0</v>
      </c>
      <c r="T372" s="10">
        <f t="shared" si="384"/>
        <v>0</v>
      </c>
      <c r="U372" s="10">
        <f t="shared" si="385"/>
        <v>0</v>
      </c>
      <c r="V372" s="10">
        <f t="shared" si="386"/>
        <v>0</v>
      </c>
      <c r="W372" s="10">
        <f t="shared" si="387"/>
        <v>0</v>
      </c>
      <c r="X372" s="10">
        <f t="shared" si="388"/>
        <v>0</v>
      </c>
      <c r="Y372" s="1">
        <f t="shared" si="389"/>
        <v>0</v>
      </c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>
      <c r="A373">
        <f t="shared" si="338"/>
        <v>348</v>
      </c>
      <c r="C373" s="2">
        <v>8060</v>
      </c>
      <c r="F373" t="s">
        <v>552</v>
      </c>
      <c r="G373" s="13">
        <v>18.399999999999999</v>
      </c>
      <c r="H373" s="10" t="str">
        <f t="shared" si="373"/>
        <v>Gas Costs</v>
      </c>
      <c r="I373" s="1">
        <f>'O and M Class.'!L45</f>
        <v>2017827.9456554416</v>
      </c>
      <c r="J373" s="10">
        <f t="shared" si="374"/>
        <v>1202179.9441319811</v>
      </c>
      <c r="K373" s="10">
        <f t="shared" si="375"/>
        <v>792392.89036770782</v>
      </c>
      <c r="L373" s="10">
        <f t="shared" si="376"/>
        <v>23255.111155752587</v>
      </c>
      <c r="M373" s="10">
        <f t="shared" si="377"/>
        <v>0</v>
      </c>
      <c r="N373" s="10">
        <f t="shared" si="378"/>
        <v>0</v>
      </c>
      <c r="O373" s="10">
        <f t="shared" si="379"/>
        <v>0</v>
      </c>
      <c r="P373" s="10">
        <f t="shared" si="380"/>
        <v>0</v>
      </c>
      <c r="Q373" s="10">
        <f t="shared" si="381"/>
        <v>0</v>
      </c>
      <c r="R373" s="10">
        <f t="shared" si="382"/>
        <v>0</v>
      </c>
      <c r="S373" s="10">
        <f t="shared" si="383"/>
        <v>0</v>
      </c>
      <c r="T373" s="10">
        <f t="shared" si="384"/>
        <v>0</v>
      </c>
      <c r="U373" s="10">
        <f t="shared" si="385"/>
        <v>0</v>
      </c>
      <c r="V373" s="10">
        <f t="shared" si="386"/>
        <v>0</v>
      </c>
      <c r="W373" s="10">
        <f t="shared" si="387"/>
        <v>0</v>
      </c>
      <c r="X373" s="10">
        <f t="shared" si="388"/>
        <v>0</v>
      </c>
      <c r="Y373" s="1">
        <f t="shared" si="389"/>
        <v>0</v>
      </c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>
      <c r="A374">
        <f t="shared" si="338"/>
        <v>349</v>
      </c>
      <c r="C374" s="2">
        <v>8081</v>
      </c>
      <c r="F374" t="s">
        <v>553</v>
      </c>
      <c r="G374" s="13">
        <v>18.399999999999999</v>
      </c>
      <c r="H374" s="10" t="str">
        <f t="shared" si="373"/>
        <v>Gas Costs</v>
      </c>
      <c r="I374" s="1">
        <f>'O and M Class.'!L46</f>
        <v>14196428.651186859</v>
      </c>
      <c r="J374" s="10">
        <f t="shared" si="374"/>
        <v>8457937.0800684337</v>
      </c>
      <c r="K374" s="10">
        <f t="shared" si="375"/>
        <v>5574880.2349740909</v>
      </c>
      <c r="L374" s="10">
        <f t="shared" si="376"/>
        <v>163611.33614433292</v>
      </c>
      <c r="M374" s="10">
        <f t="shared" si="377"/>
        <v>0</v>
      </c>
      <c r="N374" s="10">
        <f t="shared" si="378"/>
        <v>0</v>
      </c>
      <c r="O374" s="10">
        <f t="shared" si="379"/>
        <v>0</v>
      </c>
      <c r="P374" s="10">
        <f t="shared" si="380"/>
        <v>0</v>
      </c>
      <c r="Q374" s="10">
        <f t="shared" si="381"/>
        <v>0</v>
      </c>
      <c r="R374" s="10">
        <f t="shared" si="382"/>
        <v>0</v>
      </c>
      <c r="S374" s="10">
        <f t="shared" si="383"/>
        <v>0</v>
      </c>
      <c r="T374" s="10">
        <f t="shared" si="384"/>
        <v>0</v>
      </c>
      <c r="U374" s="10">
        <f t="shared" si="385"/>
        <v>0</v>
      </c>
      <c r="V374" s="10">
        <f t="shared" si="386"/>
        <v>0</v>
      </c>
      <c r="W374" s="10">
        <f t="shared" si="387"/>
        <v>0</v>
      </c>
      <c r="X374" s="10">
        <f t="shared" si="388"/>
        <v>0</v>
      </c>
      <c r="Y374" s="1">
        <f t="shared" si="389"/>
        <v>0</v>
      </c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1:57">
      <c r="A375">
        <f t="shared" si="338"/>
        <v>350</v>
      </c>
      <c r="C375" s="2">
        <v>8082</v>
      </c>
      <c r="F375" t="s">
        <v>554</v>
      </c>
      <c r="G375" s="13">
        <v>18.399999999999999</v>
      </c>
      <c r="H375" s="10" t="str">
        <f t="shared" si="373"/>
        <v>Gas Costs</v>
      </c>
      <c r="I375" s="1">
        <f>'O and M Class.'!L47</f>
        <v>-11565589.444757191</v>
      </c>
      <c r="J375" s="10">
        <f t="shared" si="374"/>
        <v>-6890537.7698271917</v>
      </c>
      <c r="K375" s="10">
        <f t="shared" si="375"/>
        <v>-4541760.2965948349</v>
      </c>
      <c r="L375" s="10">
        <f t="shared" si="376"/>
        <v>-133291.37833516457</v>
      </c>
      <c r="M375" s="10">
        <f t="shared" si="377"/>
        <v>0</v>
      </c>
      <c r="N375" s="10">
        <f t="shared" si="378"/>
        <v>0</v>
      </c>
      <c r="O375" s="10">
        <f t="shared" si="379"/>
        <v>0</v>
      </c>
      <c r="P375" s="10">
        <f t="shared" si="380"/>
        <v>0</v>
      </c>
      <c r="Q375" s="10">
        <f t="shared" si="381"/>
        <v>0</v>
      </c>
      <c r="R375" s="10">
        <f t="shared" si="382"/>
        <v>0</v>
      </c>
      <c r="S375" s="10">
        <f t="shared" si="383"/>
        <v>0</v>
      </c>
      <c r="T375" s="10">
        <f t="shared" si="384"/>
        <v>0</v>
      </c>
      <c r="U375" s="10">
        <f t="shared" si="385"/>
        <v>0</v>
      </c>
      <c r="V375" s="10">
        <f t="shared" si="386"/>
        <v>0</v>
      </c>
      <c r="W375" s="10">
        <f t="shared" si="387"/>
        <v>0</v>
      </c>
      <c r="X375" s="10">
        <f t="shared" si="388"/>
        <v>0</v>
      </c>
      <c r="Y375" s="1">
        <f>SUM(J375:X375)-I375</f>
        <v>0</v>
      </c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1:57">
      <c r="A376">
        <f t="shared" si="338"/>
        <v>351</v>
      </c>
      <c r="C376" s="2">
        <v>8120</v>
      </c>
      <c r="F376" t="s">
        <v>555</v>
      </c>
      <c r="G376" s="13">
        <v>18.399999999999999</v>
      </c>
      <c r="H376" s="10" t="str">
        <f t="shared" si="373"/>
        <v>Gas Costs</v>
      </c>
      <c r="I376" s="1">
        <f>'O and M Class.'!L48</f>
        <v>-11533.489346341779</v>
      </c>
      <c r="J376" s="10">
        <f t="shared" si="374"/>
        <v>-6871.4131984767155</v>
      </c>
      <c r="K376" s="10">
        <f t="shared" si="375"/>
        <v>-4529.1547175021069</v>
      </c>
      <c r="L376" s="10">
        <f t="shared" si="376"/>
        <v>-132.92143036295599</v>
      </c>
      <c r="M376" s="10">
        <f t="shared" si="377"/>
        <v>0</v>
      </c>
      <c r="N376" s="10">
        <f t="shared" si="378"/>
        <v>0</v>
      </c>
      <c r="O376" s="10">
        <f t="shared" si="379"/>
        <v>0</v>
      </c>
      <c r="P376" s="10">
        <f t="shared" si="380"/>
        <v>0</v>
      </c>
      <c r="Q376" s="10">
        <f t="shared" si="381"/>
        <v>0</v>
      </c>
      <c r="R376" s="10">
        <f t="shared" si="382"/>
        <v>0</v>
      </c>
      <c r="S376" s="10">
        <f t="shared" si="383"/>
        <v>0</v>
      </c>
      <c r="T376" s="10">
        <f t="shared" si="384"/>
        <v>0</v>
      </c>
      <c r="U376" s="10">
        <f t="shared" si="385"/>
        <v>0</v>
      </c>
      <c r="V376" s="10">
        <f t="shared" si="386"/>
        <v>0</v>
      </c>
      <c r="W376" s="10">
        <f t="shared" si="387"/>
        <v>0</v>
      </c>
      <c r="X376" s="10">
        <f t="shared" si="388"/>
        <v>0</v>
      </c>
      <c r="Y376" s="1">
        <f>SUM(J376:X376)-I376</f>
        <v>0</v>
      </c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1:57">
      <c r="A377">
        <f t="shared" si="338"/>
        <v>352</v>
      </c>
      <c r="C377" s="2">
        <v>8580</v>
      </c>
      <c r="F377" t="s">
        <v>463</v>
      </c>
      <c r="G377" s="13">
        <v>18.399999999999999</v>
      </c>
      <c r="H377" s="10" t="str">
        <f t="shared" si="373"/>
        <v>Gas Costs</v>
      </c>
      <c r="I377" s="1">
        <f>'O and M Class.'!L49</f>
        <v>32676305.74933539</v>
      </c>
      <c r="J377" s="10">
        <f t="shared" si="374"/>
        <v>19467863.702034071</v>
      </c>
      <c r="K377" s="10">
        <f t="shared" si="375"/>
        <v>12831853.387204571</v>
      </c>
      <c r="L377" s="10">
        <f t="shared" si="376"/>
        <v>376588.66009674576</v>
      </c>
      <c r="M377" s="10">
        <f t="shared" si="377"/>
        <v>0</v>
      </c>
      <c r="N377" s="10">
        <f t="shared" si="378"/>
        <v>0</v>
      </c>
      <c r="O377" s="10">
        <f t="shared" si="379"/>
        <v>0</v>
      </c>
      <c r="P377" s="10">
        <f t="shared" si="380"/>
        <v>0</v>
      </c>
      <c r="Q377" s="10">
        <f t="shared" si="381"/>
        <v>0</v>
      </c>
      <c r="R377" s="10">
        <f t="shared" si="382"/>
        <v>0</v>
      </c>
      <c r="S377" s="10">
        <f t="shared" si="383"/>
        <v>0</v>
      </c>
      <c r="T377" s="10">
        <f t="shared" si="384"/>
        <v>0</v>
      </c>
      <c r="U377" s="10">
        <f t="shared" si="385"/>
        <v>0</v>
      </c>
      <c r="V377" s="10">
        <f t="shared" si="386"/>
        <v>0</v>
      </c>
      <c r="W377" s="10">
        <f t="shared" si="387"/>
        <v>0</v>
      </c>
      <c r="X377" s="10">
        <f t="shared" si="388"/>
        <v>0</v>
      </c>
      <c r="Y377" s="1">
        <f>SUM(J377:X377)-I377</f>
        <v>0</v>
      </c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>
      <c r="A378">
        <f t="shared" si="338"/>
        <v>353</v>
      </c>
      <c r="C378" s="2"/>
      <c r="E378" t="s">
        <v>79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>
      <c r="A379">
        <f t="shared" si="338"/>
        <v>354</v>
      </c>
      <c r="C379" s="2">
        <v>8350</v>
      </c>
      <c r="F379" t="s">
        <v>104</v>
      </c>
      <c r="G379" s="13">
        <v>18.399999999999999</v>
      </c>
      <c r="H379" s="10" t="str">
        <f>VLOOKUP($G379,alloc,3)</f>
        <v>Gas Costs</v>
      </c>
      <c r="I379" s="1">
        <f>'O and M Class.'!L$51</f>
        <v>0</v>
      </c>
      <c r="J379" s="10">
        <f>$I379*VLOOKUP($G379,alloc,6)</f>
        <v>0</v>
      </c>
      <c r="K379" s="10">
        <f>$I379*VLOOKUP($G379,alloc,7)</f>
        <v>0</v>
      </c>
      <c r="L379" s="10">
        <f>$I379*VLOOKUP($G379,alloc,8)</f>
        <v>0</v>
      </c>
      <c r="M379" s="10">
        <f>$I379*VLOOKUP($G379,alloc,9)</f>
        <v>0</v>
      </c>
      <c r="N379" s="10">
        <f>$I379*VLOOKUP($G379,alloc,10)</f>
        <v>0</v>
      </c>
      <c r="O379" s="10">
        <f>$I379*VLOOKUP($G379,alloc,11)</f>
        <v>0</v>
      </c>
      <c r="P379" s="10">
        <f>$I379*VLOOKUP($G379,alloc,12)</f>
        <v>0</v>
      </c>
      <c r="Q379" s="10">
        <f>$I379*VLOOKUP($G379,alloc,13)</f>
        <v>0</v>
      </c>
      <c r="R379" s="10">
        <f>$I379*VLOOKUP($G379,alloc,14)</f>
        <v>0</v>
      </c>
      <c r="S379" s="10">
        <f>$I379*VLOOKUP($G379,alloc,15)</f>
        <v>0</v>
      </c>
      <c r="T379" s="10">
        <f>$I379*VLOOKUP($G379,alloc,16)</f>
        <v>0</v>
      </c>
      <c r="U379" s="10">
        <f>$I379*VLOOKUP($G379,alloc,17)</f>
        <v>0</v>
      </c>
      <c r="V379" s="10">
        <f>$I379*VLOOKUP($G379,alloc,18)</f>
        <v>0</v>
      </c>
      <c r="W379" s="10">
        <f>$I379*VLOOKUP($G379,alloc,19)</f>
        <v>0</v>
      </c>
      <c r="X379" s="10">
        <f>$I379*VLOOKUP($G379,alloc,20)</f>
        <v>0</v>
      </c>
      <c r="Y379" s="1">
        <f>SUM(J379:X379)-I379</f>
        <v>0</v>
      </c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>
      <c r="A380">
        <f t="shared" si="338"/>
        <v>355</v>
      </c>
      <c r="C380" s="2"/>
      <c r="D380" t="s">
        <v>67</v>
      </c>
      <c r="G380" s="13"/>
      <c r="H380" s="10"/>
      <c r="I380" s="1">
        <f>'O and M Class.'!L$52</f>
        <v>77873656.336473569</v>
      </c>
      <c r="J380" s="1">
        <f t="shared" ref="J380:X380" si="390">SUM(J363:J379)</f>
        <v>46395505.635405079</v>
      </c>
      <c r="K380" s="1">
        <f t="shared" si="390"/>
        <v>30580670.547664568</v>
      </c>
      <c r="L380" s="1">
        <f t="shared" si="390"/>
        <v>897480.15340392361</v>
      </c>
      <c r="M380" s="1">
        <f t="shared" si="390"/>
        <v>0</v>
      </c>
      <c r="N380" s="1">
        <f t="shared" si="390"/>
        <v>0</v>
      </c>
      <c r="O380" s="1">
        <f t="shared" si="390"/>
        <v>0</v>
      </c>
      <c r="P380" s="1">
        <f t="shared" si="390"/>
        <v>0</v>
      </c>
      <c r="Q380" s="1">
        <f t="shared" si="390"/>
        <v>0</v>
      </c>
      <c r="R380" s="1">
        <f t="shared" si="390"/>
        <v>0</v>
      </c>
      <c r="S380" s="1">
        <f t="shared" si="390"/>
        <v>0</v>
      </c>
      <c r="T380" s="1">
        <f t="shared" si="390"/>
        <v>0</v>
      </c>
      <c r="U380" s="1">
        <f t="shared" si="390"/>
        <v>0</v>
      </c>
      <c r="V380" s="1">
        <f t="shared" si="390"/>
        <v>0</v>
      </c>
      <c r="W380" s="1">
        <f t="shared" si="390"/>
        <v>0</v>
      </c>
      <c r="X380" s="1">
        <f t="shared" si="390"/>
        <v>0</v>
      </c>
      <c r="Y380" s="1">
        <f>SUM(J380:X380)-I380</f>
        <v>0</v>
      </c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1:57">
      <c r="A381">
        <f t="shared" si="338"/>
        <v>356</v>
      </c>
      <c r="C381" s="2"/>
      <c r="G381" s="13"/>
      <c r="H381" s="10"/>
      <c r="I381" s="1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1:57">
      <c r="A382">
        <f t="shared" si="338"/>
        <v>357</v>
      </c>
      <c r="C382" s="2"/>
      <c r="D382" t="s">
        <v>112</v>
      </c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1:57">
      <c r="A383">
        <f t="shared" si="338"/>
        <v>358</v>
      </c>
      <c r="C383" s="2"/>
      <c r="E383" t="s">
        <v>70</v>
      </c>
      <c r="G383" s="13"/>
      <c r="H383" s="10"/>
      <c r="I383" s="1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1:57">
      <c r="A384">
        <f t="shared" si="338"/>
        <v>359</v>
      </c>
      <c r="C384" s="44">
        <v>8140</v>
      </c>
      <c r="F384" t="s">
        <v>556</v>
      </c>
      <c r="G384" s="13">
        <v>1.5</v>
      </c>
      <c r="H384" s="10" t="str">
        <f t="shared" ref="H384:H393" si="391">VLOOKUP($G384,alloc,3)</f>
        <v>Winter Volumes</v>
      </c>
      <c r="I384" s="1">
        <f>'O and M Class.'!L$56</f>
        <v>326.39960954915466</v>
      </c>
      <c r="J384" s="10">
        <f t="shared" ref="J384:J393" si="392">$I384*VLOOKUP($G384,alloc,6)</f>
        <v>126.03591112131437</v>
      </c>
      <c r="K384" s="10">
        <f t="shared" ref="K384:K393" si="393">$I384*VLOOKUP($G384,alloc,7)</f>
        <v>74.544228300217114</v>
      </c>
      <c r="L384" s="10">
        <f t="shared" ref="L384:L393" si="394">$I384*VLOOKUP($G384,alloc,8)</f>
        <v>1.3895109042858713</v>
      </c>
      <c r="M384" s="10">
        <f t="shared" ref="M384:M393" si="395">$I384*VLOOKUP($G384,alloc,9)</f>
        <v>61.577362918612323</v>
      </c>
      <c r="N384" s="10">
        <f t="shared" ref="N384:N393" si="396">$I384*VLOOKUP($G384,alloc,10)</f>
        <v>62.852596304724976</v>
      </c>
      <c r="O384" s="10">
        <f t="shared" ref="O384:O393" si="397">$I384*VLOOKUP($G384,alloc,11)</f>
        <v>0</v>
      </c>
      <c r="P384" s="10">
        <f t="shared" ref="P384:P393" si="398">$I384*VLOOKUP($G384,alloc,12)</f>
        <v>0</v>
      </c>
      <c r="Q384" s="10">
        <f t="shared" ref="Q384:Q393" si="399">$I384*VLOOKUP($G384,alloc,13)</f>
        <v>0</v>
      </c>
      <c r="R384" s="10">
        <f t="shared" ref="R384:R393" si="400">$I384*VLOOKUP($G384,alloc,14)</f>
        <v>0</v>
      </c>
      <c r="S384" s="10">
        <f t="shared" ref="S384:S393" si="401">$I384*VLOOKUP($G384,alloc,15)</f>
        <v>0</v>
      </c>
      <c r="T384" s="10">
        <f t="shared" ref="T384:T393" si="402">$I384*VLOOKUP($G384,alloc,16)</f>
        <v>0</v>
      </c>
      <c r="U384" s="10">
        <f t="shared" ref="U384:U393" si="403">$I384*VLOOKUP($G384,alloc,17)</f>
        <v>0</v>
      </c>
      <c r="V384" s="10">
        <f t="shared" ref="V384:V393" si="404">$I384*VLOOKUP($G384,alloc,18)</f>
        <v>0</v>
      </c>
      <c r="W384" s="10">
        <f t="shared" ref="W384:W393" si="405">$I384*VLOOKUP($G384,alloc,19)</f>
        <v>0</v>
      </c>
      <c r="X384" s="10">
        <f t="shared" ref="X384:X393" si="406">$I384*VLOOKUP($G384,alloc,20)</f>
        <v>0</v>
      </c>
      <c r="Y384" s="1">
        <f t="shared" ref="Y384:Y393" si="407">SUM(J384:X384)-I384</f>
        <v>0</v>
      </c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1:57">
      <c r="A385">
        <f t="shared" si="338"/>
        <v>360</v>
      </c>
      <c r="C385" s="44">
        <v>8160</v>
      </c>
      <c r="F385" t="s">
        <v>557</v>
      </c>
      <c r="G385" s="13">
        <v>1.5</v>
      </c>
      <c r="H385" s="10" t="str">
        <f t="shared" si="391"/>
        <v>Winter Volumes</v>
      </c>
      <c r="I385" s="1">
        <f>'O and M Class.'!L$57</f>
        <v>185157.59343091844</v>
      </c>
      <c r="J385" s="10">
        <f t="shared" si="392"/>
        <v>71496.733777744608</v>
      </c>
      <c r="K385" s="10">
        <f t="shared" si="393"/>
        <v>42286.906946053088</v>
      </c>
      <c r="L385" s="10">
        <f t="shared" si="394"/>
        <v>788.23162637651967</v>
      </c>
      <c r="M385" s="10">
        <f t="shared" si="395"/>
        <v>34931.15798631341</v>
      </c>
      <c r="N385" s="10">
        <f t="shared" si="396"/>
        <v>35654.5630944308</v>
      </c>
      <c r="O385" s="10">
        <f t="shared" si="397"/>
        <v>0</v>
      </c>
      <c r="P385" s="10">
        <f t="shared" si="398"/>
        <v>0</v>
      </c>
      <c r="Q385" s="10">
        <f t="shared" si="399"/>
        <v>0</v>
      </c>
      <c r="R385" s="10">
        <f t="shared" si="400"/>
        <v>0</v>
      </c>
      <c r="S385" s="10">
        <f t="shared" si="401"/>
        <v>0</v>
      </c>
      <c r="T385" s="10">
        <f t="shared" si="402"/>
        <v>0</v>
      </c>
      <c r="U385" s="10">
        <f t="shared" si="403"/>
        <v>0</v>
      </c>
      <c r="V385" s="10">
        <f t="shared" si="404"/>
        <v>0</v>
      </c>
      <c r="W385" s="10">
        <f t="shared" si="405"/>
        <v>0</v>
      </c>
      <c r="X385" s="10">
        <f t="shared" si="406"/>
        <v>0</v>
      </c>
      <c r="Y385" s="1">
        <f t="shared" si="407"/>
        <v>0</v>
      </c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1:57">
      <c r="A386">
        <f t="shared" si="338"/>
        <v>361</v>
      </c>
      <c r="C386" s="44">
        <v>8170</v>
      </c>
      <c r="F386" t="s">
        <v>558</v>
      </c>
      <c r="G386" s="13">
        <v>1.5</v>
      </c>
      <c r="H386" s="10" t="str">
        <f t="shared" si="391"/>
        <v>Winter Volumes</v>
      </c>
      <c r="I386" s="1">
        <f>'O and M Class.'!L$58</f>
        <v>20632.293183914549</v>
      </c>
      <c r="J386" s="10">
        <f t="shared" si="392"/>
        <v>7966.9515338839328</v>
      </c>
      <c r="K386" s="10">
        <f t="shared" si="393"/>
        <v>4712.0717318968464</v>
      </c>
      <c r="L386" s="10">
        <f t="shared" si="394"/>
        <v>87.833427249106137</v>
      </c>
      <c r="M386" s="10">
        <f t="shared" si="395"/>
        <v>3892.4133732389996</v>
      </c>
      <c r="N386" s="10">
        <f t="shared" si="396"/>
        <v>3973.0231176456641</v>
      </c>
      <c r="O386" s="10">
        <f t="shared" si="397"/>
        <v>0</v>
      </c>
      <c r="P386" s="10">
        <f t="shared" si="398"/>
        <v>0</v>
      </c>
      <c r="Q386" s="10">
        <f t="shared" si="399"/>
        <v>0</v>
      </c>
      <c r="R386" s="10">
        <f t="shared" si="400"/>
        <v>0</v>
      </c>
      <c r="S386" s="10">
        <f t="shared" si="401"/>
        <v>0</v>
      </c>
      <c r="T386" s="10">
        <f t="shared" si="402"/>
        <v>0</v>
      </c>
      <c r="U386" s="10">
        <f t="shared" si="403"/>
        <v>0</v>
      </c>
      <c r="V386" s="10">
        <f t="shared" si="404"/>
        <v>0</v>
      </c>
      <c r="W386" s="10">
        <f t="shared" si="405"/>
        <v>0</v>
      </c>
      <c r="X386" s="10">
        <f t="shared" si="406"/>
        <v>0</v>
      </c>
      <c r="Y386" s="1">
        <f t="shared" si="407"/>
        <v>0</v>
      </c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1:57">
      <c r="A387">
        <f t="shared" si="338"/>
        <v>362</v>
      </c>
      <c r="C387" s="44">
        <v>8180</v>
      </c>
      <c r="F387" t="s">
        <v>559</v>
      </c>
      <c r="G387" s="13">
        <v>1.5</v>
      </c>
      <c r="H387" s="10" t="str">
        <f t="shared" si="391"/>
        <v>Winter Volumes</v>
      </c>
      <c r="I387" s="1">
        <f>'O and M Class.'!L$59</f>
        <v>26089.922652751753</v>
      </c>
      <c r="J387" s="10">
        <f t="shared" si="392"/>
        <v>10074.360006637768</v>
      </c>
      <c r="K387" s="10">
        <f t="shared" si="393"/>
        <v>5958.5032998296047</v>
      </c>
      <c r="L387" s="10">
        <f t="shared" si="394"/>
        <v>111.06702017213678</v>
      </c>
      <c r="M387" s="10">
        <f t="shared" si="395"/>
        <v>4922.0298943558591</v>
      </c>
      <c r="N387" s="10">
        <f t="shared" si="396"/>
        <v>5023.9624317563839</v>
      </c>
      <c r="O387" s="10">
        <f t="shared" si="397"/>
        <v>0</v>
      </c>
      <c r="P387" s="10">
        <f t="shared" si="398"/>
        <v>0</v>
      </c>
      <c r="Q387" s="10">
        <f t="shared" si="399"/>
        <v>0</v>
      </c>
      <c r="R387" s="10">
        <f t="shared" si="400"/>
        <v>0</v>
      </c>
      <c r="S387" s="10">
        <f t="shared" si="401"/>
        <v>0</v>
      </c>
      <c r="T387" s="10">
        <f t="shared" si="402"/>
        <v>0</v>
      </c>
      <c r="U387" s="10">
        <f t="shared" si="403"/>
        <v>0</v>
      </c>
      <c r="V387" s="10">
        <f t="shared" si="404"/>
        <v>0</v>
      </c>
      <c r="W387" s="10">
        <f t="shared" si="405"/>
        <v>0</v>
      </c>
      <c r="X387" s="10">
        <f t="shared" si="406"/>
        <v>0</v>
      </c>
      <c r="Y387" s="1">
        <f t="shared" si="407"/>
        <v>0</v>
      </c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1:57">
      <c r="A388">
        <f t="shared" si="338"/>
        <v>363</v>
      </c>
      <c r="C388" s="44">
        <v>8190</v>
      </c>
      <c r="F388" t="s">
        <v>560</v>
      </c>
      <c r="G388" s="13">
        <v>1.5</v>
      </c>
      <c r="H388" s="10" t="str">
        <f t="shared" si="391"/>
        <v>Winter Volumes</v>
      </c>
      <c r="I388" s="1">
        <f>'O and M Class.'!L$60</f>
        <v>495.38122405435178</v>
      </c>
      <c r="J388" s="10">
        <f t="shared" si="392"/>
        <v>191.28645408713206</v>
      </c>
      <c r="K388" s="10">
        <f t="shared" si="393"/>
        <v>113.13681138453506</v>
      </c>
      <c r="L388" s="10">
        <f t="shared" si="394"/>
        <v>2.1088800123038838</v>
      </c>
      <c r="M388" s="10">
        <f t="shared" si="395"/>
        <v>93.456819567878142</v>
      </c>
      <c r="N388" s="10">
        <f t="shared" si="396"/>
        <v>95.392259002502612</v>
      </c>
      <c r="O388" s="10">
        <f t="shared" si="397"/>
        <v>0</v>
      </c>
      <c r="P388" s="10">
        <f t="shared" si="398"/>
        <v>0</v>
      </c>
      <c r="Q388" s="10">
        <f t="shared" si="399"/>
        <v>0</v>
      </c>
      <c r="R388" s="10">
        <f t="shared" si="400"/>
        <v>0</v>
      </c>
      <c r="S388" s="10">
        <f t="shared" si="401"/>
        <v>0</v>
      </c>
      <c r="T388" s="10">
        <f t="shared" si="402"/>
        <v>0</v>
      </c>
      <c r="U388" s="10">
        <f t="shared" si="403"/>
        <v>0</v>
      </c>
      <c r="V388" s="10">
        <f t="shared" si="404"/>
        <v>0</v>
      </c>
      <c r="W388" s="10">
        <f t="shared" si="405"/>
        <v>0</v>
      </c>
      <c r="X388" s="10">
        <f t="shared" si="406"/>
        <v>0</v>
      </c>
      <c r="Y388" s="1">
        <f t="shared" si="407"/>
        <v>0</v>
      </c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1:57">
      <c r="A389">
        <f t="shared" si="338"/>
        <v>364</v>
      </c>
      <c r="C389" s="44">
        <v>8200</v>
      </c>
      <c r="F389" t="s">
        <v>561</v>
      </c>
      <c r="G389" s="13">
        <v>1.5</v>
      </c>
      <c r="H389" s="10" t="str">
        <f t="shared" si="391"/>
        <v>Winter Volumes</v>
      </c>
      <c r="I389" s="1">
        <f>'O and M Class.'!L$61</f>
        <v>3988.6832531749665</v>
      </c>
      <c r="J389" s="10">
        <f t="shared" si="392"/>
        <v>1540.1897345484651</v>
      </c>
      <c r="K389" s="10">
        <f t="shared" si="393"/>
        <v>910.94874608650537</v>
      </c>
      <c r="L389" s="10">
        <f t="shared" si="394"/>
        <v>16.980163921410586</v>
      </c>
      <c r="M389" s="10">
        <f t="shared" si="395"/>
        <v>752.49047199352651</v>
      </c>
      <c r="N389" s="10">
        <f t="shared" si="396"/>
        <v>768.07413662505883</v>
      </c>
      <c r="O389" s="10">
        <f t="shared" si="397"/>
        <v>0</v>
      </c>
      <c r="P389" s="10">
        <f t="shared" si="398"/>
        <v>0</v>
      </c>
      <c r="Q389" s="10">
        <f t="shared" si="399"/>
        <v>0</v>
      </c>
      <c r="R389" s="10">
        <f t="shared" si="400"/>
        <v>0</v>
      </c>
      <c r="S389" s="10">
        <f t="shared" si="401"/>
        <v>0</v>
      </c>
      <c r="T389" s="10">
        <f t="shared" si="402"/>
        <v>0</v>
      </c>
      <c r="U389" s="10">
        <f t="shared" si="403"/>
        <v>0</v>
      </c>
      <c r="V389" s="10">
        <f t="shared" si="404"/>
        <v>0</v>
      </c>
      <c r="W389" s="10">
        <f t="shared" si="405"/>
        <v>0</v>
      </c>
      <c r="X389" s="10">
        <f t="shared" si="406"/>
        <v>0</v>
      </c>
      <c r="Y389" s="1">
        <f t="shared" si="407"/>
        <v>0</v>
      </c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>
      <c r="A390">
        <f t="shared" si="338"/>
        <v>365</v>
      </c>
      <c r="C390" s="44">
        <v>8210</v>
      </c>
      <c r="F390" t="s">
        <v>562</v>
      </c>
      <c r="G390" s="13">
        <v>1.5</v>
      </c>
      <c r="H390" s="10" t="str">
        <f t="shared" si="391"/>
        <v>Winter Volumes</v>
      </c>
      <c r="I390" s="1">
        <f>'O and M Class.'!L$62</f>
        <v>19896.833136022382</v>
      </c>
      <c r="J390" s="10">
        <f t="shared" si="392"/>
        <v>7682.9610678492136</v>
      </c>
      <c r="K390" s="10">
        <f t="shared" si="393"/>
        <v>4544.1049203204184</v>
      </c>
      <c r="L390" s="10">
        <f t="shared" si="394"/>
        <v>84.702511260498383</v>
      </c>
      <c r="M390" s="10">
        <f t="shared" si="395"/>
        <v>3753.6641561558345</v>
      </c>
      <c r="N390" s="10">
        <f t="shared" si="396"/>
        <v>3831.4004804364158</v>
      </c>
      <c r="O390" s="10">
        <f t="shared" si="397"/>
        <v>0</v>
      </c>
      <c r="P390" s="10">
        <f t="shared" si="398"/>
        <v>0</v>
      </c>
      <c r="Q390" s="10">
        <f t="shared" si="399"/>
        <v>0</v>
      </c>
      <c r="R390" s="10">
        <f t="shared" si="400"/>
        <v>0</v>
      </c>
      <c r="S390" s="10">
        <f t="shared" si="401"/>
        <v>0</v>
      </c>
      <c r="T390" s="10">
        <f t="shared" si="402"/>
        <v>0</v>
      </c>
      <c r="U390" s="10">
        <f t="shared" si="403"/>
        <v>0</v>
      </c>
      <c r="V390" s="10">
        <f t="shared" si="404"/>
        <v>0</v>
      </c>
      <c r="W390" s="10">
        <f t="shared" si="405"/>
        <v>0</v>
      </c>
      <c r="X390" s="10">
        <f t="shared" si="406"/>
        <v>0</v>
      </c>
      <c r="Y390" s="1">
        <f t="shared" si="407"/>
        <v>0</v>
      </c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>
      <c r="A391">
        <f t="shared" si="338"/>
        <v>366</v>
      </c>
      <c r="C391" s="44">
        <v>8240</v>
      </c>
      <c r="F391" t="s">
        <v>563</v>
      </c>
      <c r="G391" s="13">
        <v>1.5</v>
      </c>
      <c r="H391" s="10" t="str">
        <f t="shared" si="391"/>
        <v>Winter Volumes</v>
      </c>
      <c r="I391" s="1">
        <f>'O and M Class.'!L$63</f>
        <v>0</v>
      </c>
      <c r="J391" s="10">
        <f t="shared" si="392"/>
        <v>0</v>
      </c>
      <c r="K391" s="10">
        <f t="shared" si="393"/>
        <v>0</v>
      </c>
      <c r="L391" s="10">
        <f t="shared" si="394"/>
        <v>0</v>
      </c>
      <c r="M391" s="10">
        <f t="shared" si="395"/>
        <v>0</v>
      </c>
      <c r="N391" s="10">
        <f t="shared" si="396"/>
        <v>0</v>
      </c>
      <c r="O391" s="10">
        <f t="shared" si="397"/>
        <v>0</v>
      </c>
      <c r="P391" s="10">
        <f t="shared" si="398"/>
        <v>0</v>
      </c>
      <c r="Q391" s="10">
        <f t="shared" si="399"/>
        <v>0</v>
      </c>
      <c r="R391" s="10">
        <f t="shared" si="400"/>
        <v>0</v>
      </c>
      <c r="S391" s="10">
        <f t="shared" si="401"/>
        <v>0</v>
      </c>
      <c r="T391" s="10">
        <f t="shared" si="402"/>
        <v>0</v>
      </c>
      <c r="U391" s="10">
        <f t="shared" si="403"/>
        <v>0</v>
      </c>
      <c r="V391" s="10">
        <f t="shared" si="404"/>
        <v>0</v>
      </c>
      <c r="W391" s="10">
        <f t="shared" si="405"/>
        <v>0</v>
      </c>
      <c r="X391" s="10">
        <f t="shared" si="406"/>
        <v>0</v>
      </c>
      <c r="Y391" s="1">
        <f t="shared" si="407"/>
        <v>0</v>
      </c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>
      <c r="A392">
        <f t="shared" si="338"/>
        <v>367</v>
      </c>
      <c r="C392" s="44">
        <v>8250</v>
      </c>
      <c r="F392" t="s">
        <v>564</v>
      </c>
      <c r="G392" s="13">
        <v>1.5</v>
      </c>
      <c r="H392" s="10" t="str">
        <f t="shared" si="391"/>
        <v>Winter Volumes</v>
      </c>
      <c r="I392" s="1">
        <f>'O and M Class.'!L$64</f>
        <v>4604.6628744105574</v>
      </c>
      <c r="J392" s="10">
        <f t="shared" si="392"/>
        <v>1778.0440411201712</v>
      </c>
      <c r="K392" s="10">
        <f t="shared" si="393"/>
        <v>1051.6282204801537</v>
      </c>
      <c r="L392" s="10">
        <f t="shared" si="394"/>
        <v>19.602441569680376</v>
      </c>
      <c r="M392" s="10">
        <f t="shared" si="395"/>
        <v>868.69894644509031</v>
      </c>
      <c r="N392" s="10">
        <f t="shared" si="396"/>
        <v>886.68922479546154</v>
      </c>
      <c r="O392" s="10">
        <f t="shared" si="397"/>
        <v>0</v>
      </c>
      <c r="P392" s="10">
        <f t="shared" si="398"/>
        <v>0</v>
      </c>
      <c r="Q392" s="10">
        <f t="shared" si="399"/>
        <v>0</v>
      </c>
      <c r="R392" s="10">
        <f t="shared" si="400"/>
        <v>0</v>
      </c>
      <c r="S392" s="10">
        <f t="shared" si="401"/>
        <v>0</v>
      </c>
      <c r="T392" s="10">
        <f t="shared" si="402"/>
        <v>0</v>
      </c>
      <c r="U392" s="10">
        <f t="shared" si="403"/>
        <v>0</v>
      </c>
      <c r="V392" s="10">
        <f t="shared" si="404"/>
        <v>0</v>
      </c>
      <c r="W392" s="10">
        <f t="shared" si="405"/>
        <v>0</v>
      </c>
      <c r="X392" s="10">
        <f t="shared" si="406"/>
        <v>0</v>
      </c>
      <c r="Y392" s="1">
        <f t="shared" si="407"/>
        <v>0</v>
      </c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1:57">
      <c r="A393">
        <f t="shared" si="338"/>
        <v>368</v>
      </c>
      <c r="C393" s="44">
        <v>8260</v>
      </c>
      <c r="F393" t="s">
        <v>90</v>
      </c>
      <c r="G393" s="13">
        <v>1.5</v>
      </c>
      <c r="H393" s="10" t="str">
        <f t="shared" si="391"/>
        <v>Winter Volumes</v>
      </c>
      <c r="I393" s="1">
        <f>'O and M Class.'!L$65</f>
        <v>0</v>
      </c>
      <c r="J393" s="10">
        <f t="shared" si="392"/>
        <v>0</v>
      </c>
      <c r="K393" s="10">
        <f t="shared" si="393"/>
        <v>0</v>
      </c>
      <c r="L393" s="10">
        <f t="shared" si="394"/>
        <v>0</v>
      </c>
      <c r="M393" s="10">
        <f t="shared" si="395"/>
        <v>0</v>
      </c>
      <c r="N393" s="10">
        <f t="shared" si="396"/>
        <v>0</v>
      </c>
      <c r="O393" s="10">
        <f t="shared" si="397"/>
        <v>0</v>
      </c>
      <c r="P393" s="10">
        <f t="shared" si="398"/>
        <v>0</v>
      </c>
      <c r="Q393" s="10">
        <f t="shared" si="399"/>
        <v>0</v>
      </c>
      <c r="R393" s="10">
        <f t="shared" si="400"/>
        <v>0</v>
      </c>
      <c r="S393" s="10">
        <f t="shared" si="401"/>
        <v>0</v>
      </c>
      <c r="T393" s="10">
        <f t="shared" si="402"/>
        <v>0</v>
      </c>
      <c r="U393" s="10">
        <f t="shared" si="403"/>
        <v>0</v>
      </c>
      <c r="V393" s="10">
        <f t="shared" si="404"/>
        <v>0</v>
      </c>
      <c r="W393" s="10">
        <f t="shared" si="405"/>
        <v>0</v>
      </c>
      <c r="X393" s="10">
        <f t="shared" si="406"/>
        <v>0</v>
      </c>
      <c r="Y393" s="1">
        <f t="shared" si="407"/>
        <v>0</v>
      </c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1:57">
      <c r="A394">
        <f t="shared" si="338"/>
        <v>369</v>
      </c>
      <c r="C394" s="2"/>
      <c r="E394" t="s">
        <v>79</v>
      </c>
      <c r="H394" s="10"/>
      <c r="I394" s="1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1:57">
      <c r="A395">
        <f t="shared" si="338"/>
        <v>370</v>
      </c>
      <c r="C395" s="44">
        <v>8300</v>
      </c>
      <c r="F395" t="s">
        <v>87</v>
      </c>
      <c r="G395" s="13">
        <v>1.5</v>
      </c>
      <c r="H395" s="10" t="str">
        <f t="shared" ref="H395:H402" si="408">VLOOKUP($G395,alloc,3)</f>
        <v>Winter Volumes</v>
      </c>
      <c r="I395" s="1">
        <f>'O and M Class.'!L$67</f>
        <v>0</v>
      </c>
      <c r="J395" s="10">
        <f t="shared" ref="J395:J402" si="409">$I395*VLOOKUP($G395,alloc,6)</f>
        <v>0</v>
      </c>
      <c r="K395" s="10">
        <f t="shared" ref="K395:K402" si="410">$I395*VLOOKUP($G395,alloc,7)</f>
        <v>0</v>
      </c>
      <c r="L395" s="10">
        <f t="shared" ref="L395:L402" si="411">$I395*VLOOKUP($G395,alloc,8)</f>
        <v>0</v>
      </c>
      <c r="M395" s="10">
        <f t="shared" ref="M395:M402" si="412">$I395*VLOOKUP($G395,alloc,9)</f>
        <v>0</v>
      </c>
      <c r="N395" s="10">
        <f t="shared" ref="N395:N402" si="413">$I395*VLOOKUP($G395,alloc,10)</f>
        <v>0</v>
      </c>
      <c r="O395" s="10">
        <f t="shared" ref="O395:O402" si="414">$I395*VLOOKUP($G395,alloc,11)</f>
        <v>0</v>
      </c>
      <c r="P395" s="10">
        <f t="shared" ref="P395:P402" si="415">$I395*VLOOKUP($G395,alloc,12)</f>
        <v>0</v>
      </c>
      <c r="Q395" s="10">
        <f t="shared" ref="Q395:Q402" si="416">$I395*VLOOKUP($G395,alloc,13)</f>
        <v>0</v>
      </c>
      <c r="R395" s="10">
        <f t="shared" ref="R395:R402" si="417">$I395*VLOOKUP($G395,alloc,14)</f>
        <v>0</v>
      </c>
      <c r="S395" s="10">
        <f t="shared" ref="S395:S402" si="418">$I395*VLOOKUP($G395,alloc,15)</f>
        <v>0</v>
      </c>
      <c r="T395" s="10">
        <f t="shared" ref="T395:T402" si="419">$I395*VLOOKUP($G395,alloc,16)</f>
        <v>0</v>
      </c>
      <c r="U395" s="10">
        <f t="shared" ref="U395:U402" si="420">$I395*VLOOKUP($G395,alloc,17)</f>
        <v>0</v>
      </c>
      <c r="V395" s="10">
        <f t="shared" ref="V395:V402" si="421">$I395*VLOOKUP($G395,alloc,18)</f>
        <v>0</v>
      </c>
      <c r="W395" s="10">
        <f t="shared" ref="W395:W402" si="422">$I395*VLOOKUP($G395,alloc,19)</f>
        <v>0</v>
      </c>
      <c r="X395" s="10">
        <f t="shared" ref="X395:X402" si="423">$I395*VLOOKUP($G395,alloc,20)</f>
        <v>0</v>
      </c>
      <c r="Y395" s="1">
        <f t="shared" ref="Y395:Y403" si="424">SUM(J395:X395)-I395</f>
        <v>0</v>
      </c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1:57">
      <c r="A396">
        <f t="shared" si="338"/>
        <v>371</v>
      </c>
      <c r="C396" s="2">
        <v>8310</v>
      </c>
      <c r="F396" t="s">
        <v>80</v>
      </c>
      <c r="G396" s="13">
        <v>1.5</v>
      </c>
      <c r="H396" s="10" t="str">
        <f t="shared" si="408"/>
        <v>Winter Volumes</v>
      </c>
      <c r="I396" s="1">
        <f>'O and M Class.'!L$68</f>
        <v>277.10226552619952</v>
      </c>
      <c r="J396" s="10">
        <f t="shared" si="409"/>
        <v>107.00023985204976</v>
      </c>
      <c r="K396" s="10">
        <f t="shared" si="410"/>
        <v>63.28553692948465</v>
      </c>
      <c r="L396" s="10">
        <f t="shared" si="411"/>
        <v>1.1796479171124374</v>
      </c>
      <c r="M396" s="10">
        <f t="shared" si="412"/>
        <v>52.27710533552829</v>
      </c>
      <c r="N396" s="10">
        <f t="shared" si="413"/>
        <v>53.359735492024377</v>
      </c>
      <c r="O396" s="10">
        <f t="shared" si="414"/>
        <v>0</v>
      </c>
      <c r="P396" s="10">
        <f t="shared" si="415"/>
        <v>0</v>
      </c>
      <c r="Q396" s="10">
        <f t="shared" si="416"/>
        <v>0</v>
      </c>
      <c r="R396" s="10">
        <f t="shared" si="417"/>
        <v>0</v>
      </c>
      <c r="S396" s="10">
        <f t="shared" si="418"/>
        <v>0</v>
      </c>
      <c r="T396" s="10">
        <f t="shared" si="419"/>
        <v>0</v>
      </c>
      <c r="U396" s="10">
        <f t="shared" si="420"/>
        <v>0</v>
      </c>
      <c r="V396" s="10">
        <f t="shared" si="421"/>
        <v>0</v>
      </c>
      <c r="W396" s="10">
        <f t="shared" si="422"/>
        <v>0</v>
      </c>
      <c r="X396" s="10">
        <f t="shared" si="423"/>
        <v>0</v>
      </c>
      <c r="Y396" s="1">
        <f t="shared" si="424"/>
        <v>0</v>
      </c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1:57">
      <c r="A397">
        <f t="shared" si="338"/>
        <v>372</v>
      </c>
      <c r="C397" s="2">
        <v>8320</v>
      </c>
      <c r="F397" t="s">
        <v>91</v>
      </c>
      <c r="G397" s="13">
        <v>1.5</v>
      </c>
      <c r="H397" s="10" t="str">
        <f t="shared" si="408"/>
        <v>Winter Volumes</v>
      </c>
      <c r="I397" s="1">
        <f>'O and M Class.'!L$69</f>
        <v>0</v>
      </c>
      <c r="J397" s="10">
        <f t="shared" si="409"/>
        <v>0</v>
      </c>
      <c r="K397" s="10">
        <f t="shared" si="410"/>
        <v>0</v>
      </c>
      <c r="L397" s="10">
        <f t="shared" si="411"/>
        <v>0</v>
      </c>
      <c r="M397" s="10">
        <f t="shared" si="412"/>
        <v>0</v>
      </c>
      <c r="N397" s="10">
        <f t="shared" si="413"/>
        <v>0</v>
      </c>
      <c r="O397" s="10">
        <f t="shared" si="414"/>
        <v>0</v>
      </c>
      <c r="P397" s="10">
        <f t="shared" si="415"/>
        <v>0</v>
      </c>
      <c r="Q397" s="10">
        <f t="shared" si="416"/>
        <v>0</v>
      </c>
      <c r="R397" s="10">
        <f t="shared" si="417"/>
        <v>0</v>
      </c>
      <c r="S397" s="10">
        <f t="shared" si="418"/>
        <v>0</v>
      </c>
      <c r="T397" s="10">
        <f t="shared" si="419"/>
        <v>0</v>
      </c>
      <c r="U397" s="10">
        <f t="shared" si="420"/>
        <v>0</v>
      </c>
      <c r="V397" s="10">
        <f t="shared" si="421"/>
        <v>0</v>
      </c>
      <c r="W397" s="10">
        <f t="shared" si="422"/>
        <v>0</v>
      </c>
      <c r="X397" s="10">
        <f t="shared" si="423"/>
        <v>0</v>
      </c>
      <c r="Y397" s="1">
        <f t="shared" si="424"/>
        <v>0</v>
      </c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>
      <c r="A398">
        <f t="shared" si="338"/>
        <v>373</v>
      </c>
      <c r="C398" s="2">
        <v>8330</v>
      </c>
      <c r="F398" t="s">
        <v>92</v>
      </c>
      <c r="G398" s="13">
        <v>1.5</v>
      </c>
      <c r="H398" s="10" t="str">
        <f t="shared" si="408"/>
        <v>Winter Volumes</v>
      </c>
      <c r="I398" s="1">
        <f>'O and M Class.'!L$70</f>
        <v>0</v>
      </c>
      <c r="J398" s="10">
        <f t="shared" si="409"/>
        <v>0</v>
      </c>
      <c r="K398" s="10">
        <f t="shared" si="410"/>
        <v>0</v>
      </c>
      <c r="L398" s="10">
        <f t="shared" si="411"/>
        <v>0</v>
      </c>
      <c r="M398" s="10">
        <f t="shared" si="412"/>
        <v>0</v>
      </c>
      <c r="N398" s="10">
        <f t="shared" si="413"/>
        <v>0</v>
      </c>
      <c r="O398" s="10">
        <f t="shared" si="414"/>
        <v>0</v>
      </c>
      <c r="P398" s="10">
        <f t="shared" si="415"/>
        <v>0</v>
      </c>
      <c r="Q398" s="10">
        <f t="shared" si="416"/>
        <v>0</v>
      </c>
      <c r="R398" s="10">
        <f t="shared" si="417"/>
        <v>0</v>
      </c>
      <c r="S398" s="10">
        <f t="shared" si="418"/>
        <v>0</v>
      </c>
      <c r="T398" s="10">
        <f t="shared" si="419"/>
        <v>0</v>
      </c>
      <c r="U398" s="10">
        <f t="shared" si="420"/>
        <v>0</v>
      </c>
      <c r="V398" s="10">
        <f t="shared" si="421"/>
        <v>0</v>
      </c>
      <c r="W398" s="10">
        <f t="shared" si="422"/>
        <v>0</v>
      </c>
      <c r="X398" s="10">
        <f t="shared" si="423"/>
        <v>0</v>
      </c>
      <c r="Y398" s="1">
        <f t="shared" si="424"/>
        <v>0</v>
      </c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>
      <c r="A399">
        <f t="shared" si="338"/>
        <v>374</v>
      </c>
      <c r="C399" s="2">
        <v>8340</v>
      </c>
      <c r="F399" t="s">
        <v>93</v>
      </c>
      <c r="G399" s="13">
        <v>1.5</v>
      </c>
      <c r="H399" s="10" t="str">
        <f t="shared" si="408"/>
        <v>Winter Volumes</v>
      </c>
      <c r="I399" s="1">
        <f>'O and M Class.'!L$71</f>
        <v>0</v>
      </c>
      <c r="J399" s="10">
        <f t="shared" si="409"/>
        <v>0</v>
      </c>
      <c r="K399" s="10">
        <f t="shared" si="410"/>
        <v>0</v>
      </c>
      <c r="L399" s="10">
        <f t="shared" si="411"/>
        <v>0</v>
      </c>
      <c r="M399" s="10">
        <f t="shared" si="412"/>
        <v>0</v>
      </c>
      <c r="N399" s="10">
        <f t="shared" si="413"/>
        <v>0</v>
      </c>
      <c r="O399" s="10">
        <f t="shared" si="414"/>
        <v>0</v>
      </c>
      <c r="P399" s="10">
        <f t="shared" si="415"/>
        <v>0</v>
      </c>
      <c r="Q399" s="10">
        <f t="shared" si="416"/>
        <v>0</v>
      </c>
      <c r="R399" s="10">
        <f t="shared" si="417"/>
        <v>0</v>
      </c>
      <c r="S399" s="10">
        <f t="shared" si="418"/>
        <v>0</v>
      </c>
      <c r="T399" s="10">
        <f t="shared" si="419"/>
        <v>0</v>
      </c>
      <c r="U399" s="10">
        <f t="shared" si="420"/>
        <v>0</v>
      </c>
      <c r="V399" s="10">
        <f t="shared" si="421"/>
        <v>0</v>
      </c>
      <c r="W399" s="10">
        <f t="shared" si="422"/>
        <v>0</v>
      </c>
      <c r="X399" s="10">
        <f t="shared" si="423"/>
        <v>0</v>
      </c>
      <c r="Y399" s="1">
        <f t="shared" si="424"/>
        <v>0</v>
      </c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>
      <c r="A400">
        <f t="shared" si="338"/>
        <v>375</v>
      </c>
      <c r="C400" s="2">
        <v>8350</v>
      </c>
      <c r="F400" t="s">
        <v>83</v>
      </c>
      <c r="G400" s="13">
        <v>1.5</v>
      </c>
      <c r="H400" s="10" t="str">
        <f t="shared" si="408"/>
        <v>Winter Volumes</v>
      </c>
      <c r="I400" s="1">
        <f>'O and M Class.'!L$72</f>
        <v>0</v>
      </c>
      <c r="J400" s="10">
        <f t="shared" si="409"/>
        <v>0</v>
      </c>
      <c r="K400" s="10">
        <f t="shared" si="410"/>
        <v>0</v>
      </c>
      <c r="L400" s="10">
        <f t="shared" si="411"/>
        <v>0</v>
      </c>
      <c r="M400" s="10">
        <f t="shared" si="412"/>
        <v>0</v>
      </c>
      <c r="N400" s="10">
        <f t="shared" si="413"/>
        <v>0</v>
      </c>
      <c r="O400" s="10">
        <f t="shared" si="414"/>
        <v>0</v>
      </c>
      <c r="P400" s="10">
        <f t="shared" si="415"/>
        <v>0</v>
      </c>
      <c r="Q400" s="10">
        <f t="shared" si="416"/>
        <v>0</v>
      </c>
      <c r="R400" s="10">
        <f t="shared" si="417"/>
        <v>0</v>
      </c>
      <c r="S400" s="10">
        <f t="shared" si="418"/>
        <v>0</v>
      </c>
      <c r="T400" s="10">
        <f t="shared" si="419"/>
        <v>0</v>
      </c>
      <c r="U400" s="10">
        <f t="shared" si="420"/>
        <v>0</v>
      </c>
      <c r="V400" s="10">
        <f t="shared" si="421"/>
        <v>0</v>
      </c>
      <c r="W400" s="10">
        <f t="shared" si="422"/>
        <v>0</v>
      </c>
      <c r="X400" s="10">
        <f t="shared" si="423"/>
        <v>0</v>
      </c>
      <c r="Y400" s="1">
        <f t="shared" si="424"/>
        <v>0</v>
      </c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1:57">
      <c r="A401">
        <f t="shared" si="338"/>
        <v>376</v>
      </c>
      <c r="C401" s="2">
        <v>8360</v>
      </c>
      <c r="F401" t="s">
        <v>84</v>
      </c>
      <c r="G401" s="13">
        <v>1.5</v>
      </c>
      <c r="H401" s="10" t="str">
        <f t="shared" si="408"/>
        <v>Winter Volumes</v>
      </c>
      <c r="I401" s="1">
        <f>'O and M Class.'!L$73</f>
        <v>0</v>
      </c>
      <c r="J401" s="10">
        <f t="shared" si="409"/>
        <v>0</v>
      </c>
      <c r="K401" s="10">
        <f t="shared" si="410"/>
        <v>0</v>
      </c>
      <c r="L401" s="10">
        <f t="shared" si="411"/>
        <v>0</v>
      </c>
      <c r="M401" s="10">
        <f t="shared" si="412"/>
        <v>0</v>
      </c>
      <c r="N401" s="10">
        <f t="shared" si="413"/>
        <v>0</v>
      </c>
      <c r="O401" s="10">
        <f t="shared" si="414"/>
        <v>0</v>
      </c>
      <c r="P401" s="10">
        <f t="shared" si="415"/>
        <v>0</v>
      </c>
      <c r="Q401" s="10">
        <f t="shared" si="416"/>
        <v>0</v>
      </c>
      <c r="R401" s="10">
        <f t="shared" si="417"/>
        <v>0</v>
      </c>
      <c r="S401" s="10">
        <f t="shared" si="418"/>
        <v>0</v>
      </c>
      <c r="T401" s="10">
        <f t="shared" si="419"/>
        <v>0</v>
      </c>
      <c r="U401" s="10">
        <f t="shared" si="420"/>
        <v>0</v>
      </c>
      <c r="V401" s="10">
        <f t="shared" si="421"/>
        <v>0</v>
      </c>
      <c r="W401" s="10">
        <f t="shared" si="422"/>
        <v>0</v>
      </c>
      <c r="X401" s="10">
        <f t="shared" si="423"/>
        <v>0</v>
      </c>
      <c r="Y401" s="1">
        <f t="shared" si="424"/>
        <v>0</v>
      </c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1:57">
      <c r="A402">
        <f t="shared" si="338"/>
        <v>377</v>
      </c>
      <c r="C402" s="2">
        <v>8410</v>
      </c>
      <c r="F402" s="1" t="s">
        <v>565</v>
      </c>
      <c r="G402" s="13">
        <v>1.5</v>
      </c>
      <c r="H402" s="10" t="str">
        <f t="shared" si="408"/>
        <v>Winter Volumes</v>
      </c>
      <c r="I402" s="1">
        <f>'O and M Class.'!L$74</f>
        <v>116359.90267685438</v>
      </c>
      <c r="J402" s="10">
        <f t="shared" si="409"/>
        <v>44931.200659589733</v>
      </c>
      <c r="K402" s="10">
        <f t="shared" si="410"/>
        <v>26574.661538705695</v>
      </c>
      <c r="L402" s="10">
        <f t="shared" si="411"/>
        <v>495.3540042969413</v>
      </c>
      <c r="M402" s="10">
        <f t="shared" si="412"/>
        <v>21952.035929834736</v>
      </c>
      <c r="N402" s="10">
        <f t="shared" si="413"/>
        <v>22406.650544427273</v>
      </c>
      <c r="O402" s="10">
        <f t="shared" si="414"/>
        <v>0</v>
      </c>
      <c r="P402" s="10">
        <f t="shared" si="415"/>
        <v>0</v>
      </c>
      <c r="Q402" s="10">
        <f t="shared" si="416"/>
        <v>0</v>
      </c>
      <c r="R402" s="10">
        <f t="shared" si="417"/>
        <v>0</v>
      </c>
      <c r="S402" s="10">
        <f t="shared" si="418"/>
        <v>0</v>
      </c>
      <c r="T402" s="10">
        <f t="shared" si="419"/>
        <v>0</v>
      </c>
      <c r="U402" s="10">
        <f t="shared" si="420"/>
        <v>0</v>
      </c>
      <c r="V402" s="10">
        <f t="shared" si="421"/>
        <v>0</v>
      </c>
      <c r="W402" s="10">
        <f t="shared" si="422"/>
        <v>0</v>
      </c>
      <c r="X402" s="10">
        <f t="shared" si="423"/>
        <v>0</v>
      </c>
      <c r="Y402" s="1">
        <f t="shared" si="424"/>
        <v>0</v>
      </c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1:57">
      <c r="A403">
        <f t="shared" si="338"/>
        <v>378</v>
      </c>
      <c r="C403" s="2"/>
      <c r="D403" t="s">
        <v>68</v>
      </c>
      <c r="H403" s="10"/>
      <c r="I403" s="1">
        <f>'O and M Class.'!L$75</f>
        <v>377828.77430717676</v>
      </c>
      <c r="J403" s="1">
        <f t="shared" ref="J403:X403" si="425">SUM(J384:J402)</f>
        <v>145894.76342643439</v>
      </c>
      <c r="K403" s="1">
        <f t="shared" si="425"/>
        <v>86289.791979986549</v>
      </c>
      <c r="L403" s="1">
        <f t="shared" si="425"/>
        <v>1608.4492336799954</v>
      </c>
      <c r="M403" s="1">
        <f t="shared" si="425"/>
        <v>71279.802046159486</v>
      </c>
      <c r="N403" s="1">
        <f t="shared" si="425"/>
        <v>72755.967620916315</v>
      </c>
      <c r="O403" s="1">
        <f t="shared" si="425"/>
        <v>0</v>
      </c>
      <c r="P403" s="1">
        <f t="shared" si="425"/>
        <v>0</v>
      </c>
      <c r="Q403" s="1">
        <f t="shared" si="425"/>
        <v>0</v>
      </c>
      <c r="R403" s="1">
        <f t="shared" si="425"/>
        <v>0</v>
      </c>
      <c r="S403" s="1">
        <f t="shared" si="425"/>
        <v>0</v>
      </c>
      <c r="T403" s="1">
        <f t="shared" si="425"/>
        <v>0</v>
      </c>
      <c r="U403" s="1">
        <f t="shared" si="425"/>
        <v>0</v>
      </c>
      <c r="V403" s="1">
        <f t="shared" si="425"/>
        <v>0</v>
      </c>
      <c r="W403" s="1">
        <f t="shared" si="425"/>
        <v>0</v>
      </c>
      <c r="X403" s="1">
        <f t="shared" si="425"/>
        <v>0</v>
      </c>
      <c r="Y403" s="1">
        <f t="shared" si="424"/>
        <v>0</v>
      </c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1:57">
      <c r="A404">
        <f t="shared" si="338"/>
        <v>379</v>
      </c>
      <c r="C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  <row r="405" spans="1:57">
      <c r="A405">
        <f t="shared" ref="A405:A406" si="426">A404+1</f>
        <v>380</v>
      </c>
      <c r="C405" s="2"/>
      <c r="D405" t="s">
        <v>64</v>
      </c>
      <c r="H405" s="10"/>
      <c r="I405" s="1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</row>
    <row r="406" spans="1:57">
      <c r="A406">
        <f t="shared" si="426"/>
        <v>381</v>
      </c>
      <c r="C406" s="2"/>
      <c r="E406" t="s">
        <v>70</v>
      </c>
      <c r="H406" s="10"/>
      <c r="I406" s="1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</row>
    <row r="407" spans="1:57">
      <c r="A407">
        <f t="shared" ref="A407:A464" si="427">A406+1</f>
        <v>382</v>
      </c>
      <c r="C407" s="2">
        <v>8500</v>
      </c>
      <c r="F407" t="s">
        <v>78</v>
      </c>
      <c r="G407" s="13">
        <v>99</v>
      </c>
      <c r="H407" s="10" t="str">
        <f t="shared" ref="H407:H418" si="428">VLOOKUP($G407,alloc,3)</f>
        <v>-</v>
      </c>
      <c r="I407" s="1">
        <f>'O and M Class.'!L$79</f>
        <v>0</v>
      </c>
      <c r="J407" s="10">
        <f t="shared" ref="J407:J418" si="429">$I407*VLOOKUP($G407,alloc,6)</f>
        <v>0</v>
      </c>
      <c r="K407" s="10">
        <f t="shared" ref="K407:K418" si="430">$I407*VLOOKUP($G407,alloc,7)</f>
        <v>0</v>
      </c>
      <c r="L407" s="10">
        <f t="shared" ref="L407:L418" si="431">$I407*VLOOKUP($G407,alloc,8)</f>
        <v>0</v>
      </c>
      <c r="M407" s="10">
        <f t="shared" ref="M407:M418" si="432">$I407*VLOOKUP($G407,alloc,9)</f>
        <v>0</v>
      </c>
      <c r="N407" s="10">
        <f t="shared" ref="N407:N418" si="433">$I407*VLOOKUP($G407,alloc,10)</f>
        <v>0</v>
      </c>
      <c r="O407" s="10">
        <f t="shared" ref="O407:O418" si="434">$I407*VLOOKUP($G407,alloc,11)</f>
        <v>0</v>
      </c>
      <c r="P407" s="10">
        <f t="shared" ref="P407:P418" si="435">$I407*VLOOKUP($G407,alloc,12)</f>
        <v>0</v>
      </c>
      <c r="Q407" s="10">
        <f t="shared" ref="Q407:Q418" si="436">$I407*VLOOKUP($G407,alloc,13)</f>
        <v>0</v>
      </c>
      <c r="R407" s="10">
        <f t="shared" ref="R407:R418" si="437">$I407*VLOOKUP($G407,alloc,14)</f>
        <v>0</v>
      </c>
      <c r="S407" s="10">
        <f t="shared" ref="S407:S418" si="438">$I407*VLOOKUP($G407,alloc,15)</f>
        <v>0</v>
      </c>
      <c r="T407" s="10">
        <f t="shared" ref="T407:T418" si="439">$I407*VLOOKUP($G407,alloc,16)</f>
        <v>0</v>
      </c>
      <c r="U407" s="10">
        <f t="shared" ref="U407:U418" si="440">$I407*VLOOKUP($G407,alloc,17)</f>
        <v>0</v>
      </c>
      <c r="V407" s="10">
        <f t="shared" ref="V407:V418" si="441">$I407*VLOOKUP($G407,alloc,18)</f>
        <v>0</v>
      </c>
      <c r="W407" s="10">
        <f t="shared" ref="W407:W418" si="442">$I407*VLOOKUP($G407,alloc,19)</f>
        <v>0</v>
      </c>
      <c r="X407" s="10">
        <f t="shared" ref="X407:X418" si="443">$I407*VLOOKUP($G407,alloc,20)</f>
        <v>0</v>
      </c>
      <c r="Y407" s="1">
        <f t="shared" ref="Y407:Y418" si="444">SUM(J407:X407)-I407</f>
        <v>0</v>
      </c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</row>
    <row r="408" spans="1:57">
      <c r="A408">
        <f t="shared" si="427"/>
        <v>383</v>
      </c>
      <c r="C408" s="2">
        <v>8510</v>
      </c>
      <c r="F408" t="s">
        <v>94</v>
      </c>
      <c r="G408" s="13">
        <v>99</v>
      </c>
      <c r="H408" s="10" t="str">
        <f t="shared" si="428"/>
        <v>-</v>
      </c>
      <c r="I408" s="1">
        <f>'O and M Class.'!L$80</f>
        <v>0</v>
      </c>
      <c r="J408" s="10">
        <f t="shared" si="429"/>
        <v>0</v>
      </c>
      <c r="K408" s="10">
        <f t="shared" si="430"/>
        <v>0</v>
      </c>
      <c r="L408" s="10">
        <f t="shared" si="431"/>
        <v>0</v>
      </c>
      <c r="M408" s="10">
        <f t="shared" si="432"/>
        <v>0</v>
      </c>
      <c r="N408" s="10">
        <f t="shared" si="433"/>
        <v>0</v>
      </c>
      <c r="O408" s="10">
        <f t="shared" si="434"/>
        <v>0</v>
      </c>
      <c r="P408" s="10">
        <f t="shared" si="435"/>
        <v>0</v>
      </c>
      <c r="Q408" s="10">
        <f t="shared" si="436"/>
        <v>0</v>
      </c>
      <c r="R408" s="10">
        <f t="shared" si="437"/>
        <v>0</v>
      </c>
      <c r="S408" s="10">
        <f t="shared" si="438"/>
        <v>0</v>
      </c>
      <c r="T408" s="10">
        <f t="shared" si="439"/>
        <v>0</v>
      </c>
      <c r="U408" s="10">
        <f t="shared" si="440"/>
        <v>0</v>
      </c>
      <c r="V408" s="10">
        <f t="shared" si="441"/>
        <v>0</v>
      </c>
      <c r="W408" s="10">
        <f t="shared" si="442"/>
        <v>0</v>
      </c>
      <c r="X408" s="10">
        <f t="shared" si="443"/>
        <v>0</v>
      </c>
      <c r="Y408" s="1">
        <f t="shared" si="444"/>
        <v>0</v>
      </c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</row>
    <row r="409" spans="1:57">
      <c r="A409">
        <f t="shared" si="427"/>
        <v>384</v>
      </c>
      <c r="C409" s="2">
        <v>8520</v>
      </c>
      <c r="F409" t="s">
        <v>95</v>
      </c>
      <c r="G409" s="13">
        <v>99</v>
      </c>
      <c r="H409" s="10" t="str">
        <f t="shared" si="428"/>
        <v>-</v>
      </c>
      <c r="I409" s="1">
        <f>'O and M Class.'!L$81</f>
        <v>0</v>
      </c>
      <c r="J409" s="10">
        <f t="shared" si="429"/>
        <v>0</v>
      </c>
      <c r="K409" s="10">
        <f t="shared" si="430"/>
        <v>0</v>
      </c>
      <c r="L409" s="10">
        <f t="shared" si="431"/>
        <v>0</v>
      </c>
      <c r="M409" s="10">
        <f t="shared" si="432"/>
        <v>0</v>
      </c>
      <c r="N409" s="10">
        <f t="shared" si="433"/>
        <v>0</v>
      </c>
      <c r="O409" s="10">
        <f t="shared" si="434"/>
        <v>0</v>
      </c>
      <c r="P409" s="10">
        <f t="shared" si="435"/>
        <v>0</v>
      </c>
      <c r="Q409" s="10">
        <f t="shared" si="436"/>
        <v>0</v>
      </c>
      <c r="R409" s="10">
        <f t="shared" si="437"/>
        <v>0</v>
      </c>
      <c r="S409" s="10">
        <f t="shared" si="438"/>
        <v>0</v>
      </c>
      <c r="T409" s="10">
        <f t="shared" si="439"/>
        <v>0</v>
      </c>
      <c r="U409" s="10">
        <f t="shared" si="440"/>
        <v>0</v>
      </c>
      <c r="V409" s="10">
        <f t="shared" si="441"/>
        <v>0</v>
      </c>
      <c r="W409" s="10">
        <f t="shared" si="442"/>
        <v>0</v>
      </c>
      <c r="X409" s="10">
        <f t="shared" si="443"/>
        <v>0</v>
      </c>
      <c r="Y409" s="1">
        <f t="shared" si="444"/>
        <v>0</v>
      </c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</row>
    <row r="410" spans="1:57">
      <c r="A410">
        <f t="shared" si="427"/>
        <v>385</v>
      </c>
      <c r="C410" s="2">
        <v>8530</v>
      </c>
      <c r="F410" t="s">
        <v>96</v>
      </c>
      <c r="G410" s="13">
        <v>99</v>
      </c>
      <c r="H410" s="10" t="str">
        <f t="shared" si="428"/>
        <v>-</v>
      </c>
      <c r="I410" s="1">
        <f>'O and M Class.'!L$82</f>
        <v>0</v>
      </c>
      <c r="J410" s="10">
        <f t="shared" si="429"/>
        <v>0</v>
      </c>
      <c r="K410" s="10">
        <f t="shared" si="430"/>
        <v>0</v>
      </c>
      <c r="L410" s="10">
        <f t="shared" si="431"/>
        <v>0</v>
      </c>
      <c r="M410" s="10">
        <f t="shared" si="432"/>
        <v>0</v>
      </c>
      <c r="N410" s="10">
        <f t="shared" si="433"/>
        <v>0</v>
      </c>
      <c r="O410" s="10">
        <f t="shared" si="434"/>
        <v>0</v>
      </c>
      <c r="P410" s="10">
        <f t="shared" si="435"/>
        <v>0</v>
      </c>
      <c r="Q410" s="10">
        <f t="shared" si="436"/>
        <v>0</v>
      </c>
      <c r="R410" s="10">
        <f t="shared" si="437"/>
        <v>0</v>
      </c>
      <c r="S410" s="10">
        <f t="shared" si="438"/>
        <v>0</v>
      </c>
      <c r="T410" s="10">
        <f t="shared" si="439"/>
        <v>0</v>
      </c>
      <c r="U410" s="10">
        <f t="shared" si="440"/>
        <v>0</v>
      </c>
      <c r="V410" s="10">
        <f t="shared" si="441"/>
        <v>0</v>
      </c>
      <c r="W410" s="10">
        <f t="shared" si="442"/>
        <v>0</v>
      </c>
      <c r="X410" s="10">
        <f t="shared" si="443"/>
        <v>0</v>
      </c>
      <c r="Y410" s="1">
        <f t="shared" si="444"/>
        <v>0</v>
      </c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</row>
    <row r="411" spans="1:57">
      <c r="A411">
        <f t="shared" si="427"/>
        <v>386</v>
      </c>
      <c r="C411" s="2">
        <v>8540</v>
      </c>
      <c r="F411" t="s">
        <v>97</v>
      </c>
      <c r="G411" s="13">
        <v>99</v>
      </c>
      <c r="H411" s="10" t="str">
        <f t="shared" si="428"/>
        <v>-</v>
      </c>
      <c r="I411" s="1">
        <f>'O and M Class.'!L$83</f>
        <v>0</v>
      </c>
      <c r="J411" s="10">
        <f t="shared" si="429"/>
        <v>0</v>
      </c>
      <c r="K411" s="10">
        <f t="shared" si="430"/>
        <v>0</v>
      </c>
      <c r="L411" s="10">
        <f t="shared" si="431"/>
        <v>0</v>
      </c>
      <c r="M411" s="10">
        <f t="shared" si="432"/>
        <v>0</v>
      </c>
      <c r="N411" s="10">
        <f t="shared" si="433"/>
        <v>0</v>
      </c>
      <c r="O411" s="10">
        <f t="shared" si="434"/>
        <v>0</v>
      </c>
      <c r="P411" s="10">
        <f t="shared" si="435"/>
        <v>0</v>
      </c>
      <c r="Q411" s="10">
        <f t="shared" si="436"/>
        <v>0</v>
      </c>
      <c r="R411" s="10">
        <f t="shared" si="437"/>
        <v>0</v>
      </c>
      <c r="S411" s="10">
        <f t="shared" si="438"/>
        <v>0</v>
      </c>
      <c r="T411" s="10">
        <f t="shared" si="439"/>
        <v>0</v>
      </c>
      <c r="U411" s="10">
        <f t="shared" si="440"/>
        <v>0</v>
      </c>
      <c r="V411" s="10">
        <f t="shared" si="441"/>
        <v>0</v>
      </c>
      <c r="W411" s="10">
        <f t="shared" si="442"/>
        <v>0</v>
      </c>
      <c r="X411" s="10">
        <f t="shared" si="443"/>
        <v>0</v>
      </c>
      <c r="Y411" s="1">
        <f t="shared" si="444"/>
        <v>0</v>
      </c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</row>
    <row r="412" spans="1:57">
      <c r="A412">
        <f t="shared" si="427"/>
        <v>387</v>
      </c>
      <c r="C412" s="2">
        <v>8550</v>
      </c>
      <c r="F412" t="s">
        <v>88</v>
      </c>
      <c r="G412" s="13">
        <v>99</v>
      </c>
      <c r="H412" s="10" t="str">
        <f t="shared" si="428"/>
        <v>-</v>
      </c>
      <c r="I412" s="1">
        <f>'O and M Class.'!L$84</f>
        <v>0</v>
      </c>
      <c r="J412" s="10">
        <f t="shared" si="429"/>
        <v>0</v>
      </c>
      <c r="K412" s="10">
        <f t="shared" si="430"/>
        <v>0</v>
      </c>
      <c r="L412" s="10">
        <f t="shared" si="431"/>
        <v>0</v>
      </c>
      <c r="M412" s="10">
        <f t="shared" si="432"/>
        <v>0</v>
      </c>
      <c r="N412" s="10">
        <f t="shared" si="433"/>
        <v>0</v>
      </c>
      <c r="O412" s="10">
        <f t="shared" si="434"/>
        <v>0</v>
      </c>
      <c r="P412" s="10">
        <f t="shared" si="435"/>
        <v>0</v>
      </c>
      <c r="Q412" s="10">
        <f t="shared" si="436"/>
        <v>0</v>
      </c>
      <c r="R412" s="10">
        <f t="shared" si="437"/>
        <v>0</v>
      </c>
      <c r="S412" s="10">
        <f t="shared" si="438"/>
        <v>0</v>
      </c>
      <c r="T412" s="10">
        <f t="shared" si="439"/>
        <v>0</v>
      </c>
      <c r="U412" s="10">
        <f t="shared" si="440"/>
        <v>0</v>
      </c>
      <c r="V412" s="10">
        <f t="shared" si="441"/>
        <v>0</v>
      </c>
      <c r="W412" s="10">
        <f t="shared" si="442"/>
        <v>0</v>
      </c>
      <c r="X412" s="10">
        <f t="shared" si="443"/>
        <v>0</v>
      </c>
      <c r="Y412" s="1">
        <f t="shared" si="444"/>
        <v>0</v>
      </c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</row>
    <row r="413" spans="1:57">
      <c r="A413">
        <f t="shared" si="427"/>
        <v>388</v>
      </c>
      <c r="C413" s="2">
        <v>8560</v>
      </c>
      <c r="F413" t="s">
        <v>98</v>
      </c>
      <c r="G413" s="13">
        <v>99</v>
      </c>
      <c r="H413" s="10" t="str">
        <f t="shared" si="428"/>
        <v>-</v>
      </c>
      <c r="I413" s="1">
        <f>'O and M Class.'!L$85</f>
        <v>0</v>
      </c>
      <c r="J413" s="10">
        <f t="shared" si="429"/>
        <v>0</v>
      </c>
      <c r="K413" s="10">
        <f t="shared" si="430"/>
        <v>0</v>
      </c>
      <c r="L413" s="10">
        <f t="shared" si="431"/>
        <v>0</v>
      </c>
      <c r="M413" s="10">
        <f t="shared" si="432"/>
        <v>0</v>
      </c>
      <c r="N413" s="10">
        <f t="shared" si="433"/>
        <v>0</v>
      </c>
      <c r="O413" s="10">
        <f t="shared" si="434"/>
        <v>0</v>
      </c>
      <c r="P413" s="10">
        <f t="shared" si="435"/>
        <v>0</v>
      </c>
      <c r="Q413" s="10">
        <f t="shared" si="436"/>
        <v>0</v>
      </c>
      <c r="R413" s="10">
        <f t="shared" si="437"/>
        <v>0</v>
      </c>
      <c r="S413" s="10">
        <f t="shared" si="438"/>
        <v>0</v>
      </c>
      <c r="T413" s="10">
        <f t="shared" si="439"/>
        <v>0</v>
      </c>
      <c r="U413" s="10">
        <f t="shared" si="440"/>
        <v>0</v>
      </c>
      <c r="V413" s="10">
        <f t="shared" si="441"/>
        <v>0</v>
      </c>
      <c r="W413" s="10">
        <f t="shared" si="442"/>
        <v>0</v>
      </c>
      <c r="X413" s="10">
        <f t="shared" si="443"/>
        <v>0</v>
      </c>
      <c r="Y413" s="1">
        <f t="shared" si="444"/>
        <v>0</v>
      </c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</row>
    <row r="414" spans="1:57">
      <c r="A414">
        <f t="shared" si="427"/>
        <v>389</v>
      </c>
      <c r="C414" s="2">
        <v>8570</v>
      </c>
      <c r="F414" t="s">
        <v>89</v>
      </c>
      <c r="G414" s="13">
        <v>99</v>
      </c>
      <c r="H414" s="10" t="str">
        <f t="shared" si="428"/>
        <v>-</v>
      </c>
      <c r="I414" s="1">
        <f>'O and M Class.'!L$86</f>
        <v>0</v>
      </c>
      <c r="J414" s="10">
        <f t="shared" si="429"/>
        <v>0</v>
      </c>
      <c r="K414" s="10">
        <f t="shared" si="430"/>
        <v>0</v>
      </c>
      <c r="L414" s="10">
        <f t="shared" si="431"/>
        <v>0</v>
      </c>
      <c r="M414" s="10">
        <f t="shared" si="432"/>
        <v>0</v>
      </c>
      <c r="N414" s="10">
        <f t="shared" si="433"/>
        <v>0</v>
      </c>
      <c r="O414" s="10">
        <f t="shared" si="434"/>
        <v>0</v>
      </c>
      <c r="P414" s="10">
        <f t="shared" si="435"/>
        <v>0</v>
      </c>
      <c r="Q414" s="10">
        <f t="shared" si="436"/>
        <v>0</v>
      </c>
      <c r="R414" s="10">
        <f t="shared" si="437"/>
        <v>0</v>
      </c>
      <c r="S414" s="10">
        <f t="shared" si="438"/>
        <v>0</v>
      </c>
      <c r="T414" s="10">
        <f t="shared" si="439"/>
        <v>0</v>
      </c>
      <c r="U414" s="10">
        <f t="shared" si="440"/>
        <v>0</v>
      </c>
      <c r="V414" s="10">
        <f t="shared" si="441"/>
        <v>0</v>
      </c>
      <c r="W414" s="10">
        <f t="shared" si="442"/>
        <v>0</v>
      </c>
      <c r="X414" s="10">
        <f t="shared" si="443"/>
        <v>0</v>
      </c>
      <c r="Y414" s="1">
        <f t="shared" si="444"/>
        <v>0</v>
      </c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</row>
    <row r="415" spans="1:57">
      <c r="A415">
        <f t="shared" si="427"/>
        <v>390</v>
      </c>
      <c r="C415" s="2">
        <v>8580</v>
      </c>
      <c r="F415" t="s">
        <v>99</v>
      </c>
      <c r="G415" s="13">
        <v>99</v>
      </c>
      <c r="H415" s="10" t="str">
        <f t="shared" si="428"/>
        <v>-</v>
      </c>
      <c r="I415" s="1">
        <f>'O and M Class.'!L$87</f>
        <v>0</v>
      </c>
      <c r="J415" s="10">
        <f t="shared" si="429"/>
        <v>0</v>
      </c>
      <c r="K415" s="10">
        <f t="shared" si="430"/>
        <v>0</v>
      </c>
      <c r="L415" s="10">
        <f t="shared" si="431"/>
        <v>0</v>
      </c>
      <c r="M415" s="10">
        <f t="shared" si="432"/>
        <v>0</v>
      </c>
      <c r="N415" s="10">
        <f t="shared" si="433"/>
        <v>0</v>
      </c>
      <c r="O415" s="10">
        <f t="shared" si="434"/>
        <v>0</v>
      </c>
      <c r="P415" s="10">
        <f t="shared" si="435"/>
        <v>0</v>
      </c>
      <c r="Q415" s="10">
        <f t="shared" si="436"/>
        <v>0</v>
      </c>
      <c r="R415" s="10">
        <f t="shared" si="437"/>
        <v>0</v>
      </c>
      <c r="S415" s="10">
        <f t="shared" si="438"/>
        <v>0</v>
      </c>
      <c r="T415" s="10">
        <f t="shared" si="439"/>
        <v>0</v>
      </c>
      <c r="U415" s="10">
        <f t="shared" si="440"/>
        <v>0</v>
      </c>
      <c r="V415" s="10">
        <f t="shared" si="441"/>
        <v>0</v>
      </c>
      <c r="W415" s="10">
        <f t="shared" si="442"/>
        <v>0</v>
      </c>
      <c r="X415" s="10">
        <f t="shared" si="443"/>
        <v>0</v>
      </c>
      <c r="Y415" s="1">
        <f t="shared" si="444"/>
        <v>0</v>
      </c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</row>
    <row r="416" spans="1:57">
      <c r="A416">
        <f t="shared" si="427"/>
        <v>391</v>
      </c>
      <c r="C416" s="2">
        <v>8580</v>
      </c>
      <c r="F416" t="s">
        <v>100</v>
      </c>
      <c r="G416" s="13">
        <v>99</v>
      </c>
      <c r="H416" s="10" t="str">
        <f t="shared" si="428"/>
        <v>-</v>
      </c>
      <c r="I416" s="1">
        <f>'O and M Class.'!L$88</f>
        <v>0</v>
      </c>
      <c r="J416" s="10">
        <f t="shared" si="429"/>
        <v>0</v>
      </c>
      <c r="K416" s="10">
        <f t="shared" si="430"/>
        <v>0</v>
      </c>
      <c r="L416" s="10">
        <f t="shared" si="431"/>
        <v>0</v>
      </c>
      <c r="M416" s="10">
        <f t="shared" si="432"/>
        <v>0</v>
      </c>
      <c r="N416" s="10">
        <f t="shared" si="433"/>
        <v>0</v>
      </c>
      <c r="O416" s="10">
        <f t="shared" si="434"/>
        <v>0</v>
      </c>
      <c r="P416" s="10">
        <f t="shared" si="435"/>
        <v>0</v>
      </c>
      <c r="Q416" s="10">
        <f t="shared" si="436"/>
        <v>0</v>
      </c>
      <c r="R416" s="10">
        <f t="shared" si="437"/>
        <v>0</v>
      </c>
      <c r="S416" s="10">
        <f t="shared" si="438"/>
        <v>0</v>
      </c>
      <c r="T416" s="10">
        <f t="shared" si="439"/>
        <v>0</v>
      </c>
      <c r="U416" s="10">
        <f t="shared" si="440"/>
        <v>0</v>
      </c>
      <c r="V416" s="10">
        <f t="shared" si="441"/>
        <v>0</v>
      </c>
      <c r="W416" s="10">
        <f t="shared" si="442"/>
        <v>0</v>
      </c>
      <c r="X416" s="10">
        <f t="shared" si="443"/>
        <v>0</v>
      </c>
      <c r="Y416" s="1">
        <f t="shared" si="444"/>
        <v>0</v>
      </c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</row>
    <row r="417" spans="1:57">
      <c r="A417">
        <f t="shared" si="427"/>
        <v>392</v>
      </c>
      <c r="C417" s="2">
        <v>8590</v>
      </c>
      <c r="F417" t="s">
        <v>77</v>
      </c>
      <c r="G417" s="13">
        <v>99</v>
      </c>
      <c r="H417" s="10" t="str">
        <f t="shared" si="428"/>
        <v>-</v>
      </c>
      <c r="I417" s="1">
        <f>'O and M Class.'!L$89</f>
        <v>0</v>
      </c>
      <c r="J417" s="10">
        <f t="shared" si="429"/>
        <v>0</v>
      </c>
      <c r="K417" s="10">
        <f t="shared" si="430"/>
        <v>0</v>
      </c>
      <c r="L417" s="10">
        <f t="shared" si="431"/>
        <v>0</v>
      </c>
      <c r="M417" s="10">
        <f t="shared" si="432"/>
        <v>0</v>
      </c>
      <c r="N417" s="10">
        <f t="shared" si="433"/>
        <v>0</v>
      </c>
      <c r="O417" s="10">
        <f t="shared" si="434"/>
        <v>0</v>
      </c>
      <c r="P417" s="10">
        <f t="shared" si="435"/>
        <v>0</v>
      </c>
      <c r="Q417" s="10">
        <f t="shared" si="436"/>
        <v>0</v>
      </c>
      <c r="R417" s="10">
        <f t="shared" si="437"/>
        <v>0</v>
      </c>
      <c r="S417" s="10">
        <f t="shared" si="438"/>
        <v>0</v>
      </c>
      <c r="T417" s="10">
        <f t="shared" si="439"/>
        <v>0</v>
      </c>
      <c r="U417" s="10">
        <f t="shared" si="440"/>
        <v>0</v>
      </c>
      <c r="V417" s="10">
        <f t="shared" si="441"/>
        <v>0</v>
      </c>
      <c r="W417" s="10">
        <f t="shared" si="442"/>
        <v>0</v>
      </c>
      <c r="X417" s="10">
        <f t="shared" si="443"/>
        <v>0</v>
      </c>
      <c r="Y417" s="1">
        <f t="shared" si="444"/>
        <v>0</v>
      </c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</row>
    <row r="418" spans="1:57">
      <c r="A418">
        <f t="shared" si="427"/>
        <v>393</v>
      </c>
      <c r="C418" s="2">
        <v>8600</v>
      </c>
      <c r="F418" t="s">
        <v>90</v>
      </c>
      <c r="G418" s="13">
        <v>99</v>
      </c>
      <c r="H418" s="10" t="str">
        <f t="shared" si="428"/>
        <v>-</v>
      </c>
      <c r="I418" s="1">
        <f>'O and M Class.'!L$90</f>
        <v>0</v>
      </c>
      <c r="J418" s="10">
        <f t="shared" si="429"/>
        <v>0</v>
      </c>
      <c r="K418" s="10">
        <f t="shared" si="430"/>
        <v>0</v>
      </c>
      <c r="L418" s="10">
        <f t="shared" si="431"/>
        <v>0</v>
      </c>
      <c r="M418" s="10">
        <f t="shared" si="432"/>
        <v>0</v>
      </c>
      <c r="N418" s="10">
        <f t="shared" si="433"/>
        <v>0</v>
      </c>
      <c r="O418" s="10">
        <f t="shared" si="434"/>
        <v>0</v>
      </c>
      <c r="P418" s="10">
        <f t="shared" si="435"/>
        <v>0</v>
      </c>
      <c r="Q418" s="10">
        <f t="shared" si="436"/>
        <v>0</v>
      </c>
      <c r="R418" s="10">
        <f t="shared" si="437"/>
        <v>0</v>
      </c>
      <c r="S418" s="10">
        <f t="shared" si="438"/>
        <v>0</v>
      </c>
      <c r="T418" s="10">
        <f t="shared" si="439"/>
        <v>0</v>
      </c>
      <c r="U418" s="10">
        <f t="shared" si="440"/>
        <v>0</v>
      </c>
      <c r="V418" s="10">
        <f t="shared" si="441"/>
        <v>0</v>
      </c>
      <c r="W418" s="10">
        <f t="shared" si="442"/>
        <v>0</v>
      </c>
      <c r="X418" s="10">
        <f t="shared" si="443"/>
        <v>0</v>
      </c>
      <c r="Y418" s="1">
        <f t="shared" si="444"/>
        <v>0</v>
      </c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</row>
    <row r="419" spans="1:57">
      <c r="A419">
        <f t="shared" si="427"/>
        <v>394</v>
      </c>
      <c r="C419" s="2"/>
      <c r="E419" t="s">
        <v>79</v>
      </c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</row>
    <row r="420" spans="1:57">
      <c r="A420">
        <f t="shared" si="427"/>
        <v>395</v>
      </c>
      <c r="C420" s="2">
        <v>8610</v>
      </c>
      <c r="F420" t="s">
        <v>87</v>
      </c>
      <c r="G420" s="13">
        <v>99</v>
      </c>
      <c r="H420" s="10" t="str">
        <f t="shared" ref="H420:H426" si="445">VLOOKUP($G420,alloc,3)</f>
        <v>-</v>
      </c>
      <c r="I420" s="1">
        <f>'O and M Class.'!L$92</f>
        <v>0</v>
      </c>
      <c r="J420" s="10">
        <f t="shared" ref="J420:J426" si="446">$I420*VLOOKUP($G420,alloc,6)</f>
        <v>0</v>
      </c>
      <c r="K420" s="10">
        <f t="shared" ref="K420:K426" si="447">$I420*VLOOKUP($G420,alloc,7)</f>
        <v>0</v>
      </c>
      <c r="L420" s="10">
        <f t="shared" ref="L420:L426" si="448">$I420*VLOOKUP($G420,alloc,8)</f>
        <v>0</v>
      </c>
      <c r="M420" s="10">
        <f t="shared" ref="M420:M426" si="449">$I420*VLOOKUP($G420,alloc,9)</f>
        <v>0</v>
      </c>
      <c r="N420" s="10">
        <f t="shared" ref="N420:N426" si="450">$I420*VLOOKUP($G420,alloc,10)</f>
        <v>0</v>
      </c>
      <c r="O420" s="10">
        <f t="shared" ref="O420:O426" si="451">$I420*VLOOKUP($G420,alloc,11)</f>
        <v>0</v>
      </c>
      <c r="P420" s="10">
        <f t="shared" ref="P420:P426" si="452">$I420*VLOOKUP($G420,alloc,12)</f>
        <v>0</v>
      </c>
      <c r="Q420" s="10">
        <f t="shared" ref="Q420:Q426" si="453">$I420*VLOOKUP($G420,alloc,13)</f>
        <v>0</v>
      </c>
      <c r="R420" s="10">
        <f t="shared" ref="R420:R426" si="454">$I420*VLOOKUP($G420,alloc,14)</f>
        <v>0</v>
      </c>
      <c r="S420" s="10">
        <f t="shared" ref="S420:S426" si="455">$I420*VLOOKUP($G420,alloc,15)</f>
        <v>0</v>
      </c>
      <c r="T420" s="10">
        <f t="shared" ref="T420:T426" si="456">$I420*VLOOKUP($G420,alloc,16)</f>
        <v>0</v>
      </c>
      <c r="U420" s="10">
        <f t="shared" ref="U420:U426" si="457">$I420*VLOOKUP($G420,alloc,17)</f>
        <v>0</v>
      </c>
      <c r="V420" s="10">
        <f t="shared" ref="V420:V426" si="458">$I420*VLOOKUP($G420,alloc,18)</f>
        <v>0</v>
      </c>
      <c r="W420" s="10">
        <f t="shared" ref="W420:W426" si="459">$I420*VLOOKUP($G420,alloc,19)</f>
        <v>0</v>
      </c>
      <c r="X420" s="10">
        <f t="shared" ref="X420:X426" si="460">$I420*VLOOKUP($G420,alloc,20)</f>
        <v>0</v>
      </c>
      <c r="Y420" s="1">
        <f t="shared" ref="Y420:Y427" si="461">SUM(J420:X420)-I420</f>
        <v>0</v>
      </c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</row>
    <row r="421" spans="1:57">
      <c r="A421">
        <f t="shared" si="427"/>
        <v>396</v>
      </c>
      <c r="C421" s="2">
        <v>8620</v>
      </c>
      <c r="F421" t="s">
        <v>80</v>
      </c>
      <c r="G421" s="13">
        <v>99</v>
      </c>
      <c r="H421" s="10" t="str">
        <f t="shared" si="445"/>
        <v>-</v>
      </c>
      <c r="I421" s="1">
        <f>'O and M Class.'!L$93</f>
        <v>0</v>
      </c>
      <c r="J421" s="10">
        <f t="shared" si="446"/>
        <v>0</v>
      </c>
      <c r="K421" s="10">
        <f t="shared" si="447"/>
        <v>0</v>
      </c>
      <c r="L421" s="10">
        <f t="shared" si="448"/>
        <v>0</v>
      </c>
      <c r="M421" s="10">
        <f t="shared" si="449"/>
        <v>0</v>
      </c>
      <c r="N421" s="10">
        <f t="shared" si="450"/>
        <v>0</v>
      </c>
      <c r="O421" s="10">
        <f t="shared" si="451"/>
        <v>0</v>
      </c>
      <c r="P421" s="10">
        <f t="shared" si="452"/>
        <v>0</v>
      </c>
      <c r="Q421" s="10">
        <f t="shared" si="453"/>
        <v>0</v>
      </c>
      <c r="R421" s="10">
        <f t="shared" si="454"/>
        <v>0</v>
      </c>
      <c r="S421" s="10">
        <f t="shared" si="455"/>
        <v>0</v>
      </c>
      <c r="T421" s="10">
        <f t="shared" si="456"/>
        <v>0</v>
      </c>
      <c r="U421" s="10">
        <f t="shared" si="457"/>
        <v>0</v>
      </c>
      <c r="V421" s="10">
        <f t="shared" si="458"/>
        <v>0</v>
      </c>
      <c r="W421" s="10">
        <f t="shared" si="459"/>
        <v>0</v>
      </c>
      <c r="X421" s="10">
        <f t="shared" si="460"/>
        <v>0</v>
      </c>
      <c r="Y421" s="1">
        <f t="shared" si="461"/>
        <v>0</v>
      </c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1:57">
      <c r="A422">
        <f t="shared" si="427"/>
        <v>397</v>
      </c>
      <c r="C422" s="2">
        <v>8630</v>
      </c>
      <c r="F422" t="s">
        <v>62</v>
      </c>
      <c r="G422" s="13">
        <v>99</v>
      </c>
      <c r="H422" s="10" t="str">
        <f t="shared" si="445"/>
        <v>-</v>
      </c>
      <c r="I422" s="1">
        <f>'O and M Class.'!L$94</f>
        <v>0</v>
      </c>
      <c r="J422" s="10">
        <f t="shared" si="446"/>
        <v>0</v>
      </c>
      <c r="K422" s="10">
        <f t="shared" si="447"/>
        <v>0</v>
      </c>
      <c r="L422" s="10">
        <f t="shared" si="448"/>
        <v>0</v>
      </c>
      <c r="M422" s="10">
        <f t="shared" si="449"/>
        <v>0</v>
      </c>
      <c r="N422" s="10">
        <f t="shared" si="450"/>
        <v>0</v>
      </c>
      <c r="O422" s="10">
        <f t="shared" si="451"/>
        <v>0</v>
      </c>
      <c r="P422" s="10">
        <f t="shared" si="452"/>
        <v>0</v>
      </c>
      <c r="Q422" s="10">
        <f t="shared" si="453"/>
        <v>0</v>
      </c>
      <c r="R422" s="10">
        <f t="shared" si="454"/>
        <v>0</v>
      </c>
      <c r="S422" s="10">
        <f t="shared" si="455"/>
        <v>0</v>
      </c>
      <c r="T422" s="10">
        <f t="shared" si="456"/>
        <v>0</v>
      </c>
      <c r="U422" s="10">
        <f t="shared" si="457"/>
        <v>0</v>
      </c>
      <c r="V422" s="10">
        <f t="shared" si="458"/>
        <v>0</v>
      </c>
      <c r="W422" s="10">
        <f t="shared" si="459"/>
        <v>0</v>
      </c>
      <c r="X422" s="10">
        <f t="shared" si="460"/>
        <v>0</v>
      </c>
      <c r="Y422" s="1">
        <f t="shared" si="461"/>
        <v>0</v>
      </c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1:57">
      <c r="A423">
        <f t="shared" si="427"/>
        <v>398</v>
      </c>
      <c r="C423" s="2">
        <v>8640</v>
      </c>
      <c r="F423" t="s">
        <v>93</v>
      </c>
      <c r="G423" s="13">
        <v>99</v>
      </c>
      <c r="H423" s="10" t="str">
        <f t="shared" si="445"/>
        <v>-</v>
      </c>
      <c r="I423" s="1">
        <f>'O and M Class.'!L$95</f>
        <v>0</v>
      </c>
      <c r="J423" s="10">
        <f t="shared" si="446"/>
        <v>0</v>
      </c>
      <c r="K423" s="10">
        <f t="shared" si="447"/>
        <v>0</v>
      </c>
      <c r="L423" s="10">
        <f t="shared" si="448"/>
        <v>0</v>
      </c>
      <c r="M423" s="10">
        <f t="shared" si="449"/>
        <v>0</v>
      </c>
      <c r="N423" s="10">
        <f t="shared" si="450"/>
        <v>0</v>
      </c>
      <c r="O423" s="10">
        <f t="shared" si="451"/>
        <v>0</v>
      </c>
      <c r="P423" s="10">
        <f t="shared" si="452"/>
        <v>0</v>
      </c>
      <c r="Q423" s="10">
        <f t="shared" si="453"/>
        <v>0</v>
      </c>
      <c r="R423" s="10">
        <f t="shared" si="454"/>
        <v>0</v>
      </c>
      <c r="S423" s="10">
        <f t="shared" si="455"/>
        <v>0</v>
      </c>
      <c r="T423" s="10">
        <f t="shared" si="456"/>
        <v>0</v>
      </c>
      <c r="U423" s="10">
        <f t="shared" si="457"/>
        <v>0</v>
      </c>
      <c r="V423" s="10">
        <f t="shared" si="458"/>
        <v>0</v>
      </c>
      <c r="W423" s="10">
        <f t="shared" si="459"/>
        <v>0</v>
      </c>
      <c r="X423" s="10">
        <f t="shared" si="460"/>
        <v>0</v>
      </c>
      <c r="Y423" s="1">
        <f t="shared" si="461"/>
        <v>0</v>
      </c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1:57">
      <c r="A424">
        <f t="shared" si="427"/>
        <v>399</v>
      </c>
      <c r="C424" s="2">
        <v>8650</v>
      </c>
      <c r="F424" t="s">
        <v>83</v>
      </c>
      <c r="G424" s="13">
        <v>99</v>
      </c>
      <c r="H424" s="10" t="str">
        <f t="shared" si="445"/>
        <v>-</v>
      </c>
      <c r="I424" s="1">
        <f>'O and M Class.'!L$96</f>
        <v>0</v>
      </c>
      <c r="J424" s="10">
        <f t="shared" si="446"/>
        <v>0</v>
      </c>
      <c r="K424" s="10">
        <f t="shared" si="447"/>
        <v>0</v>
      </c>
      <c r="L424" s="10">
        <f t="shared" si="448"/>
        <v>0</v>
      </c>
      <c r="M424" s="10">
        <f t="shared" si="449"/>
        <v>0</v>
      </c>
      <c r="N424" s="10">
        <f t="shared" si="450"/>
        <v>0</v>
      </c>
      <c r="O424" s="10">
        <f t="shared" si="451"/>
        <v>0</v>
      </c>
      <c r="P424" s="10">
        <f t="shared" si="452"/>
        <v>0</v>
      </c>
      <c r="Q424" s="10">
        <f t="shared" si="453"/>
        <v>0</v>
      </c>
      <c r="R424" s="10">
        <f t="shared" si="454"/>
        <v>0</v>
      </c>
      <c r="S424" s="10">
        <f t="shared" si="455"/>
        <v>0</v>
      </c>
      <c r="T424" s="10">
        <f t="shared" si="456"/>
        <v>0</v>
      </c>
      <c r="U424" s="10">
        <f t="shared" si="457"/>
        <v>0</v>
      </c>
      <c r="V424" s="10">
        <f t="shared" si="458"/>
        <v>0</v>
      </c>
      <c r="W424" s="10">
        <f t="shared" si="459"/>
        <v>0</v>
      </c>
      <c r="X424" s="10">
        <f t="shared" si="460"/>
        <v>0</v>
      </c>
      <c r="Y424" s="1">
        <f t="shared" si="461"/>
        <v>0</v>
      </c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</row>
    <row r="425" spans="1:57">
      <c r="A425">
        <f t="shared" si="427"/>
        <v>400</v>
      </c>
      <c r="C425" s="2">
        <v>8660</v>
      </c>
      <c r="F425" t="s">
        <v>101</v>
      </c>
      <c r="G425" s="13">
        <v>99</v>
      </c>
      <c r="H425" s="10" t="str">
        <f t="shared" si="445"/>
        <v>-</v>
      </c>
      <c r="I425" s="1">
        <f>'O and M Class.'!L$97</f>
        <v>0</v>
      </c>
      <c r="J425" s="10">
        <f t="shared" si="446"/>
        <v>0</v>
      </c>
      <c r="K425" s="10">
        <f t="shared" si="447"/>
        <v>0</v>
      </c>
      <c r="L425" s="10">
        <f t="shared" si="448"/>
        <v>0</v>
      </c>
      <c r="M425" s="10">
        <f t="shared" si="449"/>
        <v>0</v>
      </c>
      <c r="N425" s="10">
        <f t="shared" si="450"/>
        <v>0</v>
      </c>
      <c r="O425" s="10">
        <f t="shared" si="451"/>
        <v>0</v>
      </c>
      <c r="P425" s="10">
        <f t="shared" si="452"/>
        <v>0</v>
      </c>
      <c r="Q425" s="10">
        <f t="shared" si="453"/>
        <v>0</v>
      </c>
      <c r="R425" s="10">
        <f t="shared" si="454"/>
        <v>0</v>
      </c>
      <c r="S425" s="10">
        <f t="shared" si="455"/>
        <v>0</v>
      </c>
      <c r="T425" s="10">
        <f t="shared" si="456"/>
        <v>0</v>
      </c>
      <c r="U425" s="10">
        <f t="shared" si="457"/>
        <v>0</v>
      </c>
      <c r="V425" s="10">
        <f t="shared" si="458"/>
        <v>0</v>
      </c>
      <c r="W425" s="10">
        <f t="shared" si="459"/>
        <v>0</v>
      </c>
      <c r="X425" s="10">
        <f t="shared" si="460"/>
        <v>0</v>
      </c>
      <c r="Y425" s="1">
        <f t="shared" si="461"/>
        <v>0</v>
      </c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</row>
    <row r="426" spans="1:57">
      <c r="A426">
        <f t="shared" si="427"/>
        <v>401</v>
      </c>
      <c r="C426" s="2">
        <v>8670</v>
      </c>
      <c r="F426" t="s">
        <v>85</v>
      </c>
      <c r="G426" s="13">
        <v>99</v>
      </c>
      <c r="H426" s="10" t="str">
        <f t="shared" si="445"/>
        <v>-</v>
      </c>
      <c r="I426" s="1">
        <f>'O and M Class.'!L$98</f>
        <v>0</v>
      </c>
      <c r="J426" s="10">
        <f t="shared" si="446"/>
        <v>0</v>
      </c>
      <c r="K426" s="10">
        <f t="shared" si="447"/>
        <v>0</v>
      </c>
      <c r="L426" s="10">
        <f t="shared" si="448"/>
        <v>0</v>
      </c>
      <c r="M426" s="10">
        <f t="shared" si="449"/>
        <v>0</v>
      </c>
      <c r="N426" s="10">
        <f t="shared" si="450"/>
        <v>0</v>
      </c>
      <c r="O426" s="10">
        <f t="shared" si="451"/>
        <v>0</v>
      </c>
      <c r="P426" s="10">
        <f t="shared" si="452"/>
        <v>0</v>
      </c>
      <c r="Q426" s="10">
        <f t="shared" si="453"/>
        <v>0</v>
      </c>
      <c r="R426" s="10">
        <f t="shared" si="454"/>
        <v>0</v>
      </c>
      <c r="S426" s="10">
        <f t="shared" si="455"/>
        <v>0</v>
      </c>
      <c r="T426" s="10">
        <f t="shared" si="456"/>
        <v>0</v>
      </c>
      <c r="U426" s="10">
        <f t="shared" si="457"/>
        <v>0</v>
      </c>
      <c r="V426" s="10">
        <f t="shared" si="458"/>
        <v>0</v>
      </c>
      <c r="W426" s="10">
        <f t="shared" si="459"/>
        <v>0</v>
      </c>
      <c r="X426" s="10">
        <f t="shared" si="460"/>
        <v>0</v>
      </c>
      <c r="Y426" s="1">
        <f t="shared" si="461"/>
        <v>0</v>
      </c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</row>
    <row r="427" spans="1:57">
      <c r="A427">
        <f t="shared" si="427"/>
        <v>402</v>
      </c>
      <c r="C427" s="2"/>
      <c r="D427" t="s">
        <v>69</v>
      </c>
      <c r="H427" s="10"/>
      <c r="I427" s="1">
        <f>'O and M Class.'!L$99</f>
        <v>0</v>
      </c>
      <c r="J427" s="1">
        <f t="shared" ref="J427:X427" si="462">SUM(J407:J426)</f>
        <v>0</v>
      </c>
      <c r="K427" s="1">
        <f t="shared" si="462"/>
        <v>0</v>
      </c>
      <c r="L427" s="1">
        <f t="shared" si="462"/>
        <v>0</v>
      </c>
      <c r="M427" s="1">
        <f t="shared" si="462"/>
        <v>0</v>
      </c>
      <c r="N427" s="1">
        <f t="shared" si="462"/>
        <v>0</v>
      </c>
      <c r="O427" s="1">
        <f t="shared" si="462"/>
        <v>0</v>
      </c>
      <c r="P427" s="1">
        <f t="shared" si="462"/>
        <v>0</v>
      </c>
      <c r="Q427" s="1">
        <f t="shared" si="462"/>
        <v>0</v>
      </c>
      <c r="R427" s="1">
        <f t="shared" si="462"/>
        <v>0</v>
      </c>
      <c r="S427" s="1">
        <f t="shared" si="462"/>
        <v>0</v>
      </c>
      <c r="T427" s="1">
        <f t="shared" si="462"/>
        <v>0</v>
      </c>
      <c r="U427" s="1">
        <f t="shared" si="462"/>
        <v>0</v>
      </c>
      <c r="V427" s="1">
        <f t="shared" si="462"/>
        <v>0</v>
      </c>
      <c r="W427" s="1">
        <f t="shared" si="462"/>
        <v>0</v>
      </c>
      <c r="X427" s="1">
        <f t="shared" si="462"/>
        <v>0</v>
      </c>
      <c r="Y427" s="1">
        <f t="shared" si="461"/>
        <v>0</v>
      </c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</row>
    <row r="428" spans="1:57">
      <c r="A428">
        <f t="shared" si="427"/>
        <v>403</v>
      </c>
      <c r="C428" s="2"/>
      <c r="H428" s="10"/>
      <c r="I428" s="1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</row>
    <row r="429" spans="1:57">
      <c r="A429">
        <f t="shared" si="427"/>
        <v>404</v>
      </c>
      <c r="C429" s="2"/>
      <c r="D429" t="s">
        <v>24</v>
      </c>
      <c r="H429" s="10"/>
      <c r="I429" s="1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</row>
    <row r="430" spans="1:57">
      <c r="A430">
        <f t="shared" si="427"/>
        <v>405</v>
      </c>
      <c r="C430" s="2"/>
      <c r="E430" t="s">
        <v>70</v>
      </c>
      <c r="H430" s="10"/>
      <c r="I430" s="1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</row>
    <row r="431" spans="1:57">
      <c r="A431">
        <f t="shared" si="427"/>
        <v>406</v>
      </c>
      <c r="C431" s="2">
        <v>8700</v>
      </c>
      <c r="F431" t="s">
        <v>385</v>
      </c>
      <c r="G431" s="13">
        <v>10.6</v>
      </c>
      <c r="H431" s="10" t="str">
        <f t="shared" ref="H431:H453" si="463">VLOOKUP($G431,alloc,3)</f>
        <v>Composite of Accts. 871-879 &amp; 886-893 - Comm</v>
      </c>
      <c r="I431" s="1">
        <f>'O and M Class.'!L103</f>
        <v>23132.206001794002</v>
      </c>
      <c r="J431" s="10">
        <f t="shared" ref="J431:J453" si="464">$I431*VLOOKUP($G431,alloc,6)</f>
        <v>7103.4364038165786</v>
      </c>
      <c r="K431" s="10">
        <f t="shared" ref="K431:K453" si="465">$I431*VLOOKUP($G431,alloc,7)</f>
        <v>4678.6048385783179</v>
      </c>
      <c r="L431" s="10">
        <f t="shared" ref="L431:L453" si="466">$I431*VLOOKUP($G431,alloc,8)</f>
        <v>188.79058040941274</v>
      </c>
      <c r="M431" s="10">
        <f t="shared" ref="M431:M453" si="467">$I431*VLOOKUP($G431,alloc,9)</f>
        <v>5245.4182937222668</v>
      </c>
      <c r="N431" s="10">
        <f t="shared" ref="N431:N453" si="468">$I431*VLOOKUP($G431,alloc,10)</f>
        <v>5915.9558852674263</v>
      </c>
      <c r="O431" s="10">
        <f t="shared" ref="O431:O453" si="469">$I431*VLOOKUP($G431,alloc,11)</f>
        <v>0</v>
      </c>
      <c r="P431" s="10">
        <f t="shared" ref="P431:P453" si="470">$I431*VLOOKUP($G431,alloc,12)</f>
        <v>0</v>
      </c>
      <c r="Q431" s="10">
        <f t="shared" ref="Q431:Q453" si="471">$I431*VLOOKUP($G431,alloc,13)</f>
        <v>0</v>
      </c>
      <c r="R431" s="10">
        <f t="shared" ref="R431:R453" si="472">$I431*VLOOKUP($G431,alloc,14)</f>
        <v>0</v>
      </c>
      <c r="S431" s="10">
        <f t="shared" ref="S431:S453" si="473">$I431*VLOOKUP($G431,alloc,15)</f>
        <v>0</v>
      </c>
      <c r="T431" s="10">
        <f t="shared" ref="T431:T453" si="474">$I431*VLOOKUP($G431,alloc,16)</f>
        <v>0</v>
      </c>
      <c r="U431" s="10">
        <f t="shared" ref="U431:U453" si="475">$I431*VLOOKUP($G431,alloc,17)</f>
        <v>0</v>
      </c>
      <c r="V431" s="10">
        <f t="shared" ref="V431:V453" si="476">$I431*VLOOKUP($G431,alloc,18)</f>
        <v>0</v>
      </c>
      <c r="W431" s="10">
        <f t="shared" ref="W431:W453" si="477">$I431*VLOOKUP($G431,alloc,19)</f>
        <v>0</v>
      </c>
      <c r="X431" s="10">
        <f t="shared" ref="X431:X453" si="478">$I431*VLOOKUP($G431,alloc,20)</f>
        <v>0</v>
      </c>
      <c r="Y431" s="1">
        <f t="shared" ref="Y431:Y442" si="479">SUM(J431:X431)-I431</f>
        <v>0</v>
      </c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</row>
    <row r="432" spans="1:57">
      <c r="A432">
        <f t="shared" si="427"/>
        <v>407</v>
      </c>
      <c r="C432" s="2">
        <v>8710</v>
      </c>
      <c r="F432" t="s">
        <v>188</v>
      </c>
      <c r="G432" s="13">
        <v>1</v>
      </c>
      <c r="H432" s="10" t="str">
        <f t="shared" si="463"/>
        <v>Mcf</v>
      </c>
      <c r="I432" s="1">
        <f>'O and M Class.'!L104</f>
        <v>398.30229242484671</v>
      </c>
      <c r="J432" s="10">
        <f t="shared" si="464"/>
        <v>122.31064358992941</v>
      </c>
      <c r="K432" s="10">
        <f t="shared" si="465"/>
        <v>80.558638999289641</v>
      </c>
      <c r="L432" s="10">
        <f t="shared" si="466"/>
        <v>3.2506939009385749</v>
      </c>
      <c r="M432" s="10">
        <f t="shared" si="467"/>
        <v>90.318326360865697</v>
      </c>
      <c r="N432" s="10">
        <f t="shared" si="468"/>
        <v>101.8639895738234</v>
      </c>
      <c r="O432" s="10">
        <f t="shared" si="469"/>
        <v>0</v>
      </c>
      <c r="P432" s="10">
        <f t="shared" si="470"/>
        <v>0</v>
      </c>
      <c r="Q432" s="10">
        <f t="shared" si="471"/>
        <v>0</v>
      </c>
      <c r="R432" s="10">
        <f t="shared" si="472"/>
        <v>0</v>
      </c>
      <c r="S432" s="10">
        <f t="shared" si="473"/>
        <v>0</v>
      </c>
      <c r="T432" s="10">
        <f t="shared" si="474"/>
        <v>0</v>
      </c>
      <c r="U432" s="10">
        <f t="shared" si="475"/>
        <v>0</v>
      </c>
      <c r="V432" s="10">
        <f t="shared" si="476"/>
        <v>0</v>
      </c>
      <c r="W432" s="10">
        <f t="shared" si="477"/>
        <v>0</v>
      </c>
      <c r="X432" s="10">
        <f t="shared" si="478"/>
        <v>0</v>
      </c>
      <c r="Y432" s="1">
        <f t="shared" si="479"/>
        <v>0</v>
      </c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</row>
    <row r="433" spans="1:57">
      <c r="A433">
        <f t="shared" si="427"/>
        <v>408</v>
      </c>
      <c r="C433" s="2">
        <v>8711</v>
      </c>
      <c r="F433" t="s">
        <v>393</v>
      </c>
      <c r="G433" s="13">
        <v>1</v>
      </c>
      <c r="H433" s="10" t="str">
        <f t="shared" si="463"/>
        <v>Mcf</v>
      </c>
      <c r="I433" s="1">
        <f>'O and M Class.'!L105</f>
        <v>108130.06033341786</v>
      </c>
      <c r="J433" s="10">
        <f t="shared" si="464"/>
        <v>33204.572311854492</v>
      </c>
      <c r="K433" s="10">
        <f t="shared" si="465"/>
        <v>21869.847753926268</v>
      </c>
      <c r="L433" s="10">
        <f t="shared" si="466"/>
        <v>882.48984331488259</v>
      </c>
      <c r="M433" s="10">
        <f t="shared" si="467"/>
        <v>24519.382048137333</v>
      </c>
      <c r="N433" s="10">
        <f t="shared" si="468"/>
        <v>27653.768376184889</v>
      </c>
      <c r="O433" s="10">
        <f t="shared" si="469"/>
        <v>0</v>
      </c>
      <c r="P433" s="10">
        <f t="shared" si="470"/>
        <v>0</v>
      </c>
      <c r="Q433" s="10">
        <f t="shared" si="471"/>
        <v>0</v>
      </c>
      <c r="R433" s="10">
        <f t="shared" si="472"/>
        <v>0</v>
      </c>
      <c r="S433" s="10">
        <f t="shared" si="473"/>
        <v>0</v>
      </c>
      <c r="T433" s="10">
        <f t="shared" si="474"/>
        <v>0</v>
      </c>
      <c r="U433" s="10">
        <f t="shared" si="475"/>
        <v>0</v>
      </c>
      <c r="V433" s="10">
        <f t="shared" si="476"/>
        <v>0</v>
      </c>
      <c r="W433" s="10">
        <f t="shared" si="477"/>
        <v>0</v>
      </c>
      <c r="X433" s="10">
        <f t="shared" si="478"/>
        <v>0</v>
      </c>
      <c r="Y433" s="1">
        <f t="shared" si="479"/>
        <v>0</v>
      </c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</row>
    <row r="434" spans="1:57">
      <c r="A434">
        <f>A432+1</f>
        <v>408</v>
      </c>
      <c r="C434" s="2">
        <v>8720</v>
      </c>
      <c r="F434" t="s">
        <v>386</v>
      </c>
      <c r="G434" s="13">
        <v>99</v>
      </c>
      <c r="H434" s="10" t="str">
        <f t="shared" si="463"/>
        <v>-</v>
      </c>
      <c r="I434" s="1">
        <f>'O and M Class.'!L106</f>
        <v>0</v>
      </c>
      <c r="J434" s="10">
        <f t="shared" si="464"/>
        <v>0</v>
      </c>
      <c r="K434" s="10">
        <f t="shared" si="465"/>
        <v>0</v>
      </c>
      <c r="L434" s="10">
        <f t="shared" si="466"/>
        <v>0</v>
      </c>
      <c r="M434" s="10">
        <f t="shared" si="467"/>
        <v>0</v>
      </c>
      <c r="N434" s="10">
        <f t="shared" si="468"/>
        <v>0</v>
      </c>
      <c r="O434" s="10">
        <f t="shared" si="469"/>
        <v>0</v>
      </c>
      <c r="P434" s="10">
        <f t="shared" si="470"/>
        <v>0</v>
      </c>
      <c r="Q434" s="10">
        <f t="shared" si="471"/>
        <v>0</v>
      </c>
      <c r="R434" s="10">
        <f t="shared" si="472"/>
        <v>0</v>
      </c>
      <c r="S434" s="10">
        <f t="shared" si="473"/>
        <v>0</v>
      </c>
      <c r="T434" s="10">
        <f t="shared" si="474"/>
        <v>0</v>
      </c>
      <c r="U434" s="10">
        <f t="shared" si="475"/>
        <v>0</v>
      </c>
      <c r="V434" s="10">
        <f t="shared" si="476"/>
        <v>0</v>
      </c>
      <c r="W434" s="10">
        <f t="shared" si="477"/>
        <v>0</v>
      </c>
      <c r="X434" s="10">
        <f t="shared" si="478"/>
        <v>0</v>
      </c>
      <c r="Y434" s="1">
        <f t="shared" si="479"/>
        <v>0</v>
      </c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</row>
    <row r="435" spans="1:57">
      <c r="A435">
        <f>A434+1</f>
        <v>409</v>
      </c>
      <c r="C435" s="2">
        <v>8740</v>
      </c>
      <c r="F435" t="s">
        <v>63</v>
      </c>
      <c r="G435" s="13">
        <v>12.6</v>
      </c>
      <c r="H435" s="10" t="str">
        <f t="shared" si="463"/>
        <v>Composite of Accts. 374-379 - Comm</v>
      </c>
      <c r="I435" s="1">
        <f>'O and M Class.'!L107</f>
        <v>0</v>
      </c>
      <c r="J435" s="10">
        <f t="shared" si="464"/>
        <v>0</v>
      </c>
      <c r="K435" s="10">
        <f t="shared" si="465"/>
        <v>0</v>
      </c>
      <c r="L435" s="10">
        <f t="shared" si="466"/>
        <v>0</v>
      </c>
      <c r="M435" s="10">
        <f t="shared" si="467"/>
        <v>0</v>
      </c>
      <c r="N435" s="10">
        <f t="shared" si="468"/>
        <v>0</v>
      </c>
      <c r="O435" s="10">
        <f t="shared" si="469"/>
        <v>0</v>
      </c>
      <c r="P435" s="10">
        <f t="shared" si="470"/>
        <v>0</v>
      </c>
      <c r="Q435" s="10">
        <f t="shared" si="471"/>
        <v>0</v>
      </c>
      <c r="R435" s="10">
        <f t="shared" si="472"/>
        <v>0</v>
      </c>
      <c r="S435" s="10">
        <f t="shared" si="473"/>
        <v>0</v>
      </c>
      <c r="T435" s="10">
        <f t="shared" si="474"/>
        <v>0</v>
      </c>
      <c r="U435" s="10">
        <f t="shared" si="475"/>
        <v>0</v>
      </c>
      <c r="V435" s="10">
        <f t="shared" si="476"/>
        <v>0</v>
      </c>
      <c r="W435" s="10">
        <f t="shared" si="477"/>
        <v>0</v>
      </c>
      <c r="X435" s="10">
        <f t="shared" si="478"/>
        <v>0</v>
      </c>
      <c r="Y435" s="1">
        <f t="shared" si="479"/>
        <v>0</v>
      </c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</row>
    <row r="436" spans="1:57">
      <c r="A436">
        <f t="shared" si="427"/>
        <v>410</v>
      </c>
      <c r="C436" s="2">
        <v>8750</v>
      </c>
      <c r="F436" t="s">
        <v>387</v>
      </c>
      <c r="G436" s="13">
        <v>12.6</v>
      </c>
      <c r="H436" s="10" t="str">
        <f t="shared" si="463"/>
        <v>Composite of Accts. 374-379 - Comm</v>
      </c>
      <c r="I436" s="1">
        <f>'O and M Class.'!L108</f>
        <v>0</v>
      </c>
      <c r="J436" s="10">
        <f t="shared" si="464"/>
        <v>0</v>
      </c>
      <c r="K436" s="10">
        <f t="shared" si="465"/>
        <v>0</v>
      </c>
      <c r="L436" s="10">
        <f t="shared" si="466"/>
        <v>0</v>
      </c>
      <c r="M436" s="10">
        <f t="shared" si="467"/>
        <v>0</v>
      </c>
      <c r="N436" s="10">
        <f t="shared" si="468"/>
        <v>0</v>
      </c>
      <c r="O436" s="10">
        <f t="shared" si="469"/>
        <v>0</v>
      </c>
      <c r="P436" s="10">
        <f t="shared" si="470"/>
        <v>0</v>
      </c>
      <c r="Q436" s="10">
        <f t="shared" si="471"/>
        <v>0</v>
      </c>
      <c r="R436" s="10">
        <f t="shared" si="472"/>
        <v>0</v>
      </c>
      <c r="S436" s="10">
        <f t="shared" si="473"/>
        <v>0</v>
      </c>
      <c r="T436" s="10">
        <f t="shared" si="474"/>
        <v>0</v>
      </c>
      <c r="U436" s="10">
        <f t="shared" si="475"/>
        <v>0</v>
      </c>
      <c r="V436" s="10">
        <f t="shared" si="476"/>
        <v>0</v>
      </c>
      <c r="W436" s="10">
        <f t="shared" si="477"/>
        <v>0</v>
      </c>
      <c r="X436" s="10">
        <f t="shared" si="478"/>
        <v>0</v>
      </c>
      <c r="Y436" s="1">
        <f>SUM(J436:X436)-I436</f>
        <v>0</v>
      </c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</row>
    <row r="437" spans="1:57">
      <c r="A437">
        <f t="shared" si="427"/>
        <v>411</v>
      </c>
      <c r="C437" s="2">
        <v>8760</v>
      </c>
      <c r="F437" t="s">
        <v>388</v>
      </c>
      <c r="G437" s="13">
        <v>99</v>
      </c>
      <c r="H437" s="10" t="str">
        <f t="shared" si="463"/>
        <v>-</v>
      </c>
      <c r="I437" s="1">
        <f>'O and M Class.'!L109</f>
        <v>0</v>
      </c>
      <c r="J437" s="10">
        <f t="shared" si="464"/>
        <v>0</v>
      </c>
      <c r="K437" s="10">
        <f t="shared" si="465"/>
        <v>0</v>
      </c>
      <c r="L437" s="10">
        <f t="shared" si="466"/>
        <v>0</v>
      </c>
      <c r="M437" s="10">
        <f t="shared" si="467"/>
        <v>0</v>
      </c>
      <c r="N437" s="10">
        <f t="shared" si="468"/>
        <v>0</v>
      </c>
      <c r="O437" s="10">
        <f t="shared" si="469"/>
        <v>0</v>
      </c>
      <c r="P437" s="10">
        <f t="shared" si="470"/>
        <v>0</v>
      </c>
      <c r="Q437" s="10">
        <f t="shared" si="471"/>
        <v>0</v>
      </c>
      <c r="R437" s="10">
        <f t="shared" si="472"/>
        <v>0</v>
      </c>
      <c r="S437" s="10">
        <f t="shared" si="473"/>
        <v>0</v>
      </c>
      <c r="T437" s="10">
        <f t="shared" si="474"/>
        <v>0</v>
      </c>
      <c r="U437" s="10">
        <f t="shared" si="475"/>
        <v>0</v>
      </c>
      <c r="V437" s="10">
        <f t="shared" si="476"/>
        <v>0</v>
      </c>
      <c r="W437" s="10">
        <f t="shared" si="477"/>
        <v>0</v>
      </c>
      <c r="X437" s="10">
        <f t="shared" si="478"/>
        <v>0</v>
      </c>
      <c r="Y437" s="1">
        <f t="shared" si="479"/>
        <v>0</v>
      </c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</row>
    <row r="438" spans="1:57">
      <c r="A438">
        <f t="shared" si="427"/>
        <v>412</v>
      </c>
      <c r="C438" s="2">
        <v>8770</v>
      </c>
      <c r="F438" t="s">
        <v>389</v>
      </c>
      <c r="G438" s="13">
        <v>12.6</v>
      </c>
      <c r="H438" s="10" t="str">
        <f t="shared" si="463"/>
        <v>Composite of Accts. 374-379 - Comm</v>
      </c>
      <c r="I438" s="1">
        <f>'O and M Class.'!L110</f>
        <v>0</v>
      </c>
      <c r="J438" s="10">
        <f t="shared" si="464"/>
        <v>0</v>
      </c>
      <c r="K438" s="10">
        <f t="shared" si="465"/>
        <v>0</v>
      </c>
      <c r="L438" s="10">
        <f t="shared" si="466"/>
        <v>0</v>
      </c>
      <c r="M438" s="10">
        <f t="shared" si="467"/>
        <v>0</v>
      </c>
      <c r="N438" s="10">
        <f t="shared" si="468"/>
        <v>0</v>
      </c>
      <c r="O438" s="10">
        <f t="shared" si="469"/>
        <v>0</v>
      </c>
      <c r="P438" s="10">
        <f t="shared" si="470"/>
        <v>0</v>
      </c>
      <c r="Q438" s="10">
        <f t="shared" si="471"/>
        <v>0</v>
      </c>
      <c r="R438" s="10">
        <f t="shared" si="472"/>
        <v>0</v>
      </c>
      <c r="S438" s="10">
        <f t="shared" si="473"/>
        <v>0</v>
      </c>
      <c r="T438" s="10">
        <f t="shared" si="474"/>
        <v>0</v>
      </c>
      <c r="U438" s="10">
        <f t="shared" si="475"/>
        <v>0</v>
      </c>
      <c r="V438" s="10">
        <f t="shared" si="476"/>
        <v>0</v>
      </c>
      <c r="W438" s="10">
        <f t="shared" si="477"/>
        <v>0</v>
      </c>
      <c r="X438" s="10">
        <f t="shared" si="478"/>
        <v>0</v>
      </c>
      <c r="Y438" s="1">
        <f t="shared" si="479"/>
        <v>0</v>
      </c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</row>
    <row r="439" spans="1:57">
      <c r="A439">
        <f t="shared" si="427"/>
        <v>413</v>
      </c>
      <c r="C439" s="2">
        <v>8780</v>
      </c>
      <c r="F439" t="s">
        <v>390</v>
      </c>
      <c r="G439" s="13">
        <v>99</v>
      </c>
      <c r="H439" s="10" t="str">
        <f t="shared" si="463"/>
        <v>-</v>
      </c>
      <c r="I439" s="1">
        <f>'O and M Class.'!L111</f>
        <v>0</v>
      </c>
      <c r="J439" s="10">
        <f t="shared" si="464"/>
        <v>0</v>
      </c>
      <c r="K439" s="10">
        <f t="shared" si="465"/>
        <v>0</v>
      </c>
      <c r="L439" s="10">
        <f t="shared" si="466"/>
        <v>0</v>
      </c>
      <c r="M439" s="10">
        <f t="shared" si="467"/>
        <v>0</v>
      </c>
      <c r="N439" s="10">
        <f t="shared" si="468"/>
        <v>0</v>
      </c>
      <c r="O439" s="10">
        <f t="shared" si="469"/>
        <v>0</v>
      </c>
      <c r="P439" s="10">
        <f t="shared" si="470"/>
        <v>0</v>
      </c>
      <c r="Q439" s="10">
        <f t="shared" si="471"/>
        <v>0</v>
      </c>
      <c r="R439" s="10">
        <f t="shared" si="472"/>
        <v>0</v>
      </c>
      <c r="S439" s="10">
        <f t="shared" si="473"/>
        <v>0</v>
      </c>
      <c r="T439" s="10">
        <f t="shared" si="474"/>
        <v>0</v>
      </c>
      <c r="U439" s="10">
        <f t="shared" si="475"/>
        <v>0</v>
      </c>
      <c r="V439" s="10">
        <f t="shared" si="476"/>
        <v>0</v>
      </c>
      <c r="W439" s="10">
        <f t="shared" si="477"/>
        <v>0</v>
      </c>
      <c r="X439" s="10">
        <f t="shared" si="478"/>
        <v>0</v>
      </c>
      <c r="Y439" s="1">
        <f t="shared" si="479"/>
        <v>0</v>
      </c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</row>
    <row r="440" spans="1:57">
      <c r="A440">
        <f t="shared" si="427"/>
        <v>414</v>
      </c>
      <c r="C440" s="2">
        <v>8790</v>
      </c>
      <c r="F440" t="s">
        <v>391</v>
      </c>
      <c r="G440" s="13">
        <v>99</v>
      </c>
      <c r="H440" s="10" t="str">
        <f t="shared" si="463"/>
        <v>-</v>
      </c>
      <c r="I440" s="1">
        <f>'O and M Class.'!L112</f>
        <v>0</v>
      </c>
      <c r="J440" s="10">
        <f t="shared" si="464"/>
        <v>0</v>
      </c>
      <c r="K440" s="10">
        <f t="shared" si="465"/>
        <v>0</v>
      </c>
      <c r="L440" s="10">
        <f t="shared" si="466"/>
        <v>0</v>
      </c>
      <c r="M440" s="10">
        <f t="shared" si="467"/>
        <v>0</v>
      </c>
      <c r="N440" s="10">
        <f t="shared" si="468"/>
        <v>0</v>
      </c>
      <c r="O440" s="10">
        <f t="shared" si="469"/>
        <v>0</v>
      </c>
      <c r="P440" s="10">
        <f t="shared" si="470"/>
        <v>0</v>
      </c>
      <c r="Q440" s="10">
        <f t="shared" si="471"/>
        <v>0</v>
      </c>
      <c r="R440" s="10">
        <f t="shared" si="472"/>
        <v>0</v>
      </c>
      <c r="S440" s="10">
        <f t="shared" si="473"/>
        <v>0</v>
      </c>
      <c r="T440" s="10">
        <f t="shared" si="474"/>
        <v>0</v>
      </c>
      <c r="U440" s="10">
        <f t="shared" si="475"/>
        <v>0</v>
      </c>
      <c r="V440" s="10">
        <f t="shared" si="476"/>
        <v>0</v>
      </c>
      <c r="W440" s="10">
        <f t="shared" si="477"/>
        <v>0</v>
      </c>
      <c r="X440" s="10">
        <f t="shared" si="478"/>
        <v>0</v>
      </c>
      <c r="Y440" s="1">
        <f t="shared" si="479"/>
        <v>0</v>
      </c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</row>
    <row r="441" spans="1:57">
      <c r="A441">
        <f t="shared" si="427"/>
        <v>415</v>
      </c>
      <c r="C441" s="2">
        <v>8800</v>
      </c>
      <c r="F441" t="s">
        <v>392</v>
      </c>
      <c r="G441" s="13">
        <v>10.6</v>
      </c>
      <c r="H441" s="10" t="str">
        <f t="shared" si="463"/>
        <v>Composite of Accts. 871-879 &amp; 886-893 - Comm</v>
      </c>
      <c r="I441" s="1">
        <f>'O and M Class.'!L113</f>
        <v>38.254423093324384</v>
      </c>
      <c r="J441" s="10">
        <f t="shared" si="464"/>
        <v>11.747165903115665</v>
      </c>
      <c r="K441" s="10">
        <f t="shared" si="465"/>
        <v>7.7371491922373998</v>
      </c>
      <c r="L441" s="10">
        <f t="shared" si="466"/>
        <v>0.31220864704628043</v>
      </c>
      <c r="M441" s="10">
        <f t="shared" si="467"/>
        <v>8.6745056089312538</v>
      </c>
      <c r="N441" s="10">
        <f t="shared" si="468"/>
        <v>9.7833937419937858</v>
      </c>
      <c r="O441" s="10">
        <f t="shared" si="469"/>
        <v>0</v>
      </c>
      <c r="P441" s="10">
        <f t="shared" si="470"/>
        <v>0</v>
      </c>
      <c r="Q441" s="10">
        <f t="shared" si="471"/>
        <v>0</v>
      </c>
      <c r="R441" s="10">
        <f t="shared" si="472"/>
        <v>0</v>
      </c>
      <c r="S441" s="10">
        <f t="shared" si="473"/>
        <v>0</v>
      </c>
      <c r="T441" s="10">
        <f t="shared" si="474"/>
        <v>0</v>
      </c>
      <c r="U441" s="10">
        <f t="shared" si="475"/>
        <v>0</v>
      </c>
      <c r="V441" s="10">
        <f t="shared" si="476"/>
        <v>0</v>
      </c>
      <c r="W441" s="10">
        <f t="shared" si="477"/>
        <v>0</v>
      </c>
      <c r="X441" s="10">
        <f t="shared" si="478"/>
        <v>0</v>
      </c>
      <c r="Y441" s="1">
        <f t="shared" si="479"/>
        <v>0</v>
      </c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</row>
    <row r="442" spans="1:57">
      <c r="A442">
        <f t="shared" si="427"/>
        <v>416</v>
      </c>
      <c r="C442" s="2">
        <v>8810</v>
      </c>
      <c r="F442" t="s">
        <v>90</v>
      </c>
      <c r="G442" s="13">
        <v>10.6</v>
      </c>
      <c r="H442" s="10" t="str">
        <f t="shared" si="463"/>
        <v>Composite of Accts. 871-879 &amp; 886-893 - Comm</v>
      </c>
      <c r="I442" s="1">
        <f>'O and M Class.'!L114</f>
        <v>7832.2134062570913</v>
      </c>
      <c r="J442" s="10">
        <f t="shared" si="464"/>
        <v>2405.1156136233649</v>
      </c>
      <c r="K442" s="10">
        <f t="shared" si="465"/>
        <v>1584.104496408622</v>
      </c>
      <c r="L442" s="10">
        <f t="shared" si="466"/>
        <v>63.921621428712179</v>
      </c>
      <c r="M442" s="10">
        <f t="shared" si="467"/>
        <v>1776.0189183137809</v>
      </c>
      <c r="N442" s="10">
        <f t="shared" si="468"/>
        <v>2003.0527564826111</v>
      </c>
      <c r="O442" s="10">
        <f t="shared" si="469"/>
        <v>0</v>
      </c>
      <c r="P442" s="10">
        <f t="shared" si="470"/>
        <v>0</v>
      </c>
      <c r="Q442" s="10">
        <f t="shared" si="471"/>
        <v>0</v>
      </c>
      <c r="R442" s="10">
        <f t="shared" si="472"/>
        <v>0</v>
      </c>
      <c r="S442" s="10">
        <f t="shared" si="473"/>
        <v>0</v>
      </c>
      <c r="T442" s="10">
        <f t="shared" si="474"/>
        <v>0</v>
      </c>
      <c r="U442" s="10">
        <f t="shared" si="475"/>
        <v>0</v>
      </c>
      <c r="V442" s="10">
        <f t="shared" si="476"/>
        <v>0</v>
      </c>
      <c r="W442" s="10">
        <f t="shared" si="477"/>
        <v>0</v>
      </c>
      <c r="X442" s="10">
        <f t="shared" si="478"/>
        <v>0</v>
      </c>
      <c r="Y442" s="1">
        <f t="shared" si="479"/>
        <v>0</v>
      </c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</row>
    <row r="443" spans="1:57">
      <c r="A443">
        <f t="shared" si="427"/>
        <v>417</v>
      </c>
      <c r="C443" s="2"/>
      <c r="E443" t="s">
        <v>79</v>
      </c>
      <c r="H443" s="1"/>
      <c r="I443" s="1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</row>
    <row r="444" spans="1:57">
      <c r="A444">
        <f t="shared" si="427"/>
        <v>418</v>
      </c>
      <c r="C444" s="2">
        <v>8850</v>
      </c>
      <c r="F444" t="s">
        <v>189</v>
      </c>
      <c r="G444" s="13">
        <v>10.6</v>
      </c>
      <c r="H444" s="10" t="str">
        <f t="shared" si="463"/>
        <v>Composite of Accts. 871-879 &amp; 886-893 - Comm</v>
      </c>
      <c r="I444" s="1">
        <f>'O and M Class.'!L$116</f>
        <v>3.901252206704696</v>
      </c>
      <c r="J444" s="10">
        <f t="shared" si="464"/>
        <v>1.1979962889586357</v>
      </c>
      <c r="K444" s="10">
        <f t="shared" si="465"/>
        <v>0.78904785170023883</v>
      </c>
      <c r="L444" s="10">
        <f t="shared" si="466"/>
        <v>3.1839577616166896E-2</v>
      </c>
      <c r="M444" s="10">
        <f t="shared" si="467"/>
        <v>0.88464107970878902</v>
      </c>
      <c r="N444" s="10">
        <f t="shared" si="468"/>
        <v>0.99772740872086541</v>
      </c>
      <c r="O444" s="10">
        <f t="shared" si="469"/>
        <v>0</v>
      </c>
      <c r="P444" s="10">
        <f t="shared" si="470"/>
        <v>0</v>
      </c>
      <c r="Q444" s="10">
        <f t="shared" si="471"/>
        <v>0</v>
      </c>
      <c r="R444" s="10">
        <f t="shared" si="472"/>
        <v>0</v>
      </c>
      <c r="S444" s="10">
        <f t="shared" si="473"/>
        <v>0</v>
      </c>
      <c r="T444" s="10">
        <f t="shared" si="474"/>
        <v>0</v>
      </c>
      <c r="U444" s="10">
        <f t="shared" si="475"/>
        <v>0</v>
      </c>
      <c r="V444" s="10">
        <f t="shared" si="476"/>
        <v>0</v>
      </c>
      <c r="W444" s="10">
        <f t="shared" si="477"/>
        <v>0</v>
      </c>
      <c r="X444" s="10">
        <f t="shared" si="478"/>
        <v>0</v>
      </c>
      <c r="Y444" s="1">
        <f t="shared" ref="Y444:Y454" si="480">SUM(J444:X444)-I444</f>
        <v>0</v>
      </c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</row>
    <row r="445" spans="1:57">
      <c r="A445">
        <f t="shared" si="427"/>
        <v>419</v>
      </c>
      <c r="C445" s="2">
        <v>8860</v>
      </c>
      <c r="F445" t="s">
        <v>190</v>
      </c>
      <c r="G445" s="13">
        <v>12.6</v>
      </c>
      <c r="H445" s="10" t="str">
        <f t="shared" si="463"/>
        <v>Composite of Accts. 374-379 - Comm</v>
      </c>
      <c r="I445" s="1">
        <f>'O and M Class.'!L$117</f>
        <v>0</v>
      </c>
      <c r="J445" s="10">
        <f t="shared" si="464"/>
        <v>0</v>
      </c>
      <c r="K445" s="10">
        <f t="shared" si="465"/>
        <v>0</v>
      </c>
      <c r="L445" s="10">
        <f t="shared" si="466"/>
        <v>0</v>
      </c>
      <c r="M445" s="10">
        <f t="shared" si="467"/>
        <v>0</v>
      </c>
      <c r="N445" s="10">
        <f t="shared" si="468"/>
        <v>0</v>
      </c>
      <c r="O445" s="10">
        <f t="shared" si="469"/>
        <v>0</v>
      </c>
      <c r="P445" s="10">
        <f t="shared" si="470"/>
        <v>0</v>
      </c>
      <c r="Q445" s="10">
        <f t="shared" si="471"/>
        <v>0</v>
      </c>
      <c r="R445" s="10">
        <f t="shared" si="472"/>
        <v>0</v>
      </c>
      <c r="S445" s="10">
        <f t="shared" si="473"/>
        <v>0</v>
      </c>
      <c r="T445" s="10">
        <f t="shared" si="474"/>
        <v>0</v>
      </c>
      <c r="U445" s="10">
        <f t="shared" si="475"/>
        <v>0</v>
      </c>
      <c r="V445" s="10">
        <f t="shared" si="476"/>
        <v>0</v>
      </c>
      <c r="W445" s="10">
        <f t="shared" si="477"/>
        <v>0</v>
      </c>
      <c r="X445" s="10">
        <f t="shared" si="478"/>
        <v>0</v>
      </c>
      <c r="Y445" s="1">
        <f t="shared" si="480"/>
        <v>0</v>
      </c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</row>
    <row r="446" spans="1:57">
      <c r="A446">
        <f t="shared" si="427"/>
        <v>420</v>
      </c>
      <c r="C446" s="2">
        <v>8870</v>
      </c>
      <c r="F446" t="s">
        <v>191</v>
      </c>
      <c r="G446" s="13">
        <v>12.6</v>
      </c>
      <c r="H446" s="10" t="str">
        <f t="shared" si="463"/>
        <v>Composite of Accts. 374-379 - Comm</v>
      </c>
      <c r="I446" s="1">
        <f>'O and M Class.'!L$118</f>
        <v>0</v>
      </c>
      <c r="J446" s="10">
        <f t="shared" si="464"/>
        <v>0</v>
      </c>
      <c r="K446" s="10">
        <f t="shared" si="465"/>
        <v>0</v>
      </c>
      <c r="L446" s="10">
        <f t="shared" si="466"/>
        <v>0</v>
      </c>
      <c r="M446" s="10">
        <f t="shared" si="467"/>
        <v>0</v>
      </c>
      <c r="N446" s="10">
        <f t="shared" si="468"/>
        <v>0</v>
      </c>
      <c r="O446" s="10">
        <f t="shared" si="469"/>
        <v>0</v>
      </c>
      <c r="P446" s="10">
        <f t="shared" si="470"/>
        <v>0</v>
      </c>
      <c r="Q446" s="10">
        <f t="shared" si="471"/>
        <v>0</v>
      </c>
      <c r="R446" s="10">
        <f t="shared" si="472"/>
        <v>0</v>
      </c>
      <c r="S446" s="10">
        <f t="shared" si="473"/>
        <v>0</v>
      </c>
      <c r="T446" s="10">
        <f t="shared" si="474"/>
        <v>0</v>
      </c>
      <c r="U446" s="10">
        <f t="shared" si="475"/>
        <v>0</v>
      </c>
      <c r="V446" s="10">
        <f t="shared" si="476"/>
        <v>0</v>
      </c>
      <c r="W446" s="10">
        <f t="shared" si="477"/>
        <v>0</v>
      </c>
      <c r="X446" s="10">
        <f t="shared" si="478"/>
        <v>0</v>
      </c>
      <c r="Y446" s="1">
        <f t="shared" si="480"/>
        <v>0</v>
      </c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</row>
    <row r="447" spans="1:57">
      <c r="A447">
        <f t="shared" si="427"/>
        <v>421</v>
      </c>
      <c r="C447" s="2">
        <v>8890</v>
      </c>
      <c r="F447" t="s">
        <v>192</v>
      </c>
      <c r="G447" s="13">
        <v>1</v>
      </c>
      <c r="H447" s="10" t="str">
        <f t="shared" si="463"/>
        <v>Mcf</v>
      </c>
      <c r="I447" s="1">
        <f>'O and M Class.'!L$119</f>
        <v>60064.995009882754</v>
      </c>
      <c r="J447" s="10">
        <f t="shared" si="464"/>
        <v>18444.754992894854</v>
      </c>
      <c r="K447" s="10">
        <f t="shared" si="465"/>
        <v>12148.446899557512</v>
      </c>
      <c r="L447" s="10">
        <f t="shared" si="466"/>
        <v>490.21287763582961</v>
      </c>
      <c r="M447" s="10">
        <f t="shared" si="467"/>
        <v>13620.23248507907</v>
      </c>
      <c r="N447" s="10">
        <f t="shared" si="468"/>
        <v>15361.347754715491</v>
      </c>
      <c r="O447" s="10">
        <f t="shared" si="469"/>
        <v>0</v>
      </c>
      <c r="P447" s="10">
        <f t="shared" si="470"/>
        <v>0</v>
      </c>
      <c r="Q447" s="10">
        <f t="shared" si="471"/>
        <v>0</v>
      </c>
      <c r="R447" s="10">
        <f t="shared" si="472"/>
        <v>0</v>
      </c>
      <c r="S447" s="10">
        <f t="shared" si="473"/>
        <v>0</v>
      </c>
      <c r="T447" s="10">
        <f t="shared" si="474"/>
        <v>0</v>
      </c>
      <c r="U447" s="10">
        <f t="shared" si="475"/>
        <v>0</v>
      </c>
      <c r="V447" s="10">
        <f t="shared" si="476"/>
        <v>0</v>
      </c>
      <c r="W447" s="10">
        <f t="shared" si="477"/>
        <v>0</v>
      </c>
      <c r="X447" s="10">
        <f t="shared" si="478"/>
        <v>0</v>
      </c>
      <c r="Y447" s="1">
        <f t="shared" si="480"/>
        <v>0</v>
      </c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</row>
    <row r="448" spans="1:57">
      <c r="A448">
        <f t="shared" si="427"/>
        <v>422</v>
      </c>
      <c r="C448" s="2">
        <v>8900</v>
      </c>
      <c r="F448" t="s">
        <v>193</v>
      </c>
      <c r="G448" s="13">
        <v>12.6</v>
      </c>
      <c r="H448" s="10" t="str">
        <f t="shared" si="463"/>
        <v>Composite of Accts. 374-379 - Comm</v>
      </c>
      <c r="I448" s="1">
        <f>'O and M Class.'!L$120</f>
        <v>0</v>
      </c>
      <c r="J448" s="10">
        <f t="shared" si="464"/>
        <v>0</v>
      </c>
      <c r="K448" s="10">
        <f t="shared" si="465"/>
        <v>0</v>
      </c>
      <c r="L448" s="10">
        <f t="shared" si="466"/>
        <v>0</v>
      </c>
      <c r="M448" s="10">
        <f t="shared" si="467"/>
        <v>0</v>
      </c>
      <c r="N448" s="10">
        <f t="shared" si="468"/>
        <v>0</v>
      </c>
      <c r="O448" s="10">
        <f t="shared" si="469"/>
        <v>0</v>
      </c>
      <c r="P448" s="10">
        <f t="shared" si="470"/>
        <v>0</v>
      </c>
      <c r="Q448" s="10">
        <f t="shared" si="471"/>
        <v>0</v>
      </c>
      <c r="R448" s="10">
        <f t="shared" si="472"/>
        <v>0</v>
      </c>
      <c r="S448" s="10">
        <f t="shared" si="473"/>
        <v>0</v>
      </c>
      <c r="T448" s="10">
        <f t="shared" si="474"/>
        <v>0</v>
      </c>
      <c r="U448" s="10">
        <f t="shared" si="475"/>
        <v>0</v>
      </c>
      <c r="V448" s="10">
        <f t="shared" si="476"/>
        <v>0</v>
      </c>
      <c r="W448" s="10">
        <f t="shared" si="477"/>
        <v>0</v>
      </c>
      <c r="X448" s="10">
        <f t="shared" si="478"/>
        <v>0</v>
      </c>
      <c r="Y448" s="1">
        <f t="shared" si="480"/>
        <v>0</v>
      </c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</row>
    <row r="449" spans="1:57">
      <c r="A449">
        <f t="shared" si="427"/>
        <v>423</v>
      </c>
      <c r="C449" s="2">
        <v>8910</v>
      </c>
      <c r="F449" t="s">
        <v>194</v>
      </c>
      <c r="G449" s="13">
        <v>5</v>
      </c>
      <c r="H449" s="10" t="str">
        <f t="shared" si="463"/>
        <v>Direct to Transport</v>
      </c>
      <c r="I449" s="1">
        <f>'O and M Class.'!L$121</f>
        <v>0</v>
      </c>
      <c r="J449" s="10">
        <f t="shared" si="464"/>
        <v>0</v>
      </c>
      <c r="K449" s="10">
        <f t="shared" si="465"/>
        <v>0</v>
      </c>
      <c r="L449" s="10">
        <f t="shared" si="466"/>
        <v>0</v>
      </c>
      <c r="M449" s="10">
        <f t="shared" si="467"/>
        <v>0</v>
      </c>
      <c r="N449" s="10">
        <f t="shared" si="468"/>
        <v>0</v>
      </c>
      <c r="O449" s="10">
        <f t="shared" si="469"/>
        <v>0</v>
      </c>
      <c r="P449" s="10">
        <f t="shared" si="470"/>
        <v>0</v>
      </c>
      <c r="Q449" s="10">
        <f t="shared" si="471"/>
        <v>0</v>
      </c>
      <c r="R449" s="10">
        <f t="shared" si="472"/>
        <v>0</v>
      </c>
      <c r="S449" s="10">
        <f t="shared" si="473"/>
        <v>0</v>
      </c>
      <c r="T449" s="10">
        <f t="shared" si="474"/>
        <v>0</v>
      </c>
      <c r="U449" s="10">
        <f t="shared" si="475"/>
        <v>0</v>
      </c>
      <c r="V449" s="10">
        <f t="shared" si="476"/>
        <v>0</v>
      </c>
      <c r="W449" s="10">
        <f t="shared" si="477"/>
        <v>0</v>
      </c>
      <c r="X449" s="10">
        <f t="shared" si="478"/>
        <v>0</v>
      </c>
      <c r="Y449" s="1">
        <f t="shared" si="480"/>
        <v>0</v>
      </c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</row>
    <row r="450" spans="1:57">
      <c r="A450">
        <f t="shared" si="427"/>
        <v>424</v>
      </c>
      <c r="C450" s="2">
        <v>8920</v>
      </c>
      <c r="F450" t="s">
        <v>195</v>
      </c>
      <c r="G450" s="13">
        <v>12.6</v>
      </c>
      <c r="H450" s="10" t="str">
        <f t="shared" si="463"/>
        <v>Composite of Accts. 374-379 - Comm</v>
      </c>
      <c r="I450" s="1">
        <f>'O and M Class.'!L$122</f>
        <v>0</v>
      </c>
      <c r="J450" s="10">
        <f t="shared" si="464"/>
        <v>0</v>
      </c>
      <c r="K450" s="10">
        <f t="shared" si="465"/>
        <v>0</v>
      </c>
      <c r="L450" s="10">
        <f t="shared" si="466"/>
        <v>0</v>
      </c>
      <c r="M450" s="10">
        <f t="shared" si="467"/>
        <v>0</v>
      </c>
      <c r="N450" s="10">
        <f t="shared" si="468"/>
        <v>0</v>
      </c>
      <c r="O450" s="10">
        <f t="shared" si="469"/>
        <v>0</v>
      </c>
      <c r="P450" s="10">
        <f t="shared" si="470"/>
        <v>0</v>
      </c>
      <c r="Q450" s="10">
        <f t="shared" si="471"/>
        <v>0</v>
      </c>
      <c r="R450" s="10">
        <f t="shared" si="472"/>
        <v>0</v>
      </c>
      <c r="S450" s="10">
        <f t="shared" si="473"/>
        <v>0</v>
      </c>
      <c r="T450" s="10">
        <f t="shared" si="474"/>
        <v>0</v>
      </c>
      <c r="U450" s="10">
        <f t="shared" si="475"/>
        <v>0</v>
      </c>
      <c r="V450" s="10">
        <f t="shared" si="476"/>
        <v>0</v>
      </c>
      <c r="W450" s="10">
        <f t="shared" si="477"/>
        <v>0</v>
      </c>
      <c r="X450" s="10">
        <f t="shared" si="478"/>
        <v>0</v>
      </c>
      <c r="Y450" s="1">
        <f t="shared" si="480"/>
        <v>0</v>
      </c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1:57">
      <c r="A451">
        <f t="shared" si="427"/>
        <v>425</v>
      </c>
      <c r="C451" s="2">
        <v>8930</v>
      </c>
      <c r="F451" t="s">
        <v>196</v>
      </c>
      <c r="G451" s="13">
        <v>14.6</v>
      </c>
      <c r="H451" s="10" t="str">
        <f t="shared" si="463"/>
        <v>Account 380 - Comm</v>
      </c>
      <c r="I451" s="1">
        <f>'O and M Class.'!L$123</f>
        <v>0</v>
      </c>
      <c r="J451" s="10">
        <f t="shared" si="464"/>
        <v>0</v>
      </c>
      <c r="K451" s="10">
        <f t="shared" si="465"/>
        <v>0</v>
      </c>
      <c r="L451" s="10">
        <f t="shared" si="466"/>
        <v>0</v>
      </c>
      <c r="M451" s="10">
        <f t="shared" si="467"/>
        <v>0</v>
      </c>
      <c r="N451" s="10">
        <f t="shared" si="468"/>
        <v>0</v>
      </c>
      <c r="O451" s="10">
        <f t="shared" si="469"/>
        <v>0</v>
      </c>
      <c r="P451" s="10">
        <f t="shared" si="470"/>
        <v>0</v>
      </c>
      <c r="Q451" s="10">
        <f t="shared" si="471"/>
        <v>0</v>
      </c>
      <c r="R451" s="10">
        <f t="shared" si="472"/>
        <v>0</v>
      </c>
      <c r="S451" s="10">
        <f t="shared" si="473"/>
        <v>0</v>
      </c>
      <c r="T451" s="10">
        <f t="shared" si="474"/>
        <v>0</v>
      </c>
      <c r="U451" s="10">
        <f t="shared" si="475"/>
        <v>0</v>
      </c>
      <c r="V451" s="10">
        <f t="shared" si="476"/>
        <v>0</v>
      </c>
      <c r="W451" s="10">
        <f t="shared" si="477"/>
        <v>0</v>
      </c>
      <c r="X451" s="10">
        <f t="shared" si="478"/>
        <v>0</v>
      </c>
      <c r="Y451" s="1">
        <f t="shared" si="480"/>
        <v>0</v>
      </c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1:57">
      <c r="A452">
        <f>A451+1</f>
        <v>426</v>
      </c>
      <c r="C452" s="2">
        <v>8940</v>
      </c>
      <c r="F452" t="s">
        <v>197</v>
      </c>
      <c r="G452" s="13">
        <v>13.6</v>
      </c>
      <c r="H452" s="10" t="str">
        <f t="shared" si="463"/>
        <v>Composite of Accts. 381-383 - Comm</v>
      </c>
      <c r="I452" s="1">
        <f>'O and M Class.'!L$124</f>
        <v>0</v>
      </c>
      <c r="J452" s="10">
        <f t="shared" si="464"/>
        <v>0</v>
      </c>
      <c r="K452" s="10">
        <f t="shared" si="465"/>
        <v>0</v>
      </c>
      <c r="L452" s="10">
        <f t="shared" si="466"/>
        <v>0</v>
      </c>
      <c r="M452" s="10">
        <f t="shared" si="467"/>
        <v>0</v>
      </c>
      <c r="N452" s="10">
        <f t="shared" si="468"/>
        <v>0</v>
      </c>
      <c r="O452" s="10">
        <f t="shared" si="469"/>
        <v>0</v>
      </c>
      <c r="P452" s="10">
        <f t="shared" si="470"/>
        <v>0</v>
      </c>
      <c r="Q452" s="10">
        <f t="shared" si="471"/>
        <v>0</v>
      </c>
      <c r="R452" s="10">
        <f t="shared" si="472"/>
        <v>0</v>
      </c>
      <c r="S452" s="10">
        <f t="shared" si="473"/>
        <v>0</v>
      </c>
      <c r="T452" s="10">
        <f t="shared" si="474"/>
        <v>0</v>
      </c>
      <c r="U452" s="10">
        <f t="shared" si="475"/>
        <v>0</v>
      </c>
      <c r="V452" s="10">
        <f t="shared" si="476"/>
        <v>0</v>
      </c>
      <c r="W452" s="10">
        <f t="shared" si="477"/>
        <v>0</v>
      </c>
      <c r="X452" s="10">
        <f t="shared" si="478"/>
        <v>0</v>
      </c>
      <c r="Y452" s="1">
        <f t="shared" si="480"/>
        <v>0</v>
      </c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</row>
    <row r="453" spans="1:57">
      <c r="A453">
        <f>A452+1</f>
        <v>427</v>
      </c>
      <c r="C453" s="2" t="s">
        <v>394</v>
      </c>
      <c r="F453" t="s">
        <v>105</v>
      </c>
      <c r="G453" s="13">
        <v>10.6</v>
      </c>
      <c r="H453" s="10" t="str">
        <f t="shared" si="463"/>
        <v>Composite of Accts. 871-879 &amp; 886-893 - Comm</v>
      </c>
      <c r="I453" s="1">
        <f>'O and M Class.'!L$125</f>
        <v>0</v>
      </c>
      <c r="J453" s="10">
        <f t="shared" si="464"/>
        <v>0</v>
      </c>
      <c r="K453" s="10">
        <f t="shared" si="465"/>
        <v>0</v>
      </c>
      <c r="L453" s="10">
        <f t="shared" si="466"/>
        <v>0</v>
      </c>
      <c r="M453" s="10">
        <f t="shared" si="467"/>
        <v>0</v>
      </c>
      <c r="N453" s="10">
        <f t="shared" si="468"/>
        <v>0</v>
      </c>
      <c r="O453" s="10">
        <f t="shared" si="469"/>
        <v>0</v>
      </c>
      <c r="P453" s="10">
        <f t="shared" si="470"/>
        <v>0</v>
      </c>
      <c r="Q453" s="10">
        <f t="shared" si="471"/>
        <v>0</v>
      </c>
      <c r="R453" s="10">
        <f t="shared" si="472"/>
        <v>0</v>
      </c>
      <c r="S453" s="10">
        <f t="shared" si="473"/>
        <v>0</v>
      </c>
      <c r="T453" s="10">
        <f t="shared" si="474"/>
        <v>0</v>
      </c>
      <c r="U453" s="10">
        <f t="shared" si="475"/>
        <v>0</v>
      </c>
      <c r="V453" s="10">
        <f t="shared" si="476"/>
        <v>0</v>
      </c>
      <c r="W453" s="10">
        <f t="shared" si="477"/>
        <v>0</v>
      </c>
      <c r="X453" s="10">
        <f t="shared" si="478"/>
        <v>0</v>
      </c>
      <c r="Y453" s="1">
        <f t="shared" si="480"/>
        <v>0</v>
      </c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</row>
    <row r="454" spans="1:57">
      <c r="A454">
        <f t="shared" si="427"/>
        <v>428</v>
      </c>
      <c r="C454" s="2"/>
      <c r="D454" t="s">
        <v>25</v>
      </c>
      <c r="H454" s="10"/>
      <c r="I454" s="1">
        <f>'O and M Class.'!L$126</f>
        <v>199599.93271907658</v>
      </c>
      <c r="J454" s="1">
        <f t="shared" ref="J454:X454" si="481">SUM(J431:J453)</f>
        <v>61293.135127971284</v>
      </c>
      <c r="K454" s="1">
        <f t="shared" si="481"/>
        <v>40370.08882451395</v>
      </c>
      <c r="L454" s="1">
        <f t="shared" si="481"/>
        <v>1629.009664914438</v>
      </c>
      <c r="M454" s="1">
        <f t="shared" si="481"/>
        <v>45260.929218301957</v>
      </c>
      <c r="N454" s="1">
        <f t="shared" si="481"/>
        <v>51046.769883374953</v>
      </c>
      <c r="O454" s="1">
        <f t="shared" si="481"/>
        <v>0</v>
      </c>
      <c r="P454" s="1">
        <f t="shared" si="481"/>
        <v>0</v>
      </c>
      <c r="Q454" s="1">
        <f t="shared" si="481"/>
        <v>0</v>
      </c>
      <c r="R454" s="1">
        <f t="shared" si="481"/>
        <v>0</v>
      </c>
      <c r="S454" s="1">
        <f t="shared" si="481"/>
        <v>0</v>
      </c>
      <c r="T454" s="1">
        <f t="shared" si="481"/>
        <v>0</v>
      </c>
      <c r="U454" s="1">
        <f t="shared" si="481"/>
        <v>0</v>
      </c>
      <c r="V454" s="1">
        <f t="shared" si="481"/>
        <v>0</v>
      </c>
      <c r="W454" s="1">
        <f t="shared" si="481"/>
        <v>0</v>
      </c>
      <c r="X454" s="1">
        <f t="shared" si="481"/>
        <v>0</v>
      </c>
      <c r="Y454" s="1">
        <f t="shared" si="480"/>
        <v>0</v>
      </c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1:57">
      <c r="A455">
        <f t="shared" si="427"/>
        <v>429</v>
      </c>
      <c r="C455" s="2"/>
      <c r="H455" s="10"/>
      <c r="I455" s="1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1:57">
      <c r="A456">
        <f t="shared" si="427"/>
        <v>430</v>
      </c>
      <c r="C456" s="2"/>
      <c r="D456" t="s">
        <v>208</v>
      </c>
      <c r="H456" s="10"/>
      <c r="I456" s="1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</row>
    <row r="457" spans="1:57">
      <c r="A457">
        <f t="shared" si="427"/>
        <v>431</v>
      </c>
      <c r="C457" s="2">
        <v>9010</v>
      </c>
      <c r="E457" t="s">
        <v>113</v>
      </c>
      <c r="G457" s="13">
        <v>99</v>
      </c>
      <c r="H457" s="10" t="str">
        <f>VLOOKUP($G457,alloc,3)</f>
        <v>-</v>
      </c>
      <c r="I457" s="1">
        <f>'O and M Class.'!L$129</f>
        <v>0</v>
      </c>
      <c r="J457" s="10">
        <f>$I457*VLOOKUP($G457,alloc,6)</f>
        <v>0</v>
      </c>
      <c r="K457" s="10">
        <f>$I457*VLOOKUP($G457,alloc,7)</f>
        <v>0</v>
      </c>
      <c r="L457" s="10">
        <f>$I457*VLOOKUP($G457,alloc,8)</f>
        <v>0</v>
      </c>
      <c r="M457" s="10">
        <f>$I457*VLOOKUP($G457,alloc,9)</f>
        <v>0</v>
      </c>
      <c r="N457" s="10">
        <f>$I457*VLOOKUP($G457,alloc,10)</f>
        <v>0</v>
      </c>
      <c r="O457" s="10">
        <f>$I457*VLOOKUP($G457,alloc,11)</f>
        <v>0</v>
      </c>
      <c r="P457" s="10">
        <f>$I457*VLOOKUP($G457,alloc,12)</f>
        <v>0</v>
      </c>
      <c r="Q457" s="10">
        <f>$I457*VLOOKUP($G457,alloc,13)</f>
        <v>0</v>
      </c>
      <c r="R457" s="10">
        <f>$I457*VLOOKUP($G457,alloc,14)</f>
        <v>0</v>
      </c>
      <c r="S457" s="10">
        <f>$I457*VLOOKUP($G457,alloc,15)</f>
        <v>0</v>
      </c>
      <c r="T457" s="10">
        <f>$I457*VLOOKUP($G457,alloc,16)</f>
        <v>0</v>
      </c>
      <c r="U457" s="10">
        <f>$I457*VLOOKUP($G457,alloc,17)</f>
        <v>0</v>
      </c>
      <c r="V457" s="10">
        <f>$I457*VLOOKUP($G457,alloc,18)</f>
        <v>0</v>
      </c>
      <c r="W457" s="10">
        <f>$I457*VLOOKUP($G457,alloc,19)</f>
        <v>0</v>
      </c>
      <c r="X457" s="10">
        <f>$I457*VLOOKUP($G457,alloc,20)</f>
        <v>0</v>
      </c>
      <c r="Y457" s="1">
        <f t="shared" ref="Y457:Y462" si="482">SUM(J457:X457)-I457</f>
        <v>0</v>
      </c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</row>
    <row r="458" spans="1:57">
      <c r="A458">
        <f t="shared" si="427"/>
        <v>432</v>
      </c>
      <c r="C458" s="2">
        <v>9020</v>
      </c>
      <c r="E458" t="s">
        <v>205</v>
      </c>
      <c r="G458" s="13">
        <v>99</v>
      </c>
      <c r="H458" s="10" t="str">
        <f>VLOOKUP($G458,alloc,3)</f>
        <v>-</v>
      </c>
      <c r="I458" s="1">
        <f>'O and M Class.'!L$130</f>
        <v>0</v>
      </c>
      <c r="J458" s="10">
        <f>$I458*VLOOKUP($G458,alloc,6)</f>
        <v>0</v>
      </c>
      <c r="K458" s="10">
        <f>$I458*VLOOKUP($G458,alloc,7)</f>
        <v>0</v>
      </c>
      <c r="L458" s="10">
        <f>$I458*VLOOKUP($G458,alloc,8)</f>
        <v>0</v>
      </c>
      <c r="M458" s="10">
        <f>$I458*VLOOKUP($G458,alloc,9)</f>
        <v>0</v>
      </c>
      <c r="N458" s="10">
        <f>$I458*VLOOKUP($G458,alloc,10)</f>
        <v>0</v>
      </c>
      <c r="O458" s="10">
        <f>$I458*VLOOKUP($G458,alloc,11)</f>
        <v>0</v>
      </c>
      <c r="P458" s="10">
        <f>$I458*VLOOKUP($G458,alloc,12)</f>
        <v>0</v>
      </c>
      <c r="Q458" s="10">
        <f>$I458*VLOOKUP($G458,alloc,13)</f>
        <v>0</v>
      </c>
      <c r="R458" s="10">
        <f>$I458*VLOOKUP($G458,alloc,14)</f>
        <v>0</v>
      </c>
      <c r="S458" s="10">
        <f>$I458*VLOOKUP($G458,alloc,15)</f>
        <v>0</v>
      </c>
      <c r="T458" s="10">
        <f>$I458*VLOOKUP($G458,alloc,16)</f>
        <v>0</v>
      </c>
      <c r="U458" s="10">
        <f>$I458*VLOOKUP($G458,alloc,17)</f>
        <v>0</v>
      </c>
      <c r="V458" s="10">
        <f>$I458*VLOOKUP($G458,alloc,18)</f>
        <v>0</v>
      </c>
      <c r="W458" s="10">
        <f>$I458*VLOOKUP($G458,alloc,19)</f>
        <v>0</v>
      </c>
      <c r="X458" s="10">
        <f>$I458*VLOOKUP($G458,alloc,20)</f>
        <v>0</v>
      </c>
      <c r="Y458" s="1">
        <f t="shared" si="482"/>
        <v>0</v>
      </c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</row>
    <row r="459" spans="1:57">
      <c r="A459">
        <f t="shared" si="427"/>
        <v>433</v>
      </c>
      <c r="C459" s="2">
        <v>9030</v>
      </c>
      <c r="E459" t="s">
        <v>206</v>
      </c>
      <c r="G459" s="13">
        <v>99</v>
      </c>
      <c r="H459" s="10" t="str">
        <f>VLOOKUP($G459,alloc,3)</f>
        <v>-</v>
      </c>
      <c r="I459" s="1">
        <f>'O and M Class.'!L$131</f>
        <v>0</v>
      </c>
      <c r="J459" s="10">
        <f>$I459*VLOOKUP($G459,alloc,6)</f>
        <v>0</v>
      </c>
      <c r="K459" s="10">
        <f>$I459*VLOOKUP($G459,alloc,7)</f>
        <v>0</v>
      </c>
      <c r="L459" s="10">
        <f>$I459*VLOOKUP($G459,alloc,8)</f>
        <v>0</v>
      </c>
      <c r="M459" s="10">
        <f>$I459*VLOOKUP($G459,alloc,9)</f>
        <v>0</v>
      </c>
      <c r="N459" s="10">
        <f>$I459*VLOOKUP($G459,alloc,10)</f>
        <v>0</v>
      </c>
      <c r="O459" s="10">
        <f>$I459*VLOOKUP($G459,alloc,11)</f>
        <v>0</v>
      </c>
      <c r="P459" s="10">
        <f>$I459*VLOOKUP($G459,alloc,12)</f>
        <v>0</v>
      </c>
      <c r="Q459" s="10">
        <f>$I459*VLOOKUP($G459,alloc,13)</f>
        <v>0</v>
      </c>
      <c r="R459" s="10">
        <f>$I459*VLOOKUP($G459,alloc,14)</f>
        <v>0</v>
      </c>
      <c r="S459" s="10">
        <f>$I459*VLOOKUP($G459,alloc,15)</f>
        <v>0</v>
      </c>
      <c r="T459" s="10">
        <f>$I459*VLOOKUP($G459,alloc,16)</f>
        <v>0</v>
      </c>
      <c r="U459" s="10">
        <f>$I459*VLOOKUP($G459,alloc,17)</f>
        <v>0</v>
      </c>
      <c r="V459" s="10">
        <f>$I459*VLOOKUP($G459,alloc,18)</f>
        <v>0</v>
      </c>
      <c r="W459" s="10">
        <f>$I459*VLOOKUP($G459,alloc,19)</f>
        <v>0</v>
      </c>
      <c r="X459" s="10">
        <f>$I459*VLOOKUP($G459,alloc,20)</f>
        <v>0</v>
      </c>
      <c r="Y459" s="1">
        <f t="shared" si="482"/>
        <v>0</v>
      </c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</row>
    <row r="460" spans="1:57">
      <c r="A460">
        <f t="shared" si="427"/>
        <v>434</v>
      </c>
      <c r="C460" s="2">
        <v>9040</v>
      </c>
      <c r="E460" t="s">
        <v>114</v>
      </c>
      <c r="G460" s="13">
        <v>99</v>
      </c>
      <c r="H460" s="10" t="str">
        <f>VLOOKUP($G460,alloc,3)</f>
        <v>-</v>
      </c>
      <c r="I460" s="1">
        <f>'O and M Class.'!L$132</f>
        <v>0</v>
      </c>
      <c r="J460" s="10">
        <f>$I460*VLOOKUP($G460,alloc,6)</f>
        <v>0</v>
      </c>
      <c r="K460" s="10">
        <f>$I460*VLOOKUP($G460,alloc,7)</f>
        <v>0</v>
      </c>
      <c r="L460" s="10">
        <f>$I460*VLOOKUP($G460,alloc,8)</f>
        <v>0</v>
      </c>
      <c r="M460" s="10">
        <f>$I460*VLOOKUP($G460,alloc,9)</f>
        <v>0</v>
      </c>
      <c r="N460" s="10">
        <f>$I460*VLOOKUP($G460,alloc,10)</f>
        <v>0</v>
      </c>
      <c r="O460" s="10">
        <f>$I460*VLOOKUP($G460,alloc,11)</f>
        <v>0</v>
      </c>
      <c r="P460" s="10">
        <f>$I460*VLOOKUP($G460,alloc,12)</f>
        <v>0</v>
      </c>
      <c r="Q460" s="10">
        <f>$I460*VLOOKUP($G460,alloc,13)</f>
        <v>0</v>
      </c>
      <c r="R460" s="10">
        <f>$I460*VLOOKUP($G460,alloc,14)</f>
        <v>0</v>
      </c>
      <c r="S460" s="10">
        <f>$I460*VLOOKUP($G460,alloc,15)</f>
        <v>0</v>
      </c>
      <c r="T460" s="10">
        <f>$I460*VLOOKUP($G460,alloc,16)</f>
        <v>0</v>
      </c>
      <c r="U460" s="10">
        <f>$I460*VLOOKUP($G460,alloc,17)</f>
        <v>0</v>
      </c>
      <c r="V460" s="10">
        <f>$I460*VLOOKUP($G460,alloc,18)</f>
        <v>0</v>
      </c>
      <c r="W460" s="10">
        <f>$I460*VLOOKUP($G460,alloc,19)</f>
        <v>0</v>
      </c>
      <c r="X460" s="10">
        <f>$I460*VLOOKUP($G460,alloc,20)</f>
        <v>0</v>
      </c>
      <c r="Y460" s="1">
        <f t="shared" si="482"/>
        <v>0</v>
      </c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</row>
    <row r="461" spans="1:57">
      <c r="A461">
        <f t="shared" si="427"/>
        <v>435</v>
      </c>
      <c r="C461" s="2">
        <v>9050</v>
      </c>
      <c r="E461" t="s">
        <v>207</v>
      </c>
      <c r="G461" s="13">
        <v>99</v>
      </c>
      <c r="H461" s="10" t="str">
        <f>VLOOKUP($G461,alloc,3)</f>
        <v>-</v>
      </c>
      <c r="I461" s="1">
        <f>'O and M Class.'!L$133</f>
        <v>0</v>
      </c>
      <c r="J461" s="10">
        <f>$I461*VLOOKUP($G461,alloc,6)</f>
        <v>0</v>
      </c>
      <c r="K461" s="10">
        <f>$I461*VLOOKUP($G461,alloc,7)</f>
        <v>0</v>
      </c>
      <c r="L461" s="10">
        <f>$I461*VLOOKUP($G461,alloc,8)</f>
        <v>0</v>
      </c>
      <c r="M461" s="10">
        <f>$I461*VLOOKUP($G461,alloc,9)</f>
        <v>0</v>
      </c>
      <c r="N461" s="10">
        <f>$I461*VLOOKUP($G461,alloc,10)</f>
        <v>0</v>
      </c>
      <c r="O461" s="10">
        <f>$I461*VLOOKUP($G461,alloc,11)</f>
        <v>0</v>
      </c>
      <c r="P461" s="10">
        <f>$I461*VLOOKUP($G461,alloc,12)</f>
        <v>0</v>
      </c>
      <c r="Q461" s="10">
        <f>$I461*VLOOKUP($G461,alloc,13)</f>
        <v>0</v>
      </c>
      <c r="R461" s="10">
        <f>$I461*VLOOKUP($G461,alloc,14)</f>
        <v>0</v>
      </c>
      <c r="S461" s="10">
        <f>$I461*VLOOKUP($G461,alloc,15)</f>
        <v>0</v>
      </c>
      <c r="T461" s="10">
        <f>$I461*VLOOKUP($G461,alloc,16)</f>
        <v>0</v>
      </c>
      <c r="U461" s="10">
        <f>$I461*VLOOKUP($G461,alloc,17)</f>
        <v>0</v>
      </c>
      <c r="V461" s="10">
        <f>$I461*VLOOKUP($G461,alloc,18)</f>
        <v>0</v>
      </c>
      <c r="W461" s="10">
        <f>$I461*VLOOKUP($G461,alloc,19)</f>
        <v>0</v>
      </c>
      <c r="X461" s="10">
        <f>$I461*VLOOKUP($G461,alloc,20)</f>
        <v>0</v>
      </c>
      <c r="Y461" s="1">
        <f t="shared" si="482"/>
        <v>0</v>
      </c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</row>
    <row r="462" spans="1:57">
      <c r="A462">
        <f t="shared" si="427"/>
        <v>436</v>
      </c>
      <c r="C462" s="2"/>
      <c r="D462" t="s">
        <v>209</v>
      </c>
      <c r="G462" s="13"/>
      <c r="H462" s="10"/>
      <c r="I462" s="1">
        <f>'O and M Class.'!L$134</f>
        <v>0</v>
      </c>
      <c r="J462" s="10">
        <f t="shared" ref="J462:X462" si="483">SUM(J457:J461)</f>
        <v>0</v>
      </c>
      <c r="K462" s="10">
        <f t="shared" si="483"/>
        <v>0</v>
      </c>
      <c r="L462" s="10">
        <f t="shared" si="483"/>
        <v>0</v>
      </c>
      <c r="M462" s="10">
        <f t="shared" si="483"/>
        <v>0</v>
      </c>
      <c r="N462" s="10">
        <f t="shared" si="483"/>
        <v>0</v>
      </c>
      <c r="O462" s="10">
        <f t="shared" si="483"/>
        <v>0</v>
      </c>
      <c r="P462" s="10">
        <f t="shared" si="483"/>
        <v>0</v>
      </c>
      <c r="Q462" s="10">
        <f t="shared" si="483"/>
        <v>0</v>
      </c>
      <c r="R462" s="10">
        <f t="shared" si="483"/>
        <v>0</v>
      </c>
      <c r="S462" s="10">
        <f t="shared" si="483"/>
        <v>0</v>
      </c>
      <c r="T462" s="10">
        <f t="shared" si="483"/>
        <v>0</v>
      </c>
      <c r="U462" s="10">
        <f t="shared" si="483"/>
        <v>0</v>
      </c>
      <c r="V462" s="10">
        <f t="shared" si="483"/>
        <v>0</v>
      </c>
      <c r="W462" s="10">
        <f t="shared" si="483"/>
        <v>0</v>
      </c>
      <c r="X462" s="10">
        <f t="shared" si="483"/>
        <v>0</v>
      </c>
      <c r="Y462" s="1">
        <f t="shared" si="482"/>
        <v>0</v>
      </c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</row>
    <row r="463" spans="1:57">
      <c r="A463">
        <f t="shared" si="427"/>
        <v>437</v>
      </c>
      <c r="C463" s="2"/>
      <c r="G463" s="13"/>
      <c r="H463" s="10"/>
      <c r="I463" s="1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</row>
    <row r="464" spans="1:57">
      <c r="A464">
        <f t="shared" si="427"/>
        <v>438</v>
      </c>
      <c r="C464" s="2"/>
      <c r="D464" t="s">
        <v>214</v>
      </c>
      <c r="G464" s="13"/>
      <c r="H464" s="10"/>
      <c r="I464" s="1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</row>
    <row r="465" spans="1:57">
      <c r="A465">
        <f t="shared" ref="A465:A495" si="484">A464+1</f>
        <v>439</v>
      </c>
      <c r="C465" s="2">
        <v>9070</v>
      </c>
      <c r="E465" t="s">
        <v>113</v>
      </c>
      <c r="G465" s="13">
        <v>99</v>
      </c>
      <c r="H465" s="10" t="str">
        <f>VLOOKUP($G465,alloc,3)</f>
        <v>-</v>
      </c>
      <c r="I465" s="1">
        <f>'O and M Class.'!L$137</f>
        <v>0</v>
      </c>
      <c r="J465" s="10">
        <f>$I465*VLOOKUP($G465,alloc,6)</f>
        <v>0</v>
      </c>
      <c r="K465" s="10">
        <f>$I465*VLOOKUP($G465,alloc,7)</f>
        <v>0</v>
      </c>
      <c r="L465" s="10">
        <f>$I465*VLOOKUP($G465,alloc,8)</f>
        <v>0</v>
      </c>
      <c r="M465" s="10">
        <f>$I465*VLOOKUP($G465,alloc,9)</f>
        <v>0</v>
      </c>
      <c r="N465" s="10">
        <f>$I465*VLOOKUP($G465,alloc,10)</f>
        <v>0</v>
      </c>
      <c r="O465" s="10">
        <f>$I465*VLOOKUP($G465,alloc,11)</f>
        <v>0</v>
      </c>
      <c r="P465" s="10">
        <f>$I465*VLOOKUP($G465,alloc,12)</f>
        <v>0</v>
      </c>
      <c r="Q465" s="10">
        <f>$I465*VLOOKUP($G465,alloc,13)</f>
        <v>0</v>
      </c>
      <c r="R465" s="10">
        <f>$I465*VLOOKUP($G465,alloc,14)</f>
        <v>0</v>
      </c>
      <c r="S465" s="10">
        <f>$I465*VLOOKUP($G465,alloc,15)</f>
        <v>0</v>
      </c>
      <c r="T465" s="10">
        <f>$I465*VLOOKUP($G465,alloc,16)</f>
        <v>0</v>
      </c>
      <c r="U465" s="10">
        <f>$I465*VLOOKUP($G465,alloc,17)</f>
        <v>0</v>
      </c>
      <c r="V465" s="10">
        <f>$I465*VLOOKUP($G465,alloc,18)</f>
        <v>0</v>
      </c>
      <c r="W465" s="10">
        <f>$I465*VLOOKUP($G465,alloc,19)</f>
        <v>0</v>
      </c>
      <c r="X465" s="10">
        <f>$I465*VLOOKUP($G465,alloc,20)</f>
        <v>0</v>
      </c>
      <c r="Y465" s="1">
        <f>SUM(J465:X465)-I465</f>
        <v>0</v>
      </c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</row>
    <row r="466" spans="1:57">
      <c r="A466">
        <f t="shared" si="484"/>
        <v>440</v>
      </c>
      <c r="C466" s="2">
        <v>9080</v>
      </c>
      <c r="E466" t="s">
        <v>210</v>
      </c>
      <c r="G466" s="13">
        <v>99</v>
      </c>
      <c r="H466" s="10" t="str">
        <f>VLOOKUP($G466,alloc,3)</f>
        <v>-</v>
      </c>
      <c r="I466" s="1">
        <f>'O and M Class.'!L$138</f>
        <v>0</v>
      </c>
      <c r="J466" s="10">
        <f>$I466*VLOOKUP($G466,alloc,6)</f>
        <v>0</v>
      </c>
      <c r="K466" s="10">
        <f>$I466*VLOOKUP($G466,alloc,7)</f>
        <v>0</v>
      </c>
      <c r="L466" s="10">
        <f>$I466*VLOOKUP($G466,alloc,8)</f>
        <v>0</v>
      </c>
      <c r="M466" s="10">
        <f>$I466*VLOOKUP($G466,alloc,9)</f>
        <v>0</v>
      </c>
      <c r="N466" s="10">
        <f>$I466*VLOOKUP($G466,alloc,10)</f>
        <v>0</v>
      </c>
      <c r="O466" s="10">
        <f>$I466*VLOOKUP($G466,alloc,11)</f>
        <v>0</v>
      </c>
      <c r="P466" s="10">
        <f>$I466*VLOOKUP($G466,alloc,12)</f>
        <v>0</v>
      </c>
      <c r="Q466" s="10">
        <f>$I466*VLOOKUP($G466,alloc,13)</f>
        <v>0</v>
      </c>
      <c r="R466" s="10">
        <f>$I466*VLOOKUP($G466,alloc,14)</f>
        <v>0</v>
      </c>
      <c r="S466" s="10">
        <f>$I466*VLOOKUP($G466,alloc,15)</f>
        <v>0</v>
      </c>
      <c r="T466" s="10">
        <f>$I466*VLOOKUP($G466,alloc,16)</f>
        <v>0</v>
      </c>
      <c r="U466" s="10">
        <f>$I466*VLOOKUP($G466,alloc,17)</f>
        <v>0</v>
      </c>
      <c r="V466" s="10">
        <f>$I466*VLOOKUP($G466,alloc,18)</f>
        <v>0</v>
      </c>
      <c r="W466" s="10">
        <f>$I466*VLOOKUP($G466,alloc,19)</f>
        <v>0</v>
      </c>
      <c r="X466" s="10">
        <f>$I466*VLOOKUP($G466,alloc,20)</f>
        <v>0</v>
      </c>
      <c r="Y466" s="1">
        <f>SUM(J466:X466)-I466</f>
        <v>0</v>
      </c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</row>
    <row r="467" spans="1:57">
      <c r="A467">
        <f t="shared" si="484"/>
        <v>441</v>
      </c>
      <c r="C467" s="2">
        <v>9090</v>
      </c>
      <c r="E467" t="s">
        <v>211</v>
      </c>
      <c r="G467" s="13">
        <v>99</v>
      </c>
      <c r="H467" s="10" t="str">
        <f>VLOOKUP($G467,alloc,3)</f>
        <v>-</v>
      </c>
      <c r="I467" s="1">
        <f>'O and M Class.'!L$139</f>
        <v>0</v>
      </c>
      <c r="J467" s="10">
        <f>$I467*VLOOKUP($G467,alloc,6)</f>
        <v>0</v>
      </c>
      <c r="K467" s="10">
        <f>$I467*VLOOKUP($G467,alloc,7)</f>
        <v>0</v>
      </c>
      <c r="L467" s="10">
        <f>$I467*VLOOKUP($G467,alloc,8)</f>
        <v>0</v>
      </c>
      <c r="M467" s="10">
        <f>$I467*VLOOKUP($G467,alloc,9)</f>
        <v>0</v>
      </c>
      <c r="N467" s="10">
        <f>$I467*VLOOKUP($G467,alloc,10)</f>
        <v>0</v>
      </c>
      <c r="O467" s="10">
        <f>$I467*VLOOKUP($G467,alloc,11)</f>
        <v>0</v>
      </c>
      <c r="P467" s="10">
        <f>$I467*VLOOKUP($G467,alloc,12)</f>
        <v>0</v>
      </c>
      <c r="Q467" s="10">
        <f>$I467*VLOOKUP($G467,alloc,13)</f>
        <v>0</v>
      </c>
      <c r="R467" s="10">
        <f>$I467*VLOOKUP($G467,alloc,14)</f>
        <v>0</v>
      </c>
      <c r="S467" s="10">
        <f>$I467*VLOOKUP($G467,alloc,15)</f>
        <v>0</v>
      </c>
      <c r="T467" s="10">
        <f>$I467*VLOOKUP($G467,alloc,16)</f>
        <v>0</v>
      </c>
      <c r="U467" s="10">
        <f>$I467*VLOOKUP($G467,alloc,17)</f>
        <v>0</v>
      </c>
      <c r="V467" s="10">
        <f>$I467*VLOOKUP($G467,alloc,18)</f>
        <v>0</v>
      </c>
      <c r="W467" s="10">
        <f>$I467*VLOOKUP($G467,alloc,19)</f>
        <v>0</v>
      </c>
      <c r="X467" s="10">
        <f>$I467*VLOOKUP($G467,alloc,20)</f>
        <v>0</v>
      </c>
      <c r="Y467" s="1">
        <f>SUM(J467:X467)-I467</f>
        <v>0</v>
      </c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</row>
    <row r="468" spans="1:57">
      <c r="A468">
        <f t="shared" si="484"/>
        <v>442</v>
      </c>
      <c r="C468" s="2">
        <v>9100</v>
      </c>
      <c r="E468" t="s">
        <v>212</v>
      </c>
      <c r="G468" s="13">
        <v>99</v>
      </c>
      <c r="H468" s="10" t="str">
        <f>VLOOKUP($G468,alloc,3)</f>
        <v>-</v>
      </c>
      <c r="I468" s="1">
        <f>'O and M Class.'!L$140</f>
        <v>0</v>
      </c>
      <c r="J468" s="10">
        <f>$I468*VLOOKUP($G468,alloc,6)</f>
        <v>0</v>
      </c>
      <c r="K468" s="10">
        <f>$I468*VLOOKUP($G468,alloc,7)</f>
        <v>0</v>
      </c>
      <c r="L468" s="10">
        <f>$I468*VLOOKUP($G468,alloc,8)</f>
        <v>0</v>
      </c>
      <c r="M468" s="10">
        <f>$I468*VLOOKUP($G468,alloc,9)</f>
        <v>0</v>
      </c>
      <c r="N468" s="10">
        <f>$I468*VLOOKUP($G468,alloc,10)</f>
        <v>0</v>
      </c>
      <c r="O468" s="10">
        <f>$I468*VLOOKUP($G468,alloc,11)</f>
        <v>0</v>
      </c>
      <c r="P468" s="10">
        <f>$I468*VLOOKUP($G468,alloc,12)</f>
        <v>0</v>
      </c>
      <c r="Q468" s="10">
        <f>$I468*VLOOKUP($G468,alloc,13)</f>
        <v>0</v>
      </c>
      <c r="R468" s="10">
        <f>$I468*VLOOKUP($G468,alloc,14)</f>
        <v>0</v>
      </c>
      <c r="S468" s="10">
        <f>$I468*VLOOKUP($G468,alloc,15)</f>
        <v>0</v>
      </c>
      <c r="T468" s="10">
        <f>$I468*VLOOKUP($G468,alloc,16)</f>
        <v>0</v>
      </c>
      <c r="U468" s="10">
        <f>$I468*VLOOKUP($G468,alloc,17)</f>
        <v>0</v>
      </c>
      <c r="V468" s="10">
        <f>$I468*VLOOKUP($G468,alloc,18)</f>
        <v>0</v>
      </c>
      <c r="W468" s="10">
        <f>$I468*VLOOKUP($G468,alloc,19)</f>
        <v>0</v>
      </c>
      <c r="X468" s="10">
        <f>$I468*VLOOKUP($G468,alloc,20)</f>
        <v>0</v>
      </c>
      <c r="Y468" s="1">
        <f>SUM(J468:X468)-I468</f>
        <v>0</v>
      </c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</row>
    <row r="469" spans="1:57">
      <c r="A469">
        <f t="shared" si="484"/>
        <v>443</v>
      </c>
      <c r="C469" s="2"/>
      <c r="D469" t="s">
        <v>213</v>
      </c>
      <c r="G469" s="13"/>
      <c r="H469" s="10"/>
      <c r="I469" s="1">
        <f>'O and M Class.'!L$141</f>
        <v>0</v>
      </c>
      <c r="J469" s="10">
        <f t="shared" ref="J469:X469" si="485">SUM(J465:J468)</f>
        <v>0</v>
      </c>
      <c r="K469" s="10">
        <f t="shared" si="485"/>
        <v>0</v>
      </c>
      <c r="L469" s="10">
        <f t="shared" si="485"/>
        <v>0</v>
      </c>
      <c r="M469" s="10">
        <f t="shared" si="485"/>
        <v>0</v>
      </c>
      <c r="N469" s="10">
        <f t="shared" si="485"/>
        <v>0</v>
      </c>
      <c r="O469" s="10">
        <f t="shared" si="485"/>
        <v>0</v>
      </c>
      <c r="P469" s="10">
        <f t="shared" si="485"/>
        <v>0</v>
      </c>
      <c r="Q469" s="10">
        <f t="shared" si="485"/>
        <v>0</v>
      </c>
      <c r="R469" s="10">
        <f t="shared" si="485"/>
        <v>0</v>
      </c>
      <c r="S469" s="10">
        <f t="shared" si="485"/>
        <v>0</v>
      </c>
      <c r="T469" s="10">
        <f t="shared" si="485"/>
        <v>0</v>
      </c>
      <c r="U469" s="10">
        <f t="shared" si="485"/>
        <v>0</v>
      </c>
      <c r="V469" s="10">
        <f t="shared" si="485"/>
        <v>0</v>
      </c>
      <c r="W469" s="10">
        <f t="shared" si="485"/>
        <v>0</v>
      </c>
      <c r="X469" s="10">
        <f t="shared" si="485"/>
        <v>0</v>
      </c>
      <c r="Y469" s="1">
        <f>SUM(J469:X469)-I469</f>
        <v>0</v>
      </c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</row>
    <row r="470" spans="1:57">
      <c r="A470">
        <f t="shared" si="484"/>
        <v>444</v>
      </c>
      <c r="C470" s="2"/>
      <c r="G470" s="13"/>
      <c r="H470" s="10"/>
      <c r="I470" s="1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</row>
    <row r="471" spans="1:57">
      <c r="A471">
        <f t="shared" si="484"/>
        <v>445</v>
      </c>
      <c r="C471" s="2"/>
      <c r="D471" t="s">
        <v>219</v>
      </c>
      <c r="G471" s="13"/>
      <c r="H471" s="10"/>
      <c r="I471" s="1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</row>
    <row r="472" spans="1:57">
      <c r="A472">
        <f t="shared" si="484"/>
        <v>446</v>
      </c>
      <c r="C472" s="2">
        <v>9110</v>
      </c>
      <c r="E472" t="s">
        <v>113</v>
      </c>
      <c r="G472" s="13">
        <v>99</v>
      </c>
      <c r="H472" s="10" t="str">
        <f>VLOOKUP($G472,alloc,3)</f>
        <v>-</v>
      </c>
      <c r="I472" s="1">
        <f>'O and M Class.'!L$144</f>
        <v>0</v>
      </c>
      <c r="J472" s="10">
        <f>$I472*VLOOKUP($G472,alloc,6)</f>
        <v>0</v>
      </c>
      <c r="K472" s="10">
        <f>$I472*VLOOKUP($G472,alloc,7)</f>
        <v>0</v>
      </c>
      <c r="L472" s="10">
        <f>$I472*VLOOKUP($G472,alloc,8)</f>
        <v>0</v>
      </c>
      <c r="M472" s="10">
        <f>$I472*VLOOKUP($G472,alloc,9)</f>
        <v>0</v>
      </c>
      <c r="N472" s="10">
        <f>$I472*VLOOKUP($G472,alloc,10)</f>
        <v>0</v>
      </c>
      <c r="O472" s="10">
        <f>$I472*VLOOKUP($G472,alloc,11)</f>
        <v>0</v>
      </c>
      <c r="P472" s="10">
        <f>$I472*VLOOKUP($G472,alloc,12)</f>
        <v>0</v>
      </c>
      <c r="Q472" s="10">
        <f>$I472*VLOOKUP($G472,alloc,13)</f>
        <v>0</v>
      </c>
      <c r="R472" s="10">
        <f>$I472*VLOOKUP($G472,alloc,14)</f>
        <v>0</v>
      </c>
      <c r="S472" s="10">
        <f>$I472*VLOOKUP($G472,alloc,15)</f>
        <v>0</v>
      </c>
      <c r="T472" s="10">
        <f>$I472*VLOOKUP($G472,alloc,16)</f>
        <v>0</v>
      </c>
      <c r="U472" s="10">
        <f>$I472*VLOOKUP($G472,alloc,17)</f>
        <v>0</v>
      </c>
      <c r="V472" s="10">
        <f>$I472*VLOOKUP($G472,alloc,18)</f>
        <v>0</v>
      </c>
      <c r="W472" s="10">
        <f>$I472*VLOOKUP($G472,alloc,19)</f>
        <v>0</v>
      </c>
      <c r="X472" s="10">
        <f>$I472*VLOOKUP($G472,alloc,20)</f>
        <v>0</v>
      </c>
      <c r="Y472" s="1">
        <f>SUM(J472:X472)-I472</f>
        <v>0</v>
      </c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</row>
    <row r="473" spans="1:57">
      <c r="A473">
        <f t="shared" si="484"/>
        <v>447</v>
      </c>
      <c r="C473" s="2">
        <v>9120</v>
      </c>
      <c r="E473" t="s">
        <v>215</v>
      </c>
      <c r="G473" s="13">
        <v>99</v>
      </c>
      <c r="H473" s="10" t="str">
        <f>VLOOKUP($G473,alloc,3)</f>
        <v>-</v>
      </c>
      <c r="I473" s="1">
        <f>'O and M Class.'!L$145</f>
        <v>0</v>
      </c>
      <c r="J473" s="10">
        <f>$I473*VLOOKUP($G473,alloc,6)</f>
        <v>0</v>
      </c>
      <c r="K473" s="10">
        <f>$I473*VLOOKUP($G473,alloc,7)</f>
        <v>0</v>
      </c>
      <c r="L473" s="10">
        <f>$I473*VLOOKUP($G473,alloc,8)</f>
        <v>0</v>
      </c>
      <c r="M473" s="10">
        <f>$I473*VLOOKUP($G473,alloc,9)</f>
        <v>0</v>
      </c>
      <c r="N473" s="10">
        <f>$I473*VLOOKUP($G473,alloc,10)</f>
        <v>0</v>
      </c>
      <c r="O473" s="10">
        <f>$I473*VLOOKUP($G473,alloc,11)</f>
        <v>0</v>
      </c>
      <c r="P473" s="10">
        <f>$I473*VLOOKUP($G473,alloc,12)</f>
        <v>0</v>
      </c>
      <c r="Q473" s="10">
        <f>$I473*VLOOKUP($G473,alloc,13)</f>
        <v>0</v>
      </c>
      <c r="R473" s="10">
        <f>$I473*VLOOKUP($G473,alloc,14)</f>
        <v>0</v>
      </c>
      <c r="S473" s="10">
        <f>$I473*VLOOKUP($G473,alloc,15)</f>
        <v>0</v>
      </c>
      <c r="T473" s="10">
        <f>$I473*VLOOKUP($G473,alloc,16)</f>
        <v>0</v>
      </c>
      <c r="U473" s="10">
        <f>$I473*VLOOKUP($G473,alloc,17)</f>
        <v>0</v>
      </c>
      <c r="V473" s="10">
        <f>$I473*VLOOKUP($G473,alloc,18)</f>
        <v>0</v>
      </c>
      <c r="W473" s="10">
        <f>$I473*VLOOKUP($G473,alloc,19)</f>
        <v>0</v>
      </c>
      <c r="X473" s="10">
        <f>$I473*VLOOKUP($G473,alloc,20)</f>
        <v>0</v>
      </c>
      <c r="Y473" s="1">
        <f>SUM(J473:X473)-I473</f>
        <v>0</v>
      </c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</row>
    <row r="474" spans="1:57">
      <c r="A474">
        <f t="shared" si="484"/>
        <v>448</v>
      </c>
      <c r="C474" s="2">
        <v>9130</v>
      </c>
      <c r="E474" t="s">
        <v>216</v>
      </c>
      <c r="G474" s="13">
        <v>99</v>
      </c>
      <c r="H474" s="10" t="str">
        <f>VLOOKUP($G474,alloc,3)</f>
        <v>-</v>
      </c>
      <c r="I474" s="1">
        <f>'O and M Class.'!L$146</f>
        <v>0</v>
      </c>
      <c r="J474" s="10">
        <f>$I474*VLOOKUP($G474,alloc,6)</f>
        <v>0</v>
      </c>
      <c r="K474" s="10">
        <f>$I474*VLOOKUP($G474,alloc,7)</f>
        <v>0</v>
      </c>
      <c r="L474" s="10">
        <f>$I474*VLOOKUP($G474,alloc,8)</f>
        <v>0</v>
      </c>
      <c r="M474" s="10">
        <f>$I474*VLOOKUP($G474,alloc,9)</f>
        <v>0</v>
      </c>
      <c r="N474" s="10">
        <f>$I474*VLOOKUP($G474,alloc,10)</f>
        <v>0</v>
      </c>
      <c r="O474" s="10">
        <f>$I474*VLOOKUP($G474,alloc,11)</f>
        <v>0</v>
      </c>
      <c r="P474" s="10">
        <f>$I474*VLOOKUP($G474,alloc,12)</f>
        <v>0</v>
      </c>
      <c r="Q474" s="10">
        <f>$I474*VLOOKUP($G474,alloc,13)</f>
        <v>0</v>
      </c>
      <c r="R474" s="10">
        <f>$I474*VLOOKUP($G474,alloc,14)</f>
        <v>0</v>
      </c>
      <c r="S474" s="10">
        <f>$I474*VLOOKUP($G474,alloc,15)</f>
        <v>0</v>
      </c>
      <c r="T474" s="10">
        <f>$I474*VLOOKUP($G474,alloc,16)</f>
        <v>0</v>
      </c>
      <c r="U474" s="10">
        <f>$I474*VLOOKUP($G474,alloc,17)</f>
        <v>0</v>
      </c>
      <c r="V474" s="10">
        <f>$I474*VLOOKUP($G474,alloc,18)</f>
        <v>0</v>
      </c>
      <c r="W474" s="10">
        <f>$I474*VLOOKUP($G474,alloc,19)</f>
        <v>0</v>
      </c>
      <c r="X474" s="10">
        <f>$I474*VLOOKUP($G474,alloc,20)</f>
        <v>0</v>
      </c>
      <c r="Y474" s="1">
        <f>SUM(J474:X474)-I474</f>
        <v>0</v>
      </c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</row>
    <row r="475" spans="1:57">
      <c r="A475">
        <f t="shared" si="484"/>
        <v>449</v>
      </c>
      <c r="C475" s="2">
        <v>9160</v>
      </c>
      <c r="E475" t="s">
        <v>217</v>
      </c>
      <c r="G475" s="13">
        <v>99</v>
      </c>
      <c r="H475" s="10" t="str">
        <f>VLOOKUP($G475,alloc,3)</f>
        <v>-</v>
      </c>
      <c r="I475" s="1">
        <f>'O and M Class.'!L$147</f>
        <v>0</v>
      </c>
      <c r="J475" s="10">
        <f>$I475*VLOOKUP($G475,alloc,6)</f>
        <v>0</v>
      </c>
      <c r="K475" s="10">
        <f>$I475*VLOOKUP($G475,alloc,7)</f>
        <v>0</v>
      </c>
      <c r="L475" s="10">
        <f>$I475*VLOOKUP($G475,alloc,8)</f>
        <v>0</v>
      </c>
      <c r="M475" s="10">
        <f>$I475*VLOOKUP($G475,alloc,9)</f>
        <v>0</v>
      </c>
      <c r="N475" s="10">
        <f>$I475*VLOOKUP($G475,alloc,10)</f>
        <v>0</v>
      </c>
      <c r="O475" s="10">
        <f>$I475*VLOOKUP($G475,alloc,11)</f>
        <v>0</v>
      </c>
      <c r="P475" s="10">
        <f>$I475*VLOOKUP($G475,alloc,12)</f>
        <v>0</v>
      </c>
      <c r="Q475" s="10">
        <f>$I475*VLOOKUP($G475,alloc,13)</f>
        <v>0</v>
      </c>
      <c r="R475" s="10">
        <f>$I475*VLOOKUP($G475,alloc,14)</f>
        <v>0</v>
      </c>
      <c r="S475" s="10">
        <f>$I475*VLOOKUP($G475,alloc,15)</f>
        <v>0</v>
      </c>
      <c r="T475" s="10">
        <f>$I475*VLOOKUP($G475,alloc,16)</f>
        <v>0</v>
      </c>
      <c r="U475" s="10">
        <f>$I475*VLOOKUP($G475,alloc,17)</f>
        <v>0</v>
      </c>
      <c r="V475" s="10">
        <f>$I475*VLOOKUP($G475,alloc,18)</f>
        <v>0</v>
      </c>
      <c r="W475" s="10">
        <f>$I475*VLOOKUP($G475,alloc,19)</f>
        <v>0</v>
      </c>
      <c r="X475" s="10">
        <f>$I475*VLOOKUP($G475,alloc,20)</f>
        <v>0</v>
      </c>
      <c r="Y475" s="1">
        <f>SUM(J475:X475)-I475</f>
        <v>0</v>
      </c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</row>
    <row r="476" spans="1:57">
      <c r="A476">
        <f t="shared" si="484"/>
        <v>450</v>
      </c>
      <c r="C476" s="2"/>
      <c r="D476" t="s">
        <v>218</v>
      </c>
      <c r="G476" s="13"/>
      <c r="H476" s="10"/>
      <c r="I476" s="1">
        <f>'O and M Class.'!L$148</f>
        <v>0</v>
      </c>
      <c r="J476" s="10">
        <f t="shared" ref="J476:X476" si="486">SUM(J472:J475)</f>
        <v>0</v>
      </c>
      <c r="K476" s="10">
        <f t="shared" si="486"/>
        <v>0</v>
      </c>
      <c r="L476" s="10">
        <f t="shared" si="486"/>
        <v>0</v>
      </c>
      <c r="M476" s="10">
        <f t="shared" si="486"/>
        <v>0</v>
      </c>
      <c r="N476" s="10">
        <f t="shared" si="486"/>
        <v>0</v>
      </c>
      <c r="O476" s="10">
        <f t="shared" si="486"/>
        <v>0</v>
      </c>
      <c r="P476" s="10">
        <f t="shared" si="486"/>
        <v>0</v>
      </c>
      <c r="Q476" s="10">
        <f t="shared" si="486"/>
        <v>0</v>
      </c>
      <c r="R476" s="10">
        <f t="shared" si="486"/>
        <v>0</v>
      </c>
      <c r="S476" s="10">
        <f t="shared" si="486"/>
        <v>0</v>
      </c>
      <c r="T476" s="10">
        <f t="shared" si="486"/>
        <v>0</v>
      </c>
      <c r="U476" s="10">
        <f t="shared" si="486"/>
        <v>0</v>
      </c>
      <c r="V476" s="10">
        <f t="shared" si="486"/>
        <v>0</v>
      </c>
      <c r="W476" s="10">
        <f t="shared" si="486"/>
        <v>0</v>
      </c>
      <c r="X476" s="10">
        <f t="shared" si="486"/>
        <v>0</v>
      </c>
      <c r="Y476" s="1">
        <f>SUM(J476:X476)-I476</f>
        <v>0</v>
      </c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</row>
    <row r="477" spans="1:57">
      <c r="A477">
        <f t="shared" si="484"/>
        <v>451</v>
      </c>
      <c r="C477" s="2"/>
      <c r="H477" s="10"/>
      <c r="I477" s="1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</row>
    <row r="478" spans="1:57">
      <c r="A478">
        <f t="shared" si="484"/>
        <v>452</v>
      </c>
      <c r="C478" s="2"/>
      <c r="D478" t="s">
        <v>31</v>
      </c>
      <c r="H478" s="1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</row>
    <row r="479" spans="1:57">
      <c r="A479">
        <f t="shared" si="484"/>
        <v>453</v>
      </c>
      <c r="C479" s="2"/>
      <c r="E479" t="s">
        <v>70</v>
      </c>
      <c r="H479" s="1"/>
      <c r="I479" s="1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</row>
    <row r="480" spans="1:57">
      <c r="A480">
        <f t="shared" si="484"/>
        <v>454</v>
      </c>
      <c r="C480" s="2">
        <v>9200</v>
      </c>
      <c r="F480" t="s">
        <v>198</v>
      </c>
      <c r="G480" s="13">
        <v>17.600000000000001</v>
      </c>
      <c r="H480" s="10" t="str">
        <f t="shared" ref="H480:H492" si="487">VLOOKUP($G480,alloc,3)</f>
        <v>Composite of Accts. 870-902, 905-916, 924 &amp; 928-930.1 - Comm</v>
      </c>
      <c r="I480" s="1">
        <f>'O and M Class.'!L$152</f>
        <v>-23181.666799946444</v>
      </c>
      <c r="J480" s="10">
        <f t="shared" ref="J480:J492" si="488">$I480*VLOOKUP($G480,alloc,6)</f>
        <v>-7123.9000588505987</v>
      </c>
      <c r="K480" s="10">
        <f t="shared" ref="K480:K492" si="489">$I480*VLOOKUP($G480,alloc,7)</f>
        <v>-4690.3519314139357</v>
      </c>
      <c r="L480" s="10">
        <f t="shared" ref="L480:L492" si="490">$I480*VLOOKUP($G480,alloc,8)</f>
        <v>-188.93373675367684</v>
      </c>
      <c r="M480" s="10">
        <f t="shared" ref="M480:M492" si="491">$I480*VLOOKUP($G480,alloc,9)</f>
        <v>-5254.0916084856381</v>
      </c>
      <c r="N480" s="10">
        <f t="shared" ref="N480:N492" si="492">$I480*VLOOKUP($G480,alloc,10)</f>
        <v>-5924.3894644425936</v>
      </c>
      <c r="O480" s="10">
        <f t="shared" ref="O480:O492" si="493">$I480*VLOOKUP($G480,alloc,11)</f>
        <v>0</v>
      </c>
      <c r="P480" s="10">
        <f t="shared" ref="P480:P492" si="494">$I480*VLOOKUP($G480,alloc,12)</f>
        <v>0</v>
      </c>
      <c r="Q480" s="10">
        <f t="shared" ref="Q480:Q492" si="495">$I480*VLOOKUP($G480,alloc,13)</f>
        <v>0</v>
      </c>
      <c r="R480" s="10">
        <f t="shared" ref="R480:R492" si="496">$I480*VLOOKUP($G480,alloc,14)</f>
        <v>0</v>
      </c>
      <c r="S480" s="10">
        <f t="shared" ref="S480:S492" si="497">$I480*VLOOKUP($G480,alloc,15)</f>
        <v>0</v>
      </c>
      <c r="T480" s="10">
        <f t="shared" ref="T480:T492" si="498">$I480*VLOOKUP($G480,alloc,16)</f>
        <v>0</v>
      </c>
      <c r="U480" s="10">
        <f t="shared" ref="U480:U492" si="499">$I480*VLOOKUP($G480,alloc,17)</f>
        <v>0</v>
      </c>
      <c r="V480" s="10">
        <f t="shared" ref="V480:V492" si="500">$I480*VLOOKUP($G480,alloc,18)</f>
        <v>0</v>
      </c>
      <c r="W480" s="10">
        <f t="shared" ref="W480:W492" si="501">$I480*VLOOKUP($G480,alloc,19)</f>
        <v>0</v>
      </c>
      <c r="X480" s="10">
        <f t="shared" ref="X480:X492" si="502">$I480*VLOOKUP($G480,alloc,20)</f>
        <v>0</v>
      </c>
      <c r="Y480" s="1">
        <f t="shared" ref="Y480:Y492" si="503">SUM(J480:X480)-I480</f>
        <v>0</v>
      </c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</row>
    <row r="481" spans="1:57">
      <c r="A481">
        <f t="shared" si="484"/>
        <v>455</v>
      </c>
      <c r="C481" s="2">
        <v>9210</v>
      </c>
      <c r="F481" t="s">
        <v>106</v>
      </c>
      <c r="G481" s="13">
        <v>17.600000000000001</v>
      </c>
      <c r="H481" s="10" t="str">
        <f t="shared" si="487"/>
        <v>Composite of Accts. 870-902, 905-916, 924 &amp; 928-930.1 - Comm</v>
      </c>
      <c r="I481" s="1">
        <f>'O and M Class.'!L$153</f>
        <v>156.32327237695498</v>
      </c>
      <c r="J481" s="10">
        <f t="shared" si="488"/>
        <v>48.039313949956373</v>
      </c>
      <c r="K481" s="10">
        <f t="shared" si="489"/>
        <v>31.628923357654827</v>
      </c>
      <c r="L481" s="10">
        <f t="shared" si="490"/>
        <v>1.2740559273248275</v>
      </c>
      <c r="M481" s="10">
        <f t="shared" si="491"/>
        <v>35.430445994015898</v>
      </c>
      <c r="N481" s="10">
        <f t="shared" si="492"/>
        <v>39.950533148003039</v>
      </c>
      <c r="O481" s="10">
        <f t="shared" si="493"/>
        <v>0</v>
      </c>
      <c r="P481" s="10">
        <f t="shared" si="494"/>
        <v>0</v>
      </c>
      <c r="Q481" s="10">
        <f t="shared" si="495"/>
        <v>0</v>
      </c>
      <c r="R481" s="10">
        <f t="shared" si="496"/>
        <v>0</v>
      </c>
      <c r="S481" s="10">
        <f t="shared" si="497"/>
        <v>0</v>
      </c>
      <c r="T481" s="10">
        <f t="shared" si="498"/>
        <v>0</v>
      </c>
      <c r="U481" s="10">
        <f t="shared" si="499"/>
        <v>0</v>
      </c>
      <c r="V481" s="10">
        <f t="shared" si="500"/>
        <v>0</v>
      </c>
      <c r="W481" s="10">
        <f t="shared" si="501"/>
        <v>0</v>
      </c>
      <c r="X481" s="10">
        <f t="shared" si="502"/>
        <v>0</v>
      </c>
      <c r="Y481" s="1">
        <f t="shared" si="503"/>
        <v>0</v>
      </c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</row>
    <row r="482" spans="1:57">
      <c r="A482">
        <f t="shared" si="484"/>
        <v>456</v>
      </c>
      <c r="C482" s="2">
        <v>9220</v>
      </c>
      <c r="F482" t="s">
        <v>199</v>
      </c>
      <c r="G482" s="13">
        <v>99</v>
      </c>
      <c r="H482" s="10" t="str">
        <f t="shared" si="487"/>
        <v>-</v>
      </c>
      <c r="I482" s="1">
        <f>'O and M Class.'!L$154</f>
        <v>0</v>
      </c>
      <c r="J482" s="10">
        <f t="shared" si="488"/>
        <v>0</v>
      </c>
      <c r="K482" s="10">
        <f t="shared" si="489"/>
        <v>0</v>
      </c>
      <c r="L482" s="10">
        <f t="shared" si="490"/>
        <v>0</v>
      </c>
      <c r="M482" s="10">
        <f t="shared" si="491"/>
        <v>0</v>
      </c>
      <c r="N482" s="10">
        <f t="shared" si="492"/>
        <v>0</v>
      </c>
      <c r="O482" s="10">
        <f t="shared" si="493"/>
        <v>0</v>
      </c>
      <c r="P482" s="10">
        <f t="shared" si="494"/>
        <v>0</v>
      </c>
      <c r="Q482" s="10">
        <f t="shared" si="495"/>
        <v>0</v>
      </c>
      <c r="R482" s="10">
        <f t="shared" si="496"/>
        <v>0</v>
      </c>
      <c r="S482" s="10">
        <f t="shared" si="497"/>
        <v>0</v>
      </c>
      <c r="T482" s="10">
        <f t="shared" si="498"/>
        <v>0</v>
      </c>
      <c r="U482" s="10">
        <f t="shared" si="499"/>
        <v>0</v>
      </c>
      <c r="V482" s="10">
        <f t="shared" si="500"/>
        <v>0</v>
      </c>
      <c r="W482" s="10">
        <f t="shared" si="501"/>
        <v>0</v>
      </c>
      <c r="X482" s="10">
        <f t="shared" si="502"/>
        <v>0</v>
      </c>
      <c r="Y482" s="1">
        <f t="shared" si="503"/>
        <v>0</v>
      </c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</row>
    <row r="483" spans="1:57">
      <c r="A483">
        <f t="shared" si="484"/>
        <v>457</v>
      </c>
      <c r="C483" s="2">
        <v>9220</v>
      </c>
      <c r="F483" t="s">
        <v>200</v>
      </c>
      <c r="G483" s="13">
        <v>17.600000000000001</v>
      </c>
      <c r="H483" s="10" t="str">
        <f t="shared" si="487"/>
        <v>Composite of Accts. 870-902, 905-916, 924 &amp; 928-930.1 - Comm</v>
      </c>
      <c r="I483" s="1">
        <f>'O and M Class.'!L$155</f>
        <v>285282.41355123901</v>
      </c>
      <c r="J483" s="10">
        <f t="shared" si="488"/>
        <v>87669.425163655949</v>
      </c>
      <c r="K483" s="10">
        <f t="shared" si="489"/>
        <v>57721.255807264657</v>
      </c>
      <c r="L483" s="10">
        <f t="shared" si="490"/>
        <v>2325.0904642658347</v>
      </c>
      <c r="M483" s="10">
        <f t="shared" si="491"/>
        <v>64658.85080755096</v>
      </c>
      <c r="N483" s="10">
        <f t="shared" si="492"/>
        <v>72907.79130850159</v>
      </c>
      <c r="O483" s="10">
        <f t="shared" si="493"/>
        <v>0</v>
      </c>
      <c r="P483" s="10">
        <f t="shared" si="494"/>
        <v>0</v>
      </c>
      <c r="Q483" s="10">
        <f t="shared" si="495"/>
        <v>0</v>
      </c>
      <c r="R483" s="10">
        <f t="shared" si="496"/>
        <v>0</v>
      </c>
      <c r="S483" s="10">
        <f t="shared" si="497"/>
        <v>0</v>
      </c>
      <c r="T483" s="10">
        <f t="shared" si="498"/>
        <v>0</v>
      </c>
      <c r="U483" s="10">
        <f t="shared" si="499"/>
        <v>0</v>
      </c>
      <c r="V483" s="10">
        <f t="shared" si="500"/>
        <v>0</v>
      </c>
      <c r="W483" s="10">
        <f t="shared" si="501"/>
        <v>0</v>
      </c>
      <c r="X483" s="10">
        <f t="shared" si="502"/>
        <v>0</v>
      </c>
      <c r="Y483" s="1">
        <f t="shared" si="503"/>
        <v>0</v>
      </c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</row>
    <row r="484" spans="1:57">
      <c r="A484">
        <f t="shared" si="484"/>
        <v>458</v>
      </c>
      <c r="C484" s="2">
        <v>9230</v>
      </c>
      <c r="F484" t="s">
        <v>107</v>
      </c>
      <c r="G484" s="13">
        <v>17.600000000000001</v>
      </c>
      <c r="H484" s="10" t="str">
        <f t="shared" si="487"/>
        <v>Composite of Accts. 870-902, 905-916, 924 &amp; 928-930.1 - Comm</v>
      </c>
      <c r="I484" s="1">
        <f>'O and M Class.'!L$156</f>
        <v>4746.8466657677391</v>
      </c>
      <c r="J484" s="10">
        <f t="shared" si="488"/>
        <v>1458.7415794318849</v>
      </c>
      <c r="K484" s="10">
        <f t="shared" si="489"/>
        <v>960.43056864922903</v>
      </c>
      <c r="L484" s="10">
        <f t="shared" si="490"/>
        <v>38.687445820863175</v>
      </c>
      <c r="M484" s="10">
        <f t="shared" si="491"/>
        <v>1075.8660043131983</v>
      </c>
      <c r="N484" s="10">
        <f t="shared" si="492"/>
        <v>1213.1210675525635</v>
      </c>
      <c r="O484" s="10">
        <f t="shared" si="493"/>
        <v>0</v>
      </c>
      <c r="P484" s="10">
        <f t="shared" si="494"/>
        <v>0</v>
      </c>
      <c r="Q484" s="10">
        <f t="shared" si="495"/>
        <v>0</v>
      </c>
      <c r="R484" s="10">
        <f t="shared" si="496"/>
        <v>0</v>
      </c>
      <c r="S484" s="10">
        <f t="shared" si="497"/>
        <v>0</v>
      </c>
      <c r="T484" s="10">
        <f t="shared" si="498"/>
        <v>0</v>
      </c>
      <c r="U484" s="10">
        <f t="shared" si="499"/>
        <v>0</v>
      </c>
      <c r="V484" s="10">
        <f t="shared" si="500"/>
        <v>0</v>
      </c>
      <c r="W484" s="10">
        <f t="shared" si="501"/>
        <v>0</v>
      </c>
      <c r="X484" s="10">
        <f t="shared" si="502"/>
        <v>0</v>
      </c>
      <c r="Y484" s="1">
        <f t="shared" si="503"/>
        <v>0</v>
      </c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</row>
    <row r="485" spans="1:57">
      <c r="A485">
        <f t="shared" si="484"/>
        <v>459</v>
      </c>
      <c r="C485" s="2">
        <v>9240</v>
      </c>
      <c r="F485" t="s">
        <v>102</v>
      </c>
      <c r="G485" s="13">
        <v>9.6</v>
      </c>
      <c r="H485" s="10" t="str">
        <f t="shared" si="487"/>
        <v>Allocated Net Plant - Comm</v>
      </c>
      <c r="I485" s="1">
        <f>'O and M Class.'!L$157</f>
        <v>576.1730118534598</v>
      </c>
      <c r="J485" s="10">
        <f t="shared" si="488"/>
        <v>222.48338658483161</v>
      </c>
      <c r="K485" s="10">
        <f t="shared" si="489"/>
        <v>131.58830856248264</v>
      </c>
      <c r="L485" s="10">
        <f t="shared" si="490"/>
        <v>2.4528175258281002</v>
      </c>
      <c r="M485" s="10">
        <f t="shared" si="491"/>
        <v>108.69870433918943</v>
      </c>
      <c r="N485" s="10">
        <f t="shared" si="492"/>
        <v>110.94979484112815</v>
      </c>
      <c r="O485" s="10">
        <f t="shared" si="493"/>
        <v>0</v>
      </c>
      <c r="P485" s="10">
        <f t="shared" si="494"/>
        <v>0</v>
      </c>
      <c r="Q485" s="10">
        <f t="shared" si="495"/>
        <v>0</v>
      </c>
      <c r="R485" s="10">
        <f t="shared" si="496"/>
        <v>0</v>
      </c>
      <c r="S485" s="10">
        <f t="shared" si="497"/>
        <v>0</v>
      </c>
      <c r="T485" s="10">
        <f t="shared" si="498"/>
        <v>0</v>
      </c>
      <c r="U485" s="10">
        <f t="shared" si="499"/>
        <v>0</v>
      </c>
      <c r="V485" s="10">
        <f t="shared" si="500"/>
        <v>0</v>
      </c>
      <c r="W485" s="10">
        <f t="shared" si="501"/>
        <v>0</v>
      </c>
      <c r="X485" s="10">
        <f t="shared" si="502"/>
        <v>0</v>
      </c>
      <c r="Y485" s="1">
        <f t="shared" si="503"/>
        <v>0</v>
      </c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</row>
    <row r="486" spans="1:57">
      <c r="A486">
        <f t="shared" si="484"/>
        <v>460</v>
      </c>
      <c r="C486" s="2">
        <v>9250</v>
      </c>
      <c r="F486" t="s">
        <v>103</v>
      </c>
      <c r="G486" s="13">
        <v>17.600000000000001</v>
      </c>
      <c r="H486" s="10" t="str">
        <f t="shared" si="487"/>
        <v>Composite of Accts. 870-902, 905-916, 924 &amp; 928-930.1 - Comm</v>
      </c>
      <c r="I486" s="1">
        <f>'O and M Class.'!L$158</f>
        <v>1217.4947350910813</v>
      </c>
      <c r="J486" s="10">
        <f t="shared" si="488"/>
        <v>374.14526271189811</v>
      </c>
      <c r="K486" s="10">
        <f t="shared" si="489"/>
        <v>246.33598746376359</v>
      </c>
      <c r="L486" s="10">
        <f t="shared" si="490"/>
        <v>9.9227476507089349</v>
      </c>
      <c r="M486" s="10">
        <f t="shared" si="491"/>
        <v>275.94343953870799</v>
      </c>
      <c r="N486" s="10">
        <f t="shared" si="492"/>
        <v>311.14729772600271</v>
      </c>
      <c r="O486" s="10">
        <f t="shared" si="493"/>
        <v>0</v>
      </c>
      <c r="P486" s="10">
        <f t="shared" si="494"/>
        <v>0</v>
      </c>
      <c r="Q486" s="10">
        <f t="shared" si="495"/>
        <v>0</v>
      </c>
      <c r="R486" s="10">
        <f t="shared" si="496"/>
        <v>0</v>
      </c>
      <c r="S486" s="10">
        <f t="shared" si="497"/>
        <v>0</v>
      </c>
      <c r="T486" s="10">
        <f t="shared" si="498"/>
        <v>0</v>
      </c>
      <c r="U486" s="10">
        <f t="shared" si="499"/>
        <v>0</v>
      </c>
      <c r="V486" s="10">
        <f t="shared" si="500"/>
        <v>0</v>
      </c>
      <c r="W486" s="10">
        <f t="shared" si="501"/>
        <v>0</v>
      </c>
      <c r="X486" s="10">
        <f t="shared" si="502"/>
        <v>0</v>
      </c>
      <c r="Y486" s="1">
        <f t="shared" si="503"/>
        <v>0</v>
      </c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</row>
    <row r="487" spans="1:57">
      <c r="A487">
        <f t="shared" si="484"/>
        <v>461</v>
      </c>
      <c r="C487" s="2">
        <v>9260</v>
      </c>
      <c r="F487" t="s">
        <v>201</v>
      </c>
      <c r="G487" s="13">
        <v>17.600000000000001</v>
      </c>
      <c r="H487" s="10" t="str">
        <f t="shared" si="487"/>
        <v>Composite of Accts. 870-902, 905-916, 924 &amp; 928-930.1 - Comm</v>
      </c>
      <c r="I487" s="1">
        <f>'O and M Class.'!L$159</f>
        <v>23563.383971483487</v>
      </c>
      <c r="J487" s="10">
        <f t="shared" si="488"/>
        <v>7241.2046083570776</v>
      </c>
      <c r="K487" s="10">
        <f t="shared" si="489"/>
        <v>4767.5848538014134</v>
      </c>
      <c r="L487" s="10">
        <f t="shared" si="490"/>
        <v>192.04478360910417</v>
      </c>
      <c r="M487" s="10">
        <f t="shared" si="491"/>
        <v>5340.6072591977036</v>
      </c>
      <c r="N487" s="10">
        <f t="shared" si="492"/>
        <v>6021.9424665181868</v>
      </c>
      <c r="O487" s="10">
        <f t="shared" si="493"/>
        <v>0</v>
      </c>
      <c r="P487" s="10">
        <f t="shared" si="494"/>
        <v>0</v>
      </c>
      <c r="Q487" s="10">
        <f t="shared" si="495"/>
        <v>0</v>
      </c>
      <c r="R487" s="10">
        <f t="shared" si="496"/>
        <v>0</v>
      </c>
      <c r="S487" s="10">
        <f t="shared" si="497"/>
        <v>0</v>
      </c>
      <c r="T487" s="10">
        <f t="shared" si="498"/>
        <v>0</v>
      </c>
      <c r="U487" s="10">
        <f t="shared" si="499"/>
        <v>0</v>
      </c>
      <c r="V487" s="10">
        <f t="shared" si="500"/>
        <v>0</v>
      </c>
      <c r="W487" s="10">
        <f t="shared" si="501"/>
        <v>0</v>
      </c>
      <c r="X487" s="10">
        <f t="shared" si="502"/>
        <v>0</v>
      </c>
      <c r="Y487" s="1">
        <f t="shared" si="503"/>
        <v>0</v>
      </c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</row>
    <row r="488" spans="1:57">
      <c r="A488">
        <f t="shared" si="484"/>
        <v>462</v>
      </c>
      <c r="C488" s="2">
        <v>9270</v>
      </c>
      <c r="F488" t="s">
        <v>395</v>
      </c>
      <c r="G488" s="13">
        <v>99</v>
      </c>
      <c r="H488" s="10" t="str">
        <f t="shared" si="487"/>
        <v>-</v>
      </c>
      <c r="I488" s="1">
        <f>'O and M Class.'!L$160</f>
        <v>0</v>
      </c>
      <c r="J488" s="10">
        <f t="shared" si="488"/>
        <v>0</v>
      </c>
      <c r="K488" s="10">
        <f t="shared" si="489"/>
        <v>0</v>
      </c>
      <c r="L488" s="10">
        <f t="shared" si="490"/>
        <v>0</v>
      </c>
      <c r="M488" s="10">
        <f t="shared" si="491"/>
        <v>0</v>
      </c>
      <c r="N488" s="10">
        <f t="shared" si="492"/>
        <v>0</v>
      </c>
      <c r="O488" s="10">
        <f t="shared" si="493"/>
        <v>0</v>
      </c>
      <c r="P488" s="10">
        <f t="shared" si="494"/>
        <v>0</v>
      </c>
      <c r="Q488" s="10">
        <f t="shared" si="495"/>
        <v>0</v>
      </c>
      <c r="R488" s="10">
        <f t="shared" si="496"/>
        <v>0</v>
      </c>
      <c r="S488" s="10">
        <f t="shared" si="497"/>
        <v>0</v>
      </c>
      <c r="T488" s="10">
        <f t="shared" si="498"/>
        <v>0</v>
      </c>
      <c r="U488" s="10">
        <f t="shared" si="499"/>
        <v>0</v>
      </c>
      <c r="V488" s="10">
        <f t="shared" si="500"/>
        <v>0</v>
      </c>
      <c r="W488" s="10">
        <f t="shared" si="501"/>
        <v>0</v>
      </c>
      <c r="X488" s="10">
        <f t="shared" si="502"/>
        <v>0</v>
      </c>
      <c r="Y488" s="1">
        <f t="shared" si="503"/>
        <v>0</v>
      </c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</row>
    <row r="489" spans="1:57">
      <c r="A489">
        <f t="shared" si="484"/>
        <v>463</v>
      </c>
      <c r="C489" s="2">
        <v>9280</v>
      </c>
      <c r="F489" t="s">
        <v>202</v>
      </c>
      <c r="G489" s="13">
        <v>99</v>
      </c>
      <c r="H489" s="10" t="str">
        <f t="shared" si="487"/>
        <v>-</v>
      </c>
      <c r="I489" s="1">
        <f>'O and M Class.'!L$161</f>
        <v>0</v>
      </c>
      <c r="J489" s="10">
        <f t="shared" si="488"/>
        <v>0</v>
      </c>
      <c r="K489" s="10">
        <f t="shared" si="489"/>
        <v>0</v>
      </c>
      <c r="L489" s="10">
        <f t="shared" si="490"/>
        <v>0</v>
      </c>
      <c r="M489" s="10">
        <f t="shared" si="491"/>
        <v>0</v>
      </c>
      <c r="N489" s="10">
        <f t="shared" si="492"/>
        <v>0</v>
      </c>
      <c r="O489" s="10">
        <f t="shared" si="493"/>
        <v>0</v>
      </c>
      <c r="P489" s="10">
        <f t="shared" si="494"/>
        <v>0</v>
      </c>
      <c r="Q489" s="10">
        <f t="shared" si="495"/>
        <v>0</v>
      </c>
      <c r="R489" s="10">
        <f t="shared" si="496"/>
        <v>0</v>
      </c>
      <c r="S489" s="10">
        <f t="shared" si="497"/>
        <v>0</v>
      </c>
      <c r="T489" s="10">
        <f t="shared" si="498"/>
        <v>0</v>
      </c>
      <c r="U489" s="10">
        <f t="shared" si="499"/>
        <v>0</v>
      </c>
      <c r="V489" s="10">
        <f t="shared" si="500"/>
        <v>0</v>
      </c>
      <c r="W489" s="10">
        <f t="shared" si="501"/>
        <v>0</v>
      </c>
      <c r="X489" s="10">
        <f t="shared" si="502"/>
        <v>0</v>
      </c>
      <c r="Y489" s="1">
        <f t="shared" si="503"/>
        <v>0</v>
      </c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</row>
    <row r="490" spans="1:57">
      <c r="A490">
        <f t="shared" si="484"/>
        <v>464</v>
      </c>
      <c r="C490" s="15">
        <v>930.1</v>
      </c>
      <c r="F490" t="s">
        <v>203</v>
      </c>
      <c r="G490" s="13">
        <v>99</v>
      </c>
      <c r="H490" s="10" t="str">
        <f t="shared" si="487"/>
        <v>-</v>
      </c>
      <c r="I490" s="1">
        <f>'O and M Class.'!L$162</f>
        <v>0</v>
      </c>
      <c r="J490" s="10">
        <f t="shared" si="488"/>
        <v>0</v>
      </c>
      <c r="K490" s="10">
        <f t="shared" si="489"/>
        <v>0</v>
      </c>
      <c r="L490" s="10">
        <f t="shared" si="490"/>
        <v>0</v>
      </c>
      <c r="M490" s="10">
        <f t="shared" si="491"/>
        <v>0</v>
      </c>
      <c r="N490" s="10">
        <f t="shared" si="492"/>
        <v>0</v>
      </c>
      <c r="O490" s="10">
        <f t="shared" si="493"/>
        <v>0</v>
      </c>
      <c r="P490" s="10">
        <f t="shared" si="494"/>
        <v>0</v>
      </c>
      <c r="Q490" s="10">
        <f t="shared" si="495"/>
        <v>0</v>
      </c>
      <c r="R490" s="10">
        <f t="shared" si="496"/>
        <v>0</v>
      </c>
      <c r="S490" s="10">
        <f t="shared" si="497"/>
        <v>0</v>
      </c>
      <c r="T490" s="10">
        <f t="shared" si="498"/>
        <v>0</v>
      </c>
      <c r="U490" s="10">
        <f t="shared" si="499"/>
        <v>0</v>
      </c>
      <c r="V490" s="10">
        <f t="shared" si="500"/>
        <v>0</v>
      </c>
      <c r="W490" s="10">
        <f t="shared" si="501"/>
        <v>0</v>
      </c>
      <c r="X490" s="10">
        <f t="shared" si="502"/>
        <v>0</v>
      </c>
      <c r="Y490" s="1">
        <f t="shared" si="503"/>
        <v>0</v>
      </c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</row>
    <row r="491" spans="1:57">
      <c r="A491">
        <f t="shared" si="484"/>
        <v>465</v>
      </c>
      <c r="C491" s="15">
        <v>930.2</v>
      </c>
      <c r="F491" t="s">
        <v>204</v>
      </c>
      <c r="G491" s="13">
        <v>17.600000000000001</v>
      </c>
      <c r="H491" s="10" t="str">
        <f t="shared" si="487"/>
        <v>Composite of Accts. 870-902, 905-916, 924 &amp; 928-930.1 - Comm</v>
      </c>
      <c r="I491" s="1">
        <f>'O and M Class.'!L$163</f>
        <v>-1019.6156487085148</v>
      </c>
      <c r="J491" s="10">
        <f t="shared" si="488"/>
        <v>-313.33553546962207</v>
      </c>
      <c r="K491" s="10">
        <f t="shared" si="489"/>
        <v>-206.29906677939584</v>
      </c>
      <c r="L491" s="10">
        <f t="shared" si="490"/>
        <v>-8.3100061883155458</v>
      </c>
      <c r="M491" s="10">
        <f t="shared" si="491"/>
        <v>-231.09442776446187</v>
      </c>
      <c r="N491" s="10">
        <f t="shared" si="492"/>
        <v>-260.57661250671936</v>
      </c>
      <c r="O491" s="10">
        <f t="shared" si="493"/>
        <v>0</v>
      </c>
      <c r="P491" s="10">
        <f t="shared" si="494"/>
        <v>0</v>
      </c>
      <c r="Q491" s="10">
        <f t="shared" si="495"/>
        <v>0</v>
      </c>
      <c r="R491" s="10">
        <f t="shared" si="496"/>
        <v>0</v>
      </c>
      <c r="S491" s="10">
        <f t="shared" si="497"/>
        <v>0</v>
      </c>
      <c r="T491" s="10">
        <f t="shared" si="498"/>
        <v>0</v>
      </c>
      <c r="U491" s="10">
        <f t="shared" si="499"/>
        <v>0</v>
      </c>
      <c r="V491" s="10">
        <f t="shared" si="500"/>
        <v>0</v>
      </c>
      <c r="W491" s="10">
        <f t="shared" si="501"/>
        <v>0</v>
      </c>
      <c r="X491" s="10">
        <f t="shared" si="502"/>
        <v>0</v>
      </c>
      <c r="Y491" s="1">
        <f t="shared" si="503"/>
        <v>0</v>
      </c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</row>
    <row r="492" spans="1:57">
      <c r="A492">
        <f t="shared" si="484"/>
        <v>466</v>
      </c>
      <c r="C492" s="2">
        <v>9310</v>
      </c>
      <c r="F492" t="s">
        <v>90</v>
      </c>
      <c r="G492" s="13">
        <v>17.600000000000001</v>
      </c>
      <c r="H492" s="10" t="str">
        <f t="shared" si="487"/>
        <v>Composite of Accts. 870-902, 905-916, 924 &amp; 928-930.1 - Comm</v>
      </c>
      <c r="I492" s="1">
        <f>'O and M Class.'!L$164</f>
        <v>28.771128460355499</v>
      </c>
      <c r="J492" s="10">
        <f t="shared" si="488"/>
        <v>8.8415835453384304</v>
      </c>
      <c r="K492" s="10">
        <f t="shared" si="489"/>
        <v>5.8212689841309704</v>
      </c>
      <c r="L492" s="10">
        <f t="shared" si="490"/>
        <v>0.23448860936296367</v>
      </c>
      <c r="M492" s="10">
        <f t="shared" si="491"/>
        <v>6.5209350955974132</v>
      </c>
      <c r="N492" s="10">
        <f t="shared" si="492"/>
        <v>7.3528522259257203</v>
      </c>
      <c r="O492" s="10">
        <f t="shared" si="493"/>
        <v>0</v>
      </c>
      <c r="P492" s="10">
        <f t="shared" si="494"/>
        <v>0</v>
      </c>
      <c r="Q492" s="10">
        <f t="shared" si="495"/>
        <v>0</v>
      </c>
      <c r="R492" s="10">
        <f t="shared" si="496"/>
        <v>0</v>
      </c>
      <c r="S492" s="10">
        <f t="shared" si="497"/>
        <v>0</v>
      </c>
      <c r="T492" s="10">
        <f t="shared" si="498"/>
        <v>0</v>
      </c>
      <c r="U492" s="10">
        <f t="shared" si="499"/>
        <v>0</v>
      </c>
      <c r="V492" s="10">
        <f t="shared" si="500"/>
        <v>0</v>
      </c>
      <c r="W492" s="10">
        <f t="shared" si="501"/>
        <v>0</v>
      </c>
      <c r="X492" s="10">
        <f t="shared" si="502"/>
        <v>0</v>
      </c>
      <c r="Y492" s="1">
        <f t="shared" si="503"/>
        <v>0</v>
      </c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</row>
    <row r="493" spans="1:57">
      <c r="A493">
        <f t="shared" si="484"/>
        <v>467</v>
      </c>
      <c r="C493" s="2"/>
      <c r="E493" t="s">
        <v>79</v>
      </c>
      <c r="G493" s="13"/>
      <c r="H493" s="10"/>
      <c r="I493" s="1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</row>
    <row r="494" spans="1:57">
      <c r="A494">
        <f t="shared" si="484"/>
        <v>468</v>
      </c>
      <c r="C494" s="2">
        <v>9320</v>
      </c>
      <c r="F494" t="s">
        <v>108</v>
      </c>
      <c r="G494" s="13">
        <v>17.600000000000001</v>
      </c>
      <c r="H494" s="10" t="str">
        <f>VLOOKUP($G494,alloc,3)</f>
        <v>Composite of Accts. 870-902, 905-916, 924 &amp; 928-930.1 - Comm</v>
      </c>
      <c r="I494" s="1">
        <f>'O and M Class.'!L$166</f>
        <v>0</v>
      </c>
      <c r="J494" s="10">
        <f>$I494*VLOOKUP($G494,alloc,6)</f>
        <v>0</v>
      </c>
      <c r="K494" s="10">
        <f>$I494*VLOOKUP($G494,alloc,7)</f>
        <v>0</v>
      </c>
      <c r="L494" s="10">
        <f>$I494*VLOOKUP($G494,alloc,8)</f>
        <v>0</v>
      </c>
      <c r="M494" s="10">
        <f>$I494*VLOOKUP($G494,alloc,9)</f>
        <v>0</v>
      </c>
      <c r="N494" s="10">
        <f>$I494*VLOOKUP($G494,alloc,10)</f>
        <v>0</v>
      </c>
      <c r="O494" s="10">
        <f>$I494*VLOOKUP($G494,alloc,11)</f>
        <v>0</v>
      </c>
      <c r="P494" s="10">
        <f>$I494*VLOOKUP($G494,alloc,12)</f>
        <v>0</v>
      </c>
      <c r="Q494" s="10">
        <f>$I494*VLOOKUP($G494,alloc,13)</f>
        <v>0</v>
      </c>
      <c r="R494" s="10">
        <f>$I494*VLOOKUP($G494,alloc,14)</f>
        <v>0</v>
      </c>
      <c r="S494" s="10">
        <f>$I494*VLOOKUP($G494,alloc,15)</f>
        <v>0</v>
      </c>
      <c r="T494" s="10">
        <f>$I494*VLOOKUP($G494,alloc,16)</f>
        <v>0</v>
      </c>
      <c r="U494" s="10">
        <f>$I494*VLOOKUP($G494,alloc,17)</f>
        <v>0</v>
      </c>
      <c r="V494" s="10">
        <f>$I494*VLOOKUP($G494,alloc,18)</f>
        <v>0</v>
      </c>
      <c r="W494" s="10">
        <f>$I494*VLOOKUP($G494,alloc,19)</f>
        <v>0</v>
      </c>
      <c r="X494" s="10">
        <f>$I494*VLOOKUP($G494,alloc,20)</f>
        <v>0</v>
      </c>
      <c r="Y494" s="1">
        <f>SUM(J494:X494)-I494</f>
        <v>0</v>
      </c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</row>
    <row r="495" spans="1:57">
      <c r="A495">
        <f t="shared" si="484"/>
        <v>469</v>
      </c>
      <c r="C495" s="2"/>
      <c r="D495" t="s">
        <v>32</v>
      </c>
      <c r="H495" s="10"/>
      <c r="I495" s="1">
        <f>'O and M Class.'!L$167</f>
        <v>291370.12388761714</v>
      </c>
      <c r="J495" s="1">
        <f t="shared" ref="J495:X495" si="504">SUM(J480:J494)</f>
        <v>89585.64530391671</v>
      </c>
      <c r="K495" s="1">
        <f t="shared" si="504"/>
        <v>58967.994719889997</v>
      </c>
      <c r="L495" s="1">
        <f t="shared" si="504"/>
        <v>2372.4630604670347</v>
      </c>
      <c r="M495" s="1">
        <f t="shared" si="504"/>
        <v>66016.731559779277</v>
      </c>
      <c r="N495" s="1">
        <f t="shared" si="504"/>
        <v>74427.289243564097</v>
      </c>
      <c r="O495" s="1">
        <f t="shared" si="504"/>
        <v>0</v>
      </c>
      <c r="P495" s="1">
        <f t="shared" si="504"/>
        <v>0</v>
      </c>
      <c r="Q495" s="1">
        <f t="shared" si="504"/>
        <v>0</v>
      </c>
      <c r="R495" s="1">
        <f t="shared" si="504"/>
        <v>0</v>
      </c>
      <c r="S495" s="1">
        <f t="shared" si="504"/>
        <v>0</v>
      </c>
      <c r="T495" s="1">
        <f t="shared" si="504"/>
        <v>0</v>
      </c>
      <c r="U495" s="1">
        <f t="shared" si="504"/>
        <v>0</v>
      </c>
      <c r="V495" s="1">
        <f t="shared" si="504"/>
        <v>0</v>
      </c>
      <c r="W495" s="1">
        <f t="shared" si="504"/>
        <v>0</v>
      </c>
      <c r="X495" s="1">
        <f t="shared" si="504"/>
        <v>0</v>
      </c>
      <c r="Y495" s="1">
        <f>SUM(J495:X495)-I495</f>
        <v>0</v>
      </c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</row>
    <row r="496" spans="1:57">
      <c r="A496">
        <f>A495+1</f>
        <v>470</v>
      </c>
      <c r="H496" s="10"/>
      <c r="I496" s="1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</row>
    <row r="497" spans="1:57">
      <c r="A497">
        <f>A496+1</f>
        <v>471</v>
      </c>
      <c r="D497" t="s">
        <v>130</v>
      </c>
      <c r="H497" s="10"/>
      <c r="I497" s="1">
        <f>'O and M Class.'!L$169</f>
        <v>78742455.167387441</v>
      </c>
      <c r="J497" s="1">
        <f t="shared" ref="J497:X497" si="505">J495+J476+J469+J462+J454+J427+J403+J380+J359</f>
        <v>46692279.179263398</v>
      </c>
      <c r="K497" s="1">
        <f t="shared" si="505"/>
        <v>30766298.423188958</v>
      </c>
      <c r="L497" s="1">
        <f t="shared" si="505"/>
        <v>903090.07536298514</v>
      </c>
      <c r="M497" s="1">
        <f t="shared" si="505"/>
        <v>182557.46282424073</v>
      </c>
      <c r="N497" s="1">
        <f t="shared" si="505"/>
        <v>198230.02674785536</v>
      </c>
      <c r="O497" s="1">
        <f t="shared" si="505"/>
        <v>0</v>
      </c>
      <c r="P497" s="1">
        <f t="shared" si="505"/>
        <v>0</v>
      </c>
      <c r="Q497" s="1">
        <f t="shared" si="505"/>
        <v>0</v>
      </c>
      <c r="R497" s="1">
        <f t="shared" si="505"/>
        <v>0</v>
      </c>
      <c r="S497" s="1">
        <f t="shared" si="505"/>
        <v>0</v>
      </c>
      <c r="T497" s="1">
        <f t="shared" si="505"/>
        <v>0</v>
      </c>
      <c r="U497" s="1">
        <f t="shared" si="505"/>
        <v>0</v>
      </c>
      <c r="V497" s="1">
        <f t="shared" si="505"/>
        <v>0</v>
      </c>
      <c r="W497" s="1">
        <f t="shared" si="505"/>
        <v>0</v>
      </c>
      <c r="X497" s="1">
        <f t="shared" si="505"/>
        <v>0</v>
      </c>
      <c r="Y497" s="1">
        <f>SUM(J497:X497)-I497</f>
        <v>0</v>
      </c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</row>
    <row r="499" spans="1:57">
      <c r="F499" s="2" t="s">
        <v>131</v>
      </c>
    </row>
    <row r="500" spans="1:57">
      <c r="N500" s="3"/>
      <c r="O500" s="3"/>
      <c r="Q500" s="2"/>
      <c r="R500" s="2"/>
      <c r="S500" s="2"/>
      <c r="T500" s="2"/>
      <c r="U500" s="2"/>
      <c r="V500" s="2"/>
    </row>
    <row r="501" spans="1:57">
      <c r="J501" s="24"/>
      <c r="K501" s="3"/>
      <c r="L501" s="3"/>
      <c r="M501" s="3"/>
      <c r="N501" s="2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57">
      <c r="A502" s="41" t="s">
        <v>290</v>
      </c>
      <c r="C502" s="41" t="s">
        <v>288</v>
      </c>
      <c r="G502" s="15" t="s">
        <v>38</v>
      </c>
      <c r="H502" s="12" t="s">
        <v>38</v>
      </c>
      <c r="I502" s="2" t="s">
        <v>1</v>
      </c>
      <c r="J502" s="2" t="s">
        <v>56</v>
      </c>
      <c r="K502" s="2" t="s">
        <v>543</v>
      </c>
      <c r="L502" s="2" t="s">
        <v>543</v>
      </c>
      <c r="M502" s="42" t="s">
        <v>544</v>
      </c>
      <c r="N502" s="42" t="s">
        <v>544</v>
      </c>
      <c r="O502" s="2"/>
      <c r="P502" s="2"/>
      <c r="Q502" s="2"/>
      <c r="R502" s="2"/>
      <c r="S502" s="2"/>
      <c r="T502" s="3"/>
      <c r="U502" s="3"/>
      <c r="V502" s="3"/>
      <c r="W502" s="2"/>
      <c r="X502" s="2"/>
      <c r="Y502" s="2"/>
    </row>
    <row r="503" spans="1:57">
      <c r="A503" s="41" t="s">
        <v>289</v>
      </c>
      <c r="C503" s="41" t="s">
        <v>289</v>
      </c>
      <c r="G503" s="15" t="s">
        <v>39</v>
      </c>
      <c r="H503" s="12" t="s">
        <v>21</v>
      </c>
      <c r="I503" s="2" t="s">
        <v>2</v>
      </c>
      <c r="J503" s="2" t="s">
        <v>464</v>
      </c>
      <c r="K503" s="42" t="s">
        <v>545</v>
      </c>
      <c r="L503" s="42" t="s">
        <v>546</v>
      </c>
      <c r="M503" s="42" t="s">
        <v>545</v>
      </c>
      <c r="N503" s="42" t="s">
        <v>546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57">
      <c r="A504">
        <f>+A497+1</f>
        <v>472</v>
      </c>
      <c r="C504" s="2"/>
      <c r="D504" t="s">
        <v>110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1:57">
      <c r="A505">
        <f t="shared" ref="A505:A564" si="506">A504+1</f>
        <v>473</v>
      </c>
      <c r="C505" s="2"/>
      <c r="E505" t="s">
        <v>70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</row>
    <row r="506" spans="1:57">
      <c r="A506">
        <f t="shared" si="506"/>
        <v>474</v>
      </c>
      <c r="C506" s="44">
        <v>7500</v>
      </c>
      <c r="F506" t="s">
        <v>78</v>
      </c>
      <c r="G506" s="13"/>
      <c r="H506" s="10"/>
      <c r="I506" s="1">
        <f>'O and M Class.'!G$14</f>
        <v>0</v>
      </c>
      <c r="J506" s="1">
        <f t="shared" ref="J506:X506" si="507">+J14+J178+J342</f>
        <v>0</v>
      </c>
      <c r="K506" s="1">
        <f t="shared" si="507"/>
        <v>0</v>
      </c>
      <c r="L506" s="1">
        <f t="shared" si="507"/>
        <v>0</v>
      </c>
      <c r="M506" s="1">
        <f t="shared" si="507"/>
        <v>0</v>
      </c>
      <c r="N506" s="1">
        <f t="shared" si="507"/>
        <v>0</v>
      </c>
      <c r="O506" s="1">
        <f t="shared" si="507"/>
        <v>0</v>
      </c>
      <c r="P506" s="1">
        <f t="shared" si="507"/>
        <v>0</v>
      </c>
      <c r="Q506" s="1">
        <f t="shared" si="507"/>
        <v>0</v>
      </c>
      <c r="R506" s="1">
        <f t="shared" si="507"/>
        <v>0</v>
      </c>
      <c r="S506" s="1">
        <f t="shared" si="507"/>
        <v>0</v>
      </c>
      <c r="T506" s="1">
        <f t="shared" si="507"/>
        <v>0</v>
      </c>
      <c r="U506" s="1">
        <f t="shared" si="507"/>
        <v>0</v>
      </c>
      <c r="V506" s="1">
        <f t="shared" si="507"/>
        <v>0</v>
      </c>
      <c r="W506" s="1">
        <f t="shared" si="507"/>
        <v>0</v>
      </c>
      <c r="X506" s="1">
        <f t="shared" si="507"/>
        <v>0</v>
      </c>
      <c r="Y506" s="1">
        <f>SUM(J506:X506)-I506</f>
        <v>0</v>
      </c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1:57">
      <c r="A507">
        <f t="shared" si="506"/>
        <v>475</v>
      </c>
      <c r="C507" s="44">
        <v>7510</v>
      </c>
      <c r="F507" t="s">
        <v>71</v>
      </c>
      <c r="G507" s="13"/>
      <c r="H507" s="10"/>
      <c r="I507" s="1">
        <f>'O and M Class.'!G$15</f>
        <v>0</v>
      </c>
      <c r="J507" s="1">
        <f t="shared" ref="J507:X507" si="508">+J15+J179+J343</f>
        <v>0</v>
      </c>
      <c r="K507" s="1">
        <f t="shared" si="508"/>
        <v>0</v>
      </c>
      <c r="L507" s="1">
        <f t="shared" si="508"/>
        <v>0</v>
      </c>
      <c r="M507" s="1">
        <f t="shared" si="508"/>
        <v>0</v>
      </c>
      <c r="N507" s="1">
        <f t="shared" si="508"/>
        <v>0</v>
      </c>
      <c r="O507" s="1">
        <f t="shared" si="508"/>
        <v>0</v>
      </c>
      <c r="P507" s="1">
        <f t="shared" si="508"/>
        <v>0</v>
      </c>
      <c r="Q507" s="1">
        <f t="shared" si="508"/>
        <v>0</v>
      </c>
      <c r="R507" s="1">
        <f t="shared" si="508"/>
        <v>0</v>
      </c>
      <c r="S507" s="1">
        <f t="shared" si="508"/>
        <v>0</v>
      </c>
      <c r="T507" s="1">
        <f t="shared" si="508"/>
        <v>0</v>
      </c>
      <c r="U507" s="1">
        <f t="shared" si="508"/>
        <v>0</v>
      </c>
      <c r="V507" s="1">
        <f t="shared" si="508"/>
        <v>0</v>
      </c>
      <c r="W507" s="1">
        <f t="shared" si="508"/>
        <v>0</v>
      </c>
      <c r="X507" s="1">
        <f t="shared" si="508"/>
        <v>0</v>
      </c>
      <c r="Y507" s="1">
        <f t="shared" ref="Y507:Y513" si="509">SUM(J507:X507)-I507</f>
        <v>0</v>
      </c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</row>
    <row r="508" spans="1:57">
      <c r="A508">
        <f t="shared" si="506"/>
        <v>476</v>
      </c>
      <c r="C508" s="2">
        <v>7530</v>
      </c>
      <c r="F508" t="s">
        <v>72</v>
      </c>
      <c r="G508" s="13"/>
      <c r="H508" s="10"/>
      <c r="I508" s="1">
        <f>'O and M Class.'!G$16</f>
        <v>0</v>
      </c>
      <c r="J508" s="1">
        <f t="shared" ref="J508:X508" si="510">+J16+J180+J344</f>
        <v>0</v>
      </c>
      <c r="K508" s="1">
        <f t="shared" si="510"/>
        <v>0</v>
      </c>
      <c r="L508" s="1">
        <f t="shared" si="510"/>
        <v>0</v>
      </c>
      <c r="M508" s="1">
        <f t="shared" si="510"/>
        <v>0</v>
      </c>
      <c r="N508" s="1">
        <f t="shared" si="510"/>
        <v>0</v>
      </c>
      <c r="O508" s="1">
        <f t="shared" si="510"/>
        <v>0</v>
      </c>
      <c r="P508" s="1">
        <f t="shared" si="510"/>
        <v>0</v>
      </c>
      <c r="Q508" s="1">
        <f t="shared" si="510"/>
        <v>0</v>
      </c>
      <c r="R508" s="1">
        <f t="shared" si="510"/>
        <v>0</v>
      </c>
      <c r="S508" s="1">
        <f t="shared" si="510"/>
        <v>0</v>
      </c>
      <c r="T508" s="1">
        <f t="shared" si="510"/>
        <v>0</v>
      </c>
      <c r="U508" s="1">
        <f t="shared" si="510"/>
        <v>0</v>
      </c>
      <c r="V508" s="1">
        <f t="shared" si="510"/>
        <v>0</v>
      </c>
      <c r="W508" s="1">
        <f t="shared" si="510"/>
        <v>0</v>
      </c>
      <c r="X508" s="1">
        <f t="shared" si="510"/>
        <v>0</v>
      </c>
      <c r="Y508" s="1">
        <f t="shared" si="509"/>
        <v>0</v>
      </c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</row>
    <row r="509" spans="1:57">
      <c r="A509">
        <f t="shared" si="506"/>
        <v>477</v>
      </c>
      <c r="C509" s="2">
        <v>7540</v>
      </c>
      <c r="F509" t="s">
        <v>73</v>
      </c>
      <c r="G509" s="13"/>
      <c r="H509" s="10"/>
      <c r="I509" s="1">
        <f>'O and M Class.'!G$17</f>
        <v>0</v>
      </c>
      <c r="J509" s="1">
        <f t="shared" ref="J509:X509" si="511">+J17+J181+J345</f>
        <v>0</v>
      </c>
      <c r="K509" s="1">
        <f t="shared" si="511"/>
        <v>0</v>
      </c>
      <c r="L509" s="1">
        <f t="shared" si="511"/>
        <v>0</v>
      </c>
      <c r="M509" s="1">
        <f t="shared" si="511"/>
        <v>0</v>
      </c>
      <c r="N509" s="1">
        <f t="shared" si="511"/>
        <v>0</v>
      </c>
      <c r="O509" s="1">
        <f t="shared" si="511"/>
        <v>0</v>
      </c>
      <c r="P509" s="1">
        <f t="shared" si="511"/>
        <v>0</v>
      </c>
      <c r="Q509" s="1">
        <f t="shared" si="511"/>
        <v>0</v>
      </c>
      <c r="R509" s="1">
        <f t="shared" si="511"/>
        <v>0</v>
      </c>
      <c r="S509" s="1">
        <f t="shared" si="511"/>
        <v>0</v>
      </c>
      <c r="T509" s="1">
        <f t="shared" si="511"/>
        <v>0</v>
      </c>
      <c r="U509" s="1">
        <f t="shared" si="511"/>
        <v>0</v>
      </c>
      <c r="V509" s="1">
        <f t="shared" si="511"/>
        <v>0</v>
      </c>
      <c r="W509" s="1">
        <f t="shared" si="511"/>
        <v>0</v>
      </c>
      <c r="X509" s="1">
        <f t="shared" si="511"/>
        <v>0</v>
      </c>
      <c r="Y509" s="1">
        <f t="shared" si="509"/>
        <v>0</v>
      </c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</row>
    <row r="510" spans="1:57">
      <c r="A510">
        <f t="shared" si="506"/>
        <v>478</v>
      </c>
      <c r="C510" s="2">
        <v>7550</v>
      </c>
      <c r="F510" t="s">
        <v>74</v>
      </c>
      <c r="G510" s="13"/>
      <c r="H510" s="10"/>
      <c r="I510" s="1">
        <f>'O and M Class.'!G$18</f>
        <v>0</v>
      </c>
      <c r="J510" s="1">
        <f t="shared" ref="J510:X510" si="512">+J18+J182+J346</f>
        <v>0</v>
      </c>
      <c r="K510" s="1">
        <f t="shared" si="512"/>
        <v>0</v>
      </c>
      <c r="L510" s="1">
        <f t="shared" si="512"/>
        <v>0</v>
      </c>
      <c r="M510" s="1">
        <f t="shared" si="512"/>
        <v>0</v>
      </c>
      <c r="N510" s="1">
        <f t="shared" si="512"/>
        <v>0</v>
      </c>
      <c r="O510" s="1">
        <f t="shared" si="512"/>
        <v>0</v>
      </c>
      <c r="P510" s="1">
        <f t="shared" si="512"/>
        <v>0</v>
      </c>
      <c r="Q510" s="1">
        <f t="shared" si="512"/>
        <v>0</v>
      </c>
      <c r="R510" s="1">
        <f t="shared" si="512"/>
        <v>0</v>
      </c>
      <c r="S510" s="1">
        <f t="shared" si="512"/>
        <v>0</v>
      </c>
      <c r="T510" s="1">
        <f t="shared" si="512"/>
        <v>0</v>
      </c>
      <c r="U510" s="1">
        <f t="shared" si="512"/>
        <v>0</v>
      </c>
      <c r="V510" s="1">
        <f t="shared" si="512"/>
        <v>0</v>
      </c>
      <c r="W510" s="1">
        <f t="shared" si="512"/>
        <v>0</v>
      </c>
      <c r="X510" s="1">
        <f t="shared" si="512"/>
        <v>0</v>
      </c>
      <c r="Y510" s="1">
        <f t="shared" si="509"/>
        <v>0</v>
      </c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</row>
    <row r="511" spans="1:57">
      <c r="A511">
        <f t="shared" si="506"/>
        <v>479</v>
      </c>
      <c r="C511" s="44">
        <v>7560</v>
      </c>
      <c r="F511" t="s">
        <v>75</v>
      </c>
      <c r="G511" s="13"/>
      <c r="H511" s="10"/>
      <c r="I511" s="1">
        <f>'O and M Class.'!G$19</f>
        <v>0</v>
      </c>
      <c r="J511" s="1">
        <f t="shared" ref="J511:X511" si="513">+J19+J183+J347</f>
        <v>0</v>
      </c>
      <c r="K511" s="1">
        <f t="shared" si="513"/>
        <v>0</v>
      </c>
      <c r="L511" s="1">
        <f t="shared" si="513"/>
        <v>0</v>
      </c>
      <c r="M511" s="1">
        <f t="shared" si="513"/>
        <v>0</v>
      </c>
      <c r="N511" s="1">
        <f t="shared" si="513"/>
        <v>0</v>
      </c>
      <c r="O511" s="1">
        <f t="shared" si="513"/>
        <v>0</v>
      </c>
      <c r="P511" s="1">
        <f t="shared" si="513"/>
        <v>0</v>
      </c>
      <c r="Q511" s="1">
        <f t="shared" si="513"/>
        <v>0</v>
      </c>
      <c r="R511" s="1">
        <f t="shared" si="513"/>
        <v>0</v>
      </c>
      <c r="S511" s="1">
        <f t="shared" si="513"/>
        <v>0</v>
      </c>
      <c r="T511" s="1">
        <f t="shared" si="513"/>
        <v>0</v>
      </c>
      <c r="U511" s="1">
        <f t="shared" si="513"/>
        <v>0</v>
      </c>
      <c r="V511" s="1">
        <f t="shared" si="513"/>
        <v>0</v>
      </c>
      <c r="W511" s="1">
        <f t="shared" si="513"/>
        <v>0</v>
      </c>
      <c r="X511" s="1">
        <f t="shared" si="513"/>
        <v>0</v>
      </c>
      <c r="Y511" s="1">
        <f t="shared" si="509"/>
        <v>0</v>
      </c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1:57">
      <c r="A512">
        <f t="shared" si="506"/>
        <v>480</v>
      </c>
      <c r="C512" s="2">
        <v>7570</v>
      </c>
      <c r="F512" t="s">
        <v>76</v>
      </c>
      <c r="G512" s="13"/>
      <c r="H512" s="10"/>
      <c r="I512" s="1">
        <f>'O and M Class.'!G$20</f>
        <v>0</v>
      </c>
      <c r="J512" s="1">
        <f t="shared" ref="J512:X512" si="514">+J20+J184+J348</f>
        <v>0</v>
      </c>
      <c r="K512" s="1">
        <f t="shared" si="514"/>
        <v>0</v>
      </c>
      <c r="L512" s="1">
        <f t="shared" si="514"/>
        <v>0</v>
      </c>
      <c r="M512" s="1">
        <f t="shared" si="514"/>
        <v>0</v>
      </c>
      <c r="N512" s="1">
        <f t="shared" si="514"/>
        <v>0</v>
      </c>
      <c r="O512" s="1">
        <f t="shared" si="514"/>
        <v>0</v>
      </c>
      <c r="P512" s="1">
        <f t="shared" si="514"/>
        <v>0</v>
      </c>
      <c r="Q512" s="1">
        <f t="shared" si="514"/>
        <v>0</v>
      </c>
      <c r="R512" s="1">
        <f t="shared" si="514"/>
        <v>0</v>
      </c>
      <c r="S512" s="1">
        <f t="shared" si="514"/>
        <v>0</v>
      </c>
      <c r="T512" s="1">
        <f t="shared" si="514"/>
        <v>0</v>
      </c>
      <c r="U512" s="1">
        <f t="shared" si="514"/>
        <v>0</v>
      </c>
      <c r="V512" s="1">
        <f t="shared" si="514"/>
        <v>0</v>
      </c>
      <c r="W512" s="1">
        <f t="shared" si="514"/>
        <v>0</v>
      </c>
      <c r="X512" s="1">
        <f t="shared" si="514"/>
        <v>0</v>
      </c>
      <c r="Y512" s="1">
        <f t="shared" si="509"/>
        <v>0</v>
      </c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</row>
    <row r="513" spans="1:57">
      <c r="A513">
        <f t="shared" si="506"/>
        <v>481</v>
      </c>
      <c r="C513" s="2">
        <v>7590</v>
      </c>
      <c r="F513" t="s">
        <v>77</v>
      </c>
      <c r="G513" s="13"/>
      <c r="H513" s="10"/>
      <c r="I513" s="1">
        <f>'O and M Class.'!G$21</f>
        <v>0</v>
      </c>
      <c r="J513" s="1">
        <f t="shared" ref="J513:X513" si="515">+J21+J185+J349</f>
        <v>0</v>
      </c>
      <c r="K513" s="1">
        <f t="shared" si="515"/>
        <v>0</v>
      </c>
      <c r="L513" s="1">
        <f t="shared" si="515"/>
        <v>0</v>
      </c>
      <c r="M513" s="1">
        <f t="shared" si="515"/>
        <v>0</v>
      </c>
      <c r="N513" s="1">
        <f t="shared" si="515"/>
        <v>0</v>
      </c>
      <c r="O513" s="1">
        <f t="shared" si="515"/>
        <v>0</v>
      </c>
      <c r="P513" s="1">
        <f t="shared" si="515"/>
        <v>0</v>
      </c>
      <c r="Q513" s="1">
        <f t="shared" si="515"/>
        <v>0</v>
      </c>
      <c r="R513" s="1">
        <f t="shared" si="515"/>
        <v>0</v>
      </c>
      <c r="S513" s="1">
        <f t="shared" si="515"/>
        <v>0</v>
      </c>
      <c r="T513" s="1">
        <f t="shared" si="515"/>
        <v>0</v>
      </c>
      <c r="U513" s="1">
        <f t="shared" si="515"/>
        <v>0</v>
      </c>
      <c r="V513" s="1">
        <f t="shared" si="515"/>
        <v>0</v>
      </c>
      <c r="W513" s="1">
        <f t="shared" si="515"/>
        <v>0</v>
      </c>
      <c r="X513" s="1">
        <f t="shared" si="515"/>
        <v>0</v>
      </c>
      <c r="Y513" s="1">
        <f t="shared" si="509"/>
        <v>0</v>
      </c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1:57">
      <c r="A514">
        <f t="shared" si="506"/>
        <v>482</v>
      </c>
      <c r="C514" s="2"/>
      <c r="E514" t="s">
        <v>79</v>
      </c>
      <c r="H514" s="10"/>
      <c r="I514" s="1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</row>
    <row r="515" spans="1:57">
      <c r="A515">
        <f t="shared" si="506"/>
        <v>483</v>
      </c>
      <c r="C515" s="44">
        <v>7610</v>
      </c>
      <c r="F515" t="s">
        <v>87</v>
      </c>
      <c r="G515" s="13"/>
      <c r="H515" s="10"/>
      <c r="I515" s="1">
        <f>'O and M Class.'!G$23</f>
        <v>0</v>
      </c>
      <c r="J515" s="1">
        <f t="shared" ref="J515:X515" si="516">+J23+J187+J351</f>
        <v>0</v>
      </c>
      <c r="K515" s="1">
        <f t="shared" si="516"/>
        <v>0</v>
      </c>
      <c r="L515" s="1">
        <f t="shared" si="516"/>
        <v>0</v>
      </c>
      <c r="M515" s="1">
        <f t="shared" si="516"/>
        <v>0</v>
      </c>
      <c r="N515" s="1">
        <f t="shared" si="516"/>
        <v>0</v>
      </c>
      <c r="O515" s="1">
        <f t="shared" si="516"/>
        <v>0</v>
      </c>
      <c r="P515" s="1">
        <f t="shared" si="516"/>
        <v>0</v>
      </c>
      <c r="Q515" s="1">
        <f t="shared" si="516"/>
        <v>0</v>
      </c>
      <c r="R515" s="1">
        <f t="shared" si="516"/>
        <v>0</v>
      </c>
      <c r="S515" s="1">
        <f t="shared" si="516"/>
        <v>0</v>
      </c>
      <c r="T515" s="1">
        <f t="shared" si="516"/>
        <v>0</v>
      </c>
      <c r="U515" s="1">
        <f t="shared" si="516"/>
        <v>0</v>
      </c>
      <c r="V515" s="1">
        <f t="shared" si="516"/>
        <v>0</v>
      </c>
      <c r="W515" s="1">
        <f t="shared" si="516"/>
        <v>0</v>
      </c>
      <c r="X515" s="1">
        <f t="shared" si="516"/>
        <v>0</v>
      </c>
      <c r="Y515" s="1">
        <f t="shared" ref="Y515:Y523" si="517">SUM(J515:X515)-I515</f>
        <v>0</v>
      </c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</row>
    <row r="516" spans="1:57">
      <c r="A516">
        <f t="shared" si="506"/>
        <v>484</v>
      </c>
      <c r="C516" s="2">
        <v>7620</v>
      </c>
      <c r="F516" t="s">
        <v>80</v>
      </c>
      <c r="G516" s="13"/>
      <c r="H516" s="10"/>
      <c r="I516" s="1">
        <f>'O and M Class.'!G$24</f>
        <v>0</v>
      </c>
      <c r="J516" s="1">
        <f t="shared" ref="J516:X516" si="518">+J24+J188+J352</f>
        <v>0</v>
      </c>
      <c r="K516" s="1">
        <f t="shared" si="518"/>
        <v>0</v>
      </c>
      <c r="L516" s="1">
        <f t="shared" si="518"/>
        <v>0</v>
      </c>
      <c r="M516" s="1">
        <f t="shared" si="518"/>
        <v>0</v>
      </c>
      <c r="N516" s="1">
        <f t="shared" si="518"/>
        <v>0</v>
      </c>
      <c r="O516" s="1">
        <f t="shared" si="518"/>
        <v>0</v>
      </c>
      <c r="P516" s="1">
        <f t="shared" si="518"/>
        <v>0</v>
      </c>
      <c r="Q516" s="1">
        <f t="shared" si="518"/>
        <v>0</v>
      </c>
      <c r="R516" s="1">
        <f t="shared" si="518"/>
        <v>0</v>
      </c>
      <c r="S516" s="1">
        <f t="shared" si="518"/>
        <v>0</v>
      </c>
      <c r="T516" s="1">
        <f t="shared" si="518"/>
        <v>0</v>
      </c>
      <c r="U516" s="1">
        <f t="shared" si="518"/>
        <v>0</v>
      </c>
      <c r="V516" s="1">
        <f t="shared" si="518"/>
        <v>0</v>
      </c>
      <c r="W516" s="1">
        <f t="shared" si="518"/>
        <v>0</v>
      </c>
      <c r="X516" s="1">
        <f t="shared" si="518"/>
        <v>0</v>
      </c>
      <c r="Y516" s="1">
        <f t="shared" si="517"/>
        <v>0</v>
      </c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</row>
    <row r="517" spans="1:57">
      <c r="A517">
        <f t="shared" si="506"/>
        <v>485</v>
      </c>
      <c r="C517" s="2">
        <v>7640</v>
      </c>
      <c r="F517" t="s">
        <v>81</v>
      </c>
      <c r="G517" s="13"/>
      <c r="H517" s="10"/>
      <c r="I517" s="1">
        <f>'O and M Class.'!G$25</f>
        <v>0</v>
      </c>
      <c r="J517" s="1">
        <f t="shared" ref="J517:X517" si="519">+J25+J189+J353</f>
        <v>0</v>
      </c>
      <c r="K517" s="1">
        <f t="shared" si="519"/>
        <v>0</v>
      </c>
      <c r="L517" s="1">
        <f t="shared" si="519"/>
        <v>0</v>
      </c>
      <c r="M517" s="1">
        <f t="shared" si="519"/>
        <v>0</v>
      </c>
      <c r="N517" s="1">
        <f t="shared" si="519"/>
        <v>0</v>
      </c>
      <c r="O517" s="1">
        <f t="shared" si="519"/>
        <v>0</v>
      </c>
      <c r="P517" s="1">
        <f t="shared" si="519"/>
        <v>0</v>
      </c>
      <c r="Q517" s="1">
        <f t="shared" si="519"/>
        <v>0</v>
      </c>
      <c r="R517" s="1">
        <f t="shared" si="519"/>
        <v>0</v>
      </c>
      <c r="S517" s="1">
        <f t="shared" si="519"/>
        <v>0</v>
      </c>
      <c r="T517" s="1">
        <f t="shared" si="519"/>
        <v>0</v>
      </c>
      <c r="U517" s="1">
        <f t="shared" si="519"/>
        <v>0</v>
      </c>
      <c r="V517" s="1">
        <f t="shared" si="519"/>
        <v>0</v>
      </c>
      <c r="W517" s="1">
        <f t="shared" si="519"/>
        <v>0</v>
      </c>
      <c r="X517" s="1">
        <f t="shared" si="519"/>
        <v>0</v>
      </c>
      <c r="Y517" s="1">
        <f t="shared" si="517"/>
        <v>0</v>
      </c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</row>
    <row r="518" spans="1:57">
      <c r="A518">
        <f t="shared" si="506"/>
        <v>486</v>
      </c>
      <c r="C518" s="2">
        <v>7650</v>
      </c>
      <c r="F518" t="s">
        <v>82</v>
      </c>
      <c r="G518" s="13"/>
      <c r="H518" s="10"/>
      <c r="I518" s="1">
        <f>'O and M Class.'!G$26</f>
        <v>0</v>
      </c>
      <c r="J518" s="1">
        <f t="shared" ref="J518:X518" si="520">+J26+J190+J354</f>
        <v>0</v>
      </c>
      <c r="K518" s="1">
        <f t="shared" si="520"/>
        <v>0</v>
      </c>
      <c r="L518" s="1">
        <f t="shared" si="520"/>
        <v>0</v>
      </c>
      <c r="M518" s="1">
        <f t="shared" si="520"/>
        <v>0</v>
      </c>
      <c r="N518" s="1">
        <f t="shared" si="520"/>
        <v>0</v>
      </c>
      <c r="O518" s="1">
        <f t="shared" si="520"/>
        <v>0</v>
      </c>
      <c r="P518" s="1">
        <f t="shared" si="520"/>
        <v>0</v>
      </c>
      <c r="Q518" s="1">
        <f t="shared" si="520"/>
        <v>0</v>
      </c>
      <c r="R518" s="1">
        <f t="shared" si="520"/>
        <v>0</v>
      </c>
      <c r="S518" s="1">
        <f t="shared" si="520"/>
        <v>0</v>
      </c>
      <c r="T518" s="1">
        <f t="shared" si="520"/>
        <v>0</v>
      </c>
      <c r="U518" s="1">
        <f t="shared" si="520"/>
        <v>0</v>
      </c>
      <c r="V518" s="1">
        <f t="shared" si="520"/>
        <v>0</v>
      </c>
      <c r="W518" s="1">
        <f t="shared" si="520"/>
        <v>0</v>
      </c>
      <c r="X518" s="1">
        <f t="shared" si="520"/>
        <v>0</v>
      </c>
      <c r="Y518" s="1">
        <f t="shared" si="517"/>
        <v>0</v>
      </c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</row>
    <row r="519" spans="1:57">
      <c r="A519">
        <f t="shared" si="506"/>
        <v>487</v>
      </c>
      <c r="C519" s="2">
        <v>7660</v>
      </c>
      <c r="F519" t="s">
        <v>83</v>
      </c>
      <c r="G519" s="13"/>
      <c r="H519" s="10"/>
      <c r="I519" s="1">
        <f>'O and M Class.'!G$27</f>
        <v>0</v>
      </c>
      <c r="J519" s="1">
        <f t="shared" ref="J519:X519" si="521">+J27+J191+J355</f>
        <v>0</v>
      </c>
      <c r="K519" s="1">
        <f t="shared" si="521"/>
        <v>0</v>
      </c>
      <c r="L519" s="1">
        <f t="shared" si="521"/>
        <v>0</v>
      </c>
      <c r="M519" s="1">
        <f t="shared" si="521"/>
        <v>0</v>
      </c>
      <c r="N519" s="1">
        <f t="shared" si="521"/>
        <v>0</v>
      </c>
      <c r="O519" s="1">
        <f t="shared" si="521"/>
        <v>0</v>
      </c>
      <c r="P519" s="1">
        <f t="shared" si="521"/>
        <v>0</v>
      </c>
      <c r="Q519" s="1">
        <f t="shared" si="521"/>
        <v>0</v>
      </c>
      <c r="R519" s="1">
        <f t="shared" si="521"/>
        <v>0</v>
      </c>
      <c r="S519" s="1">
        <f t="shared" si="521"/>
        <v>0</v>
      </c>
      <c r="T519" s="1">
        <f t="shared" si="521"/>
        <v>0</v>
      </c>
      <c r="U519" s="1">
        <f t="shared" si="521"/>
        <v>0</v>
      </c>
      <c r="V519" s="1">
        <f t="shared" si="521"/>
        <v>0</v>
      </c>
      <c r="W519" s="1">
        <f t="shared" si="521"/>
        <v>0</v>
      </c>
      <c r="X519" s="1">
        <f t="shared" si="521"/>
        <v>0</v>
      </c>
      <c r="Y519" s="1">
        <f t="shared" si="517"/>
        <v>0</v>
      </c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</row>
    <row r="520" spans="1:57">
      <c r="A520">
        <f t="shared" si="506"/>
        <v>488</v>
      </c>
      <c r="C520" s="2">
        <v>7670</v>
      </c>
      <c r="F520" t="s">
        <v>84</v>
      </c>
      <c r="G520" s="13"/>
      <c r="H520" s="10"/>
      <c r="I520" s="1">
        <f>'O and M Class.'!G$28</f>
        <v>0</v>
      </c>
      <c r="J520" s="1">
        <f t="shared" ref="J520:X520" si="522">+J28+J192+J356</f>
        <v>0</v>
      </c>
      <c r="K520" s="1">
        <f t="shared" si="522"/>
        <v>0</v>
      </c>
      <c r="L520" s="1">
        <f t="shared" si="522"/>
        <v>0</v>
      </c>
      <c r="M520" s="1">
        <f t="shared" si="522"/>
        <v>0</v>
      </c>
      <c r="N520" s="1">
        <f t="shared" si="522"/>
        <v>0</v>
      </c>
      <c r="O520" s="1">
        <f t="shared" si="522"/>
        <v>0</v>
      </c>
      <c r="P520" s="1">
        <f t="shared" si="522"/>
        <v>0</v>
      </c>
      <c r="Q520" s="1">
        <f t="shared" si="522"/>
        <v>0</v>
      </c>
      <c r="R520" s="1">
        <f t="shared" si="522"/>
        <v>0</v>
      </c>
      <c r="S520" s="1">
        <f t="shared" si="522"/>
        <v>0</v>
      </c>
      <c r="T520" s="1">
        <f t="shared" si="522"/>
        <v>0</v>
      </c>
      <c r="U520" s="1">
        <f t="shared" si="522"/>
        <v>0</v>
      </c>
      <c r="V520" s="1">
        <f t="shared" si="522"/>
        <v>0</v>
      </c>
      <c r="W520" s="1">
        <f t="shared" si="522"/>
        <v>0</v>
      </c>
      <c r="X520" s="1">
        <f t="shared" si="522"/>
        <v>0</v>
      </c>
      <c r="Y520" s="1">
        <f t="shared" si="517"/>
        <v>0</v>
      </c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</row>
    <row r="521" spans="1:57">
      <c r="A521">
        <f t="shared" si="506"/>
        <v>489</v>
      </c>
      <c r="C521" s="2">
        <v>7680</v>
      </c>
      <c r="F521" t="s">
        <v>85</v>
      </c>
      <c r="G521" s="13"/>
      <c r="H521" s="10"/>
      <c r="I521" s="1">
        <f>'O and M Class.'!G$29</f>
        <v>0</v>
      </c>
      <c r="J521" s="1">
        <f t="shared" ref="J521:X521" si="523">+J29+J193+J357</f>
        <v>0</v>
      </c>
      <c r="K521" s="1">
        <f t="shared" si="523"/>
        <v>0</v>
      </c>
      <c r="L521" s="1">
        <f t="shared" si="523"/>
        <v>0</v>
      </c>
      <c r="M521" s="1">
        <f t="shared" si="523"/>
        <v>0</v>
      </c>
      <c r="N521" s="1">
        <f t="shared" si="523"/>
        <v>0</v>
      </c>
      <c r="O521" s="1">
        <f t="shared" si="523"/>
        <v>0</v>
      </c>
      <c r="P521" s="1">
        <f t="shared" si="523"/>
        <v>0</v>
      </c>
      <c r="Q521" s="1">
        <f t="shared" si="523"/>
        <v>0</v>
      </c>
      <c r="R521" s="1">
        <f t="shared" si="523"/>
        <v>0</v>
      </c>
      <c r="S521" s="1">
        <f t="shared" si="523"/>
        <v>0</v>
      </c>
      <c r="T521" s="1">
        <f t="shared" si="523"/>
        <v>0</v>
      </c>
      <c r="U521" s="1">
        <f t="shared" si="523"/>
        <v>0</v>
      </c>
      <c r="V521" s="1">
        <f t="shared" si="523"/>
        <v>0</v>
      </c>
      <c r="W521" s="1">
        <f t="shared" si="523"/>
        <v>0</v>
      </c>
      <c r="X521" s="1">
        <f t="shared" si="523"/>
        <v>0</v>
      </c>
      <c r="Y521" s="1">
        <f t="shared" si="517"/>
        <v>0</v>
      </c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</row>
    <row r="522" spans="1:57">
      <c r="A522">
        <f t="shared" si="506"/>
        <v>490</v>
      </c>
      <c r="C522" s="2">
        <v>7690</v>
      </c>
      <c r="F522" t="s">
        <v>86</v>
      </c>
      <c r="G522" s="13"/>
      <c r="H522" s="10"/>
      <c r="I522" s="1">
        <f>'O and M Class.'!G$30</f>
        <v>0</v>
      </c>
      <c r="J522" s="1">
        <f t="shared" ref="J522:X522" si="524">+J30+J194+J358</f>
        <v>0</v>
      </c>
      <c r="K522" s="1">
        <f t="shared" si="524"/>
        <v>0</v>
      </c>
      <c r="L522" s="1">
        <f t="shared" si="524"/>
        <v>0</v>
      </c>
      <c r="M522" s="1">
        <f t="shared" si="524"/>
        <v>0</v>
      </c>
      <c r="N522" s="1">
        <f t="shared" si="524"/>
        <v>0</v>
      </c>
      <c r="O522" s="1">
        <f t="shared" si="524"/>
        <v>0</v>
      </c>
      <c r="P522" s="1">
        <f t="shared" si="524"/>
        <v>0</v>
      </c>
      <c r="Q522" s="1">
        <f t="shared" si="524"/>
        <v>0</v>
      </c>
      <c r="R522" s="1">
        <f t="shared" si="524"/>
        <v>0</v>
      </c>
      <c r="S522" s="1">
        <f t="shared" si="524"/>
        <v>0</v>
      </c>
      <c r="T522" s="1">
        <f t="shared" si="524"/>
        <v>0</v>
      </c>
      <c r="U522" s="1">
        <f t="shared" si="524"/>
        <v>0</v>
      </c>
      <c r="V522" s="1">
        <f t="shared" si="524"/>
        <v>0</v>
      </c>
      <c r="W522" s="1">
        <f t="shared" si="524"/>
        <v>0</v>
      </c>
      <c r="X522" s="1">
        <f t="shared" si="524"/>
        <v>0</v>
      </c>
      <c r="Y522" s="1">
        <f t="shared" si="517"/>
        <v>0</v>
      </c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</row>
    <row r="523" spans="1:57">
      <c r="A523">
        <f t="shared" si="506"/>
        <v>491</v>
      </c>
      <c r="C523" s="2"/>
      <c r="D523" t="s">
        <v>109</v>
      </c>
      <c r="G523" s="13"/>
      <c r="H523" s="10"/>
      <c r="I523" s="1">
        <f>'O and M Class.'!G$31</f>
        <v>0</v>
      </c>
      <c r="J523" s="1">
        <f t="shared" ref="J523:X523" si="525">+J31+J195+J359</f>
        <v>0</v>
      </c>
      <c r="K523" s="1">
        <f t="shared" si="525"/>
        <v>0</v>
      </c>
      <c r="L523" s="1">
        <f t="shared" si="525"/>
        <v>0</v>
      </c>
      <c r="M523" s="1">
        <f t="shared" si="525"/>
        <v>0</v>
      </c>
      <c r="N523" s="1">
        <f t="shared" si="525"/>
        <v>0</v>
      </c>
      <c r="O523" s="1">
        <f t="shared" si="525"/>
        <v>0</v>
      </c>
      <c r="P523" s="1">
        <f t="shared" si="525"/>
        <v>0</v>
      </c>
      <c r="Q523" s="1">
        <f t="shared" si="525"/>
        <v>0</v>
      </c>
      <c r="R523" s="1">
        <f t="shared" si="525"/>
        <v>0</v>
      </c>
      <c r="S523" s="1">
        <f t="shared" si="525"/>
        <v>0</v>
      </c>
      <c r="T523" s="1">
        <f t="shared" si="525"/>
        <v>0</v>
      </c>
      <c r="U523" s="1">
        <f t="shared" si="525"/>
        <v>0</v>
      </c>
      <c r="V523" s="1">
        <f t="shared" si="525"/>
        <v>0</v>
      </c>
      <c r="W523" s="1">
        <f t="shared" si="525"/>
        <v>0</v>
      </c>
      <c r="X523" s="1">
        <f t="shared" si="525"/>
        <v>0</v>
      </c>
      <c r="Y523" s="1">
        <f t="shared" si="517"/>
        <v>0</v>
      </c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</row>
    <row r="524" spans="1:57">
      <c r="A524">
        <f t="shared" si="506"/>
        <v>492</v>
      </c>
      <c r="C524" s="2"/>
      <c r="G524" s="13"/>
      <c r="H524" s="10"/>
      <c r="I524" s="1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</row>
    <row r="525" spans="1:57">
      <c r="A525">
        <f t="shared" si="506"/>
        <v>493</v>
      </c>
      <c r="C525" s="2"/>
      <c r="D525" t="s">
        <v>111</v>
      </c>
      <c r="G525" s="13"/>
      <c r="H525" s="10"/>
      <c r="I525" s="1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</row>
    <row r="526" spans="1:57">
      <c r="A526">
        <f t="shared" si="506"/>
        <v>494</v>
      </c>
      <c r="C526" s="2"/>
      <c r="E526" t="s">
        <v>70</v>
      </c>
      <c r="G526" s="13"/>
      <c r="H526" s="10"/>
      <c r="I526" s="1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</row>
    <row r="527" spans="1:57">
      <c r="A527">
        <f t="shared" si="506"/>
        <v>495</v>
      </c>
      <c r="C527" s="2">
        <v>8001</v>
      </c>
      <c r="F527" t="s">
        <v>380</v>
      </c>
      <c r="G527" s="13"/>
      <c r="H527" s="10"/>
      <c r="I527" s="1">
        <f>'O and M Class.'!G35</f>
        <v>0</v>
      </c>
      <c r="J527" s="1">
        <f t="shared" ref="J527:X527" si="526">+J35+J199+J363</f>
        <v>0</v>
      </c>
      <c r="K527" s="1">
        <f t="shared" si="526"/>
        <v>0</v>
      </c>
      <c r="L527" s="1">
        <f t="shared" si="526"/>
        <v>0</v>
      </c>
      <c r="M527" s="1">
        <f t="shared" si="526"/>
        <v>0</v>
      </c>
      <c r="N527" s="1">
        <f t="shared" si="526"/>
        <v>0</v>
      </c>
      <c r="O527" s="1">
        <f t="shared" si="526"/>
        <v>0</v>
      </c>
      <c r="P527" s="1">
        <f t="shared" si="526"/>
        <v>0</v>
      </c>
      <c r="Q527" s="1">
        <f t="shared" si="526"/>
        <v>0</v>
      </c>
      <c r="R527" s="1">
        <f t="shared" si="526"/>
        <v>0</v>
      </c>
      <c r="S527" s="1">
        <f t="shared" si="526"/>
        <v>0</v>
      </c>
      <c r="T527" s="1">
        <f t="shared" si="526"/>
        <v>0</v>
      </c>
      <c r="U527" s="1">
        <f t="shared" si="526"/>
        <v>0</v>
      </c>
      <c r="V527" s="1">
        <f t="shared" si="526"/>
        <v>0</v>
      </c>
      <c r="W527" s="1">
        <f t="shared" si="526"/>
        <v>0</v>
      </c>
      <c r="X527" s="1">
        <f t="shared" si="526"/>
        <v>0</v>
      </c>
      <c r="Y527" s="1">
        <f>SUM(J527:X527)-I527</f>
        <v>0</v>
      </c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</row>
    <row r="528" spans="1:57">
      <c r="A528">
        <f t="shared" si="506"/>
        <v>496</v>
      </c>
      <c r="C528" s="2">
        <v>8010</v>
      </c>
      <c r="F528" t="s">
        <v>549</v>
      </c>
      <c r="G528" s="13"/>
      <c r="H528" s="10"/>
      <c r="I528" s="1">
        <f>'O and M Class.'!G36</f>
        <v>98008.509707316742</v>
      </c>
      <c r="J528" s="1">
        <f t="shared" ref="J528:X528" si="527">+J36+J200+J364</f>
        <v>58391.432717584146</v>
      </c>
      <c r="K528" s="1">
        <f t="shared" si="527"/>
        <v>38487.546202749174</v>
      </c>
      <c r="L528" s="1">
        <f t="shared" si="527"/>
        <v>1129.5307869834094</v>
      </c>
      <c r="M528" s="1">
        <f t="shared" si="527"/>
        <v>0</v>
      </c>
      <c r="N528" s="1">
        <f t="shared" si="527"/>
        <v>0</v>
      </c>
      <c r="O528" s="1">
        <f t="shared" si="527"/>
        <v>0</v>
      </c>
      <c r="P528" s="1">
        <f t="shared" si="527"/>
        <v>0</v>
      </c>
      <c r="Q528" s="1">
        <f t="shared" si="527"/>
        <v>0</v>
      </c>
      <c r="R528" s="1">
        <f t="shared" si="527"/>
        <v>0</v>
      </c>
      <c r="S528" s="1">
        <f t="shared" si="527"/>
        <v>0</v>
      </c>
      <c r="T528" s="1">
        <f t="shared" si="527"/>
        <v>0</v>
      </c>
      <c r="U528" s="1">
        <f t="shared" si="527"/>
        <v>0</v>
      </c>
      <c r="V528" s="1">
        <f t="shared" si="527"/>
        <v>0</v>
      </c>
      <c r="W528" s="1">
        <f t="shared" si="527"/>
        <v>0</v>
      </c>
      <c r="X528" s="1">
        <f t="shared" si="527"/>
        <v>0</v>
      </c>
      <c r="Y528" s="1">
        <f>SUM(J528:X528)-I528</f>
        <v>0</v>
      </c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1:57">
      <c r="A529">
        <f t="shared" si="506"/>
        <v>497</v>
      </c>
      <c r="C529" s="2">
        <v>8040</v>
      </c>
      <c r="F529" t="s">
        <v>550</v>
      </c>
      <c r="G529" s="13"/>
      <c r="H529" s="10"/>
      <c r="I529" s="1">
        <f>'O and M Class.'!G37</f>
        <v>45028264.064531408</v>
      </c>
      <c r="J529" s="1">
        <f t="shared" ref="J529:X529" si="528">+J37+J201+J365</f>
        <v>26826903.698112372</v>
      </c>
      <c r="K529" s="1">
        <f t="shared" si="528"/>
        <v>17682417.565460291</v>
      </c>
      <c r="L529" s="1">
        <f t="shared" si="528"/>
        <v>518942.80095874134</v>
      </c>
      <c r="M529" s="1">
        <f t="shared" si="528"/>
        <v>0</v>
      </c>
      <c r="N529" s="1">
        <f t="shared" si="528"/>
        <v>0</v>
      </c>
      <c r="O529" s="1">
        <f t="shared" si="528"/>
        <v>0</v>
      </c>
      <c r="P529" s="1">
        <f t="shared" si="528"/>
        <v>0</v>
      </c>
      <c r="Q529" s="1">
        <f t="shared" si="528"/>
        <v>0</v>
      </c>
      <c r="R529" s="1">
        <f t="shared" si="528"/>
        <v>0</v>
      </c>
      <c r="S529" s="1">
        <f t="shared" si="528"/>
        <v>0</v>
      </c>
      <c r="T529" s="1">
        <f t="shared" si="528"/>
        <v>0</v>
      </c>
      <c r="U529" s="1">
        <f t="shared" si="528"/>
        <v>0</v>
      </c>
      <c r="V529" s="1">
        <f t="shared" si="528"/>
        <v>0</v>
      </c>
      <c r="W529" s="1">
        <f t="shared" si="528"/>
        <v>0</v>
      </c>
      <c r="X529" s="1">
        <f t="shared" si="528"/>
        <v>0</v>
      </c>
      <c r="Y529" s="1">
        <f t="shared" ref="Y529:Y538" si="529">SUM(J529:X529)-I529</f>
        <v>0</v>
      </c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</row>
    <row r="530" spans="1:57">
      <c r="A530">
        <f t="shared" si="506"/>
        <v>498</v>
      </c>
      <c r="C530" s="2">
        <v>8050</v>
      </c>
      <c r="F530" t="s">
        <v>381</v>
      </c>
      <c r="G530" s="13"/>
      <c r="H530" s="10"/>
      <c r="I530" s="1">
        <f>'O and M Class.'!G38</f>
        <v>-31349.159344507909</v>
      </c>
      <c r="J530" s="1">
        <f t="shared" ref="J530:X530" si="530">+J38+J202+J366</f>
        <v>-18677.177462285214</v>
      </c>
      <c r="K530" s="1">
        <f t="shared" si="530"/>
        <v>-12310.688350350665</v>
      </c>
      <c r="L530" s="1">
        <f t="shared" si="530"/>
        <v>-361.29353187202713</v>
      </c>
      <c r="M530" s="1">
        <f t="shared" si="530"/>
        <v>0</v>
      </c>
      <c r="N530" s="1">
        <f t="shared" si="530"/>
        <v>0</v>
      </c>
      <c r="O530" s="1">
        <f t="shared" si="530"/>
        <v>0</v>
      </c>
      <c r="P530" s="1">
        <f t="shared" si="530"/>
        <v>0</v>
      </c>
      <c r="Q530" s="1">
        <f t="shared" si="530"/>
        <v>0</v>
      </c>
      <c r="R530" s="1">
        <f t="shared" si="530"/>
        <v>0</v>
      </c>
      <c r="S530" s="1">
        <f t="shared" si="530"/>
        <v>0</v>
      </c>
      <c r="T530" s="1">
        <f t="shared" si="530"/>
        <v>0</v>
      </c>
      <c r="U530" s="1">
        <f t="shared" si="530"/>
        <v>0</v>
      </c>
      <c r="V530" s="1">
        <f t="shared" si="530"/>
        <v>0</v>
      </c>
      <c r="W530" s="1">
        <f t="shared" si="530"/>
        <v>0</v>
      </c>
      <c r="X530" s="1">
        <f t="shared" si="530"/>
        <v>0</v>
      </c>
      <c r="Y530" s="1">
        <f t="shared" si="529"/>
        <v>0</v>
      </c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1:57">
      <c r="A531">
        <f t="shared" si="506"/>
        <v>499</v>
      </c>
      <c r="C531" s="2">
        <v>8051</v>
      </c>
      <c r="F531" t="s">
        <v>643</v>
      </c>
      <c r="G531" s="13"/>
      <c r="H531" s="10"/>
      <c r="I531" s="1">
        <f>'O and M Class.'!G39</f>
        <v>48172789.797176644</v>
      </c>
      <c r="J531" s="1">
        <f t="shared" ref="J531:X531" si="531">+J39+J203+J367</f>
        <v>28700346.762340076</v>
      </c>
      <c r="K531" s="1">
        <f t="shared" si="531"/>
        <v>18917260.129461467</v>
      </c>
      <c r="L531" s="1">
        <f t="shared" si="531"/>
        <v>555182.90537509485</v>
      </c>
      <c r="M531" s="1">
        <f t="shared" si="531"/>
        <v>0</v>
      </c>
      <c r="N531" s="1">
        <f t="shared" si="531"/>
        <v>0</v>
      </c>
      <c r="O531" s="1">
        <f t="shared" si="531"/>
        <v>0</v>
      </c>
      <c r="P531" s="1">
        <f t="shared" si="531"/>
        <v>0</v>
      </c>
      <c r="Q531" s="1">
        <f t="shared" si="531"/>
        <v>0</v>
      </c>
      <c r="R531" s="1">
        <f t="shared" si="531"/>
        <v>0</v>
      </c>
      <c r="S531" s="1">
        <f t="shared" si="531"/>
        <v>0</v>
      </c>
      <c r="T531" s="1">
        <f t="shared" si="531"/>
        <v>0</v>
      </c>
      <c r="U531" s="1">
        <f t="shared" si="531"/>
        <v>0</v>
      </c>
      <c r="V531" s="1">
        <f t="shared" si="531"/>
        <v>0</v>
      </c>
      <c r="W531" s="1">
        <f t="shared" si="531"/>
        <v>0</v>
      </c>
      <c r="X531" s="1">
        <f t="shared" si="531"/>
        <v>0</v>
      </c>
      <c r="Y531" s="1">
        <f t="shared" si="529"/>
        <v>0</v>
      </c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</row>
    <row r="532" spans="1:57">
      <c r="A532">
        <f t="shared" si="506"/>
        <v>500</v>
      </c>
      <c r="C532" s="2">
        <v>8052</v>
      </c>
      <c r="F532" t="s">
        <v>382</v>
      </c>
      <c r="G532" s="13"/>
      <c r="H532" s="10"/>
      <c r="I532" s="1">
        <f>'O and M Class.'!G40</f>
        <v>23895123.3854452</v>
      </c>
      <c r="J532" s="1">
        <f t="shared" ref="J532:X532" si="532">+J40+J204+J368</f>
        <v>14236217.78972354</v>
      </c>
      <c r="K532" s="1">
        <f t="shared" si="532"/>
        <v>9383518.5134853423</v>
      </c>
      <c r="L532" s="1">
        <f t="shared" si="532"/>
        <v>275387.08223631576</v>
      </c>
      <c r="M532" s="1">
        <f t="shared" si="532"/>
        <v>0</v>
      </c>
      <c r="N532" s="1">
        <f t="shared" si="532"/>
        <v>0</v>
      </c>
      <c r="O532" s="1">
        <f t="shared" si="532"/>
        <v>0</v>
      </c>
      <c r="P532" s="1">
        <f t="shared" si="532"/>
        <v>0</v>
      </c>
      <c r="Q532" s="1">
        <f t="shared" si="532"/>
        <v>0</v>
      </c>
      <c r="R532" s="1">
        <f t="shared" si="532"/>
        <v>0</v>
      </c>
      <c r="S532" s="1">
        <f t="shared" si="532"/>
        <v>0</v>
      </c>
      <c r="T532" s="1">
        <f t="shared" si="532"/>
        <v>0</v>
      </c>
      <c r="U532" s="1">
        <f t="shared" si="532"/>
        <v>0</v>
      </c>
      <c r="V532" s="1">
        <f t="shared" si="532"/>
        <v>0</v>
      </c>
      <c r="W532" s="1">
        <f t="shared" si="532"/>
        <v>0</v>
      </c>
      <c r="X532" s="1">
        <f t="shared" si="532"/>
        <v>0</v>
      </c>
      <c r="Y532" s="1">
        <f t="shared" si="529"/>
        <v>0</v>
      </c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1:57">
      <c r="A533">
        <f t="shared" si="506"/>
        <v>501</v>
      </c>
      <c r="C533" s="2">
        <v>8053</v>
      </c>
      <c r="F533" t="s">
        <v>383</v>
      </c>
      <c r="G533" s="13"/>
      <c r="H533" s="10"/>
      <c r="I533" s="1">
        <f>'O and M Class.'!G41</f>
        <v>4334292.1910199849</v>
      </c>
      <c r="J533" s="1">
        <f t="shared" ref="J533:X533" si="533">+J41+J205+J369</f>
        <v>2582281.1876854803</v>
      </c>
      <c r="K533" s="1">
        <f t="shared" si="533"/>
        <v>1702059.05034431</v>
      </c>
      <c r="L533" s="1">
        <f t="shared" si="533"/>
        <v>49951.952990193917</v>
      </c>
      <c r="M533" s="1">
        <f t="shared" si="533"/>
        <v>0</v>
      </c>
      <c r="N533" s="1">
        <f t="shared" si="533"/>
        <v>0</v>
      </c>
      <c r="O533" s="1">
        <f t="shared" si="533"/>
        <v>0</v>
      </c>
      <c r="P533" s="1">
        <f t="shared" si="533"/>
        <v>0</v>
      </c>
      <c r="Q533" s="1">
        <f t="shared" si="533"/>
        <v>0</v>
      </c>
      <c r="R533" s="1">
        <f t="shared" si="533"/>
        <v>0</v>
      </c>
      <c r="S533" s="1">
        <f t="shared" si="533"/>
        <v>0</v>
      </c>
      <c r="T533" s="1">
        <f t="shared" si="533"/>
        <v>0</v>
      </c>
      <c r="U533" s="1">
        <f t="shared" si="533"/>
        <v>0</v>
      </c>
      <c r="V533" s="1">
        <f t="shared" si="533"/>
        <v>0</v>
      </c>
      <c r="W533" s="1">
        <f t="shared" si="533"/>
        <v>0</v>
      </c>
      <c r="X533" s="1">
        <f t="shared" si="533"/>
        <v>0</v>
      </c>
      <c r="Y533" s="1">
        <f t="shared" si="529"/>
        <v>0</v>
      </c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</row>
    <row r="534" spans="1:57">
      <c r="A534">
        <f t="shared" si="506"/>
        <v>502</v>
      </c>
      <c r="C534" s="2">
        <v>8054</v>
      </c>
      <c r="F534" t="s">
        <v>642</v>
      </c>
      <c r="G534" s="13"/>
      <c r="H534" s="10"/>
      <c r="I534" s="1">
        <f>'O and M Class.'!G42</f>
        <v>4373421.2640433908</v>
      </c>
      <c r="J534" s="1">
        <f t="shared" ref="J534:X534" si="534">+J42+J206+J370</f>
        <v>2605593.475991575</v>
      </c>
      <c r="K534" s="1">
        <f t="shared" si="534"/>
        <v>1717424.8793968728</v>
      </c>
      <c r="L534" s="1">
        <f t="shared" si="534"/>
        <v>50402.908654942272</v>
      </c>
      <c r="M534" s="1">
        <f t="shared" si="534"/>
        <v>0</v>
      </c>
      <c r="N534" s="1">
        <f t="shared" si="534"/>
        <v>0</v>
      </c>
      <c r="O534" s="1">
        <f t="shared" si="534"/>
        <v>0</v>
      </c>
      <c r="P534" s="1">
        <f t="shared" si="534"/>
        <v>0</v>
      </c>
      <c r="Q534" s="1">
        <f t="shared" si="534"/>
        <v>0</v>
      </c>
      <c r="R534" s="1">
        <f t="shared" si="534"/>
        <v>0</v>
      </c>
      <c r="S534" s="1">
        <f t="shared" si="534"/>
        <v>0</v>
      </c>
      <c r="T534" s="1">
        <f t="shared" si="534"/>
        <v>0</v>
      </c>
      <c r="U534" s="1">
        <f t="shared" si="534"/>
        <v>0</v>
      </c>
      <c r="V534" s="1">
        <f t="shared" si="534"/>
        <v>0</v>
      </c>
      <c r="W534" s="1">
        <f t="shared" si="534"/>
        <v>0</v>
      </c>
      <c r="X534" s="1">
        <f t="shared" si="534"/>
        <v>0</v>
      </c>
      <c r="Y534" s="1">
        <f t="shared" si="529"/>
        <v>0</v>
      </c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1:57">
      <c r="A535">
        <f t="shared" si="506"/>
        <v>503</v>
      </c>
      <c r="C535" s="2">
        <v>8058</v>
      </c>
      <c r="F535" t="s">
        <v>551</v>
      </c>
      <c r="G535" s="13"/>
      <c r="H535" s="10"/>
      <c r="I535" s="1">
        <f>'O and M Class.'!G43</f>
        <v>-2890436.8118652944</v>
      </c>
      <c r="J535" s="1">
        <f t="shared" ref="J535:X535" si="535">+J43+J207+J371</f>
        <v>-1722062.1671371141</v>
      </c>
      <c r="K535" s="1">
        <f t="shared" si="535"/>
        <v>-1135062.8703059198</v>
      </c>
      <c r="L535" s="1">
        <f t="shared" si="535"/>
        <v>-33311.774422260081</v>
      </c>
      <c r="M535" s="1">
        <f t="shared" si="535"/>
        <v>0</v>
      </c>
      <c r="N535" s="1">
        <f t="shared" si="535"/>
        <v>0</v>
      </c>
      <c r="O535" s="1">
        <f t="shared" si="535"/>
        <v>0</v>
      </c>
      <c r="P535" s="1">
        <f t="shared" si="535"/>
        <v>0</v>
      </c>
      <c r="Q535" s="1">
        <f t="shared" si="535"/>
        <v>0</v>
      </c>
      <c r="R535" s="1">
        <f t="shared" si="535"/>
        <v>0</v>
      </c>
      <c r="S535" s="1">
        <f t="shared" si="535"/>
        <v>0</v>
      </c>
      <c r="T535" s="1">
        <f t="shared" si="535"/>
        <v>0</v>
      </c>
      <c r="U535" s="1">
        <f t="shared" si="535"/>
        <v>0</v>
      </c>
      <c r="V535" s="1">
        <f t="shared" si="535"/>
        <v>0</v>
      </c>
      <c r="W535" s="1">
        <f t="shared" si="535"/>
        <v>0</v>
      </c>
      <c r="X535" s="1">
        <f t="shared" si="535"/>
        <v>0</v>
      </c>
      <c r="Y535" s="1">
        <f t="shared" si="529"/>
        <v>0</v>
      </c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</row>
    <row r="536" spans="1:57">
      <c r="A536">
        <f t="shared" si="506"/>
        <v>504</v>
      </c>
      <c r="C536" s="2">
        <v>8059</v>
      </c>
      <c r="F536" t="s">
        <v>384</v>
      </c>
      <c r="G536" s="13"/>
      <c r="H536" s="10"/>
      <c r="I536" s="1">
        <f>'O and M Class.'!G44</f>
        <v>-82419896.316314727</v>
      </c>
      <c r="J536" s="1">
        <f t="shared" ref="J536:X536" si="536">+J44+J208+J372</f>
        <v>-49104060.909774974</v>
      </c>
      <c r="K536" s="1">
        <f t="shared" si="536"/>
        <v>-32365960.63926423</v>
      </c>
      <c r="L536" s="1">
        <f t="shared" si="536"/>
        <v>-949874.76727551955</v>
      </c>
      <c r="M536" s="1">
        <f t="shared" si="536"/>
        <v>0</v>
      </c>
      <c r="N536" s="1">
        <f t="shared" si="536"/>
        <v>0</v>
      </c>
      <c r="O536" s="1">
        <f t="shared" si="536"/>
        <v>0</v>
      </c>
      <c r="P536" s="1">
        <f t="shared" si="536"/>
        <v>0</v>
      </c>
      <c r="Q536" s="1">
        <f t="shared" si="536"/>
        <v>0</v>
      </c>
      <c r="R536" s="1">
        <f t="shared" si="536"/>
        <v>0</v>
      </c>
      <c r="S536" s="1">
        <f t="shared" si="536"/>
        <v>0</v>
      </c>
      <c r="T536" s="1">
        <f t="shared" si="536"/>
        <v>0</v>
      </c>
      <c r="U536" s="1">
        <f t="shared" si="536"/>
        <v>0</v>
      </c>
      <c r="V536" s="1">
        <f t="shared" si="536"/>
        <v>0</v>
      </c>
      <c r="W536" s="1">
        <f t="shared" si="536"/>
        <v>0</v>
      </c>
      <c r="X536" s="1">
        <f t="shared" si="536"/>
        <v>0</v>
      </c>
      <c r="Y536" s="1">
        <f t="shared" si="529"/>
        <v>0</v>
      </c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</row>
    <row r="537" spans="1:57">
      <c r="A537">
        <f t="shared" si="506"/>
        <v>505</v>
      </c>
      <c r="C537" s="2">
        <v>8060</v>
      </c>
      <c r="F537" t="s">
        <v>552</v>
      </c>
      <c r="G537" s="13"/>
      <c r="H537" s="10"/>
      <c r="I537" s="1">
        <f>'O and M Class.'!G45</f>
        <v>2017827.9456554416</v>
      </c>
      <c r="J537" s="1">
        <f t="shared" ref="J537:X537" si="537">+J45+J209+J373</f>
        <v>1202179.9441319811</v>
      </c>
      <c r="K537" s="1">
        <f t="shared" si="537"/>
        <v>792392.89036770782</v>
      </c>
      <c r="L537" s="1">
        <f t="shared" si="537"/>
        <v>23255.111155752587</v>
      </c>
      <c r="M537" s="1">
        <f t="shared" si="537"/>
        <v>0</v>
      </c>
      <c r="N537" s="1">
        <f t="shared" si="537"/>
        <v>0</v>
      </c>
      <c r="O537" s="1">
        <f t="shared" si="537"/>
        <v>0</v>
      </c>
      <c r="P537" s="1">
        <f t="shared" si="537"/>
        <v>0</v>
      </c>
      <c r="Q537" s="1">
        <f t="shared" si="537"/>
        <v>0</v>
      </c>
      <c r="R537" s="1">
        <f t="shared" si="537"/>
        <v>0</v>
      </c>
      <c r="S537" s="1">
        <f t="shared" si="537"/>
        <v>0</v>
      </c>
      <c r="T537" s="1">
        <f t="shared" si="537"/>
        <v>0</v>
      </c>
      <c r="U537" s="1">
        <f t="shared" si="537"/>
        <v>0</v>
      </c>
      <c r="V537" s="1">
        <f t="shared" si="537"/>
        <v>0</v>
      </c>
      <c r="W537" s="1">
        <f t="shared" si="537"/>
        <v>0</v>
      </c>
      <c r="X537" s="1">
        <f t="shared" si="537"/>
        <v>0</v>
      </c>
      <c r="Y537" s="1">
        <f t="shared" si="529"/>
        <v>0</v>
      </c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</row>
    <row r="538" spans="1:57">
      <c r="A538">
        <f t="shared" si="506"/>
        <v>506</v>
      </c>
      <c r="C538" s="2">
        <v>8081</v>
      </c>
      <c r="F538" t="s">
        <v>553</v>
      </c>
      <c r="G538" s="13"/>
      <c r="H538" s="10"/>
      <c r="I538" s="1">
        <f>'O and M Class.'!G46</f>
        <v>14196428.651186859</v>
      </c>
      <c r="J538" s="1">
        <f t="shared" ref="J538:X538" si="538">+J46+J210+J374</f>
        <v>8457937.0800684337</v>
      </c>
      <c r="K538" s="1">
        <f t="shared" si="538"/>
        <v>5574880.2349740909</v>
      </c>
      <c r="L538" s="1">
        <f t="shared" si="538"/>
        <v>163611.33614433292</v>
      </c>
      <c r="M538" s="1">
        <f t="shared" si="538"/>
        <v>0</v>
      </c>
      <c r="N538" s="1">
        <f t="shared" si="538"/>
        <v>0</v>
      </c>
      <c r="O538" s="1">
        <f t="shared" si="538"/>
        <v>0</v>
      </c>
      <c r="P538" s="1">
        <f t="shared" si="538"/>
        <v>0</v>
      </c>
      <c r="Q538" s="1">
        <f t="shared" si="538"/>
        <v>0</v>
      </c>
      <c r="R538" s="1">
        <f t="shared" si="538"/>
        <v>0</v>
      </c>
      <c r="S538" s="1">
        <f t="shared" si="538"/>
        <v>0</v>
      </c>
      <c r="T538" s="1">
        <f t="shared" si="538"/>
        <v>0</v>
      </c>
      <c r="U538" s="1">
        <f t="shared" si="538"/>
        <v>0</v>
      </c>
      <c r="V538" s="1">
        <f t="shared" si="538"/>
        <v>0</v>
      </c>
      <c r="W538" s="1">
        <f t="shared" si="538"/>
        <v>0</v>
      </c>
      <c r="X538" s="1">
        <f t="shared" si="538"/>
        <v>0</v>
      </c>
      <c r="Y538" s="1">
        <f t="shared" si="529"/>
        <v>0</v>
      </c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</row>
    <row r="539" spans="1:57">
      <c r="A539">
        <f t="shared" si="506"/>
        <v>507</v>
      </c>
      <c r="C539" s="2">
        <v>8082</v>
      </c>
      <c r="F539" t="s">
        <v>554</v>
      </c>
      <c r="G539" s="13"/>
      <c r="H539" s="10"/>
      <c r="I539" s="1">
        <f>'O and M Class.'!G47</f>
        <v>-11565589.444757191</v>
      </c>
      <c r="J539" s="1">
        <f t="shared" ref="J539:X539" si="539">+J47+J211+J375</f>
        <v>-6890537.7698271917</v>
      </c>
      <c r="K539" s="1">
        <f t="shared" si="539"/>
        <v>-4541760.2965948349</v>
      </c>
      <c r="L539" s="1">
        <f t="shared" si="539"/>
        <v>-133291.37833516457</v>
      </c>
      <c r="M539" s="1">
        <f t="shared" si="539"/>
        <v>0</v>
      </c>
      <c r="N539" s="1">
        <f t="shared" si="539"/>
        <v>0</v>
      </c>
      <c r="O539" s="1">
        <f t="shared" si="539"/>
        <v>0</v>
      </c>
      <c r="P539" s="1">
        <f t="shared" si="539"/>
        <v>0</v>
      </c>
      <c r="Q539" s="1">
        <f t="shared" si="539"/>
        <v>0</v>
      </c>
      <c r="R539" s="1">
        <f t="shared" si="539"/>
        <v>0</v>
      </c>
      <c r="S539" s="1">
        <f t="shared" si="539"/>
        <v>0</v>
      </c>
      <c r="T539" s="1">
        <f t="shared" si="539"/>
        <v>0</v>
      </c>
      <c r="U539" s="1">
        <f t="shared" si="539"/>
        <v>0</v>
      </c>
      <c r="V539" s="1">
        <f t="shared" si="539"/>
        <v>0</v>
      </c>
      <c r="W539" s="1">
        <f t="shared" si="539"/>
        <v>0</v>
      </c>
      <c r="X539" s="1">
        <f t="shared" si="539"/>
        <v>0</v>
      </c>
      <c r="Y539" s="1">
        <f>SUM(J539:X539)-I539</f>
        <v>0</v>
      </c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</row>
    <row r="540" spans="1:57">
      <c r="A540">
        <f t="shared" si="506"/>
        <v>508</v>
      </c>
      <c r="C540" s="2">
        <v>8120</v>
      </c>
      <c r="F540" t="s">
        <v>555</v>
      </c>
      <c r="G540" s="13"/>
      <c r="H540" s="10"/>
      <c r="I540" s="1">
        <f>'O and M Class.'!G48</f>
        <v>-11533.489346341779</v>
      </c>
      <c r="J540" s="1">
        <f t="shared" ref="J540:X540" si="540">+J48+J212+J376</f>
        <v>-6871.4131984767155</v>
      </c>
      <c r="K540" s="1">
        <f t="shared" si="540"/>
        <v>-4529.1547175021069</v>
      </c>
      <c r="L540" s="1">
        <f t="shared" si="540"/>
        <v>-132.92143036295599</v>
      </c>
      <c r="M540" s="1">
        <f t="shared" si="540"/>
        <v>0</v>
      </c>
      <c r="N540" s="1">
        <f t="shared" si="540"/>
        <v>0</v>
      </c>
      <c r="O540" s="1">
        <f t="shared" si="540"/>
        <v>0</v>
      </c>
      <c r="P540" s="1">
        <f t="shared" si="540"/>
        <v>0</v>
      </c>
      <c r="Q540" s="1">
        <f t="shared" si="540"/>
        <v>0</v>
      </c>
      <c r="R540" s="1">
        <f t="shared" si="540"/>
        <v>0</v>
      </c>
      <c r="S540" s="1">
        <f t="shared" si="540"/>
        <v>0</v>
      </c>
      <c r="T540" s="1">
        <f t="shared" si="540"/>
        <v>0</v>
      </c>
      <c r="U540" s="1">
        <f t="shared" si="540"/>
        <v>0</v>
      </c>
      <c r="V540" s="1">
        <f t="shared" si="540"/>
        <v>0</v>
      </c>
      <c r="W540" s="1">
        <f t="shared" si="540"/>
        <v>0</v>
      </c>
      <c r="X540" s="1">
        <f t="shared" si="540"/>
        <v>0</v>
      </c>
      <c r="Y540" s="1">
        <f>SUM(J540:X540)-I540</f>
        <v>0</v>
      </c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</row>
    <row r="541" spans="1:57">
      <c r="A541">
        <f t="shared" si="506"/>
        <v>509</v>
      </c>
      <c r="C541" s="2">
        <v>8580</v>
      </c>
      <c r="F541" t="s">
        <v>463</v>
      </c>
      <c r="G541" s="13"/>
      <c r="H541" s="10"/>
      <c r="I541" s="1">
        <f>'O and M Class.'!G49</f>
        <v>32676305.74933539</v>
      </c>
      <c r="J541" s="1">
        <f t="shared" ref="J541:X541" si="541">+J49+J213+J377</f>
        <v>19467863.702034071</v>
      </c>
      <c r="K541" s="1">
        <f t="shared" si="541"/>
        <v>12831853.387204571</v>
      </c>
      <c r="L541" s="1">
        <f t="shared" si="541"/>
        <v>376588.66009674576</v>
      </c>
      <c r="M541" s="1">
        <f t="shared" si="541"/>
        <v>0</v>
      </c>
      <c r="N541" s="1">
        <f t="shared" si="541"/>
        <v>0</v>
      </c>
      <c r="O541" s="1">
        <f t="shared" si="541"/>
        <v>0</v>
      </c>
      <c r="P541" s="1">
        <f t="shared" si="541"/>
        <v>0</v>
      </c>
      <c r="Q541" s="1">
        <f t="shared" si="541"/>
        <v>0</v>
      </c>
      <c r="R541" s="1">
        <f t="shared" si="541"/>
        <v>0</v>
      </c>
      <c r="S541" s="1">
        <f t="shared" si="541"/>
        <v>0</v>
      </c>
      <c r="T541" s="1">
        <f t="shared" si="541"/>
        <v>0</v>
      </c>
      <c r="U541" s="1">
        <f t="shared" si="541"/>
        <v>0</v>
      </c>
      <c r="V541" s="1">
        <f t="shared" si="541"/>
        <v>0</v>
      </c>
      <c r="W541" s="1">
        <f t="shared" si="541"/>
        <v>0</v>
      </c>
      <c r="X541" s="1">
        <f t="shared" si="541"/>
        <v>0</v>
      </c>
      <c r="Y541" s="1">
        <f>SUM(J541:X541)-I541</f>
        <v>0</v>
      </c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</row>
    <row r="542" spans="1:57">
      <c r="A542">
        <f t="shared" si="506"/>
        <v>510</v>
      </c>
      <c r="C542" s="2"/>
      <c r="E542" t="s">
        <v>79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</row>
    <row r="543" spans="1:57">
      <c r="A543">
        <f t="shared" si="506"/>
        <v>511</v>
      </c>
      <c r="C543" s="2">
        <v>8350</v>
      </c>
      <c r="F543" t="s">
        <v>104</v>
      </c>
      <c r="G543" s="13"/>
      <c r="H543" s="10"/>
      <c r="I543" s="1">
        <f>'O and M Class.'!G$51</f>
        <v>0</v>
      </c>
      <c r="J543" s="1">
        <f t="shared" ref="J543:X543" si="542">+J51+J215+J379</f>
        <v>0</v>
      </c>
      <c r="K543" s="1">
        <f t="shared" si="542"/>
        <v>0</v>
      </c>
      <c r="L543" s="1">
        <f t="shared" si="542"/>
        <v>0</v>
      </c>
      <c r="M543" s="1">
        <f t="shared" si="542"/>
        <v>0</v>
      </c>
      <c r="N543" s="1">
        <f t="shared" si="542"/>
        <v>0</v>
      </c>
      <c r="O543" s="1">
        <f t="shared" si="542"/>
        <v>0</v>
      </c>
      <c r="P543" s="1">
        <f t="shared" si="542"/>
        <v>0</v>
      </c>
      <c r="Q543" s="1">
        <f t="shared" si="542"/>
        <v>0</v>
      </c>
      <c r="R543" s="1">
        <f t="shared" si="542"/>
        <v>0</v>
      </c>
      <c r="S543" s="1">
        <f t="shared" si="542"/>
        <v>0</v>
      </c>
      <c r="T543" s="1">
        <f t="shared" si="542"/>
        <v>0</v>
      </c>
      <c r="U543" s="1">
        <f t="shared" si="542"/>
        <v>0</v>
      </c>
      <c r="V543" s="1">
        <f t="shared" si="542"/>
        <v>0</v>
      </c>
      <c r="W543" s="1">
        <f t="shared" si="542"/>
        <v>0</v>
      </c>
      <c r="X543" s="1">
        <f t="shared" si="542"/>
        <v>0</v>
      </c>
      <c r="Y543" s="1">
        <f>SUM(J543:X543)-I543</f>
        <v>0</v>
      </c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1:57">
      <c r="A544">
        <f t="shared" si="506"/>
        <v>512</v>
      </c>
      <c r="C544" s="2"/>
      <c r="D544" t="s">
        <v>67</v>
      </c>
      <c r="G544" s="13"/>
      <c r="H544" s="10"/>
      <c r="I544" s="1">
        <f>'O and M Class.'!G$52</f>
        <v>77873656.336473569</v>
      </c>
      <c r="J544" s="1">
        <f t="shared" ref="J544:X544" si="543">+J52+J216+J380</f>
        <v>46395505.635405079</v>
      </c>
      <c r="K544" s="1">
        <f t="shared" si="543"/>
        <v>30580670.547664568</v>
      </c>
      <c r="L544" s="1">
        <f t="shared" si="543"/>
        <v>897480.15340392361</v>
      </c>
      <c r="M544" s="1">
        <f t="shared" si="543"/>
        <v>0</v>
      </c>
      <c r="N544" s="1">
        <f t="shared" si="543"/>
        <v>0</v>
      </c>
      <c r="O544" s="1">
        <f t="shared" si="543"/>
        <v>0</v>
      </c>
      <c r="P544" s="1">
        <f t="shared" si="543"/>
        <v>0</v>
      </c>
      <c r="Q544" s="1">
        <f t="shared" si="543"/>
        <v>0</v>
      </c>
      <c r="R544" s="1">
        <f t="shared" si="543"/>
        <v>0</v>
      </c>
      <c r="S544" s="1">
        <f t="shared" si="543"/>
        <v>0</v>
      </c>
      <c r="T544" s="1">
        <f t="shared" si="543"/>
        <v>0</v>
      </c>
      <c r="U544" s="1">
        <f t="shared" si="543"/>
        <v>0</v>
      </c>
      <c r="V544" s="1">
        <f t="shared" si="543"/>
        <v>0</v>
      </c>
      <c r="W544" s="1">
        <f t="shared" si="543"/>
        <v>0</v>
      </c>
      <c r="X544" s="1">
        <f t="shared" si="543"/>
        <v>0</v>
      </c>
      <c r="Y544" s="1">
        <f>SUM(J544:X544)-I544</f>
        <v>0</v>
      </c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1:57">
      <c r="A545">
        <f t="shared" si="506"/>
        <v>513</v>
      </c>
      <c r="C545" s="2"/>
      <c r="G545" s="13"/>
      <c r="H545" s="10"/>
      <c r="I545" s="1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1:57">
      <c r="A546">
        <f t="shared" si="506"/>
        <v>514</v>
      </c>
      <c r="C546" s="2"/>
      <c r="D546" t="s">
        <v>112</v>
      </c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1:57">
      <c r="A547">
        <f t="shared" si="506"/>
        <v>515</v>
      </c>
      <c r="C547" s="2"/>
      <c r="E547" t="s">
        <v>70</v>
      </c>
      <c r="G547" s="13"/>
      <c r="H547" s="10"/>
      <c r="I547" s="1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1:57">
      <c r="A548">
        <f t="shared" si="506"/>
        <v>516</v>
      </c>
      <c r="C548" s="44">
        <v>8140</v>
      </c>
      <c r="F548" t="s">
        <v>556</v>
      </c>
      <c r="G548" s="13"/>
      <c r="H548" s="10"/>
      <c r="I548" s="1">
        <f>'O and M Class.'!G$56</f>
        <v>652.79921909830932</v>
      </c>
      <c r="J548" s="1">
        <f t="shared" ref="J548:X548" si="544">+J56+J220+J384</f>
        <v>278.0709282885303</v>
      </c>
      <c r="K548" s="1">
        <f t="shared" si="544"/>
        <v>156.58310101590845</v>
      </c>
      <c r="L548" s="1">
        <f t="shared" si="544"/>
        <v>3.2512862009570975</v>
      </c>
      <c r="M548" s="1">
        <f t="shared" si="544"/>
        <v>108.91981975209055</v>
      </c>
      <c r="N548" s="1">
        <f t="shared" si="544"/>
        <v>105.97408384082294</v>
      </c>
      <c r="O548" s="1">
        <f t="shared" si="544"/>
        <v>0</v>
      </c>
      <c r="P548" s="1">
        <f t="shared" si="544"/>
        <v>0</v>
      </c>
      <c r="Q548" s="1">
        <f t="shared" si="544"/>
        <v>0</v>
      </c>
      <c r="R548" s="1">
        <f t="shared" si="544"/>
        <v>0</v>
      </c>
      <c r="S548" s="1">
        <f t="shared" si="544"/>
        <v>0</v>
      </c>
      <c r="T548" s="1">
        <f t="shared" si="544"/>
        <v>0</v>
      </c>
      <c r="U548" s="1">
        <f t="shared" si="544"/>
        <v>0</v>
      </c>
      <c r="V548" s="1">
        <f t="shared" si="544"/>
        <v>0</v>
      </c>
      <c r="W548" s="1">
        <f t="shared" si="544"/>
        <v>0</v>
      </c>
      <c r="X548" s="1">
        <f t="shared" si="544"/>
        <v>0</v>
      </c>
      <c r="Y548" s="1">
        <f t="shared" ref="Y548:Y557" si="545">SUM(J548:X548)-I548</f>
        <v>0</v>
      </c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1:57">
      <c r="A549">
        <f t="shared" si="506"/>
        <v>517</v>
      </c>
      <c r="C549" s="44">
        <v>8160</v>
      </c>
      <c r="F549" t="s">
        <v>557</v>
      </c>
      <c r="G549" s="13"/>
      <c r="H549" s="10"/>
      <c r="I549" s="1">
        <f>'O and M Class.'!G$57</f>
        <v>370315.18686183688</v>
      </c>
      <c r="J549" s="1">
        <f t="shared" ref="J549:X549" si="546">+J57+J221+J385</f>
        <v>157742.05108922475</v>
      </c>
      <c r="K549" s="1">
        <f t="shared" si="546"/>
        <v>88825.321194784789</v>
      </c>
      <c r="L549" s="1">
        <f t="shared" si="546"/>
        <v>1844.3659579001746</v>
      </c>
      <c r="M549" s="1">
        <f t="shared" si="546"/>
        <v>61787.242117363407</v>
      </c>
      <c r="N549" s="1">
        <f t="shared" si="546"/>
        <v>60116.206502563735</v>
      </c>
      <c r="O549" s="1">
        <f t="shared" si="546"/>
        <v>0</v>
      </c>
      <c r="P549" s="1">
        <f t="shared" si="546"/>
        <v>0</v>
      </c>
      <c r="Q549" s="1">
        <f t="shared" si="546"/>
        <v>0</v>
      </c>
      <c r="R549" s="1">
        <f t="shared" si="546"/>
        <v>0</v>
      </c>
      <c r="S549" s="1">
        <f t="shared" si="546"/>
        <v>0</v>
      </c>
      <c r="T549" s="1">
        <f t="shared" si="546"/>
        <v>0</v>
      </c>
      <c r="U549" s="1">
        <f t="shared" si="546"/>
        <v>0</v>
      </c>
      <c r="V549" s="1">
        <f t="shared" si="546"/>
        <v>0</v>
      </c>
      <c r="W549" s="1">
        <f t="shared" si="546"/>
        <v>0</v>
      </c>
      <c r="X549" s="1">
        <f t="shared" si="546"/>
        <v>0</v>
      </c>
      <c r="Y549" s="1">
        <f t="shared" si="545"/>
        <v>0</v>
      </c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1:57">
      <c r="A550">
        <f t="shared" si="506"/>
        <v>518</v>
      </c>
      <c r="C550" s="44">
        <v>8170</v>
      </c>
      <c r="F550" t="s">
        <v>558</v>
      </c>
      <c r="G550" s="13"/>
      <c r="H550" s="10"/>
      <c r="I550" s="1">
        <f>'O and M Class.'!G$58</f>
        <v>41264.586367829099</v>
      </c>
      <c r="J550" s="1">
        <f t="shared" ref="J550:X550" si="547">+J58+J222+J386</f>
        <v>17577.352271643042</v>
      </c>
      <c r="K550" s="1">
        <f t="shared" si="547"/>
        <v>9897.8931141160065</v>
      </c>
      <c r="L550" s="1">
        <f t="shared" si="547"/>
        <v>205.51951705953348</v>
      </c>
      <c r="M550" s="1">
        <f t="shared" si="547"/>
        <v>6885.0133055255028</v>
      </c>
      <c r="N550" s="1">
        <f t="shared" si="547"/>
        <v>6698.8081594850146</v>
      </c>
      <c r="O550" s="1">
        <f t="shared" si="547"/>
        <v>0</v>
      </c>
      <c r="P550" s="1">
        <f t="shared" si="547"/>
        <v>0</v>
      </c>
      <c r="Q550" s="1">
        <f t="shared" si="547"/>
        <v>0</v>
      </c>
      <c r="R550" s="1">
        <f t="shared" si="547"/>
        <v>0</v>
      </c>
      <c r="S550" s="1">
        <f t="shared" si="547"/>
        <v>0</v>
      </c>
      <c r="T550" s="1">
        <f t="shared" si="547"/>
        <v>0</v>
      </c>
      <c r="U550" s="1">
        <f t="shared" si="547"/>
        <v>0</v>
      </c>
      <c r="V550" s="1">
        <f t="shared" si="547"/>
        <v>0</v>
      </c>
      <c r="W550" s="1">
        <f t="shared" si="547"/>
        <v>0</v>
      </c>
      <c r="X550" s="1">
        <f t="shared" si="547"/>
        <v>0</v>
      </c>
      <c r="Y550" s="1">
        <f t="shared" si="545"/>
        <v>0</v>
      </c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1:57">
      <c r="A551">
        <f t="shared" si="506"/>
        <v>519</v>
      </c>
      <c r="C551" s="44">
        <v>8180</v>
      </c>
      <c r="F551" t="s">
        <v>559</v>
      </c>
      <c r="G551" s="13"/>
      <c r="H551" s="10"/>
      <c r="I551" s="1">
        <f>'O and M Class.'!G$59</f>
        <v>52179.845305503506</v>
      </c>
      <c r="J551" s="1">
        <f t="shared" ref="J551:X551" si="548">+J59+J223+J387</f>
        <v>22226.892431175165</v>
      </c>
      <c r="K551" s="1">
        <f t="shared" si="548"/>
        <v>12516.071939779213</v>
      </c>
      <c r="L551" s="1">
        <f t="shared" si="548"/>
        <v>259.88329343315377</v>
      </c>
      <c r="M551" s="1">
        <f t="shared" si="548"/>
        <v>8706.2287746264992</v>
      </c>
      <c r="N551" s="1">
        <f t="shared" si="548"/>
        <v>8470.768866489474</v>
      </c>
      <c r="O551" s="1">
        <f t="shared" si="548"/>
        <v>0</v>
      </c>
      <c r="P551" s="1">
        <f t="shared" si="548"/>
        <v>0</v>
      </c>
      <c r="Q551" s="1">
        <f t="shared" si="548"/>
        <v>0</v>
      </c>
      <c r="R551" s="1">
        <f t="shared" si="548"/>
        <v>0</v>
      </c>
      <c r="S551" s="1">
        <f t="shared" si="548"/>
        <v>0</v>
      </c>
      <c r="T551" s="1">
        <f t="shared" si="548"/>
        <v>0</v>
      </c>
      <c r="U551" s="1">
        <f t="shared" si="548"/>
        <v>0</v>
      </c>
      <c r="V551" s="1">
        <f t="shared" si="548"/>
        <v>0</v>
      </c>
      <c r="W551" s="1">
        <f t="shared" si="548"/>
        <v>0</v>
      </c>
      <c r="X551" s="1">
        <f t="shared" si="548"/>
        <v>0</v>
      </c>
      <c r="Y551" s="1">
        <f t="shared" si="545"/>
        <v>0</v>
      </c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1:57">
      <c r="A552">
        <f t="shared" si="506"/>
        <v>520</v>
      </c>
      <c r="C552" s="44">
        <v>8190</v>
      </c>
      <c r="F552" t="s">
        <v>560</v>
      </c>
      <c r="G552" s="13"/>
      <c r="H552" s="10"/>
      <c r="I552" s="1">
        <f>'O and M Class.'!G$60</f>
        <v>990.76244810870355</v>
      </c>
      <c r="J552" s="1">
        <f t="shared" ref="J552:X552" si="549">+J60+J224+J388</f>
        <v>422.03211278277331</v>
      </c>
      <c r="K552" s="1">
        <f t="shared" si="549"/>
        <v>237.64834876680641</v>
      </c>
      <c r="L552" s="1">
        <f t="shared" si="549"/>
        <v>4.9345222569532368</v>
      </c>
      <c r="M552" s="1">
        <f t="shared" si="549"/>
        <v>165.30912431880301</v>
      </c>
      <c r="N552" s="1">
        <f t="shared" si="549"/>
        <v>160.83833998336758</v>
      </c>
      <c r="O552" s="1">
        <f t="shared" si="549"/>
        <v>0</v>
      </c>
      <c r="P552" s="1">
        <f t="shared" si="549"/>
        <v>0</v>
      </c>
      <c r="Q552" s="1">
        <f t="shared" si="549"/>
        <v>0</v>
      </c>
      <c r="R552" s="1">
        <f t="shared" si="549"/>
        <v>0</v>
      </c>
      <c r="S552" s="1">
        <f t="shared" si="549"/>
        <v>0</v>
      </c>
      <c r="T552" s="1">
        <f t="shared" si="549"/>
        <v>0</v>
      </c>
      <c r="U552" s="1">
        <f t="shared" si="549"/>
        <v>0</v>
      </c>
      <c r="V552" s="1">
        <f t="shared" si="549"/>
        <v>0</v>
      </c>
      <c r="W552" s="1">
        <f t="shared" si="549"/>
        <v>0</v>
      </c>
      <c r="X552" s="1">
        <f t="shared" si="549"/>
        <v>0</v>
      </c>
      <c r="Y552" s="1">
        <f t="shared" si="545"/>
        <v>0</v>
      </c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</row>
    <row r="553" spans="1:57">
      <c r="A553">
        <f t="shared" si="506"/>
        <v>521</v>
      </c>
      <c r="C553" s="44">
        <v>8200</v>
      </c>
      <c r="F553" t="s">
        <v>561</v>
      </c>
      <c r="G553" s="13"/>
      <c r="H553" s="10"/>
      <c r="I553" s="1">
        <f>'O and M Class.'!G$61</f>
        <v>7977.3665063499329</v>
      </c>
      <c r="J553" s="1">
        <f t="shared" ref="J553:X553" si="550">+J61+J225+J389</f>
        <v>3398.0949192656608</v>
      </c>
      <c r="K553" s="1">
        <f t="shared" si="550"/>
        <v>1913.4838844171518</v>
      </c>
      <c r="L553" s="1">
        <f t="shared" si="550"/>
        <v>39.731514504411329</v>
      </c>
      <c r="M553" s="1">
        <f t="shared" si="550"/>
        <v>1331.0269016071643</v>
      </c>
      <c r="N553" s="1">
        <f t="shared" si="550"/>
        <v>1295.0292865555452</v>
      </c>
      <c r="O553" s="1">
        <f t="shared" si="550"/>
        <v>0</v>
      </c>
      <c r="P553" s="1">
        <f t="shared" si="550"/>
        <v>0</v>
      </c>
      <c r="Q553" s="1">
        <f t="shared" si="550"/>
        <v>0</v>
      </c>
      <c r="R553" s="1">
        <f t="shared" si="550"/>
        <v>0</v>
      </c>
      <c r="S553" s="1">
        <f t="shared" si="550"/>
        <v>0</v>
      </c>
      <c r="T553" s="1">
        <f t="shared" si="550"/>
        <v>0</v>
      </c>
      <c r="U553" s="1">
        <f t="shared" si="550"/>
        <v>0</v>
      </c>
      <c r="V553" s="1">
        <f t="shared" si="550"/>
        <v>0</v>
      </c>
      <c r="W553" s="1">
        <f t="shared" si="550"/>
        <v>0</v>
      </c>
      <c r="X553" s="1">
        <f t="shared" si="550"/>
        <v>0</v>
      </c>
      <c r="Y553" s="1">
        <f t="shared" si="545"/>
        <v>0</v>
      </c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</row>
    <row r="554" spans="1:57">
      <c r="A554">
        <f t="shared" si="506"/>
        <v>522</v>
      </c>
      <c r="C554" s="44">
        <v>8210</v>
      </c>
      <c r="F554" t="s">
        <v>562</v>
      </c>
      <c r="G554" s="13"/>
      <c r="H554" s="10"/>
      <c r="I554" s="1">
        <f>'O and M Class.'!G$62</f>
        <v>39793.666272044764</v>
      </c>
      <c r="J554" s="1">
        <f t="shared" ref="J554:X554" si="551">+J62+J226+J390</f>
        <v>16950.788843705777</v>
      </c>
      <c r="K554" s="1">
        <f t="shared" si="551"/>
        <v>9545.072180502355</v>
      </c>
      <c r="L554" s="1">
        <f t="shared" si="551"/>
        <v>198.19355515544316</v>
      </c>
      <c r="M554" s="1">
        <f t="shared" si="551"/>
        <v>6639.5896790636743</v>
      </c>
      <c r="N554" s="1">
        <f t="shared" si="551"/>
        <v>6460.0220136175121</v>
      </c>
      <c r="O554" s="1">
        <f t="shared" si="551"/>
        <v>0</v>
      </c>
      <c r="P554" s="1">
        <f t="shared" si="551"/>
        <v>0</v>
      </c>
      <c r="Q554" s="1">
        <f t="shared" si="551"/>
        <v>0</v>
      </c>
      <c r="R554" s="1">
        <f t="shared" si="551"/>
        <v>0</v>
      </c>
      <c r="S554" s="1">
        <f t="shared" si="551"/>
        <v>0</v>
      </c>
      <c r="T554" s="1">
        <f t="shared" si="551"/>
        <v>0</v>
      </c>
      <c r="U554" s="1">
        <f t="shared" si="551"/>
        <v>0</v>
      </c>
      <c r="V554" s="1">
        <f t="shared" si="551"/>
        <v>0</v>
      </c>
      <c r="W554" s="1">
        <f t="shared" si="551"/>
        <v>0</v>
      </c>
      <c r="X554" s="1">
        <f t="shared" si="551"/>
        <v>0</v>
      </c>
      <c r="Y554" s="1">
        <f t="shared" si="545"/>
        <v>0</v>
      </c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</row>
    <row r="555" spans="1:57">
      <c r="A555">
        <f t="shared" si="506"/>
        <v>523</v>
      </c>
      <c r="C555" s="44">
        <v>8240</v>
      </c>
      <c r="F555" t="s">
        <v>563</v>
      </c>
      <c r="G555" s="13"/>
      <c r="H555" s="10"/>
      <c r="I555" s="1">
        <f>'O and M Class.'!G$63</f>
        <v>0</v>
      </c>
      <c r="J555" s="1">
        <f t="shared" ref="J555:X555" si="552">+J63+J227+J391</f>
        <v>0</v>
      </c>
      <c r="K555" s="1">
        <f t="shared" si="552"/>
        <v>0</v>
      </c>
      <c r="L555" s="1">
        <f t="shared" si="552"/>
        <v>0</v>
      </c>
      <c r="M555" s="1">
        <f t="shared" si="552"/>
        <v>0</v>
      </c>
      <c r="N555" s="1">
        <f t="shared" si="552"/>
        <v>0</v>
      </c>
      <c r="O555" s="1">
        <f t="shared" si="552"/>
        <v>0</v>
      </c>
      <c r="P555" s="1">
        <f t="shared" si="552"/>
        <v>0</v>
      </c>
      <c r="Q555" s="1">
        <f t="shared" si="552"/>
        <v>0</v>
      </c>
      <c r="R555" s="1">
        <f t="shared" si="552"/>
        <v>0</v>
      </c>
      <c r="S555" s="1">
        <f t="shared" si="552"/>
        <v>0</v>
      </c>
      <c r="T555" s="1">
        <f t="shared" si="552"/>
        <v>0</v>
      </c>
      <c r="U555" s="1">
        <f t="shared" si="552"/>
        <v>0</v>
      </c>
      <c r="V555" s="1">
        <f t="shared" si="552"/>
        <v>0</v>
      </c>
      <c r="W555" s="1">
        <f t="shared" si="552"/>
        <v>0</v>
      </c>
      <c r="X555" s="1">
        <f t="shared" si="552"/>
        <v>0</v>
      </c>
      <c r="Y555" s="1">
        <f t="shared" si="545"/>
        <v>0</v>
      </c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</row>
    <row r="556" spans="1:57">
      <c r="A556">
        <f t="shared" si="506"/>
        <v>524</v>
      </c>
      <c r="C556" s="44">
        <v>8250</v>
      </c>
      <c r="F556" t="s">
        <v>564</v>
      </c>
      <c r="G556" s="13"/>
      <c r="H556" s="10"/>
      <c r="I556" s="1">
        <f>'O and M Class.'!G$64</f>
        <v>9209.3257488211148</v>
      </c>
      <c r="J556" s="1">
        <f t="shared" ref="J556:X556" si="553">+J64+J228+J392</f>
        <v>3922.8689081818543</v>
      </c>
      <c r="K556" s="1">
        <f t="shared" si="553"/>
        <v>2208.9866866076923</v>
      </c>
      <c r="L556" s="1">
        <f t="shared" si="553"/>
        <v>45.86732467085227</v>
      </c>
      <c r="M556" s="1">
        <f t="shared" si="553"/>
        <v>1536.5798108419949</v>
      </c>
      <c r="N556" s="1">
        <f t="shared" si="553"/>
        <v>1495.0230185187211</v>
      </c>
      <c r="O556" s="1">
        <f t="shared" si="553"/>
        <v>0</v>
      </c>
      <c r="P556" s="1">
        <f t="shared" si="553"/>
        <v>0</v>
      </c>
      <c r="Q556" s="1">
        <f t="shared" si="553"/>
        <v>0</v>
      </c>
      <c r="R556" s="1">
        <f t="shared" si="553"/>
        <v>0</v>
      </c>
      <c r="S556" s="1">
        <f t="shared" si="553"/>
        <v>0</v>
      </c>
      <c r="T556" s="1">
        <f t="shared" si="553"/>
        <v>0</v>
      </c>
      <c r="U556" s="1">
        <f t="shared" si="553"/>
        <v>0</v>
      </c>
      <c r="V556" s="1">
        <f t="shared" si="553"/>
        <v>0</v>
      </c>
      <c r="W556" s="1">
        <f t="shared" si="553"/>
        <v>0</v>
      </c>
      <c r="X556" s="1">
        <f t="shared" si="553"/>
        <v>0</v>
      </c>
      <c r="Y556" s="1">
        <f t="shared" si="545"/>
        <v>0</v>
      </c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</row>
    <row r="557" spans="1:57">
      <c r="A557">
        <f t="shared" si="506"/>
        <v>525</v>
      </c>
      <c r="C557" s="44">
        <v>8260</v>
      </c>
      <c r="F557" t="s">
        <v>90</v>
      </c>
      <c r="G557" s="13"/>
      <c r="H557" s="10"/>
      <c r="I557" s="1">
        <f>'O and M Class.'!G$65</f>
        <v>0</v>
      </c>
      <c r="J557" s="1">
        <f t="shared" ref="J557:X557" si="554">+J65+J229+J393</f>
        <v>0</v>
      </c>
      <c r="K557" s="1">
        <f t="shared" si="554"/>
        <v>0</v>
      </c>
      <c r="L557" s="1">
        <f t="shared" si="554"/>
        <v>0</v>
      </c>
      <c r="M557" s="1">
        <f t="shared" si="554"/>
        <v>0</v>
      </c>
      <c r="N557" s="1">
        <f t="shared" si="554"/>
        <v>0</v>
      </c>
      <c r="O557" s="1">
        <f t="shared" si="554"/>
        <v>0</v>
      </c>
      <c r="P557" s="1">
        <f t="shared" si="554"/>
        <v>0</v>
      </c>
      <c r="Q557" s="1">
        <f t="shared" si="554"/>
        <v>0</v>
      </c>
      <c r="R557" s="1">
        <f t="shared" si="554"/>
        <v>0</v>
      </c>
      <c r="S557" s="1">
        <f t="shared" si="554"/>
        <v>0</v>
      </c>
      <c r="T557" s="1">
        <f t="shared" si="554"/>
        <v>0</v>
      </c>
      <c r="U557" s="1">
        <f t="shared" si="554"/>
        <v>0</v>
      </c>
      <c r="V557" s="1">
        <f t="shared" si="554"/>
        <v>0</v>
      </c>
      <c r="W557" s="1">
        <f t="shared" si="554"/>
        <v>0</v>
      </c>
      <c r="X557" s="1">
        <f t="shared" si="554"/>
        <v>0</v>
      </c>
      <c r="Y557" s="1">
        <f t="shared" si="545"/>
        <v>0</v>
      </c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</row>
    <row r="558" spans="1:57">
      <c r="A558">
        <f t="shared" si="506"/>
        <v>526</v>
      </c>
      <c r="C558" s="2"/>
      <c r="E558" t="s">
        <v>79</v>
      </c>
      <c r="H558" s="10"/>
      <c r="I558" s="1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</row>
    <row r="559" spans="1:57">
      <c r="A559">
        <f t="shared" si="506"/>
        <v>527</v>
      </c>
      <c r="C559" s="44">
        <v>8300</v>
      </c>
      <c r="F559" t="s">
        <v>87</v>
      </c>
      <c r="G559" s="13"/>
      <c r="H559" s="10"/>
      <c r="I559" s="1">
        <f>'O and M Class.'!G$67</f>
        <v>0</v>
      </c>
      <c r="J559" s="1">
        <f t="shared" ref="J559:X559" si="555">+J67+J231+J395</f>
        <v>0</v>
      </c>
      <c r="K559" s="1">
        <f t="shared" si="555"/>
        <v>0</v>
      </c>
      <c r="L559" s="1">
        <f t="shared" si="555"/>
        <v>0</v>
      </c>
      <c r="M559" s="1">
        <f t="shared" si="555"/>
        <v>0</v>
      </c>
      <c r="N559" s="1">
        <f t="shared" si="555"/>
        <v>0</v>
      </c>
      <c r="O559" s="1">
        <f t="shared" si="555"/>
        <v>0</v>
      </c>
      <c r="P559" s="1">
        <f t="shared" si="555"/>
        <v>0</v>
      </c>
      <c r="Q559" s="1">
        <f t="shared" si="555"/>
        <v>0</v>
      </c>
      <c r="R559" s="1">
        <f t="shared" si="555"/>
        <v>0</v>
      </c>
      <c r="S559" s="1">
        <f t="shared" si="555"/>
        <v>0</v>
      </c>
      <c r="T559" s="1">
        <f t="shared" si="555"/>
        <v>0</v>
      </c>
      <c r="U559" s="1">
        <f t="shared" si="555"/>
        <v>0</v>
      </c>
      <c r="V559" s="1">
        <f t="shared" si="555"/>
        <v>0</v>
      </c>
      <c r="W559" s="1">
        <f t="shared" si="555"/>
        <v>0</v>
      </c>
      <c r="X559" s="1">
        <f t="shared" si="555"/>
        <v>0</v>
      </c>
      <c r="Y559" s="1">
        <f t="shared" ref="Y559:Y567" si="556">SUM(J559:X559)-I559</f>
        <v>0</v>
      </c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</row>
    <row r="560" spans="1:57">
      <c r="A560">
        <f t="shared" si="506"/>
        <v>528</v>
      </c>
      <c r="C560" s="2">
        <v>8310</v>
      </c>
      <c r="F560" t="s">
        <v>80</v>
      </c>
      <c r="G560" s="13"/>
      <c r="H560" s="10"/>
      <c r="I560" s="1">
        <f>'O and M Class.'!G$68</f>
        <v>554.20453105239903</v>
      </c>
      <c r="J560" s="1">
        <f t="shared" ref="J560:X560" si="557">+J68+J232+J396</f>
        <v>236.07284430320689</v>
      </c>
      <c r="K560" s="1">
        <f t="shared" si="557"/>
        <v>132.9337743220911</v>
      </c>
      <c r="L560" s="1">
        <f t="shared" si="557"/>
        <v>2.7602323832547473</v>
      </c>
      <c r="M560" s="1">
        <f t="shared" si="557"/>
        <v>92.469255265650958</v>
      </c>
      <c r="N560" s="1">
        <f t="shared" si="557"/>
        <v>89.968424778195327</v>
      </c>
      <c r="O560" s="1">
        <f t="shared" si="557"/>
        <v>0</v>
      </c>
      <c r="P560" s="1">
        <f t="shared" si="557"/>
        <v>0</v>
      </c>
      <c r="Q560" s="1">
        <f t="shared" si="557"/>
        <v>0</v>
      </c>
      <c r="R560" s="1">
        <f t="shared" si="557"/>
        <v>0</v>
      </c>
      <c r="S560" s="1">
        <f t="shared" si="557"/>
        <v>0</v>
      </c>
      <c r="T560" s="1">
        <f t="shared" si="557"/>
        <v>0</v>
      </c>
      <c r="U560" s="1">
        <f t="shared" si="557"/>
        <v>0</v>
      </c>
      <c r="V560" s="1">
        <f t="shared" si="557"/>
        <v>0</v>
      </c>
      <c r="W560" s="1">
        <f t="shared" si="557"/>
        <v>0</v>
      </c>
      <c r="X560" s="1">
        <f t="shared" si="557"/>
        <v>0</v>
      </c>
      <c r="Y560" s="1">
        <f t="shared" si="556"/>
        <v>0</v>
      </c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</row>
    <row r="561" spans="1:57">
      <c r="A561">
        <f t="shared" si="506"/>
        <v>529</v>
      </c>
      <c r="C561" s="2">
        <v>8320</v>
      </c>
      <c r="F561" t="s">
        <v>91</v>
      </c>
      <c r="G561" s="13"/>
      <c r="H561" s="10"/>
      <c r="I561" s="1">
        <f>'O and M Class.'!G$69</f>
        <v>0</v>
      </c>
      <c r="J561" s="1">
        <f t="shared" ref="J561:X561" si="558">+J69+J233+J397</f>
        <v>0</v>
      </c>
      <c r="K561" s="1">
        <f t="shared" si="558"/>
        <v>0</v>
      </c>
      <c r="L561" s="1">
        <f t="shared" si="558"/>
        <v>0</v>
      </c>
      <c r="M561" s="1">
        <f t="shared" si="558"/>
        <v>0</v>
      </c>
      <c r="N561" s="1">
        <f t="shared" si="558"/>
        <v>0</v>
      </c>
      <c r="O561" s="1">
        <f t="shared" si="558"/>
        <v>0</v>
      </c>
      <c r="P561" s="1">
        <f t="shared" si="558"/>
        <v>0</v>
      </c>
      <c r="Q561" s="1">
        <f t="shared" si="558"/>
        <v>0</v>
      </c>
      <c r="R561" s="1">
        <f t="shared" si="558"/>
        <v>0</v>
      </c>
      <c r="S561" s="1">
        <f t="shared" si="558"/>
        <v>0</v>
      </c>
      <c r="T561" s="1">
        <f t="shared" si="558"/>
        <v>0</v>
      </c>
      <c r="U561" s="1">
        <f t="shared" si="558"/>
        <v>0</v>
      </c>
      <c r="V561" s="1">
        <f t="shared" si="558"/>
        <v>0</v>
      </c>
      <c r="W561" s="1">
        <f t="shared" si="558"/>
        <v>0</v>
      </c>
      <c r="X561" s="1">
        <f t="shared" si="558"/>
        <v>0</v>
      </c>
      <c r="Y561" s="1">
        <f t="shared" si="556"/>
        <v>0</v>
      </c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</row>
    <row r="562" spans="1:57">
      <c r="A562">
        <f t="shared" si="506"/>
        <v>530</v>
      </c>
      <c r="C562" s="2">
        <v>8330</v>
      </c>
      <c r="F562" t="s">
        <v>92</v>
      </c>
      <c r="G562" s="13"/>
      <c r="H562" s="10"/>
      <c r="I562" s="1">
        <f>'O and M Class.'!G$70</f>
        <v>0</v>
      </c>
      <c r="J562" s="1">
        <f t="shared" ref="J562:X562" si="559">+J70+J234+J398</f>
        <v>0</v>
      </c>
      <c r="K562" s="1">
        <f t="shared" si="559"/>
        <v>0</v>
      </c>
      <c r="L562" s="1">
        <f t="shared" si="559"/>
        <v>0</v>
      </c>
      <c r="M562" s="1">
        <f t="shared" si="559"/>
        <v>0</v>
      </c>
      <c r="N562" s="1">
        <f t="shared" si="559"/>
        <v>0</v>
      </c>
      <c r="O562" s="1">
        <f t="shared" si="559"/>
        <v>0</v>
      </c>
      <c r="P562" s="1">
        <f t="shared" si="559"/>
        <v>0</v>
      </c>
      <c r="Q562" s="1">
        <f t="shared" si="559"/>
        <v>0</v>
      </c>
      <c r="R562" s="1">
        <f t="shared" si="559"/>
        <v>0</v>
      </c>
      <c r="S562" s="1">
        <f t="shared" si="559"/>
        <v>0</v>
      </c>
      <c r="T562" s="1">
        <f t="shared" si="559"/>
        <v>0</v>
      </c>
      <c r="U562" s="1">
        <f t="shared" si="559"/>
        <v>0</v>
      </c>
      <c r="V562" s="1">
        <f t="shared" si="559"/>
        <v>0</v>
      </c>
      <c r="W562" s="1">
        <f t="shared" si="559"/>
        <v>0</v>
      </c>
      <c r="X562" s="1">
        <f t="shared" si="559"/>
        <v>0</v>
      </c>
      <c r="Y562" s="1">
        <f t="shared" si="556"/>
        <v>0</v>
      </c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</row>
    <row r="563" spans="1:57">
      <c r="A563">
        <f t="shared" si="506"/>
        <v>531</v>
      </c>
      <c r="C563" s="2">
        <v>8340</v>
      </c>
      <c r="F563" t="s">
        <v>93</v>
      </c>
      <c r="G563" s="13"/>
      <c r="H563" s="10"/>
      <c r="I563" s="1">
        <f>'O and M Class.'!G$71</f>
        <v>0</v>
      </c>
      <c r="J563" s="1">
        <f t="shared" ref="J563:X563" si="560">+J71+J235+J399</f>
        <v>0</v>
      </c>
      <c r="K563" s="1">
        <f t="shared" si="560"/>
        <v>0</v>
      </c>
      <c r="L563" s="1">
        <f t="shared" si="560"/>
        <v>0</v>
      </c>
      <c r="M563" s="1">
        <f t="shared" si="560"/>
        <v>0</v>
      </c>
      <c r="N563" s="1">
        <f t="shared" si="560"/>
        <v>0</v>
      </c>
      <c r="O563" s="1">
        <f t="shared" si="560"/>
        <v>0</v>
      </c>
      <c r="P563" s="1">
        <f t="shared" si="560"/>
        <v>0</v>
      </c>
      <c r="Q563" s="1">
        <f t="shared" si="560"/>
        <v>0</v>
      </c>
      <c r="R563" s="1">
        <f t="shared" si="560"/>
        <v>0</v>
      </c>
      <c r="S563" s="1">
        <f t="shared" si="560"/>
        <v>0</v>
      </c>
      <c r="T563" s="1">
        <f t="shared" si="560"/>
        <v>0</v>
      </c>
      <c r="U563" s="1">
        <f t="shared" si="560"/>
        <v>0</v>
      </c>
      <c r="V563" s="1">
        <f t="shared" si="560"/>
        <v>0</v>
      </c>
      <c r="W563" s="1">
        <f t="shared" si="560"/>
        <v>0</v>
      </c>
      <c r="X563" s="1">
        <f t="shared" si="560"/>
        <v>0</v>
      </c>
      <c r="Y563" s="1">
        <f t="shared" si="556"/>
        <v>0</v>
      </c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</row>
    <row r="564" spans="1:57">
      <c r="A564">
        <f t="shared" si="506"/>
        <v>532</v>
      </c>
      <c r="C564" s="2">
        <v>8350</v>
      </c>
      <c r="F564" t="s">
        <v>83</v>
      </c>
      <c r="G564" s="13"/>
      <c r="H564" s="10"/>
      <c r="I564" s="1">
        <f>'O and M Class.'!G$72</f>
        <v>0</v>
      </c>
      <c r="J564" s="1">
        <f t="shared" ref="J564:X564" si="561">+J72+J236+J400</f>
        <v>0</v>
      </c>
      <c r="K564" s="1">
        <f t="shared" si="561"/>
        <v>0</v>
      </c>
      <c r="L564" s="1">
        <f t="shared" si="561"/>
        <v>0</v>
      </c>
      <c r="M564" s="1">
        <f t="shared" si="561"/>
        <v>0</v>
      </c>
      <c r="N564" s="1">
        <f t="shared" si="561"/>
        <v>0</v>
      </c>
      <c r="O564" s="1">
        <f t="shared" si="561"/>
        <v>0</v>
      </c>
      <c r="P564" s="1">
        <f t="shared" si="561"/>
        <v>0</v>
      </c>
      <c r="Q564" s="1">
        <f t="shared" si="561"/>
        <v>0</v>
      </c>
      <c r="R564" s="1">
        <f t="shared" si="561"/>
        <v>0</v>
      </c>
      <c r="S564" s="1">
        <f t="shared" si="561"/>
        <v>0</v>
      </c>
      <c r="T564" s="1">
        <f t="shared" si="561"/>
        <v>0</v>
      </c>
      <c r="U564" s="1">
        <f t="shared" si="561"/>
        <v>0</v>
      </c>
      <c r="V564" s="1">
        <f t="shared" si="561"/>
        <v>0</v>
      </c>
      <c r="W564" s="1">
        <f t="shared" si="561"/>
        <v>0</v>
      </c>
      <c r="X564" s="1">
        <f t="shared" si="561"/>
        <v>0</v>
      </c>
      <c r="Y564" s="1">
        <f t="shared" si="556"/>
        <v>0</v>
      </c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</row>
    <row r="565" spans="1:57">
      <c r="A565">
        <f t="shared" ref="A565:A628" si="562">A564+1</f>
        <v>533</v>
      </c>
      <c r="C565" s="2">
        <v>8360</v>
      </c>
      <c r="F565" t="s">
        <v>84</v>
      </c>
      <c r="G565" s="13"/>
      <c r="H565" s="10"/>
      <c r="I565" s="1">
        <f>'O and M Class.'!G$73</f>
        <v>0</v>
      </c>
      <c r="J565" s="1">
        <f t="shared" ref="J565:X565" si="563">+J73+J237+J401</f>
        <v>0</v>
      </c>
      <c r="K565" s="1">
        <f t="shared" si="563"/>
        <v>0</v>
      </c>
      <c r="L565" s="1">
        <f t="shared" si="563"/>
        <v>0</v>
      </c>
      <c r="M565" s="1">
        <f t="shared" si="563"/>
        <v>0</v>
      </c>
      <c r="N565" s="1">
        <f t="shared" si="563"/>
        <v>0</v>
      </c>
      <c r="O565" s="1">
        <f t="shared" si="563"/>
        <v>0</v>
      </c>
      <c r="P565" s="1">
        <f t="shared" si="563"/>
        <v>0</v>
      </c>
      <c r="Q565" s="1">
        <f t="shared" si="563"/>
        <v>0</v>
      </c>
      <c r="R565" s="1">
        <f t="shared" si="563"/>
        <v>0</v>
      </c>
      <c r="S565" s="1">
        <f t="shared" si="563"/>
        <v>0</v>
      </c>
      <c r="T565" s="1">
        <f t="shared" si="563"/>
        <v>0</v>
      </c>
      <c r="U565" s="1">
        <f t="shared" si="563"/>
        <v>0</v>
      </c>
      <c r="V565" s="1">
        <f t="shared" si="563"/>
        <v>0</v>
      </c>
      <c r="W565" s="1">
        <f t="shared" si="563"/>
        <v>0</v>
      </c>
      <c r="X565" s="1">
        <f t="shared" si="563"/>
        <v>0</v>
      </c>
      <c r="Y565" s="1">
        <f t="shared" si="556"/>
        <v>0</v>
      </c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</row>
    <row r="566" spans="1:57">
      <c r="A566">
        <f t="shared" si="562"/>
        <v>534</v>
      </c>
      <c r="C566" s="2">
        <v>8410</v>
      </c>
      <c r="F566" s="1" t="s">
        <v>565</v>
      </c>
      <c r="G566" s="13"/>
      <c r="H566" s="10"/>
      <c r="I566" s="1">
        <f>'O and M Class.'!G$74</f>
        <v>232719.80535370877</v>
      </c>
      <c r="J566" s="1">
        <f t="shared" ref="J566:X566" si="564">+J74+J238+J402</f>
        <v>99130.958513120378</v>
      </c>
      <c r="K566" s="1">
        <f t="shared" si="564"/>
        <v>55821.128034490786</v>
      </c>
      <c r="L566" s="1">
        <f t="shared" si="564"/>
        <v>1159.0680100399873</v>
      </c>
      <c r="M566" s="1">
        <f t="shared" si="564"/>
        <v>38829.39579321137</v>
      </c>
      <c r="N566" s="1">
        <f t="shared" si="564"/>
        <v>37779.25500284625</v>
      </c>
      <c r="O566" s="1">
        <f t="shared" si="564"/>
        <v>0</v>
      </c>
      <c r="P566" s="1">
        <f t="shared" si="564"/>
        <v>0</v>
      </c>
      <c r="Q566" s="1">
        <f t="shared" si="564"/>
        <v>0</v>
      </c>
      <c r="R566" s="1">
        <f t="shared" si="564"/>
        <v>0</v>
      </c>
      <c r="S566" s="1">
        <f t="shared" si="564"/>
        <v>0</v>
      </c>
      <c r="T566" s="1">
        <f t="shared" si="564"/>
        <v>0</v>
      </c>
      <c r="U566" s="1">
        <f t="shared" si="564"/>
        <v>0</v>
      </c>
      <c r="V566" s="1">
        <f t="shared" si="564"/>
        <v>0</v>
      </c>
      <c r="W566" s="1">
        <f t="shared" si="564"/>
        <v>0</v>
      </c>
      <c r="X566" s="1">
        <f t="shared" si="564"/>
        <v>0</v>
      </c>
      <c r="Y566" s="1">
        <f t="shared" si="556"/>
        <v>0</v>
      </c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</row>
    <row r="567" spans="1:57">
      <c r="A567">
        <f t="shared" si="562"/>
        <v>535</v>
      </c>
      <c r="C567" s="2"/>
      <c r="D567" t="s">
        <v>68</v>
      </c>
      <c r="H567" s="10"/>
      <c r="I567" s="1">
        <f>'O and M Class.'!G$75</f>
        <v>755657.54861435352</v>
      </c>
      <c r="J567" s="1">
        <f t="shared" ref="J567:X567" si="565">+J75+J239+J403</f>
        <v>321885.18286169117</v>
      </c>
      <c r="K567" s="1">
        <f t="shared" si="565"/>
        <v>181255.12225880282</v>
      </c>
      <c r="L567" s="1">
        <f t="shared" si="565"/>
        <v>3763.5752136047208</v>
      </c>
      <c r="M567" s="1">
        <f t="shared" si="565"/>
        <v>126081.77458157617</v>
      </c>
      <c r="N567" s="1">
        <f t="shared" si="565"/>
        <v>122671.89369867864</v>
      </c>
      <c r="O567" s="1">
        <f t="shared" si="565"/>
        <v>0</v>
      </c>
      <c r="P567" s="1">
        <f t="shared" si="565"/>
        <v>0</v>
      </c>
      <c r="Q567" s="1">
        <f t="shared" si="565"/>
        <v>0</v>
      </c>
      <c r="R567" s="1">
        <f t="shared" si="565"/>
        <v>0</v>
      </c>
      <c r="S567" s="1">
        <f t="shared" si="565"/>
        <v>0</v>
      </c>
      <c r="T567" s="1">
        <f t="shared" si="565"/>
        <v>0</v>
      </c>
      <c r="U567" s="1">
        <f t="shared" si="565"/>
        <v>0</v>
      </c>
      <c r="V567" s="1">
        <f t="shared" si="565"/>
        <v>0</v>
      </c>
      <c r="W567" s="1">
        <f t="shared" si="565"/>
        <v>0</v>
      </c>
      <c r="X567" s="1">
        <f t="shared" si="565"/>
        <v>0</v>
      </c>
      <c r="Y567" s="1">
        <f t="shared" si="556"/>
        <v>0</v>
      </c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</row>
    <row r="568" spans="1:57">
      <c r="A568">
        <f t="shared" si="562"/>
        <v>536</v>
      </c>
      <c r="C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</row>
    <row r="569" spans="1:57">
      <c r="A569">
        <f t="shared" si="562"/>
        <v>537</v>
      </c>
      <c r="C569" s="2"/>
      <c r="D569" t="s">
        <v>64</v>
      </c>
      <c r="H569" s="10"/>
      <c r="I569" s="1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</row>
    <row r="570" spans="1:57">
      <c r="A570">
        <f t="shared" si="562"/>
        <v>538</v>
      </c>
      <c r="C570" s="2"/>
      <c r="E570" t="s">
        <v>70</v>
      </c>
      <c r="H570" s="10"/>
      <c r="I570" s="1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</row>
    <row r="571" spans="1:57">
      <c r="A571">
        <f t="shared" si="562"/>
        <v>539</v>
      </c>
      <c r="C571" s="2">
        <v>8500</v>
      </c>
      <c r="F571" t="s">
        <v>78</v>
      </c>
      <c r="G571" s="13"/>
      <c r="H571" s="10"/>
      <c r="I571" s="1">
        <f>'O and M Class.'!G$79</f>
        <v>14402.042351015738</v>
      </c>
      <c r="J571" s="1">
        <f t="shared" ref="J571:X571" si="566">+J79+J243+J407</f>
        <v>6708.3865667121763</v>
      </c>
      <c r="K571" s="1">
        <f t="shared" si="566"/>
        <v>3619.8796956680862</v>
      </c>
      <c r="L571" s="1">
        <f t="shared" si="566"/>
        <v>82.148893216417548</v>
      </c>
      <c r="M571" s="1">
        <f t="shared" si="566"/>
        <v>2088.9365316909389</v>
      </c>
      <c r="N571" s="1">
        <f t="shared" si="566"/>
        <v>1902.6906637281195</v>
      </c>
      <c r="O571" s="1">
        <f t="shared" si="566"/>
        <v>0</v>
      </c>
      <c r="P571" s="1">
        <f t="shared" si="566"/>
        <v>0</v>
      </c>
      <c r="Q571" s="1">
        <f t="shared" si="566"/>
        <v>0</v>
      </c>
      <c r="R571" s="1">
        <f t="shared" si="566"/>
        <v>0</v>
      </c>
      <c r="S571" s="1">
        <f t="shared" si="566"/>
        <v>0</v>
      </c>
      <c r="T571" s="1">
        <f t="shared" si="566"/>
        <v>0</v>
      </c>
      <c r="U571" s="1">
        <f t="shared" si="566"/>
        <v>0</v>
      </c>
      <c r="V571" s="1">
        <f t="shared" si="566"/>
        <v>0</v>
      </c>
      <c r="W571" s="1">
        <f t="shared" si="566"/>
        <v>0</v>
      </c>
      <c r="X571" s="1">
        <f t="shared" si="566"/>
        <v>0</v>
      </c>
      <c r="Y571" s="1">
        <f t="shared" ref="Y571:Y582" si="567">SUM(J571:X571)-I571</f>
        <v>0</v>
      </c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</row>
    <row r="572" spans="1:57">
      <c r="A572">
        <f t="shared" si="562"/>
        <v>540</v>
      </c>
      <c r="C572" s="2">
        <v>8510</v>
      </c>
      <c r="F572" t="s">
        <v>94</v>
      </c>
      <c r="G572" s="13"/>
      <c r="H572" s="10"/>
      <c r="I572" s="1">
        <f>'O and M Class.'!G$80</f>
        <v>0</v>
      </c>
      <c r="J572" s="1">
        <f t="shared" ref="J572:X572" si="568">+J80+J244+J408</f>
        <v>0</v>
      </c>
      <c r="K572" s="1">
        <f t="shared" si="568"/>
        <v>0</v>
      </c>
      <c r="L572" s="1">
        <f t="shared" si="568"/>
        <v>0</v>
      </c>
      <c r="M572" s="1">
        <f t="shared" si="568"/>
        <v>0</v>
      </c>
      <c r="N572" s="1">
        <f t="shared" si="568"/>
        <v>0</v>
      </c>
      <c r="O572" s="1">
        <f t="shared" si="568"/>
        <v>0</v>
      </c>
      <c r="P572" s="1">
        <f t="shared" si="568"/>
        <v>0</v>
      </c>
      <c r="Q572" s="1">
        <f t="shared" si="568"/>
        <v>0</v>
      </c>
      <c r="R572" s="1">
        <f t="shared" si="568"/>
        <v>0</v>
      </c>
      <c r="S572" s="1">
        <f t="shared" si="568"/>
        <v>0</v>
      </c>
      <c r="T572" s="1">
        <f t="shared" si="568"/>
        <v>0</v>
      </c>
      <c r="U572" s="1">
        <f t="shared" si="568"/>
        <v>0</v>
      </c>
      <c r="V572" s="1">
        <f t="shared" si="568"/>
        <v>0</v>
      </c>
      <c r="W572" s="1">
        <f t="shared" si="568"/>
        <v>0</v>
      </c>
      <c r="X572" s="1">
        <f t="shared" si="568"/>
        <v>0</v>
      </c>
      <c r="Y572" s="1">
        <f t="shared" si="567"/>
        <v>0</v>
      </c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</row>
    <row r="573" spans="1:57">
      <c r="A573">
        <f t="shared" si="562"/>
        <v>541</v>
      </c>
      <c r="C573" s="2">
        <v>8520</v>
      </c>
      <c r="F573" t="s">
        <v>95</v>
      </c>
      <c r="G573" s="13"/>
      <c r="H573" s="10"/>
      <c r="I573" s="1">
        <f>'O and M Class.'!G$81</f>
        <v>0</v>
      </c>
      <c r="J573" s="1">
        <f t="shared" ref="J573:X573" si="569">+J81+J245+J409</f>
        <v>0</v>
      </c>
      <c r="K573" s="1">
        <f t="shared" si="569"/>
        <v>0</v>
      </c>
      <c r="L573" s="1">
        <f t="shared" si="569"/>
        <v>0</v>
      </c>
      <c r="M573" s="1">
        <f t="shared" si="569"/>
        <v>0</v>
      </c>
      <c r="N573" s="1">
        <f t="shared" si="569"/>
        <v>0</v>
      </c>
      <c r="O573" s="1">
        <f t="shared" si="569"/>
        <v>0</v>
      </c>
      <c r="P573" s="1">
        <f t="shared" si="569"/>
        <v>0</v>
      </c>
      <c r="Q573" s="1">
        <f t="shared" si="569"/>
        <v>0</v>
      </c>
      <c r="R573" s="1">
        <f t="shared" si="569"/>
        <v>0</v>
      </c>
      <c r="S573" s="1">
        <f t="shared" si="569"/>
        <v>0</v>
      </c>
      <c r="T573" s="1">
        <f t="shared" si="569"/>
        <v>0</v>
      </c>
      <c r="U573" s="1">
        <f t="shared" si="569"/>
        <v>0</v>
      </c>
      <c r="V573" s="1">
        <f t="shared" si="569"/>
        <v>0</v>
      </c>
      <c r="W573" s="1">
        <f t="shared" si="569"/>
        <v>0</v>
      </c>
      <c r="X573" s="1">
        <f t="shared" si="569"/>
        <v>0</v>
      </c>
      <c r="Y573" s="1">
        <f t="shared" si="567"/>
        <v>0</v>
      </c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1:57">
      <c r="A574">
        <f t="shared" si="562"/>
        <v>542</v>
      </c>
      <c r="C574" s="2">
        <v>8530</v>
      </c>
      <c r="F574" t="s">
        <v>96</v>
      </c>
      <c r="G574" s="13"/>
      <c r="H574" s="10"/>
      <c r="I574" s="1">
        <f>'O and M Class.'!G$82</f>
        <v>0</v>
      </c>
      <c r="J574" s="1">
        <f t="shared" ref="J574:X574" si="570">+J82+J246+J410</f>
        <v>0</v>
      </c>
      <c r="K574" s="1">
        <f t="shared" si="570"/>
        <v>0</v>
      </c>
      <c r="L574" s="1">
        <f t="shared" si="570"/>
        <v>0</v>
      </c>
      <c r="M574" s="1">
        <f t="shared" si="570"/>
        <v>0</v>
      </c>
      <c r="N574" s="1">
        <f t="shared" si="570"/>
        <v>0</v>
      </c>
      <c r="O574" s="1">
        <f t="shared" si="570"/>
        <v>0</v>
      </c>
      <c r="P574" s="1">
        <f t="shared" si="570"/>
        <v>0</v>
      </c>
      <c r="Q574" s="1">
        <f t="shared" si="570"/>
        <v>0</v>
      </c>
      <c r="R574" s="1">
        <f t="shared" si="570"/>
        <v>0</v>
      </c>
      <c r="S574" s="1">
        <f t="shared" si="570"/>
        <v>0</v>
      </c>
      <c r="T574" s="1">
        <f t="shared" si="570"/>
        <v>0</v>
      </c>
      <c r="U574" s="1">
        <f t="shared" si="570"/>
        <v>0</v>
      </c>
      <c r="V574" s="1">
        <f t="shared" si="570"/>
        <v>0</v>
      </c>
      <c r="W574" s="1">
        <f t="shared" si="570"/>
        <v>0</v>
      </c>
      <c r="X574" s="1">
        <f t="shared" si="570"/>
        <v>0</v>
      </c>
      <c r="Y574" s="1">
        <f t="shared" si="567"/>
        <v>0</v>
      </c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1:57">
      <c r="A575">
        <f t="shared" si="562"/>
        <v>543</v>
      </c>
      <c r="C575" s="2">
        <v>8540</v>
      </c>
      <c r="F575" t="s">
        <v>97</v>
      </c>
      <c r="G575" s="13"/>
      <c r="H575" s="10"/>
      <c r="I575" s="1">
        <f>'O and M Class.'!G$83</f>
        <v>0</v>
      </c>
      <c r="J575" s="1">
        <f t="shared" ref="J575:X575" si="571">+J83+J247+J411</f>
        <v>0</v>
      </c>
      <c r="K575" s="1">
        <f t="shared" si="571"/>
        <v>0</v>
      </c>
      <c r="L575" s="1">
        <f t="shared" si="571"/>
        <v>0</v>
      </c>
      <c r="M575" s="1">
        <f t="shared" si="571"/>
        <v>0</v>
      </c>
      <c r="N575" s="1">
        <f t="shared" si="571"/>
        <v>0</v>
      </c>
      <c r="O575" s="1">
        <f t="shared" si="571"/>
        <v>0</v>
      </c>
      <c r="P575" s="1">
        <f t="shared" si="571"/>
        <v>0</v>
      </c>
      <c r="Q575" s="1">
        <f t="shared" si="571"/>
        <v>0</v>
      </c>
      <c r="R575" s="1">
        <f t="shared" si="571"/>
        <v>0</v>
      </c>
      <c r="S575" s="1">
        <f t="shared" si="571"/>
        <v>0</v>
      </c>
      <c r="T575" s="1">
        <f t="shared" si="571"/>
        <v>0</v>
      </c>
      <c r="U575" s="1">
        <f t="shared" si="571"/>
        <v>0</v>
      </c>
      <c r="V575" s="1">
        <f t="shared" si="571"/>
        <v>0</v>
      </c>
      <c r="W575" s="1">
        <f t="shared" si="571"/>
        <v>0</v>
      </c>
      <c r="X575" s="1">
        <f t="shared" si="571"/>
        <v>0</v>
      </c>
      <c r="Y575" s="1">
        <f t="shared" si="567"/>
        <v>0</v>
      </c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1:57">
      <c r="A576">
        <f t="shared" si="562"/>
        <v>544</v>
      </c>
      <c r="C576" s="2">
        <v>8550</v>
      </c>
      <c r="F576" t="s">
        <v>88</v>
      </c>
      <c r="G576" s="13"/>
      <c r="H576" s="10"/>
      <c r="I576" s="1">
        <f>'O and M Class.'!G$84</f>
        <v>206.00858813511107</v>
      </c>
      <c r="J576" s="1">
        <f t="shared" ref="J576:X576" si="572">+J84+J248+J412</f>
        <v>95.957587930259962</v>
      </c>
      <c r="K576" s="1">
        <f t="shared" si="572"/>
        <v>51.779205139675476</v>
      </c>
      <c r="L576" s="1">
        <f t="shared" si="572"/>
        <v>1.1750678893943554</v>
      </c>
      <c r="M576" s="1">
        <f t="shared" si="572"/>
        <v>29.880405508400369</v>
      </c>
      <c r="N576" s="1">
        <f t="shared" si="572"/>
        <v>27.216321667380921</v>
      </c>
      <c r="O576" s="1">
        <f t="shared" si="572"/>
        <v>0</v>
      </c>
      <c r="P576" s="1">
        <f t="shared" si="572"/>
        <v>0</v>
      </c>
      <c r="Q576" s="1">
        <f t="shared" si="572"/>
        <v>0</v>
      </c>
      <c r="R576" s="1">
        <f t="shared" si="572"/>
        <v>0</v>
      </c>
      <c r="S576" s="1">
        <f t="shared" si="572"/>
        <v>0</v>
      </c>
      <c r="T576" s="1">
        <f t="shared" si="572"/>
        <v>0</v>
      </c>
      <c r="U576" s="1">
        <f t="shared" si="572"/>
        <v>0</v>
      </c>
      <c r="V576" s="1">
        <f t="shared" si="572"/>
        <v>0</v>
      </c>
      <c r="W576" s="1">
        <f t="shared" si="572"/>
        <v>0</v>
      </c>
      <c r="X576" s="1">
        <f t="shared" si="572"/>
        <v>0</v>
      </c>
      <c r="Y576" s="1">
        <f t="shared" si="567"/>
        <v>0</v>
      </c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1:57">
      <c r="A577">
        <f t="shared" si="562"/>
        <v>545</v>
      </c>
      <c r="C577" s="2">
        <v>8560</v>
      </c>
      <c r="F577" t="s">
        <v>98</v>
      </c>
      <c r="G577" s="13"/>
      <c r="H577" s="10"/>
      <c r="I577" s="1">
        <f>'O and M Class.'!G$85</f>
        <v>175659.43764801498</v>
      </c>
      <c r="J577" s="1">
        <f t="shared" ref="J577:X577" si="573">+J85+J249+J413</f>
        <v>81821.132247333662</v>
      </c>
      <c r="K577" s="1">
        <f t="shared" si="573"/>
        <v>44151.101364430971</v>
      </c>
      <c r="L577" s="1">
        <f t="shared" si="573"/>
        <v>1001.9570859535081</v>
      </c>
      <c r="M577" s="1">
        <f t="shared" si="573"/>
        <v>25478.429204406952</v>
      </c>
      <c r="N577" s="1">
        <f t="shared" si="573"/>
        <v>23206.817745889894</v>
      </c>
      <c r="O577" s="1">
        <f t="shared" si="573"/>
        <v>0</v>
      </c>
      <c r="P577" s="1">
        <f t="shared" si="573"/>
        <v>0</v>
      </c>
      <c r="Q577" s="1">
        <f t="shared" si="573"/>
        <v>0</v>
      </c>
      <c r="R577" s="1">
        <f t="shared" si="573"/>
        <v>0</v>
      </c>
      <c r="S577" s="1">
        <f t="shared" si="573"/>
        <v>0</v>
      </c>
      <c r="T577" s="1">
        <f t="shared" si="573"/>
        <v>0</v>
      </c>
      <c r="U577" s="1">
        <f t="shared" si="573"/>
        <v>0</v>
      </c>
      <c r="V577" s="1">
        <f t="shared" si="573"/>
        <v>0</v>
      </c>
      <c r="W577" s="1">
        <f t="shared" si="573"/>
        <v>0</v>
      </c>
      <c r="X577" s="1">
        <f t="shared" si="573"/>
        <v>0</v>
      </c>
      <c r="Y577" s="1">
        <f t="shared" si="567"/>
        <v>0</v>
      </c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1:57">
      <c r="A578">
        <f t="shared" si="562"/>
        <v>546</v>
      </c>
      <c r="C578" s="2">
        <v>8570</v>
      </c>
      <c r="F578" t="s">
        <v>89</v>
      </c>
      <c r="G578" s="13"/>
      <c r="H578" s="10"/>
      <c r="I578" s="1">
        <f>'O and M Class.'!G$86</f>
        <v>11942.272320565902</v>
      </c>
      <c r="J578" s="1">
        <f t="shared" ref="J578:X578" si="574">+J86+J250+J414</f>
        <v>5562.6401630219316</v>
      </c>
      <c r="K578" s="1">
        <f t="shared" si="574"/>
        <v>3001.62907730282</v>
      </c>
      <c r="L578" s="1">
        <f t="shared" si="574"/>
        <v>68.118425825511963</v>
      </c>
      <c r="M578" s="1">
        <f t="shared" si="574"/>
        <v>1732.1605029214634</v>
      </c>
      <c r="N578" s="1">
        <f t="shared" si="574"/>
        <v>1577.7241514941754</v>
      </c>
      <c r="O578" s="1">
        <f t="shared" si="574"/>
        <v>0</v>
      </c>
      <c r="P578" s="1">
        <f t="shared" si="574"/>
        <v>0</v>
      </c>
      <c r="Q578" s="1">
        <f t="shared" si="574"/>
        <v>0</v>
      </c>
      <c r="R578" s="1">
        <f t="shared" si="574"/>
        <v>0</v>
      </c>
      <c r="S578" s="1">
        <f t="shared" si="574"/>
        <v>0</v>
      </c>
      <c r="T578" s="1">
        <f t="shared" si="574"/>
        <v>0</v>
      </c>
      <c r="U578" s="1">
        <f t="shared" si="574"/>
        <v>0</v>
      </c>
      <c r="V578" s="1">
        <f t="shared" si="574"/>
        <v>0</v>
      </c>
      <c r="W578" s="1">
        <f t="shared" si="574"/>
        <v>0</v>
      </c>
      <c r="X578" s="1">
        <f t="shared" si="574"/>
        <v>0</v>
      </c>
      <c r="Y578" s="1">
        <f t="shared" si="567"/>
        <v>0</v>
      </c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1:57">
      <c r="A579">
        <f t="shared" si="562"/>
        <v>547</v>
      </c>
      <c r="C579" s="2">
        <v>8580</v>
      </c>
      <c r="F579" t="s">
        <v>99</v>
      </c>
      <c r="G579" s="13"/>
      <c r="H579" s="10"/>
      <c r="I579" s="1">
        <f>'O and M Class.'!G$87</f>
        <v>0</v>
      </c>
      <c r="J579" s="1">
        <f t="shared" ref="J579:X579" si="575">+J87+J251+J415</f>
        <v>0</v>
      </c>
      <c r="K579" s="1">
        <f t="shared" si="575"/>
        <v>0</v>
      </c>
      <c r="L579" s="1">
        <f t="shared" si="575"/>
        <v>0</v>
      </c>
      <c r="M579" s="1">
        <f t="shared" si="575"/>
        <v>0</v>
      </c>
      <c r="N579" s="1">
        <f t="shared" si="575"/>
        <v>0</v>
      </c>
      <c r="O579" s="1">
        <f t="shared" si="575"/>
        <v>0</v>
      </c>
      <c r="P579" s="1">
        <f t="shared" si="575"/>
        <v>0</v>
      </c>
      <c r="Q579" s="1">
        <f t="shared" si="575"/>
        <v>0</v>
      </c>
      <c r="R579" s="1">
        <f t="shared" si="575"/>
        <v>0</v>
      </c>
      <c r="S579" s="1">
        <f t="shared" si="575"/>
        <v>0</v>
      </c>
      <c r="T579" s="1">
        <f t="shared" si="575"/>
        <v>0</v>
      </c>
      <c r="U579" s="1">
        <f t="shared" si="575"/>
        <v>0</v>
      </c>
      <c r="V579" s="1">
        <f t="shared" si="575"/>
        <v>0</v>
      </c>
      <c r="W579" s="1">
        <f t="shared" si="575"/>
        <v>0</v>
      </c>
      <c r="X579" s="1">
        <f t="shared" si="575"/>
        <v>0</v>
      </c>
      <c r="Y579" s="1">
        <f t="shared" si="567"/>
        <v>0</v>
      </c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1:57">
      <c r="A580">
        <f t="shared" si="562"/>
        <v>548</v>
      </c>
      <c r="C580" s="2">
        <v>8580</v>
      </c>
      <c r="F580" t="s">
        <v>100</v>
      </c>
      <c r="G580" s="13"/>
      <c r="H580" s="10"/>
      <c r="I580" s="1">
        <f>'O and M Class.'!G$88</f>
        <v>0</v>
      </c>
      <c r="J580" s="1">
        <f t="shared" ref="J580:X580" si="576">+J88+J252+J416</f>
        <v>0</v>
      </c>
      <c r="K580" s="1">
        <f t="shared" si="576"/>
        <v>0</v>
      </c>
      <c r="L580" s="1">
        <f t="shared" si="576"/>
        <v>0</v>
      </c>
      <c r="M580" s="1">
        <f t="shared" si="576"/>
        <v>0</v>
      </c>
      <c r="N580" s="1">
        <f t="shared" si="576"/>
        <v>0</v>
      </c>
      <c r="O580" s="1">
        <f t="shared" si="576"/>
        <v>0</v>
      </c>
      <c r="P580" s="1">
        <f t="shared" si="576"/>
        <v>0</v>
      </c>
      <c r="Q580" s="1">
        <f t="shared" si="576"/>
        <v>0</v>
      </c>
      <c r="R580" s="1">
        <f t="shared" si="576"/>
        <v>0</v>
      </c>
      <c r="S580" s="1">
        <f t="shared" si="576"/>
        <v>0</v>
      </c>
      <c r="T580" s="1">
        <f t="shared" si="576"/>
        <v>0</v>
      </c>
      <c r="U580" s="1">
        <f t="shared" si="576"/>
        <v>0</v>
      </c>
      <c r="V580" s="1">
        <f t="shared" si="576"/>
        <v>0</v>
      </c>
      <c r="W580" s="1">
        <f t="shared" si="576"/>
        <v>0</v>
      </c>
      <c r="X580" s="1">
        <f t="shared" si="576"/>
        <v>0</v>
      </c>
      <c r="Y580" s="1">
        <f t="shared" si="567"/>
        <v>0</v>
      </c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1:57">
      <c r="A581">
        <f t="shared" si="562"/>
        <v>549</v>
      </c>
      <c r="C581" s="2">
        <v>8590</v>
      </c>
      <c r="F581" t="s">
        <v>77</v>
      </c>
      <c r="G581" s="13"/>
      <c r="H581" s="10"/>
      <c r="I581" s="1">
        <f>'O and M Class.'!G$89</f>
        <v>0</v>
      </c>
      <c r="J581" s="1">
        <f t="shared" ref="J581:X581" si="577">+J89+J253+J417</f>
        <v>0</v>
      </c>
      <c r="K581" s="1">
        <f t="shared" si="577"/>
        <v>0</v>
      </c>
      <c r="L581" s="1">
        <f t="shared" si="577"/>
        <v>0</v>
      </c>
      <c r="M581" s="1">
        <f t="shared" si="577"/>
        <v>0</v>
      </c>
      <c r="N581" s="1">
        <f t="shared" si="577"/>
        <v>0</v>
      </c>
      <c r="O581" s="1">
        <f t="shared" si="577"/>
        <v>0</v>
      </c>
      <c r="P581" s="1">
        <f t="shared" si="577"/>
        <v>0</v>
      </c>
      <c r="Q581" s="1">
        <f t="shared" si="577"/>
        <v>0</v>
      </c>
      <c r="R581" s="1">
        <f t="shared" si="577"/>
        <v>0</v>
      </c>
      <c r="S581" s="1">
        <f t="shared" si="577"/>
        <v>0</v>
      </c>
      <c r="T581" s="1">
        <f t="shared" si="577"/>
        <v>0</v>
      </c>
      <c r="U581" s="1">
        <f t="shared" si="577"/>
        <v>0</v>
      </c>
      <c r="V581" s="1">
        <f t="shared" si="577"/>
        <v>0</v>
      </c>
      <c r="W581" s="1">
        <f t="shared" si="577"/>
        <v>0</v>
      </c>
      <c r="X581" s="1">
        <f t="shared" si="577"/>
        <v>0</v>
      </c>
      <c r="Y581" s="1">
        <f t="shared" si="567"/>
        <v>0</v>
      </c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1:57">
      <c r="A582">
        <f t="shared" si="562"/>
        <v>550</v>
      </c>
      <c r="C582" s="2">
        <v>8600</v>
      </c>
      <c r="F582" t="s">
        <v>90</v>
      </c>
      <c r="G582" s="13"/>
      <c r="H582" s="10"/>
      <c r="I582" s="1">
        <f>'O and M Class.'!G$90</f>
        <v>0</v>
      </c>
      <c r="J582" s="1">
        <f t="shared" ref="J582:X582" si="578">+J90+J254+J418</f>
        <v>0</v>
      </c>
      <c r="K582" s="1">
        <f t="shared" si="578"/>
        <v>0</v>
      </c>
      <c r="L582" s="1">
        <f t="shared" si="578"/>
        <v>0</v>
      </c>
      <c r="M582" s="1">
        <f t="shared" si="578"/>
        <v>0</v>
      </c>
      <c r="N582" s="1">
        <f t="shared" si="578"/>
        <v>0</v>
      </c>
      <c r="O582" s="1">
        <f t="shared" si="578"/>
        <v>0</v>
      </c>
      <c r="P582" s="1">
        <f t="shared" si="578"/>
        <v>0</v>
      </c>
      <c r="Q582" s="1">
        <f t="shared" si="578"/>
        <v>0</v>
      </c>
      <c r="R582" s="1">
        <f t="shared" si="578"/>
        <v>0</v>
      </c>
      <c r="S582" s="1">
        <f t="shared" si="578"/>
        <v>0</v>
      </c>
      <c r="T582" s="1">
        <f t="shared" si="578"/>
        <v>0</v>
      </c>
      <c r="U582" s="1">
        <f t="shared" si="578"/>
        <v>0</v>
      </c>
      <c r="V582" s="1">
        <f t="shared" si="578"/>
        <v>0</v>
      </c>
      <c r="W582" s="1">
        <f t="shared" si="578"/>
        <v>0</v>
      </c>
      <c r="X582" s="1">
        <f t="shared" si="578"/>
        <v>0</v>
      </c>
      <c r="Y582" s="1">
        <f t="shared" si="567"/>
        <v>0</v>
      </c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1:57">
      <c r="A583">
        <f t="shared" si="562"/>
        <v>551</v>
      </c>
      <c r="C583" s="2"/>
      <c r="E583" t="s">
        <v>79</v>
      </c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1:57">
      <c r="A584">
        <f t="shared" si="562"/>
        <v>552</v>
      </c>
      <c r="C584" s="2">
        <v>8610</v>
      </c>
      <c r="F584" t="s">
        <v>87</v>
      </c>
      <c r="G584" s="13"/>
      <c r="H584" s="10"/>
      <c r="I584" s="1">
        <f>'O and M Class.'!G$92</f>
        <v>0</v>
      </c>
      <c r="J584" s="1">
        <f t="shared" ref="J584:X584" si="579">+J92+J256+J420</f>
        <v>0</v>
      </c>
      <c r="K584" s="1">
        <f t="shared" si="579"/>
        <v>0</v>
      </c>
      <c r="L584" s="1">
        <f t="shared" si="579"/>
        <v>0</v>
      </c>
      <c r="M584" s="1">
        <f t="shared" si="579"/>
        <v>0</v>
      </c>
      <c r="N584" s="1">
        <f t="shared" si="579"/>
        <v>0</v>
      </c>
      <c r="O584" s="1">
        <f t="shared" si="579"/>
        <v>0</v>
      </c>
      <c r="P584" s="1">
        <f t="shared" si="579"/>
        <v>0</v>
      </c>
      <c r="Q584" s="1">
        <f t="shared" si="579"/>
        <v>0</v>
      </c>
      <c r="R584" s="1">
        <f t="shared" si="579"/>
        <v>0</v>
      </c>
      <c r="S584" s="1">
        <f t="shared" si="579"/>
        <v>0</v>
      </c>
      <c r="T584" s="1">
        <f t="shared" si="579"/>
        <v>0</v>
      </c>
      <c r="U584" s="1">
        <f t="shared" si="579"/>
        <v>0</v>
      </c>
      <c r="V584" s="1">
        <f t="shared" si="579"/>
        <v>0</v>
      </c>
      <c r="W584" s="1">
        <f t="shared" si="579"/>
        <v>0</v>
      </c>
      <c r="X584" s="1">
        <f t="shared" si="579"/>
        <v>0</v>
      </c>
      <c r="Y584" s="1">
        <f t="shared" ref="Y584:Y591" si="580">SUM(J584:X584)-I584</f>
        <v>0</v>
      </c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1:57">
      <c r="A585">
        <f t="shared" si="562"/>
        <v>553</v>
      </c>
      <c r="C585" s="2">
        <v>8620</v>
      </c>
      <c r="F585" t="s">
        <v>80</v>
      </c>
      <c r="G585" s="13"/>
      <c r="H585" s="10"/>
      <c r="I585" s="1">
        <f>'O and M Class.'!G$93</f>
        <v>0</v>
      </c>
      <c r="J585" s="1">
        <f t="shared" ref="J585:X585" si="581">+J93+J257+J421</f>
        <v>0</v>
      </c>
      <c r="K585" s="1">
        <f t="shared" si="581"/>
        <v>0</v>
      </c>
      <c r="L585" s="1">
        <f t="shared" si="581"/>
        <v>0</v>
      </c>
      <c r="M585" s="1">
        <f t="shared" si="581"/>
        <v>0</v>
      </c>
      <c r="N585" s="1">
        <f t="shared" si="581"/>
        <v>0</v>
      </c>
      <c r="O585" s="1">
        <f t="shared" si="581"/>
        <v>0</v>
      </c>
      <c r="P585" s="1">
        <f t="shared" si="581"/>
        <v>0</v>
      </c>
      <c r="Q585" s="1">
        <f t="shared" si="581"/>
        <v>0</v>
      </c>
      <c r="R585" s="1">
        <f t="shared" si="581"/>
        <v>0</v>
      </c>
      <c r="S585" s="1">
        <f t="shared" si="581"/>
        <v>0</v>
      </c>
      <c r="T585" s="1">
        <f t="shared" si="581"/>
        <v>0</v>
      </c>
      <c r="U585" s="1">
        <f t="shared" si="581"/>
        <v>0</v>
      </c>
      <c r="V585" s="1">
        <f t="shared" si="581"/>
        <v>0</v>
      </c>
      <c r="W585" s="1">
        <f t="shared" si="581"/>
        <v>0</v>
      </c>
      <c r="X585" s="1">
        <f t="shared" si="581"/>
        <v>0</v>
      </c>
      <c r="Y585" s="1">
        <f t="shared" si="580"/>
        <v>0</v>
      </c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</row>
    <row r="586" spans="1:57">
      <c r="A586">
        <f t="shared" si="562"/>
        <v>554</v>
      </c>
      <c r="C586" s="2">
        <v>8630</v>
      </c>
      <c r="F586" t="s">
        <v>62</v>
      </c>
      <c r="G586" s="13"/>
      <c r="H586" s="10"/>
      <c r="I586" s="1">
        <f>'O and M Class.'!G$94</f>
        <v>4140.587861285002</v>
      </c>
      <c r="J586" s="1">
        <f t="shared" ref="J586:X586" si="582">+J94+J258+J422</f>
        <v>1928.6614571701209</v>
      </c>
      <c r="K586" s="1">
        <f t="shared" si="582"/>
        <v>1040.7155847683109</v>
      </c>
      <c r="L586" s="1">
        <f t="shared" si="582"/>
        <v>23.617810709042033</v>
      </c>
      <c r="M586" s="1">
        <f t="shared" si="582"/>
        <v>600.56935226997678</v>
      </c>
      <c r="N586" s="1">
        <f t="shared" si="582"/>
        <v>547.02365636755144</v>
      </c>
      <c r="O586" s="1">
        <f t="shared" si="582"/>
        <v>0</v>
      </c>
      <c r="P586" s="1">
        <f t="shared" si="582"/>
        <v>0</v>
      </c>
      <c r="Q586" s="1">
        <f t="shared" si="582"/>
        <v>0</v>
      </c>
      <c r="R586" s="1">
        <f t="shared" si="582"/>
        <v>0</v>
      </c>
      <c r="S586" s="1">
        <f t="shared" si="582"/>
        <v>0</v>
      </c>
      <c r="T586" s="1">
        <f t="shared" si="582"/>
        <v>0</v>
      </c>
      <c r="U586" s="1">
        <f t="shared" si="582"/>
        <v>0</v>
      </c>
      <c r="V586" s="1">
        <f t="shared" si="582"/>
        <v>0</v>
      </c>
      <c r="W586" s="1">
        <f t="shared" si="582"/>
        <v>0</v>
      </c>
      <c r="X586" s="1">
        <f t="shared" si="582"/>
        <v>0</v>
      </c>
      <c r="Y586" s="1">
        <f t="shared" si="580"/>
        <v>0</v>
      </c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</row>
    <row r="587" spans="1:57">
      <c r="A587">
        <f t="shared" si="562"/>
        <v>555</v>
      </c>
      <c r="C587" s="2">
        <v>8640</v>
      </c>
      <c r="F587" t="s">
        <v>93</v>
      </c>
      <c r="G587" s="13"/>
      <c r="H587" s="10"/>
      <c r="I587" s="1">
        <f>'O and M Class.'!G$95</f>
        <v>0</v>
      </c>
      <c r="J587" s="1">
        <f t="shared" ref="J587:X587" si="583">+J95+J259+J423</f>
        <v>0</v>
      </c>
      <c r="K587" s="1">
        <f t="shared" si="583"/>
        <v>0</v>
      </c>
      <c r="L587" s="1">
        <f t="shared" si="583"/>
        <v>0</v>
      </c>
      <c r="M587" s="1">
        <f t="shared" si="583"/>
        <v>0</v>
      </c>
      <c r="N587" s="1">
        <f t="shared" si="583"/>
        <v>0</v>
      </c>
      <c r="O587" s="1">
        <f t="shared" si="583"/>
        <v>0</v>
      </c>
      <c r="P587" s="1">
        <f t="shared" si="583"/>
        <v>0</v>
      </c>
      <c r="Q587" s="1">
        <f t="shared" si="583"/>
        <v>0</v>
      </c>
      <c r="R587" s="1">
        <f t="shared" si="583"/>
        <v>0</v>
      </c>
      <c r="S587" s="1">
        <f t="shared" si="583"/>
        <v>0</v>
      </c>
      <c r="T587" s="1">
        <f t="shared" si="583"/>
        <v>0</v>
      </c>
      <c r="U587" s="1">
        <f t="shared" si="583"/>
        <v>0</v>
      </c>
      <c r="V587" s="1">
        <f t="shared" si="583"/>
        <v>0</v>
      </c>
      <c r="W587" s="1">
        <f t="shared" si="583"/>
        <v>0</v>
      </c>
      <c r="X587" s="1">
        <f t="shared" si="583"/>
        <v>0</v>
      </c>
      <c r="Y587" s="1">
        <f t="shared" si="580"/>
        <v>0</v>
      </c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</row>
    <row r="588" spans="1:57">
      <c r="A588">
        <f t="shared" si="562"/>
        <v>556</v>
      </c>
      <c r="C588" s="2">
        <v>8650</v>
      </c>
      <c r="F588" t="s">
        <v>83</v>
      </c>
      <c r="G588" s="13"/>
      <c r="H588" s="10"/>
      <c r="I588" s="1">
        <f>'O and M Class.'!G$96</f>
        <v>0</v>
      </c>
      <c r="J588" s="1">
        <f t="shared" ref="J588:X588" si="584">+J96+J260+J424</f>
        <v>0</v>
      </c>
      <c r="K588" s="1">
        <f t="shared" si="584"/>
        <v>0</v>
      </c>
      <c r="L588" s="1">
        <f t="shared" si="584"/>
        <v>0</v>
      </c>
      <c r="M588" s="1">
        <f t="shared" si="584"/>
        <v>0</v>
      </c>
      <c r="N588" s="1">
        <f t="shared" si="584"/>
        <v>0</v>
      </c>
      <c r="O588" s="1">
        <f t="shared" si="584"/>
        <v>0</v>
      </c>
      <c r="P588" s="1">
        <f t="shared" si="584"/>
        <v>0</v>
      </c>
      <c r="Q588" s="1">
        <f t="shared" si="584"/>
        <v>0</v>
      </c>
      <c r="R588" s="1">
        <f t="shared" si="584"/>
        <v>0</v>
      </c>
      <c r="S588" s="1">
        <f t="shared" si="584"/>
        <v>0</v>
      </c>
      <c r="T588" s="1">
        <f t="shared" si="584"/>
        <v>0</v>
      </c>
      <c r="U588" s="1">
        <f t="shared" si="584"/>
        <v>0</v>
      </c>
      <c r="V588" s="1">
        <f t="shared" si="584"/>
        <v>0</v>
      </c>
      <c r="W588" s="1">
        <f t="shared" si="584"/>
        <v>0</v>
      </c>
      <c r="X588" s="1">
        <f t="shared" si="584"/>
        <v>0</v>
      </c>
      <c r="Y588" s="1">
        <f t="shared" si="580"/>
        <v>0</v>
      </c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</row>
    <row r="589" spans="1:57">
      <c r="A589">
        <f t="shared" si="562"/>
        <v>557</v>
      </c>
      <c r="C589" s="2">
        <v>8660</v>
      </c>
      <c r="F589" t="s">
        <v>101</v>
      </c>
      <c r="G589" s="13"/>
      <c r="H589" s="10"/>
      <c r="I589" s="1">
        <f>'O and M Class.'!G$97</f>
        <v>0</v>
      </c>
      <c r="J589" s="1">
        <f t="shared" ref="J589:X589" si="585">+J97+J261+J425</f>
        <v>0</v>
      </c>
      <c r="K589" s="1">
        <f t="shared" si="585"/>
        <v>0</v>
      </c>
      <c r="L589" s="1">
        <f t="shared" si="585"/>
        <v>0</v>
      </c>
      <c r="M589" s="1">
        <f t="shared" si="585"/>
        <v>0</v>
      </c>
      <c r="N589" s="1">
        <f t="shared" si="585"/>
        <v>0</v>
      </c>
      <c r="O589" s="1">
        <f t="shared" si="585"/>
        <v>0</v>
      </c>
      <c r="P589" s="1">
        <f t="shared" si="585"/>
        <v>0</v>
      </c>
      <c r="Q589" s="1">
        <f t="shared" si="585"/>
        <v>0</v>
      </c>
      <c r="R589" s="1">
        <f t="shared" si="585"/>
        <v>0</v>
      </c>
      <c r="S589" s="1">
        <f t="shared" si="585"/>
        <v>0</v>
      </c>
      <c r="T589" s="1">
        <f t="shared" si="585"/>
        <v>0</v>
      </c>
      <c r="U589" s="1">
        <f t="shared" si="585"/>
        <v>0</v>
      </c>
      <c r="V589" s="1">
        <f t="shared" si="585"/>
        <v>0</v>
      </c>
      <c r="W589" s="1">
        <f t="shared" si="585"/>
        <v>0</v>
      </c>
      <c r="X589" s="1">
        <f t="shared" si="585"/>
        <v>0</v>
      </c>
      <c r="Y589" s="1">
        <f t="shared" si="580"/>
        <v>0</v>
      </c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</row>
    <row r="590" spans="1:57">
      <c r="A590">
        <f t="shared" si="562"/>
        <v>558</v>
      </c>
      <c r="C590" s="2">
        <v>8670</v>
      </c>
      <c r="F590" t="s">
        <v>85</v>
      </c>
      <c r="G590" s="13"/>
      <c r="H590" s="10"/>
      <c r="I590" s="1">
        <f>'O and M Class.'!G$98</f>
        <v>0</v>
      </c>
      <c r="J590" s="1">
        <f t="shared" ref="J590:X590" si="586">+J98+J262+J426</f>
        <v>0</v>
      </c>
      <c r="K590" s="1">
        <f t="shared" si="586"/>
        <v>0</v>
      </c>
      <c r="L590" s="1">
        <f t="shared" si="586"/>
        <v>0</v>
      </c>
      <c r="M590" s="1">
        <f t="shared" si="586"/>
        <v>0</v>
      </c>
      <c r="N590" s="1">
        <f t="shared" si="586"/>
        <v>0</v>
      </c>
      <c r="O590" s="1">
        <f t="shared" si="586"/>
        <v>0</v>
      </c>
      <c r="P590" s="1">
        <f t="shared" si="586"/>
        <v>0</v>
      </c>
      <c r="Q590" s="1">
        <f t="shared" si="586"/>
        <v>0</v>
      </c>
      <c r="R590" s="1">
        <f t="shared" si="586"/>
        <v>0</v>
      </c>
      <c r="S590" s="1">
        <f t="shared" si="586"/>
        <v>0</v>
      </c>
      <c r="T590" s="1">
        <f t="shared" si="586"/>
        <v>0</v>
      </c>
      <c r="U590" s="1">
        <f t="shared" si="586"/>
        <v>0</v>
      </c>
      <c r="V590" s="1">
        <f t="shared" si="586"/>
        <v>0</v>
      </c>
      <c r="W590" s="1">
        <f t="shared" si="586"/>
        <v>0</v>
      </c>
      <c r="X590" s="1">
        <f t="shared" si="586"/>
        <v>0</v>
      </c>
      <c r="Y590" s="1">
        <f t="shared" si="580"/>
        <v>0</v>
      </c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</row>
    <row r="591" spans="1:57">
      <c r="A591">
        <f t="shared" si="562"/>
        <v>559</v>
      </c>
      <c r="C591" s="2"/>
      <c r="D591" t="s">
        <v>69</v>
      </c>
      <c r="H591" s="10"/>
      <c r="I591" s="1">
        <f>'O and M Class.'!G$99</f>
        <v>206350.34876901674</v>
      </c>
      <c r="J591" s="1">
        <f t="shared" ref="J591:X591" si="587">+J99+J263+J427</f>
        <v>96116.778022168161</v>
      </c>
      <c r="K591" s="1">
        <f t="shared" si="587"/>
        <v>51865.104927309869</v>
      </c>
      <c r="L591" s="1">
        <f t="shared" si="587"/>
        <v>1177.017283593874</v>
      </c>
      <c r="M591" s="1">
        <f t="shared" si="587"/>
        <v>29929.97599679773</v>
      </c>
      <c r="N591" s="1">
        <f t="shared" si="587"/>
        <v>27261.472539147118</v>
      </c>
      <c r="O591" s="1">
        <f t="shared" si="587"/>
        <v>0</v>
      </c>
      <c r="P591" s="1">
        <f t="shared" si="587"/>
        <v>0</v>
      </c>
      <c r="Q591" s="1">
        <f t="shared" si="587"/>
        <v>0</v>
      </c>
      <c r="R591" s="1">
        <f t="shared" si="587"/>
        <v>0</v>
      </c>
      <c r="S591" s="1">
        <f t="shared" si="587"/>
        <v>0</v>
      </c>
      <c r="T591" s="1">
        <f t="shared" si="587"/>
        <v>0</v>
      </c>
      <c r="U591" s="1">
        <f t="shared" si="587"/>
        <v>0</v>
      </c>
      <c r="V591" s="1">
        <f t="shared" si="587"/>
        <v>0</v>
      </c>
      <c r="W591" s="1">
        <f t="shared" si="587"/>
        <v>0</v>
      </c>
      <c r="X591" s="1">
        <f t="shared" si="587"/>
        <v>0</v>
      </c>
      <c r="Y591" s="1">
        <f t="shared" si="580"/>
        <v>0</v>
      </c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</row>
    <row r="592" spans="1:57">
      <c r="A592">
        <f t="shared" si="562"/>
        <v>560</v>
      </c>
      <c r="C592" s="2"/>
      <c r="H592" s="10"/>
      <c r="I592" s="1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</row>
    <row r="593" spans="1:57">
      <c r="A593">
        <f t="shared" si="562"/>
        <v>561</v>
      </c>
      <c r="C593" s="2"/>
      <c r="D593" t="s">
        <v>24</v>
      </c>
      <c r="H593" s="10"/>
      <c r="I593" s="1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</row>
    <row r="594" spans="1:57">
      <c r="A594">
        <f t="shared" si="562"/>
        <v>562</v>
      </c>
      <c r="C594" s="2"/>
      <c r="E594" t="s">
        <v>70</v>
      </c>
      <c r="H594" s="10"/>
      <c r="I594" s="1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</row>
    <row r="595" spans="1:57">
      <c r="A595">
        <f t="shared" si="562"/>
        <v>563</v>
      </c>
      <c r="C595" s="2">
        <v>8700</v>
      </c>
      <c r="F595" t="s">
        <v>385</v>
      </c>
      <c r="G595" s="13"/>
      <c r="H595" s="10"/>
      <c r="I595" s="1">
        <f>'O and M Class.'!G103</f>
        <v>1066179.4248226888</v>
      </c>
      <c r="J595" s="1">
        <f t="shared" ref="J595:X595" si="588">+J103+J267+J431</f>
        <v>643380.78749590437</v>
      </c>
      <c r="K595" s="1">
        <f t="shared" si="588"/>
        <v>240329.73668154649</v>
      </c>
      <c r="L595" s="1">
        <f t="shared" si="588"/>
        <v>3718.4188631701491</v>
      </c>
      <c r="M595" s="1">
        <f t="shared" si="588"/>
        <v>93337.777993826166</v>
      </c>
      <c r="N595" s="1">
        <f t="shared" si="588"/>
        <v>85412.703788241546</v>
      </c>
      <c r="O595" s="1">
        <f t="shared" si="588"/>
        <v>0</v>
      </c>
      <c r="P595" s="1">
        <f t="shared" si="588"/>
        <v>0</v>
      </c>
      <c r="Q595" s="1">
        <f t="shared" si="588"/>
        <v>0</v>
      </c>
      <c r="R595" s="1">
        <f t="shared" si="588"/>
        <v>0</v>
      </c>
      <c r="S595" s="1">
        <f t="shared" si="588"/>
        <v>0</v>
      </c>
      <c r="T595" s="1">
        <f t="shared" si="588"/>
        <v>0</v>
      </c>
      <c r="U595" s="1">
        <f t="shared" si="588"/>
        <v>0</v>
      </c>
      <c r="V595" s="1">
        <f t="shared" si="588"/>
        <v>0</v>
      </c>
      <c r="W595" s="1">
        <f t="shared" si="588"/>
        <v>0</v>
      </c>
      <c r="X595" s="1">
        <f t="shared" si="588"/>
        <v>0</v>
      </c>
      <c r="Y595" s="1">
        <f t="shared" ref="Y595:Y606" si="589">SUM(J595:X595)-I595</f>
        <v>0</v>
      </c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</row>
    <row r="596" spans="1:57">
      <c r="A596">
        <f t="shared" si="562"/>
        <v>564</v>
      </c>
      <c r="C596" s="2">
        <v>8710</v>
      </c>
      <c r="F596" t="s">
        <v>188</v>
      </c>
      <c r="G596" s="13"/>
      <c r="H596" s="10"/>
      <c r="I596" s="1">
        <f>'O and M Class.'!G104</f>
        <v>398.30229242484671</v>
      </c>
      <c r="J596" s="1">
        <f t="shared" ref="J596:X596" si="590">+J104+J268+J432</f>
        <v>122.31064358992941</v>
      </c>
      <c r="K596" s="1">
        <f t="shared" si="590"/>
        <v>80.558638999289641</v>
      </c>
      <c r="L596" s="1">
        <f t="shared" si="590"/>
        <v>3.2506939009385749</v>
      </c>
      <c r="M596" s="1">
        <f t="shared" si="590"/>
        <v>90.318326360865697</v>
      </c>
      <c r="N596" s="1">
        <f t="shared" si="590"/>
        <v>101.8639895738234</v>
      </c>
      <c r="O596" s="1">
        <f t="shared" si="590"/>
        <v>0</v>
      </c>
      <c r="P596" s="1">
        <f t="shared" si="590"/>
        <v>0</v>
      </c>
      <c r="Q596" s="1">
        <f t="shared" si="590"/>
        <v>0</v>
      </c>
      <c r="R596" s="1">
        <f t="shared" si="590"/>
        <v>0</v>
      </c>
      <c r="S596" s="1">
        <f t="shared" si="590"/>
        <v>0</v>
      </c>
      <c r="T596" s="1">
        <f t="shared" si="590"/>
        <v>0</v>
      </c>
      <c r="U596" s="1">
        <f t="shared" si="590"/>
        <v>0</v>
      </c>
      <c r="V596" s="1">
        <f t="shared" si="590"/>
        <v>0</v>
      </c>
      <c r="W596" s="1">
        <f t="shared" si="590"/>
        <v>0</v>
      </c>
      <c r="X596" s="1">
        <f t="shared" si="590"/>
        <v>0</v>
      </c>
      <c r="Y596" s="1">
        <f t="shared" si="589"/>
        <v>0</v>
      </c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</row>
    <row r="597" spans="1:57">
      <c r="A597">
        <f t="shared" si="562"/>
        <v>565</v>
      </c>
      <c r="C597" s="2">
        <v>8711</v>
      </c>
      <c r="F597" t="s">
        <v>393</v>
      </c>
      <c r="G597" s="13"/>
      <c r="H597" s="10"/>
      <c r="I597" s="1">
        <f>'O and M Class.'!G105</f>
        <v>108130.06033341786</v>
      </c>
      <c r="J597" s="1">
        <f t="shared" ref="J597:X597" si="591">+J105+J269+J433</f>
        <v>33204.572311854492</v>
      </c>
      <c r="K597" s="1">
        <f t="shared" si="591"/>
        <v>21869.847753926268</v>
      </c>
      <c r="L597" s="1">
        <f t="shared" si="591"/>
        <v>882.48984331488259</v>
      </c>
      <c r="M597" s="1">
        <f t="shared" si="591"/>
        <v>24519.382048137333</v>
      </c>
      <c r="N597" s="1">
        <f t="shared" si="591"/>
        <v>27653.768376184889</v>
      </c>
      <c r="O597" s="1">
        <f t="shared" si="591"/>
        <v>0</v>
      </c>
      <c r="P597" s="1">
        <f t="shared" si="591"/>
        <v>0</v>
      </c>
      <c r="Q597" s="1">
        <f t="shared" si="591"/>
        <v>0</v>
      </c>
      <c r="R597" s="1">
        <f t="shared" si="591"/>
        <v>0</v>
      </c>
      <c r="S597" s="1">
        <f t="shared" si="591"/>
        <v>0</v>
      </c>
      <c r="T597" s="1">
        <f t="shared" si="591"/>
        <v>0</v>
      </c>
      <c r="U597" s="1">
        <f t="shared" si="591"/>
        <v>0</v>
      </c>
      <c r="V597" s="1">
        <f t="shared" si="591"/>
        <v>0</v>
      </c>
      <c r="W597" s="1">
        <f t="shared" si="591"/>
        <v>0</v>
      </c>
      <c r="X597" s="1">
        <f t="shared" si="591"/>
        <v>0</v>
      </c>
      <c r="Y597" s="1">
        <f t="shared" si="589"/>
        <v>0</v>
      </c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</row>
    <row r="598" spans="1:57">
      <c r="A598">
        <f>A596+1</f>
        <v>565</v>
      </c>
      <c r="C598" s="2">
        <v>8720</v>
      </c>
      <c r="F598" t="s">
        <v>386</v>
      </c>
      <c r="G598" s="13"/>
      <c r="H598" s="10"/>
      <c r="I598" s="1">
        <f>'O and M Class.'!G106</f>
        <v>0</v>
      </c>
      <c r="J598" s="1">
        <f t="shared" ref="J598:X598" si="592">+J106+J270+J434</f>
        <v>0</v>
      </c>
      <c r="K598" s="1">
        <f t="shared" si="592"/>
        <v>0</v>
      </c>
      <c r="L598" s="1">
        <f t="shared" si="592"/>
        <v>0</v>
      </c>
      <c r="M598" s="1">
        <f t="shared" si="592"/>
        <v>0</v>
      </c>
      <c r="N598" s="1">
        <f t="shared" si="592"/>
        <v>0</v>
      </c>
      <c r="O598" s="1">
        <f t="shared" si="592"/>
        <v>0</v>
      </c>
      <c r="P598" s="1">
        <f t="shared" si="592"/>
        <v>0</v>
      </c>
      <c r="Q598" s="1">
        <f t="shared" si="592"/>
        <v>0</v>
      </c>
      <c r="R598" s="1">
        <f t="shared" si="592"/>
        <v>0</v>
      </c>
      <c r="S598" s="1">
        <f t="shared" si="592"/>
        <v>0</v>
      </c>
      <c r="T598" s="1">
        <f t="shared" si="592"/>
        <v>0</v>
      </c>
      <c r="U598" s="1">
        <f t="shared" si="592"/>
        <v>0</v>
      </c>
      <c r="V598" s="1">
        <f t="shared" si="592"/>
        <v>0</v>
      </c>
      <c r="W598" s="1">
        <f t="shared" si="592"/>
        <v>0</v>
      </c>
      <c r="X598" s="1">
        <f t="shared" si="592"/>
        <v>0</v>
      </c>
      <c r="Y598" s="1">
        <f t="shared" si="589"/>
        <v>0</v>
      </c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</row>
    <row r="599" spans="1:57">
      <c r="A599">
        <f>A598+1</f>
        <v>566</v>
      </c>
      <c r="C599" s="2">
        <v>8740</v>
      </c>
      <c r="F599" t="s">
        <v>63</v>
      </c>
      <c r="G599" s="13"/>
      <c r="H599" s="10"/>
      <c r="I599" s="1">
        <f>'O and M Class.'!G107</f>
        <v>5954352.9625620693</v>
      </c>
      <c r="J599" s="1">
        <f t="shared" ref="J599:X599" si="593">+J107+J271+J435</f>
        <v>3615451.247197859</v>
      </c>
      <c r="K599" s="1">
        <f t="shared" si="593"/>
        <v>1215794.0808142058</v>
      </c>
      <c r="L599" s="1">
        <f t="shared" si="593"/>
        <v>22693.0210274815</v>
      </c>
      <c r="M599" s="1">
        <f t="shared" si="593"/>
        <v>576101.72414376133</v>
      </c>
      <c r="N599" s="1">
        <f t="shared" si="593"/>
        <v>524312.88937876094</v>
      </c>
      <c r="O599" s="1">
        <f t="shared" si="593"/>
        <v>0</v>
      </c>
      <c r="P599" s="1">
        <f t="shared" si="593"/>
        <v>0</v>
      </c>
      <c r="Q599" s="1">
        <f t="shared" si="593"/>
        <v>0</v>
      </c>
      <c r="R599" s="1">
        <f t="shared" si="593"/>
        <v>0</v>
      </c>
      <c r="S599" s="1">
        <f t="shared" si="593"/>
        <v>0</v>
      </c>
      <c r="T599" s="1">
        <f t="shared" si="593"/>
        <v>0</v>
      </c>
      <c r="U599" s="1">
        <f t="shared" si="593"/>
        <v>0</v>
      </c>
      <c r="V599" s="1">
        <f t="shared" si="593"/>
        <v>0</v>
      </c>
      <c r="W599" s="1">
        <f t="shared" si="593"/>
        <v>0</v>
      </c>
      <c r="X599" s="1">
        <f t="shared" si="593"/>
        <v>0</v>
      </c>
      <c r="Y599" s="1">
        <f>SUM(J599:X599)-I599</f>
        <v>0</v>
      </c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</row>
    <row r="600" spans="1:57">
      <c r="A600">
        <f t="shared" si="562"/>
        <v>567</v>
      </c>
      <c r="C600" s="2">
        <v>8750</v>
      </c>
      <c r="F600" t="s">
        <v>387</v>
      </c>
      <c r="G600" s="13"/>
      <c r="H600" s="10"/>
      <c r="I600" s="1">
        <f>'O and M Class.'!G108</f>
        <v>501120.33816182142</v>
      </c>
      <c r="J600" s="1">
        <f t="shared" ref="J600:X600" si="594">+J108+J272+J436</f>
        <v>304277.58700145816</v>
      </c>
      <c r="K600" s="1">
        <f t="shared" si="594"/>
        <v>102321.63674936068</v>
      </c>
      <c r="L600" s="1">
        <f t="shared" si="594"/>
        <v>1909.8522446864954</v>
      </c>
      <c r="M600" s="1">
        <f t="shared" si="594"/>
        <v>48484.913916542217</v>
      </c>
      <c r="N600" s="1">
        <f t="shared" si="594"/>
        <v>44126.348249773822</v>
      </c>
      <c r="O600" s="1">
        <f t="shared" si="594"/>
        <v>0</v>
      </c>
      <c r="P600" s="1">
        <f t="shared" si="594"/>
        <v>0</v>
      </c>
      <c r="Q600" s="1">
        <f t="shared" si="594"/>
        <v>0</v>
      </c>
      <c r="R600" s="1">
        <f t="shared" si="594"/>
        <v>0</v>
      </c>
      <c r="S600" s="1">
        <f t="shared" si="594"/>
        <v>0</v>
      </c>
      <c r="T600" s="1">
        <f t="shared" si="594"/>
        <v>0</v>
      </c>
      <c r="U600" s="1">
        <f t="shared" si="594"/>
        <v>0</v>
      </c>
      <c r="V600" s="1">
        <f t="shared" si="594"/>
        <v>0</v>
      </c>
      <c r="W600" s="1">
        <f t="shared" si="594"/>
        <v>0</v>
      </c>
      <c r="X600" s="1">
        <f t="shared" si="594"/>
        <v>0</v>
      </c>
      <c r="Y600" s="1">
        <f>SUM(J600:X600)-I600</f>
        <v>0</v>
      </c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</row>
    <row r="601" spans="1:57">
      <c r="A601">
        <f t="shared" si="562"/>
        <v>568</v>
      </c>
      <c r="C601" s="2">
        <v>8760</v>
      </c>
      <c r="F601" t="s">
        <v>388</v>
      </c>
      <c r="G601" s="13"/>
      <c r="H601" s="10"/>
      <c r="I601" s="1">
        <f>'O and M Class.'!G109</f>
        <v>27244.434147245847</v>
      </c>
      <c r="J601" s="1">
        <f t="shared" ref="J601:X601" si="595">+J109+J273+J437</f>
        <v>0</v>
      </c>
      <c r="K601" s="1">
        <f t="shared" si="595"/>
        <v>26978.437893661365</v>
      </c>
      <c r="L601" s="1">
        <f t="shared" si="595"/>
        <v>10.916202495693652</v>
      </c>
      <c r="M601" s="1">
        <f t="shared" si="595"/>
        <v>160.77306457960285</v>
      </c>
      <c r="N601" s="1">
        <f t="shared" si="595"/>
        <v>94.306986509188462</v>
      </c>
      <c r="O601" s="1">
        <f t="shared" si="595"/>
        <v>0</v>
      </c>
      <c r="P601" s="1">
        <f t="shared" si="595"/>
        <v>0</v>
      </c>
      <c r="Q601" s="1">
        <f t="shared" si="595"/>
        <v>0</v>
      </c>
      <c r="R601" s="1">
        <f t="shared" si="595"/>
        <v>0</v>
      </c>
      <c r="S601" s="1">
        <f t="shared" si="595"/>
        <v>0</v>
      </c>
      <c r="T601" s="1">
        <f t="shared" si="595"/>
        <v>0</v>
      </c>
      <c r="U601" s="1">
        <f t="shared" si="595"/>
        <v>0</v>
      </c>
      <c r="V601" s="1">
        <f t="shared" si="595"/>
        <v>0</v>
      </c>
      <c r="W601" s="1">
        <f t="shared" si="595"/>
        <v>0</v>
      </c>
      <c r="X601" s="1">
        <f t="shared" si="595"/>
        <v>0</v>
      </c>
      <c r="Y601" s="1">
        <f>SUM(J601:X601)-I601</f>
        <v>0</v>
      </c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</row>
    <row r="602" spans="1:57">
      <c r="A602">
        <f t="shared" si="562"/>
        <v>569</v>
      </c>
      <c r="C602" s="2">
        <v>8770</v>
      </c>
      <c r="F602" t="s">
        <v>389</v>
      </c>
      <c r="G602" s="13"/>
      <c r="H602" s="10"/>
      <c r="I602" s="1">
        <f>'O and M Class.'!G110</f>
        <v>3528.6627085332993</v>
      </c>
      <c r="J602" s="1">
        <f t="shared" ref="J602:X602" si="596">+J110+J274+J438</f>
        <v>2142.5851088642621</v>
      </c>
      <c r="K602" s="1">
        <f t="shared" si="596"/>
        <v>720.50267446332771</v>
      </c>
      <c r="L602" s="1">
        <f t="shared" si="596"/>
        <v>13.448315467207451</v>
      </c>
      <c r="M602" s="1">
        <f t="shared" si="596"/>
        <v>341.40882864846418</v>
      </c>
      <c r="N602" s="1">
        <f t="shared" si="596"/>
        <v>310.7177810900377</v>
      </c>
      <c r="O602" s="1">
        <f t="shared" si="596"/>
        <v>0</v>
      </c>
      <c r="P602" s="1">
        <f t="shared" si="596"/>
        <v>0</v>
      </c>
      <c r="Q602" s="1">
        <f t="shared" si="596"/>
        <v>0</v>
      </c>
      <c r="R602" s="1">
        <f t="shared" si="596"/>
        <v>0</v>
      </c>
      <c r="S602" s="1">
        <f t="shared" si="596"/>
        <v>0</v>
      </c>
      <c r="T602" s="1">
        <f t="shared" si="596"/>
        <v>0</v>
      </c>
      <c r="U602" s="1">
        <f t="shared" si="596"/>
        <v>0</v>
      </c>
      <c r="V602" s="1">
        <f t="shared" si="596"/>
        <v>0</v>
      </c>
      <c r="W602" s="1">
        <f t="shared" si="596"/>
        <v>0</v>
      </c>
      <c r="X602" s="1">
        <f t="shared" si="596"/>
        <v>0</v>
      </c>
      <c r="Y602" s="1">
        <f t="shared" si="589"/>
        <v>0</v>
      </c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</row>
    <row r="603" spans="1:57">
      <c r="A603">
        <f t="shared" si="562"/>
        <v>570</v>
      </c>
      <c r="C603" s="2">
        <v>8780</v>
      </c>
      <c r="F603" t="s">
        <v>390</v>
      </c>
      <c r="G603" s="13"/>
      <c r="H603" s="10"/>
      <c r="I603" s="1">
        <f>'O and M Class.'!G111</f>
        <v>1085246.8875980368</v>
      </c>
      <c r="J603" s="1">
        <f t="shared" ref="J603:X603" si="597">+J111+J275+J439</f>
        <v>695967.95270484465</v>
      </c>
      <c r="K603" s="1">
        <f t="shared" si="597"/>
        <v>364380.35172788979</v>
      </c>
      <c r="L603" s="1">
        <f t="shared" si="597"/>
        <v>1021.8112925488269</v>
      </c>
      <c r="M603" s="1">
        <f t="shared" si="597"/>
        <v>15049.165036094459</v>
      </c>
      <c r="N603" s="1">
        <f t="shared" si="597"/>
        <v>8827.606836658937</v>
      </c>
      <c r="O603" s="1">
        <f t="shared" si="597"/>
        <v>0</v>
      </c>
      <c r="P603" s="1">
        <f t="shared" si="597"/>
        <v>0</v>
      </c>
      <c r="Q603" s="1">
        <f t="shared" si="597"/>
        <v>0</v>
      </c>
      <c r="R603" s="1">
        <f t="shared" si="597"/>
        <v>0</v>
      </c>
      <c r="S603" s="1">
        <f t="shared" si="597"/>
        <v>0</v>
      </c>
      <c r="T603" s="1">
        <f t="shared" si="597"/>
        <v>0</v>
      </c>
      <c r="U603" s="1">
        <f t="shared" si="597"/>
        <v>0</v>
      </c>
      <c r="V603" s="1">
        <f t="shared" si="597"/>
        <v>0</v>
      </c>
      <c r="W603" s="1">
        <f t="shared" si="597"/>
        <v>0</v>
      </c>
      <c r="X603" s="1">
        <f t="shared" si="597"/>
        <v>0</v>
      </c>
      <c r="Y603" s="1">
        <f t="shared" si="589"/>
        <v>0</v>
      </c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</row>
    <row r="604" spans="1:57">
      <c r="A604">
        <f t="shared" si="562"/>
        <v>571</v>
      </c>
      <c r="C604" s="2">
        <v>8790</v>
      </c>
      <c r="F604" t="s">
        <v>391</v>
      </c>
      <c r="G604" s="13"/>
      <c r="H604" s="10"/>
      <c r="I604" s="1">
        <f>'O and M Class.'!G112</f>
        <v>0</v>
      </c>
      <c r="J604" s="1">
        <f t="shared" ref="J604:X604" si="598">+J112+J276+J440</f>
        <v>0</v>
      </c>
      <c r="K604" s="1">
        <f t="shared" si="598"/>
        <v>0</v>
      </c>
      <c r="L604" s="1">
        <f t="shared" si="598"/>
        <v>0</v>
      </c>
      <c r="M604" s="1">
        <f t="shared" si="598"/>
        <v>0</v>
      </c>
      <c r="N604" s="1">
        <f t="shared" si="598"/>
        <v>0</v>
      </c>
      <c r="O604" s="1">
        <f t="shared" si="598"/>
        <v>0</v>
      </c>
      <c r="P604" s="1">
        <f t="shared" si="598"/>
        <v>0</v>
      </c>
      <c r="Q604" s="1">
        <f t="shared" si="598"/>
        <v>0</v>
      </c>
      <c r="R604" s="1">
        <f t="shared" si="598"/>
        <v>0</v>
      </c>
      <c r="S604" s="1">
        <f t="shared" si="598"/>
        <v>0</v>
      </c>
      <c r="T604" s="1">
        <f t="shared" si="598"/>
        <v>0</v>
      </c>
      <c r="U604" s="1">
        <f t="shared" si="598"/>
        <v>0</v>
      </c>
      <c r="V604" s="1">
        <f t="shared" si="598"/>
        <v>0</v>
      </c>
      <c r="W604" s="1">
        <f t="shared" si="598"/>
        <v>0</v>
      </c>
      <c r="X604" s="1">
        <f t="shared" si="598"/>
        <v>0</v>
      </c>
      <c r="Y604" s="1">
        <f t="shared" si="589"/>
        <v>0</v>
      </c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</row>
    <row r="605" spans="1:57">
      <c r="A605">
        <f t="shared" si="562"/>
        <v>572</v>
      </c>
      <c r="C605" s="2">
        <v>8800</v>
      </c>
      <c r="F605" t="s">
        <v>392</v>
      </c>
      <c r="G605" s="13"/>
      <c r="H605" s="10"/>
      <c r="I605" s="1">
        <f>'O and M Class.'!G113</f>
        <v>1763.1729030686151</v>
      </c>
      <c r="J605" s="1">
        <f t="shared" ref="J605:X605" si="599">+J113+J277+J441</f>
        <v>1063.9781114293974</v>
      </c>
      <c r="K605" s="1">
        <f t="shared" si="599"/>
        <v>397.44049608628376</v>
      </c>
      <c r="L605" s="1">
        <f t="shared" si="599"/>
        <v>6.1492608365530463</v>
      </c>
      <c r="M605" s="1">
        <f t="shared" si="599"/>
        <v>154.35548385180792</v>
      </c>
      <c r="N605" s="1">
        <f t="shared" si="599"/>
        <v>141.24955086457302</v>
      </c>
      <c r="O605" s="1">
        <f t="shared" si="599"/>
        <v>0</v>
      </c>
      <c r="P605" s="1">
        <f t="shared" si="599"/>
        <v>0</v>
      </c>
      <c r="Q605" s="1">
        <f t="shared" si="599"/>
        <v>0</v>
      </c>
      <c r="R605" s="1">
        <f t="shared" si="599"/>
        <v>0</v>
      </c>
      <c r="S605" s="1">
        <f t="shared" si="599"/>
        <v>0</v>
      </c>
      <c r="T605" s="1">
        <f t="shared" si="599"/>
        <v>0</v>
      </c>
      <c r="U605" s="1">
        <f t="shared" si="599"/>
        <v>0</v>
      </c>
      <c r="V605" s="1">
        <f t="shared" si="599"/>
        <v>0</v>
      </c>
      <c r="W605" s="1">
        <f t="shared" si="599"/>
        <v>0</v>
      </c>
      <c r="X605" s="1">
        <f t="shared" si="599"/>
        <v>0</v>
      </c>
      <c r="Y605" s="1">
        <f t="shared" si="589"/>
        <v>0</v>
      </c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</row>
    <row r="606" spans="1:57">
      <c r="A606">
        <f t="shared" si="562"/>
        <v>573</v>
      </c>
      <c r="C606" s="2">
        <v>8810</v>
      </c>
      <c r="F606" t="s">
        <v>90</v>
      </c>
      <c r="H606" s="1"/>
      <c r="I606" s="1">
        <f>'O and M Class.'!G114</f>
        <v>360992.15024819149</v>
      </c>
      <c r="J606" s="1">
        <f t="shared" ref="J606:X606" si="600">+J114+J278+J442</f>
        <v>217838.95702653108</v>
      </c>
      <c r="K606" s="1">
        <f t="shared" si="600"/>
        <v>81371.996488941149</v>
      </c>
      <c r="L606" s="1">
        <f t="shared" si="600"/>
        <v>1259.0001173230885</v>
      </c>
      <c r="M606" s="1">
        <f t="shared" si="600"/>
        <v>31602.753151030996</v>
      </c>
      <c r="N606" s="1">
        <f t="shared" si="600"/>
        <v>28919.443464365213</v>
      </c>
      <c r="O606" s="1">
        <f t="shared" si="600"/>
        <v>0</v>
      </c>
      <c r="P606" s="1">
        <f t="shared" si="600"/>
        <v>0</v>
      </c>
      <c r="Q606" s="1">
        <f t="shared" si="600"/>
        <v>0</v>
      </c>
      <c r="R606" s="1">
        <f t="shared" si="600"/>
        <v>0</v>
      </c>
      <c r="S606" s="1">
        <f t="shared" si="600"/>
        <v>0</v>
      </c>
      <c r="T606" s="1">
        <f t="shared" si="600"/>
        <v>0</v>
      </c>
      <c r="U606" s="1">
        <f t="shared" si="600"/>
        <v>0</v>
      </c>
      <c r="V606" s="1">
        <f t="shared" si="600"/>
        <v>0</v>
      </c>
      <c r="W606" s="1">
        <f t="shared" si="600"/>
        <v>0</v>
      </c>
      <c r="X606" s="1">
        <f t="shared" si="600"/>
        <v>0</v>
      </c>
      <c r="Y606" s="1">
        <f t="shared" si="589"/>
        <v>0</v>
      </c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</row>
    <row r="607" spans="1:57">
      <c r="A607">
        <f t="shared" si="562"/>
        <v>574</v>
      </c>
      <c r="C607" s="2"/>
      <c r="E607" t="s">
        <v>79</v>
      </c>
      <c r="G607" s="13"/>
      <c r="H607" s="10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</row>
    <row r="608" spans="1:57">
      <c r="A608">
        <f t="shared" si="562"/>
        <v>575</v>
      </c>
      <c r="C608" s="2">
        <v>8850</v>
      </c>
      <c r="F608" t="s">
        <v>189</v>
      </c>
      <c r="G608" s="13"/>
      <c r="H608" s="10"/>
      <c r="I608" s="1">
        <f>'O and M Class.'!G$116</f>
        <v>179.81142107718028</v>
      </c>
      <c r="J608" s="1">
        <f t="shared" ref="J608:X608" si="601">+J116+J280+J444</f>
        <v>108.50632735914343</v>
      </c>
      <c r="K608" s="1">
        <f t="shared" si="601"/>
        <v>40.531668942120255</v>
      </c>
      <c r="L608" s="1">
        <f t="shared" si="601"/>
        <v>0.62711225182197805</v>
      </c>
      <c r="M608" s="1">
        <f t="shared" si="601"/>
        <v>15.741439114760054</v>
      </c>
      <c r="N608" s="1">
        <f t="shared" si="601"/>
        <v>14.404873409334567</v>
      </c>
      <c r="O608" s="1">
        <f t="shared" si="601"/>
        <v>0</v>
      </c>
      <c r="P608" s="1">
        <f t="shared" si="601"/>
        <v>0</v>
      </c>
      <c r="Q608" s="1">
        <f t="shared" si="601"/>
        <v>0</v>
      </c>
      <c r="R608" s="1">
        <f t="shared" si="601"/>
        <v>0</v>
      </c>
      <c r="S608" s="1">
        <f t="shared" si="601"/>
        <v>0</v>
      </c>
      <c r="T608" s="1">
        <f t="shared" si="601"/>
        <v>0</v>
      </c>
      <c r="U608" s="1">
        <f t="shared" si="601"/>
        <v>0</v>
      </c>
      <c r="V608" s="1">
        <f t="shared" si="601"/>
        <v>0</v>
      </c>
      <c r="W608" s="1">
        <f t="shared" si="601"/>
        <v>0</v>
      </c>
      <c r="X608" s="1">
        <f t="shared" si="601"/>
        <v>0</v>
      </c>
      <c r="Y608" s="1">
        <f t="shared" ref="Y608:Y618" si="602">SUM(J608:X608)-I608</f>
        <v>0</v>
      </c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</row>
    <row r="609" spans="1:57">
      <c r="A609">
        <f t="shared" si="562"/>
        <v>576</v>
      </c>
      <c r="C609" s="2">
        <v>8860</v>
      </c>
      <c r="F609" t="s">
        <v>190</v>
      </c>
      <c r="G609" s="13"/>
      <c r="H609" s="10"/>
      <c r="I609" s="1">
        <f>'O and M Class.'!G$117</f>
        <v>0</v>
      </c>
      <c r="J609" s="1">
        <f t="shared" ref="J609:X609" si="603">+J117+J281+J445</f>
        <v>0</v>
      </c>
      <c r="K609" s="1">
        <f t="shared" si="603"/>
        <v>0</v>
      </c>
      <c r="L609" s="1">
        <f t="shared" si="603"/>
        <v>0</v>
      </c>
      <c r="M609" s="1">
        <f t="shared" si="603"/>
        <v>0</v>
      </c>
      <c r="N609" s="1">
        <f t="shared" si="603"/>
        <v>0</v>
      </c>
      <c r="O609" s="1">
        <f t="shared" si="603"/>
        <v>0</v>
      </c>
      <c r="P609" s="1">
        <f t="shared" si="603"/>
        <v>0</v>
      </c>
      <c r="Q609" s="1">
        <f t="shared" si="603"/>
        <v>0</v>
      </c>
      <c r="R609" s="1">
        <f t="shared" si="603"/>
        <v>0</v>
      </c>
      <c r="S609" s="1">
        <f t="shared" si="603"/>
        <v>0</v>
      </c>
      <c r="T609" s="1">
        <f t="shared" si="603"/>
        <v>0</v>
      </c>
      <c r="U609" s="1">
        <f t="shared" si="603"/>
        <v>0</v>
      </c>
      <c r="V609" s="1">
        <f t="shared" si="603"/>
        <v>0</v>
      </c>
      <c r="W609" s="1">
        <f t="shared" si="603"/>
        <v>0</v>
      </c>
      <c r="X609" s="1">
        <f t="shared" si="603"/>
        <v>0</v>
      </c>
      <c r="Y609" s="1">
        <f t="shared" si="602"/>
        <v>0</v>
      </c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</row>
    <row r="610" spans="1:57">
      <c r="A610">
        <f t="shared" si="562"/>
        <v>577</v>
      </c>
      <c r="C610" s="2">
        <v>8870</v>
      </c>
      <c r="F610" t="s">
        <v>191</v>
      </c>
      <c r="G610" s="13"/>
      <c r="H610" s="10"/>
      <c r="I610" s="1">
        <f>'O and M Class.'!G$118</f>
        <v>18047.3448930179</v>
      </c>
      <c r="J610" s="1">
        <f t="shared" ref="J610:X610" si="604">+J118+J282+J446</f>
        <v>10958.251217609324</v>
      </c>
      <c r="K610" s="1">
        <f t="shared" si="604"/>
        <v>3685.0108203700438</v>
      </c>
      <c r="L610" s="1">
        <f t="shared" si="604"/>
        <v>68.781407437970103</v>
      </c>
      <c r="M610" s="1">
        <f t="shared" si="604"/>
        <v>1746.1354028651667</v>
      </c>
      <c r="N610" s="1">
        <f t="shared" si="604"/>
        <v>1589.1660447353941</v>
      </c>
      <c r="O610" s="1">
        <f t="shared" si="604"/>
        <v>0</v>
      </c>
      <c r="P610" s="1">
        <f t="shared" si="604"/>
        <v>0</v>
      </c>
      <c r="Q610" s="1">
        <f t="shared" si="604"/>
        <v>0</v>
      </c>
      <c r="R610" s="1">
        <f t="shared" si="604"/>
        <v>0</v>
      </c>
      <c r="S610" s="1">
        <f t="shared" si="604"/>
        <v>0</v>
      </c>
      <c r="T610" s="1">
        <f t="shared" si="604"/>
        <v>0</v>
      </c>
      <c r="U610" s="1">
        <f t="shared" si="604"/>
        <v>0</v>
      </c>
      <c r="V610" s="1">
        <f t="shared" si="604"/>
        <v>0</v>
      </c>
      <c r="W610" s="1">
        <f t="shared" si="604"/>
        <v>0</v>
      </c>
      <c r="X610" s="1">
        <f t="shared" si="604"/>
        <v>0</v>
      </c>
      <c r="Y610" s="1">
        <f t="shared" si="602"/>
        <v>0</v>
      </c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</row>
    <row r="611" spans="1:57">
      <c r="A611">
        <f t="shared" si="562"/>
        <v>578</v>
      </c>
      <c r="C611" s="2">
        <v>8890</v>
      </c>
      <c r="F611" t="s">
        <v>192</v>
      </c>
      <c r="G611" s="13"/>
      <c r="H611" s="10"/>
      <c r="I611" s="1">
        <f>'O and M Class.'!G$119</f>
        <v>60064.995009882754</v>
      </c>
      <c r="J611" s="1">
        <f t="shared" ref="J611:X611" si="605">+J119+J283+J447</f>
        <v>18444.754992894854</v>
      </c>
      <c r="K611" s="1">
        <f t="shared" si="605"/>
        <v>12148.446899557512</v>
      </c>
      <c r="L611" s="1">
        <f t="shared" si="605"/>
        <v>490.21287763582961</v>
      </c>
      <c r="M611" s="1">
        <f t="shared" si="605"/>
        <v>13620.23248507907</v>
      </c>
      <c r="N611" s="1">
        <f t="shared" si="605"/>
        <v>15361.347754715491</v>
      </c>
      <c r="O611" s="1">
        <f t="shared" si="605"/>
        <v>0</v>
      </c>
      <c r="P611" s="1">
        <f t="shared" si="605"/>
        <v>0</v>
      </c>
      <c r="Q611" s="1">
        <f t="shared" si="605"/>
        <v>0</v>
      </c>
      <c r="R611" s="1">
        <f t="shared" si="605"/>
        <v>0</v>
      </c>
      <c r="S611" s="1">
        <f t="shared" si="605"/>
        <v>0</v>
      </c>
      <c r="T611" s="1">
        <f t="shared" si="605"/>
        <v>0</v>
      </c>
      <c r="U611" s="1">
        <f t="shared" si="605"/>
        <v>0</v>
      </c>
      <c r="V611" s="1">
        <f t="shared" si="605"/>
        <v>0</v>
      </c>
      <c r="W611" s="1">
        <f t="shared" si="605"/>
        <v>0</v>
      </c>
      <c r="X611" s="1">
        <f t="shared" si="605"/>
        <v>0</v>
      </c>
      <c r="Y611" s="1">
        <f t="shared" si="602"/>
        <v>0</v>
      </c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</row>
    <row r="612" spans="1:57">
      <c r="A612">
        <f t="shared" si="562"/>
        <v>579</v>
      </c>
      <c r="C612" s="2">
        <v>8900</v>
      </c>
      <c r="F612" t="s">
        <v>193</v>
      </c>
      <c r="G612" s="13"/>
      <c r="H612" s="10"/>
      <c r="I612" s="1">
        <f>'O and M Class.'!G$120</f>
        <v>0</v>
      </c>
      <c r="J612" s="1">
        <f t="shared" ref="J612:X612" si="606">+J120+J284+J448</f>
        <v>0</v>
      </c>
      <c r="K612" s="1">
        <f t="shared" si="606"/>
        <v>0</v>
      </c>
      <c r="L612" s="1">
        <f t="shared" si="606"/>
        <v>0</v>
      </c>
      <c r="M612" s="1">
        <f t="shared" si="606"/>
        <v>0</v>
      </c>
      <c r="N612" s="1">
        <f t="shared" si="606"/>
        <v>0</v>
      </c>
      <c r="O612" s="1">
        <f t="shared" si="606"/>
        <v>0</v>
      </c>
      <c r="P612" s="1">
        <f t="shared" si="606"/>
        <v>0</v>
      </c>
      <c r="Q612" s="1">
        <f t="shared" si="606"/>
        <v>0</v>
      </c>
      <c r="R612" s="1">
        <f t="shared" si="606"/>
        <v>0</v>
      </c>
      <c r="S612" s="1">
        <f t="shared" si="606"/>
        <v>0</v>
      </c>
      <c r="T612" s="1">
        <f t="shared" si="606"/>
        <v>0</v>
      </c>
      <c r="U612" s="1">
        <f t="shared" si="606"/>
        <v>0</v>
      </c>
      <c r="V612" s="1">
        <f t="shared" si="606"/>
        <v>0</v>
      </c>
      <c r="W612" s="1">
        <f t="shared" si="606"/>
        <v>0</v>
      </c>
      <c r="X612" s="1">
        <f t="shared" si="606"/>
        <v>0</v>
      </c>
      <c r="Y612" s="1">
        <f t="shared" si="602"/>
        <v>0</v>
      </c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</row>
    <row r="613" spans="1:57">
      <c r="A613">
        <f t="shared" si="562"/>
        <v>580</v>
      </c>
      <c r="C613" s="2">
        <v>8910</v>
      </c>
      <c r="F613" t="s">
        <v>194</v>
      </c>
      <c r="G613" s="13"/>
      <c r="H613" s="10"/>
      <c r="I613" s="1">
        <f>'O and M Class.'!G$121</f>
        <v>2164.4742289168194</v>
      </c>
      <c r="J613" s="1">
        <f t="shared" ref="J613:X613" si="607">+J121+J285+J449</f>
        <v>0</v>
      </c>
      <c r="K613" s="1">
        <f t="shared" si="607"/>
        <v>2143.341764474344</v>
      </c>
      <c r="L613" s="1">
        <f t="shared" si="607"/>
        <v>0.86725379766989674</v>
      </c>
      <c r="M613" s="1">
        <f t="shared" si="607"/>
        <v>12.772853093801849</v>
      </c>
      <c r="N613" s="1">
        <f t="shared" si="607"/>
        <v>7.4923575510038507</v>
      </c>
      <c r="O613" s="1">
        <f t="shared" si="607"/>
        <v>0</v>
      </c>
      <c r="P613" s="1">
        <f t="shared" si="607"/>
        <v>0</v>
      </c>
      <c r="Q613" s="1">
        <f t="shared" si="607"/>
        <v>0</v>
      </c>
      <c r="R613" s="1">
        <f t="shared" si="607"/>
        <v>0</v>
      </c>
      <c r="S613" s="1">
        <f t="shared" si="607"/>
        <v>0</v>
      </c>
      <c r="T613" s="1">
        <f t="shared" si="607"/>
        <v>0</v>
      </c>
      <c r="U613" s="1">
        <f t="shared" si="607"/>
        <v>0</v>
      </c>
      <c r="V613" s="1">
        <f t="shared" si="607"/>
        <v>0</v>
      </c>
      <c r="W613" s="1">
        <f t="shared" si="607"/>
        <v>0</v>
      </c>
      <c r="X613" s="1">
        <f t="shared" si="607"/>
        <v>0</v>
      </c>
      <c r="Y613" s="1">
        <f t="shared" si="602"/>
        <v>0</v>
      </c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</row>
    <row r="614" spans="1:57">
      <c r="A614">
        <f t="shared" si="562"/>
        <v>581</v>
      </c>
      <c r="C614" s="2">
        <v>8920</v>
      </c>
      <c r="F614" t="s">
        <v>195</v>
      </c>
      <c r="G614" s="13"/>
      <c r="H614" s="10"/>
      <c r="I614" s="1">
        <f>'O and M Class.'!G$122</f>
        <v>1286.6462193302052</v>
      </c>
      <c r="J614" s="1">
        <f t="shared" ref="J614:X614" si="608">+J122+J286+J450</f>
        <v>781.24469738827815</v>
      </c>
      <c r="K614" s="1">
        <f t="shared" si="608"/>
        <v>262.71483524727876</v>
      </c>
      <c r="L614" s="1">
        <f t="shared" si="608"/>
        <v>4.9036209129306476</v>
      </c>
      <c r="M614" s="1">
        <f t="shared" si="608"/>
        <v>124.48692745957729</v>
      </c>
      <c r="N614" s="1">
        <f t="shared" si="608"/>
        <v>113.29613832214044</v>
      </c>
      <c r="O614" s="1">
        <f t="shared" si="608"/>
        <v>0</v>
      </c>
      <c r="P614" s="1">
        <f t="shared" si="608"/>
        <v>0</v>
      </c>
      <c r="Q614" s="1">
        <f t="shared" si="608"/>
        <v>0</v>
      </c>
      <c r="R614" s="1">
        <f t="shared" si="608"/>
        <v>0</v>
      </c>
      <c r="S614" s="1">
        <f t="shared" si="608"/>
        <v>0</v>
      </c>
      <c r="T614" s="1">
        <f t="shared" si="608"/>
        <v>0</v>
      </c>
      <c r="U614" s="1">
        <f t="shared" si="608"/>
        <v>0</v>
      </c>
      <c r="V614" s="1">
        <f t="shared" si="608"/>
        <v>0</v>
      </c>
      <c r="W614" s="1">
        <f t="shared" si="608"/>
        <v>0</v>
      </c>
      <c r="X614" s="1">
        <f t="shared" si="608"/>
        <v>0</v>
      </c>
      <c r="Y614" s="1">
        <f t="shared" si="602"/>
        <v>0</v>
      </c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</row>
    <row r="615" spans="1:57">
      <c r="A615">
        <f t="shared" si="562"/>
        <v>582</v>
      </c>
      <c r="C615" s="2">
        <v>8930</v>
      </c>
      <c r="F615" t="s">
        <v>196</v>
      </c>
      <c r="G615" s="13"/>
      <c r="H615" s="10"/>
      <c r="I615" s="1">
        <f>'O and M Class.'!G$123</f>
        <v>8086.7084515030829</v>
      </c>
      <c r="J615" s="1">
        <f t="shared" ref="J615:X615" si="609">+J123+J287+J451</f>
        <v>7185.5950942826921</v>
      </c>
      <c r="K615" s="1">
        <f t="shared" si="609"/>
        <v>892.31549503026054</v>
      </c>
      <c r="L615" s="1">
        <f t="shared" si="609"/>
        <v>0.36105487916644885</v>
      </c>
      <c r="M615" s="1">
        <f t="shared" si="609"/>
        <v>5.317590932186131</v>
      </c>
      <c r="N615" s="1">
        <f t="shared" si="609"/>
        <v>3.1192163787781868</v>
      </c>
      <c r="O615" s="1">
        <f t="shared" si="609"/>
        <v>0</v>
      </c>
      <c r="P615" s="1">
        <f t="shared" si="609"/>
        <v>0</v>
      </c>
      <c r="Q615" s="1">
        <f t="shared" si="609"/>
        <v>0</v>
      </c>
      <c r="R615" s="1">
        <f t="shared" si="609"/>
        <v>0</v>
      </c>
      <c r="S615" s="1">
        <f t="shared" si="609"/>
        <v>0</v>
      </c>
      <c r="T615" s="1">
        <f t="shared" si="609"/>
        <v>0</v>
      </c>
      <c r="U615" s="1">
        <f t="shared" si="609"/>
        <v>0</v>
      </c>
      <c r="V615" s="1">
        <f t="shared" si="609"/>
        <v>0</v>
      </c>
      <c r="W615" s="1">
        <f t="shared" si="609"/>
        <v>0</v>
      </c>
      <c r="X615" s="1">
        <f t="shared" si="609"/>
        <v>0</v>
      </c>
      <c r="Y615" s="1">
        <f t="shared" si="602"/>
        <v>0</v>
      </c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</row>
    <row r="616" spans="1:57">
      <c r="A616">
        <f>A615+1</f>
        <v>583</v>
      </c>
      <c r="C616" s="2">
        <v>8940</v>
      </c>
      <c r="F616" t="s">
        <v>197</v>
      </c>
      <c r="H616" s="10"/>
      <c r="I616" s="1">
        <f>'O and M Class.'!G$124</f>
        <v>913.01473427814267</v>
      </c>
      <c r="J616" s="1">
        <f t="shared" ref="J616:X616" si="610">+J124+J288+J452</f>
        <v>585.51561185427931</v>
      </c>
      <c r="K616" s="1">
        <f t="shared" si="610"/>
        <v>306.55202407015616</v>
      </c>
      <c r="L616" s="1">
        <f t="shared" si="610"/>
        <v>0.85964657112605236</v>
      </c>
      <c r="M616" s="1">
        <f t="shared" si="610"/>
        <v>12.660814394914791</v>
      </c>
      <c r="N616" s="1">
        <f t="shared" si="610"/>
        <v>7.4266373876663083</v>
      </c>
      <c r="O616" s="1">
        <f t="shared" si="610"/>
        <v>0</v>
      </c>
      <c r="P616" s="1">
        <f t="shared" si="610"/>
        <v>0</v>
      </c>
      <c r="Q616" s="1">
        <f t="shared" si="610"/>
        <v>0</v>
      </c>
      <c r="R616" s="1">
        <f t="shared" si="610"/>
        <v>0</v>
      </c>
      <c r="S616" s="1">
        <f t="shared" si="610"/>
        <v>0</v>
      </c>
      <c r="T616" s="1">
        <f t="shared" si="610"/>
        <v>0</v>
      </c>
      <c r="U616" s="1">
        <f t="shared" si="610"/>
        <v>0</v>
      </c>
      <c r="V616" s="1">
        <f t="shared" si="610"/>
        <v>0</v>
      </c>
      <c r="W616" s="1">
        <f t="shared" si="610"/>
        <v>0</v>
      </c>
      <c r="X616" s="1">
        <f t="shared" si="610"/>
        <v>0</v>
      </c>
      <c r="Y616" s="1">
        <f t="shared" si="602"/>
        <v>0</v>
      </c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</row>
    <row r="617" spans="1:57">
      <c r="A617">
        <f>A616+1</f>
        <v>584</v>
      </c>
      <c r="C617" s="2" t="s">
        <v>394</v>
      </c>
      <c r="F617" t="s">
        <v>105</v>
      </c>
      <c r="H617" s="10"/>
      <c r="I617" s="1">
        <f>'O and M Class.'!G$125</f>
        <v>0</v>
      </c>
      <c r="J617" s="1">
        <f t="shared" ref="J617:X617" si="611">+J125+J289+J453</f>
        <v>0</v>
      </c>
      <c r="K617" s="1">
        <f t="shared" si="611"/>
        <v>0</v>
      </c>
      <c r="L617" s="1">
        <f t="shared" si="611"/>
        <v>0</v>
      </c>
      <c r="M617" s="1">
        <f t="shared" si="611"/>
        <v>0</v>
      </c>
      <c r="N617" s="1">
        <f t="shared" si="611"/>
        <v>0</v>
      </c>
      <c r="O617" s="1">
        <f t="shared" si="611"/>
        <v>0</v>
      </c>
      <c r="P617" s="1">
        <f t="shared" si="611"/>
        <v>0</v>
      </c>
      <c r="Q617" s="1">
        <f t="shared" si="611"/>
        <v>0</v>
      </c>
      <c r="R617" s="1">
        <f t="shared" si="611"/>
        <v>0</v>
      </c>
      <c r="S617" s="1">
        <f t="shared" si="611"/>
        <v>0</v>
      </c>
      <c r="T617" s="1">
        <f t="shared" si="611"/>
        <v>0</v>
      </c>
      <c r="U617" s="1">
        <f t="shared" si="611"/>
        <v>0</v>
      </c>
      <c r="V617" s="1">
        <f t="shared" si="611"/>
        <v>0</v>
      </c>
      <c r="W617" s="1">
        <f t="shared" si="611"/>
        <v>0</v>
      </c>
      <c r="X617" s="1">
        <f t="shared" si="611"/>
        <v>0</v>
      </c>
      <c r="Y617" s="1">
        <f t="shared" si="602"/>
        <v>0</v>
      </c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</row>
    <row r="618" spans="1:57">
      <c r="A618">
        <f t="shared" si="562"/>
        <v>585</v>
      </c>
      <c r="C618" s="2"/>
      <c r="D618" t="s">
        <v>25</v>
      </c>
      <c r="G618" s="13"/>
      <c r="H618" s="10"/>
      <c r="I618" s="1">
        <f>'O and M Class.'!G$126</f>
        <v>9199699.3907355051</v>
      </c>
      <c r="J618" s="1">
        <f t="shared" ref="J618:X618" si="612">+J126+J290+J454</f>
        <v>5551513.8455437245</v>
      </c>
      <c r="K618" s="1">
        <f t="shared" si="612"/>
        <v>2073723.5034267721</v>
      </c>
      <c r="L618" s="1">
        <f t="shared" si="612"/>
        <v>32084.97083471185</v>
      </c>
      <c r="M618" s="1">
        <f t="shared" si="612"/>
        <v>805379.91950577265</v>
      </c>
      <c r="N618" s="1">
        <f t="shared" si="612"/>
        <v>736997.15142452251</v>
      </c>
      <c r="O618" s="1">
        <f t="shared" si="612"/>
        <v>0</v>
      </c>
      <c r="P618" s="1">
        <f t="shared" si="612"/>
        <v>0</v>
      </c>
      <c r="Q618" s="1">
        <f t="shared" si="612"/>
        <v>0</v>
      </c>
      <c r="R618" s="1">
        <f t="shared" si="612"/>
        <v>0</v>
      </c>
      <c r="S618" s="1">
        <f t="shared" si="612"/>
        <v>0</v>
      </c>
      <c r="T618" s="1">
        <f t="shared" si="612"/>
        <v>0</v>
      </c>
      <c r="U618" s="1">
        <f t="shared" si="612"/>
        <v>0</v>
      </c>
      <c r="V618" s="1">
        <f t="shared" si="612"/>
        <v>0</v>
      </c>
      <c r="W618" s="1">
        <f t="shared" si="612"/>
        <v>0</v>
      </c>
      <c r="X618" s="1">
        <f t="shared" si="612"/>
        <v>0</v>
      </c>
      <c r="Y618" s="1">
        <f t="shared" si="602"/>
        <v>0</v>
      </c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</row>
    <row r="619" spans="1:57">
      <c r="A619">
        <f t="shared" si="562"/>
        <v>586</v>
      </c>
      <c r="C619" s="2"/>
      <c r="G619" s="13"/>
      <c r="H619" s="10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</row>
    <row r="620" spans="1:57">
      <c r="A620">
        <f t="shared" si="562"/>
        <v>587</v>
      </c>
      <c r="C620" s="2"/>
      <c r="D620" t="s">
        <v>208</v>
      </c>
      <c r="G620" s="13"/>
      <c r="H620" s="10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</row>
    <row r="621" spans="1:57">
      <c r="A621">
        <f t="shared" si="562"/>
        <v>588</v>
      </c>
      <c r="C621" s="2">
        <v>9010</v>
      </c>
      <c r="E621" t="s">
        <v>113</v>
      </c>
      <c r="H621" s="10"/>
      <c r="I621" s="1">
        <f>'O and M Class.'!G$129</f>
        <v>0</v>
      </c>
      <c r="J621" s="1">
        <f t="shared" ref="J621:X621" si="613">+J129+J293+J457</f>
        <v>0</v>
      </c>
      <c r="K621" s="1">
        <f t="shared" si="613"/>
        <v>0</v>
      </c>
      <c r="L621" s="1">
        <f t="shared" si="613"/>
        <v>0</v>
      </c>
      <c r="M621" s="1">
        <f t="shared" si="613"/>
        <v>0</v>
      </c>
      <c r="N621" s="1">
        <f t="shared" si="613"/>
        <v>0</v>
      </c>
      <c r="O621" s="1">
        <f t="shared" si="613"/>
        <v>0</v>
      </c>
      <c r="P621" s="1">
        <f t="shared" si="613"/>
        <v>0</v>
      </c>
      <c r="Q621" s="1">
        <f t="shared" si="613"/>
        <v>0</v>
      </c>
      <c r="R621" s="1">
        <f t="shared" si="613"/>
        <v>0</v>
      </c>
      <c r="S621" s="1">
        <f t="shared" si="613"/>
        <v>0</v>
      </c>
      <c r="T621" s="1">
        <f t="shared" si="613"/>
        <v>0</v>
      </c>
      <c r="U621" s="1">
        <f t="shared" si="613"/>
        <v>0</v>
      </c>
      <c r="V621" s="1">
        <f t="shared" si="613"/>
        <v>0</v>
      </c>
      <c r="W621" s="1">
        <f t="shared" si="613"/>
        <v>0</v>
      </c>
      <c r="X621" s="1">
        <f t="shared" si="613"/>
        <v>0</v>
      </c>
      <c r="Y621" s="1">
        <f t="shared" ref="Y621:Y626" si="614">SUM(J621:X621)-I621</f>
        <v>0</v>
      </c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</row>
    <row r="622" spans="1:57">
      <c r="A622">
        <f t="shared" si="562"/>
        <v>589</v>
      </c>
      <c r="C622" s="2">
        <v>9020</v>
      </c>
      <c r="E622" t="s">
        <v>205</v>
      </c>
      <c r="H622" s="10"/>
      <c r="I622" s="1">
        <f>'O and M Class.'!G$130</f>
        <v>928104.73931829922</v>
      </c>
      <c r="J622" s="1">
        <f t="shared" ref="J622:X622" si="615">+J130+J294+J458</f>
        <v>824684.71589160827</v>
      </c>
      <c r="K622" s="1">
        <f t="shared" si="615"/>
        <v>102410.30016988036</v>
      </c>
      <c r="L622" s="1">
        <f t="shared" si="615"/>
        <v>41.437965337564791</v>
      </c>
      <c r="M622" s="1">
        <f t="shared" si="615"/>
        <v>610.29544659800808</v>
      </c>
      <c r="N622" s="1">
        <f t="shared" si="615"/>
        <v>357.98984487504424</v>
      </c>
      <c r="O622" s="1">
        <f t="shared" si="615"/>
        <v>0</v>
      </c>
      <c r="P622" s="1">
        <f t="shared" si="615"/>
        <v>0</v>
      </c>
      <c r="Q622" s="1">
        <f t="shared" si="615"/>
        <v>0</v>
      </c>
      <c r="R622" s="1">
        <f t="shared" si="615"/>
        <v>0</v>
      </c>
      <c r="S622" s="1">
        <f t="shared" si="615"/>
        <v>0</v>
      </c>
      <c r="T622" s="1">
        <f t="shared" si="615"/>
        <v>0</v>
      </c>
      <c r="U622" s="1">
        <f t="shared" si="615"/>
        <v>0</v>
      </c>
      <c r="V622" s="1">
        <f t="shared" si="615"/>
        <v>0</v>
      </c>
      <c r="W622" s="1">
        <f t="shared" si="615"/>
        <v>0</v>
      </c>
      <c r="X622" s="1">
        <f t="shared" si="615"/>
        <v>0</v>
      </c>
      <c r="Y622" s="1">
        <f t="shared" si="614"/>
        <v>0</v>
      </c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</row>
    <row r="623" spans="1:57">
      <c r="A623">
        <f t="shared" si="562"/>
        <v>590</v>
      </c>
      <c r="C623" s="2">
        <v>9030</v>
      </c>
      <c r="E623" t="s">
        <v>206</v>
      </c>
      <c r="H623" s="1"/>
      <c r="I623" s="1">
        <f>'O and M Class.'!G$131</f>
        <v>1107950.1547172442</v>
      </c>
      <c r="J623" s="1">
        <f t="shared" ref="J623:X623" si="616">+J131+J295+J459</f>
        <v>984489.70235426375</v>
      </c>
      <c r="K623" s="1">
        <f t="shared" si="616"/>
        <v>122255.06789373767</v>
      </c>
      <c r="L623" s="1">
        <f t="shared" si="616"/>
        <v>49.467692774249677</v>
      </c>
      <c r="M623" s="1">
        <f t="shared" si="616"/>
        <v>728.55670899617462</v>
      </c>
      <c r="N623" s="1">
        <f t="shared" si="616"/>
        <v>427.36006747238383</v>
      </c>
      <c r="O623" s="1">
        <f t="shared" si="616"/>
        <v>0</v>
      </c>
      <c r="P623" s="1">
        <f t="shared" si="616"/>
        <v>0</v>
      </c>
      <c r="Q623" s="1">
        <f t="shared" si="616"/>
        <v>0</v>
      </c>
      <c r="R623" s="1">
        <f t="shared" si="616"/>
        <v>0</v>
      </c>
      <c r="S623" s="1">
        <f t="shared" si="616"/>
        <v>0</v>
      </c>
      <c r="T623" s="1">
        <f t="shared" si="616"/>
        <v>0</v>
      </c>
      <c r="U623" s="1">
        <f t="shared" si="616"/>
        <v>0</v>
      </c>
      <c r="V623" s="1">
        <f t="shared" si="616"/>
        <v>0</v>
      </c>
      <c r="W623" s="1">
        <f t="shared" si="616"/>
        <v>0</v>
      </c>
      <c r="X623" s="1">
        <f t="shared" si="616"/>
        <v>0</v>
      </c>
      <c r="Y623" s="1">
        <f t="shared" si="614"/>
        <v>0</v>
      </c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</row>
    <row r="624" spans="1:57">
      <c r="A624">
        <f t="shared" si="562"/>
        <v>591</v>
      </c>
      <c r="C624" s="2">
        <v>9040</v>
      </c>
      <c r="E624" t="s">
        <v>114</v>
      </c>
      <c r="G624" s="13"/>
      <c r="H624" s="10"/>
      <c r="I624" s="1">
        <f>'O and M Class.'!G$132</f>
        <v>363457.88190960902</v>
      </c>
      <c r="J624" s="1">
        <f t="shared" ref="J624:X624" si="617">+J132+J296+J460</f>
        <v>252474.35883001756</v>
      </c>
      <c r="K624" s="1">
        <f t="shared" si="617"/>
        <v>108504.24146555248</v>
      </c>
      <c r="L624" s="1">
        <f t="shared" si="617"/>
        <v>2387.1952881437146</v>
      </c>
      <c r="M624" s="1">
        <f t="shared" si="617"/>
        <v>48.985600534282064</v>
      </c>
      <c r="N624" s="1">
        <f t="shared" si="617"/>
        <v>43.100725361002063</v>
      </c>
      <c r="O624" s="1">
        <f t="shared" si="617"/>
        <v>0</v>
      </c>
      <c r="P624" s="1">
        <f t="shared" si="617"/>
        <v>0</v>
      </c>
      <c r="Q624" s="1">
        <f t="shared" si="617"/>
        <v>0</v>
      </c>
      <c r="R624" s="1">
        <f t="shared" si="617"/>
        <v>0</v>
      </c>
      <c r="S624" s="1">
        <f t="shared" si="617"/>
        <v>0</v>
      </c>
      <c r="T624" s="1">
        <f t="shared" si="617"/>
        <v>0</v>
      </c>
      <c r="U624" s="1">
        <f t="shared" si="617"/>
        <v>0</v>
      </c>
      <c r="V624" s="1">
        <f t="shared" si="617"/>
        <v>0</v>
      </c>
      <c r="W624" s="1">
        <f t="shared" si="617"/>
        <v>0</v>
      </c>
      <c r="X624" s="1">
        <f t="shared" si="617"/>
        <v>0</v>
      </c>
      <c r="Y624" s="1">
        <f t="shared" si="614"/>
        <v>0</v>
      </c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</row>
    <row r="625" spans="1:57">
      <c r="A625">
        <f t="shared" si="562"/>
        <v>592</v>
      </c>
      <c r="C625" s="2">
        <v>9050</v>
      </c>
      <c r="E625" t="s">
        <v>207</v>
      </c>
      <c r="G625" s="13"/>
      <c r="H625" s="10"/>
      <c r="I625" s="1">
        <f>'O and M Class.'!G$133</f>
        <v>0</v>
      </c>
      <c r="J625" s="1">
        <f t="shared" ref="J625:X625" si="618">+J133+J297+J461</f>
        <v>0</v>
      </c>
      <c r="K625" s="1">
        <f t="shared" si="618"/>
        <v>0</v>
      </c>
      <c r="L625" s="1">
        <f t="shared" si="618"/>
        <v>0</v>
      </c>
      <c r="M625" s="1">
        <f t="shared" si="618"/>
        <v>0</v>
      </c>
      <c r="N625" s="1">
        <f t="shared" si="618"/>
        <v>0</v>
      </c>
      <c r="O625" s="1">
        <f t="shared" si="618"/>
        <v>0</v>
      </c>
      <c r="P625" s="1">
        <f t="shared" si="618"/>
        <v>0</v>
      </c>
      <c r="Q625" s="1">
        <f t="shared" si="618"/>
        <v>0</v>
      </c>
      <c r="R625" s="1">
        <f t="shared" si="618"/>
        <v>0</v>
      </c>
      <c r="S625" s="1">
        <f t="shared" si="618"/>
        <v>0</v>
      </c>
      <c r="T625" s="1">
        <f t="shared" si="618"/>
        <v>0</v>
      </c>
      <c r="U625" s="1">
        <f t="shared" si="618"/>
        <v>0</v>
      </c>
      <c r="V625" s="1">
        <f t="shared" si="618"/>
        <v>0</v>
      </c>
      <c r="W625" s="1">
        <f t="shared" si="618"/>
        <v>0</v>
      </c>
      <c r="X625" s="1">
        <f t="shared" si="618"/>
        <v>0</v>
      </c>
      <c r="Y625" s="1">
        <f t="shared" si="614"/>
        <v>0</v>
      </c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</row>
    <row r="626" spans="1:57">
      <c r="A626">
        <f t="shared" si="562"/>
        <v>593</v>
      </c>
      <c r="C626" s="2"/>
      <c r="D626" t="s">
        <v>209</v>
      </c>
      <c r="G626" s="13"/>
      <c r="H626" s="10"/>
      <c r="I626" s="1">
        <f>'O and M Class.'!G$134</f>
        <v>2399512.7759451522</v>
      </c>
      <c r="J626" s="1">
        <f t="shared" ref="J626:X626" si="619">+J134+J298+J462</f>
        <v>2061648.7770758895</v>
      </c>
      <c r="K626" s="1">
        <f t="shared" si="619"/>
        <v>333169.6095291705</v>
      </c>
      <c r="L626" s="1">
        <f t="shared" si="619"/>
        <v>2478.1009462555289</v>
      </c>
      <c r="M626" s="1">
        <f t="shared" si="619"/>
        <v>1387.8377561284647</v>
      </c>
      <c r="N626" s="1">
        <f t="shared" si="619"/>
        <v>828.45063770843012</v>
      </c>
      <c r="O626" s="1">
        <f t="shared" si="619"/>
        <v>0</v>
      </c>
      <c r="P626" s="1">
        <f t="shared" si="619"/>
        <v>0</v>
      </c>
      <c r="Q626" s="1">
        <f t="shared" si="619"/>
        <v>0</v>
      </c>
      <c r="R626" s="1">
        <f t="shared" si="619"/>
        <v>0</v>
      </c>
      <c r="S626" s="1">
        <f t="shared" si="619"/>
        <v>0</v>
      </c>
      <c r="T626" s="1">
        <f t="shared" si="619"/>
        <v>0</v>
      </c>
      <c r="U626" s="1">
        <f t="shared" si="619"/>
        <v>0</v>
      </c>
      <c r="V626" s="1">
        <f t="shared" si="619"/>
        <v>0</v>
      </c>
      <c r="W626" s="1">
        <f t="shared" si="619"/>
        <v>0</v>
      </c>
      <c r="X626" s="1">
        <f t="shared" si="619"/>
        <v>0</v>
      </c>
      <c r="Y626" s="1">
        <f t="shared" si="614"/>
        <v>0</v>
      </c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</row>
    <row r="627" spans="1:57">
      <c r="A627">
        <f t="shared" si="562"/>
        <v>594</v>
      </c>
      <c r="C627" s="2"/>
      <c r="G627" s="13"/>
      <c r="H627" s="10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</row>
    <row r="628" spans="1:57">
      <c r="A628">
        <f t="shared" si="562"/>
        <v>595</v>
      </c>
      <c r="C628" s="2"/>
      <c r="D628" t="s">
        <v>214</v>
      </c>
      <c r="G628" s="13"/>
      <c r="H628" s="10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</row>
    <row r="629" spans="1:57">
      <c r="A629">
        <f t="shared" ref="A629:A659" si="620">A628+1</f>
        <v>596</v>
      </c>
      <c r="C629" s="2">
        <v>9070</v>
      </c>
      <c r="E629" t="s">
        <v>113</v>
      </c>
      <c r="G629" s="13"/>
      <c r="H629" s="10"/>
      <c r="I629" s="1">
        <f>'O and M Class.'!G$137</f>
        <v>0</v>
      </c>
      <c r="J629" s="1">
        <f t="shared" ref="J629:X629" si="621">+J137+J301+J465</f>
        <v>0</v>
      </c>
      <c r="K629" s="1">
        <f t="shared" si="621"/>
        <v>0</v>
      </c>
      <c r="L629" s="1">
        <f t="shared" si="621"/>
        <v>0</v>
      </c>
      <c r="M629" s="1">
        <f t="shared" si="621"/>
        <v>0</v>
      </c>
      <c r="N629" s="1">
        <f t="shared" si="621"/>
        <v>0</v>
      </c>
      <c r="O629" s="1">
        <f t="shared" si="621"/>
        <v>0</v>
      </c>
      <c r="P629" s="1">
        <f t="shared" si="621"/>
        <v>0</v>
      </c>
      <c r="Q629" s="1">
        <f t="shared" si="621"/>
        <v>0</v>
      </c>
      <c r="R629" s="1">
        <f t="shared" si="621"/>
        <v>0</v>
      </c>
      <c r="S629" s="1">
        <f t="shared" si="621"/>
        <v>0</v>
      </c>
      <c r="T629" s="1">
        <f t="shared" si="621"/>
        <v>0</v>
      </c>
      <c r="U629" s="1">
        <f t="shared" si="621"/>
        <v>0</v>
      </c>
      <c r="V629" s="1">
        <f t="shared" si="621"/>
        <v>0</v>
      </c>
      <c r="W629" s="1">
        <f t="shared" si="621"/>
        <v>0</v>
      </c>
      <c r="X629" s="1">
        <f t="shared" si="621"/>
        <v>0</v>
      </c>
      <c r="Y629" s="1">
        <f>SUM(J629:X629)-I629</f>
        <v>0</v>
      </c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</row>
    <row r="630" spans="1:57">
      <c r="A630">
        <f t="shared" si="620"/>
        <v>597</v>
      </c>
      <c r="C630" s="2">
        <v>9080</v>
      </c>
      <c r="E630" t="s">
        <v>210</v>
      </c>
      <c r="G630" s="13"/>
      <c r="H630" s="10"/>
      <c r="I630" s="1">
        <f>'O and M Class.'!G$138</f>
        <v>0</v>
      </c>
      <c r="J630" s="1">
        <f t="shared" ref="J630:X630" si="622">+J138+J302+J466</f>
        <v>0</v>
      </c>
      <c r="K630" s="1">
        <f t="shared" si="622"/>
        <v>0</v>
      </c>
      <c r="L630" s="1">
        <f t="shared" si="622"/>
        <v>0</v>
      </c>
      <c r="M630" s="1">
        <f t="shared" si="622"/>
        <v>0</v>
      </c>
      <c r="N630" s="1">
        <f t="shared" si="622"/>
        <v>0</v>
      </c>
      <c r="O630" s="1">
        <f t="shared" si="622"/>
        <v>0</v>
      </c>
      <c r="P630" s="1">
        <f t="shared" si="622"/>
        <v>0</v>
      </c>
      <c r="Q630" s="1">
        <f t="shared" si="622"/>
        <v>0</v>
      </c>
      <c r="R630" s="1">
        <f t="shared" si="622"/>
        <v>0</v>
      </c>
      <c r="S630" s="1">
        <f t="shared" si="622"/>
        <v>0</v>
      </c>
      <c r="T630" s="1">
        <f t="shared" si="622"/>
        <v>0</v>
      </c>
      <c r="U630" s="1">
        <f t="shared" si="622"/>
        <v>0</v>
      </c>
      <c r="V630" s="1">
        <f t="shared" si="622"/>
        <v>0</v>
      </c>
      <c r="W630" s="1">
        <f t="shared" si="622"/>
        <v>0</v>
      </c>
      <c r="X630" s="1">
        <f t="shared" si="622"/>
        <v>0</v>
      </c>
      <c r="Y630" s="1">
        <f>SUM(J630:X630)-I630</f>
        <v>0</v>
      </c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</row>
    <row r="631" spans="1:57">
      <c r="A631">
        <f t="shared" si="620"/>
        <v>598</v>
      </c>
      <c r="C631" s="2">
        <v>9090</v>
      </c>
      <c r="E631" t="s">
        <v>211</v>
      </c>
      <c r="G631" s="13"/>
      <c r="H631" s="10"/>
      <c r="I631" s="1">
        <f>'O and M Class.'!G$139</f>
        <v>175015.1084149479</v>
      </c>
      <c r="J631" s="1">
        <f t="shared" ref="J631:X631" si="623">+J139+J303+J467</f>
        <v>155512.92741585785</v>
      </c>
      <c r="K631" s="1">
        <f t="shared" si="623"/>
        <v>19311.774875973395</v>
      </c>
      <c r="L631" s="1">
        <f t="shared" si="623"/>
        <v>7.8140641770406303</v>
      </c>
      <c r="M631" s="1">
        <f t="shared" si="623"/>
        <v>115.08498903900971</v>
      </c>
      <c r="N631" s="1">
        <f t="shared" si="623"/>
        <v>67.507069900619058</v>
      </c>
      <c r="O631" s="1">
        <f t="shared" si="623"/>
        <v>0</v>
      </c>
      <c r="P631" s="1">
        <f t="shared" si="623"/>
        <v>0</v>
      </c>
      <c r="Q631" s="1">
        <f t="shared" si="623"/>
        <v>0</v>
      </c>
      <c r="R631" s="1">
        <f t="shared" si="623"/>
        <v>0</v>
      </c>
      <c r="S631" s="1">
        <f t="shared" si="623"/>
        <v>0</v>
      </c>
      <c r="T631" s="1">
        <f t="shared" si="623"/>
        <v>0</v>
      </c>
      <c r="U631" s="1">
        <f t="shared" si="623"/>
        <v>0</v>
      </c>
      <c r="V631" s="1">
        <f t="shared" si="623"/>
        <v>0</v>
      </c>
      <c r="W631" s="1">
        <f t="shared" si="623"/>
        <v>0</v>
      </c>
      <c r="X631" s="1">
        <f t="shared" si="623"/>
        <v>0</v>
      </c>
      <c r="Y631" s="1">
        <f>SUM(J631:X631)-I631</f>
        <v>0</v>
      </c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</row>
    <row r="632" spans="1:57">
      <c r="A632">
        <f t="shared" si="620"/>
        <v>599</v>
      </c>
      <c r="C632" s="2">
        <v>9100</v>
      </c>
      <c r="E632" t="s">
        <v>212</v>
      </c>
      <c r="G632" s="13"/>
      <c r="H632" s="10"/>
      <c r="I632" s="1">
        <f>'O and M Class.'!G$140</f>
        <v>116.20216219769976</v>
      </c>
      <c r="J632" s="1">
        <f t="shared" ref="J632:X632" si="624">+J140+J304+J468</f>
        <v>103.25359095611198</v>
      </c>
      <c r="K632" s="1">
        <f t="shared" si="624"/>
        <v>12.822150137705822</v>
      </c>
      <c r="L632" s="1">
        <f t="shared" si="624"/>
        <v>5.1881872436457498E-3</v>
      </c>
      <c r="M632" s="1">
        <f t="shared" si="624"/>
        <v>7.6411257770528096E-2</v>
      </c>
      <c r="N632" s="1">
        <f t="shared" si="624"/>
        <v>4.4821658867784935E-2</v>
      </c>
      <c r="O632" s="1">
        <f t="shared" si="624"/>
        <v>0</v>
      </c>
      <c r="P632" s="1">
        <f t="shared" si="624"/>
        <v>0</v>
      </c>
      <c r="Q632" s="1">
        <f t="shared" si="624"/>
        <v>0</v>
      </c>
      <c r="R632" s="1">
        <f t="shared" si="624"/>
        <v>0</v>
      </c>
      <c r="S632" s="1">
        <f t="shared" si="624"/>
        <v>0</v>
      </c>
      <c r="T632" s="1">
        <f t="shared" si="624"/>
        <v>0</v>
      </c>
      <c r="U632" s="1">
        <f t="shared" si="624"/>
        <v>0</v>
      </c>
      <c r="V632" s="1">
        <f t="shared" si="624"/>
        <v>0</v>
      </c>
      <c r="W632" s="1">
        <f t="shared" si="624"/>
        <v>0</v>
      </c>
      <c r="X632" s="1">
        <f t="shared" si="624"/>
        <v>0</v>
      </c>
      <c r="Y632" s="1">
        <f>SUM(J632:X632)-I632</f>
        <v>0</v>
      </c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</row>
    <row r="633" spans="1:57">
      <c r="A633">
        <f t="shared" si="620"/>
        <v>600</v>
      </c>
      <c r="C633" s="2"/>
      <c r="D633" t="s">
        <v>213</v>
      </c>
      <c r="G633" s="13"/>
      <c r="H633" s="10"/>
      <c r="I633" s="1">
        <f>'O and M Class.'!G$141</f>
        <v>175131.3105771456</v>
      </c>
      <c r="J633" s="1">
        <f t="shared" ref="J633:X633" si="625">+J141+J305+J469</f>
        <v>155616.18100681395</v>
      </c>
      <c r="K633" s="1">
        <f t="shared" si="625"/>
        <v>19324.5970261111</v>
      </c>
      <c r="L633" s="1">
        <f t="shared" si="625"/>
        <v>7.8192523642842762</v>
      </c>
      <c r="M633" s="1">
        <f t="shared" si="625"/>
        <v>115.16140029678024</v>
      </c>
      <c r="N633" s="1">
        <f t="shared" si="625"/>
        <v>67.551891559486847</v>
      </c>
      <c r="O633" s="1">
        <f t="shared" si="625"/>
        <v>0</v>
      </c>
      <c r="P633" s="1">
        <f t="shared" si="625"/>
        <v>0</v>
      </c>
      <c r="Q633" s="1">
        <f t="shared" si="625"/>
        <v>0</v>
      </c>
      <c r="R633" s="1">
        <f t="shared" si="625"/>
        <v>0</v>
      </c>
      <c r="S633" s="1">
        <f t="shared" si="625"/>
        <v>0</v>
      </c>
      <c r="T633" s="1">
        <f t="shared" si="625"/>
        <v>0</v>
      </c>
      <c r="U633" s="1">
        <f t="shared" si="625"/>
        <v>0</v>
      </c>
      <c r="V633" s="1">
        <f t="shared" si="625"/>
        <v>0</v>
      </c>
      <c r="W633" s="1">
        <f t="shared" si="625"/>
        <v>0</v>
      </c>
      <c r="X633" s="1">
        <f t="shared" si="625"/>
        <v>0</v>
      </c>
      <c r="Y633" s="1">
        <f>SUM(J633:X633)-I633</f>
        <v>0</v>
      </c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</row>
    <row r="634" spans="1:57">
      <c r="A634">
        <f t="shared" si="620"/>
        <v>601</v>
      </c>
      <c r="C634" s="2"/>
      <c r="G634" s="13"/>
      <c r="H634" s="10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</row>
    <row r="635" spans="1:57">
      <c r="A635">
        <f t="shared" si="620"/>
        <v>602</v>
      </c>
      <c r="C635" s="2"/>
      <c r="D635" t="s">
        <v>219</v>
      </c>
      <c r="G635" s="13"/>
      <c r="H635" s="10"/>
      <c r="I635" s="1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</row>
    <row r="636" spans="1:57">
      <c r="A636">
        <f t="shared" si="620"/>
        <v>603</v>
      </c>
      <c r="C636" s="2">
        <v>9110</v>
      </c>
      <c r="E636" t="s">
        <v>113</v>
      </c>
      <c r="G636" s="13"/>
      <c r="H636" s="10"/>
      <c r="I636" s="1">
        <f>'O and M Class.'!G$144</f>
        <v>0</v>
      </c>
      <c r="J636" s="1">
        <f t="shared" ref="J636:X636" si="626">+J144+J308+J472</f>
        <v>0</v>
      </c>
      <c r="K636" s="1">
        <f t="shared" si="626"/>
        <v>0</v>
      </c>
      <c r="L636" s="1">
        <f t="shared" si="626"/>
        <v>0</v>
      </c>
      <c r="M636" s="1">
        <f t="shared" si="626"/>
        <v>0</v>
      </c>
      <c r="N636" s="1">
        <f t="shared" si="626"/>
        <v>0</v>
      </c>
      <c r="O636" s="1">
        <f t="shared" si="626"/>
        <v>0</v>
      </c>
      <c r="P636" s="1">
        <f t="shared" si="626"/>
        <v>0</v>
      </c>
      <c r="Q636" s="1">
        <f t="shared" si="626"/>
        <v>0</v>
      </c>
      <c r="R636" s="1">
        <f t="shared" si="626"/>
        <v>0</v>
      </c>
      <c r="S636" s="1">
        <f t="shared" si="626"/>
        <v>0</v>
      </c>
      <c r="T636" s="1">
        <f t="shared" si="626"/>
        <v>0</v>
      </c>
      <c r="U636" s="1">
        <f t="shared" si="626"/>
        <v>0</v>
      </c>
      <c r="V636" s="1">
        <f t="shared" si="626"/>
        <v>0</v>
      </c>
      <c r="W636" s="1">
        <f t="shared" si="626"/>
        <v>0</v>
      </c>
      <c r="X636" s="1">
        <f t="shared" si="626"/>
        <v>0</v>
      </c>
      <c r="Y636" s="1">
        <f>SUM(J636:X636)-I636</f>
        <v>0</v>
      </c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</row>
    <row r="637" spans="1:57">
      <c r="A637">
        <f t="shared" si="620"/>
        <v>604</v>
      </c>
      <c r="C637" s="2">
        <v>9120</v>
      </c>
      <c r="E637" t="s">
        <v>215</v>
      </c>
      <c r="H637" s="10"/>
      <c r="I637" s="1">
        <f>'O and M Class.'!G$145</f>
        <v>0</v>
      </c>
      <c r="J637" s="1">
        <f t="shared" ref="J637:X637" si="627">+J145+J309+J473</f>
        <v>0</v>
      </c>
      <c r="K637" s="1">
        <f t="shared" si="627"/>
        <v>0</v>
      </c>
      <c r="L637" s="1">
        <f t="shared" si="627"/>
        <v>0</v>
      </c>
      <c r="M637" s="1">
        <f t="shared" si="627"/>
        <v>0</v>
      </c>
      <c r="N637" s="1">
        <f t="shared" si="627"/>
        <v>0</v>
      </c>
      <c r="O637" s="1">
        <f t="shared" si="627"/>
        <v>0</v>
      </c>
      <c r="P637" s="1">
        <f t="shared" si="627"/>
        <v>0</v>
      </c>
      <c r="Q637" s="1">
        <f t="shared" si="627"/>
        <v>0</v>
      </c>
      <c r="R637" s="1">
        <f t="shared" si="627"/>
        <v>0</v>
      </c>
      <c r="S637" s="1">
        <f t="shared" si="627"/>
        <v>0</v>
      </c>
      <c r="T637" s="1">
        <f t="shared" si="627"/>
        <v>0</v>
      </c>
      <c r="U637" s="1">
        <f t="shared" si="627"/>
        <v>0</v>
      </c>
      <c r="V637" s="1">
        <f t="shared" si="627"/>
        <v>0</v>
      </c>
      <c r="W637" s="1">
        <f t="shared" si="627"/>
        <v>0</v>
      </c>
      <c r="X637" s="1">
        <f t="shared" si="627"/>
        <v>0</v>
      </c>
      <c r="Y637" s="1">
        <f>SUM(J637:X637)-I637</f>
        <v>0</v>
      </c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</row>
    <row r="638" spans="1:57">
      <c r="A638">
        <f t="shared" si="620"/>
        <v>605</v>
      </c>
      <c r="C638" s="2">
        <v>9130</v>
      </c>
      <c r="E638" t="s">
        <v>216</v>
      </c>
      <c r="H638" s="10"/>
      <c r="I638" s="1">
        <f>'O and M Class.'!G$146</f>
        <v>0</v>
      </c>
      <c r="J638" s="1">
        <f t="shared" ref="J638:X638" si="628">+J146+J310+J474</f>
        <v>0</v>
      </c>
      <c r="K638" s="1">
        <f t="shared" si="628"/>
        <v>0</v>
      </c>
      <c r="L638" s="1">
        <f t="shared" si="628"/>
        <v>0</v>
      </c>
      <c r="M638" s="1">
        <f t="shared" si="628"/>
        <v>0</v>
      </c>
      <c r="N638" s="1">
        <f t="shared" si="628"/>
        <v>0</v>
      </c>
      <c r="O638" s="1">
        <f t="shared" si="628"/>
        <v>0</v>
      </c>
      <c r="P638" s="1">
        <f t="shared" si="628"/>
        <v>0</v>
      </c>
      <c r="Q638" s="1">
        <f t="shared" si="628"/>
        <v>0</v>
      </c>
      <c r="R638" s="1">
        <f t="shared" si="628"/>
        <v>0</v>
      </c>
      <c r="S638" s="1">
        <f t="shared" si="628"/>
        <v>0</v>
      </c>
      <c r="T638" s="1">
        <f t="shared" si="628"/>
        <v>0</v>
      </c>
      <c r="U638" s="1">
        <f t="shared" si="628"/>
        <v>0</v>
      </c>
      <c r="V638" s="1">
        <f t="shared" si="628"/>
        <v>0</v>
      </c>
      <c r="W638" s="1">
        <f t="shared" si="628"/>
        <v>0</v>
      </c>
      <c r="X638" s="1">
        <f t="shared" si="628"/>
        <v>0</v>
      </c>
      <c r="Y638" s="1">
        <f>SUM(J638:X638)-I638</f>
        <v>0</v>
      </c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</row>
    <row r="639" spans="1:57">
      <c r="A639">
        <f t="shared" si="620"/>
        <v>606</v>
      </c>
      <c r="C639" s="2">
        <v>9160</v>
      </c>
      <c r="E639" t="s">
        <v>217</v>
      </c>
      <c r="H639" s="10"/>
      <c r="I639" s="1">
        <f>'O and M Class.'!G$147</f>
        <v>155124.60857839306</v>
      </c>
      <c r="J639" s="1">
        <f t="shared" ref="J639:X639" si="629">+J147+J311+J475</f>
        <v>137838.85410092172</v>
      </c>
      <c r="K639" s="1">
        <f t="shared" si="629"/>
        <v>17116.9880458935</v>
      </c>
      <c r="L639" s="1">
        <f t="shared" si="629"/>
        <v>6.9259943204214354</v>
      </c>
      <c r="M639" s="1">
        <f t="shared" si="629"/>
        <v>102.00555848925936</v>
      </c>
      <c r="N639" s="1">
        <f t="shared" si="629"/>
        <v>59.834878768176935</v>
      </c>
      <c r="O639" s="1">
        <f t="shared" si="629"/>
        <v>0</v>
      </c>
      <c r="P639" s="1">
        <f t="shared" si="629"/>
        <v>0</v>
      </c>
      <c r="Q639" s="1">
        <f t="shared" si="629"/>
        <v>0</v>
      </c>
      <c r="R639" s="1">
        <f t="shared" si="629"/>
        <v>0</v>
      </c>
      <c r="S639" s="1">
        <f t="shared" si="629"/>
        <v>0</v>
      </c>
      <c r="T639" s="1">
        <f t="shared" si="629"/>
        <v>0</v>
      </c>
      <c r="U639" s="1">
        <f t="shared" si="629"/>
        <v>0</v>
      </c>
      <c r="V639" s="1">
        <f t="shared" si="629"/>
        <v>0</v>
      </c>
      <c r="W639" s="1">
        <f t="shared" si="629"/>
        <v>0</v>
      </c>
      <c r="X639" s="1">
        <f t="shared" si="629"/>
        <v>0</v>
      </c>
      <c r="Y639" s="1">
        <f>SUM(J639:X639)-I639</f>
        <v>0</v>
      </c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</row>
    <row r="640" spans="1:57">
      <c r="A640">
        <f t="shared" si="620"/>
        <v>607</v>
      </c>
      <c r="C640" s="2"/>
      <c r="D640" t="s">
        <v>218</v>
      </c>
      <c r="H640" s="10"/>
      <c r="I640" s="1">
        <f>'O and M Class.'!G$148</f>
        <v>155124.60857839306</v>
      </c>
      <c r="J640" s="1">
        <f t="shared" ref="J640:X640" si="630">+J148+J312+J476</f>
        <v>137838.85410092172</v>
      </c>
      <c r="K640" s="1">
        <f t="shared" si="630"/>
        <v>17116.9880458935</v>
      </c>
      <c r="L640" s="1">
        <f t="shared" si="630"/>
        <v>6.9259943204214354</v>
      </c>
      <c r="M640" s="1">
        <f t="shared" si="630"/>
        <v>102.00555848925936</v>
      </c>
      <c r="N640" s="1">
        <f t="shared" si="630"/>
        <v>59.834878768176935</v>
      </c>
      <c r="O640" s="1">
        <f t="shared" si="630"/>
        <v>0</v>
      </c>
      <c r="P640" s="1">
        <f t="shared" si="630"/>
        <v>0</v>
      </c>
      <c r="Q640" s="1">
        <f t="shared" si="630"/>
        <v>0</v>
      </c>
      <c r="R640" s="1">
        <f t="shared" si="630"/>
        <v>0</v>
      </c>
      <c r="S640" s="1">
        <f t="shared" si="630"/>
        <v>0</v>
      </c>
      <c r="T640" s="1">
        <f t="shared" si="630"/>
        <v>0</v>
      </c>
      <c r="U640" s="1">
        <f t="shared" si="630"/>
        <v>0</v>
      </c>
      <c r="V640" s="1">
        <f t="shared" si="630"/>
        <v>0</v>
      </c>
      <c r="W640" s="1">
        <f t="shared" si="630"/>
        <v>0</v>
      </c>
      <c r="X640" s="1">
        <f t="shared" si="630"/>
        <v>0</v>
      </c>
      <c r="Y640" s="1">
        <f>SUM(J640:X640)-I640</f>
        <v>0</v>
      </c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</row>
    <row r="641" spans="1:57">
      <c r="A641">
        <f t="shared" si="620"/>
        <v>608</v>
      </c>
      <c r="C641" s="2"/>
      <c r="H641" s="10"/>
      <c r="I641" s="1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</row>
    <row r="642" spans="1:57">
      <c r="A642">
        <f t="shared" si="620"/>
        <v>609</v>
      </c>
      <c r="C642" s="2"/>
      <c r="D642" t="s">
        <v>31</v>
      </c>
      <c r="H642" s="10"/>
      <c r="I642" s="1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</row>
    <row r="643" spans="1:57">
      <c r="A643">
        <f t="shared" si="620"/>
        <v>610</v>
      </c>
      <c r="C643" s="2"/>
      <c r="E643" t="s">
        <v>70</v>
      </c>
      <c r="H643" s="10"/>
      <c r="I643" s="1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</row>
    <row r="644" spans="1:57">
      <c r="A644">
        <f t="shared" si="620"/>
        <v>611</v>
      </c>
      <c r="C644" s="2">
        <v>9200</v>
      </c>
      <c r="F644" t="s">
        <v>198</v>
      </c>
      <c r="H644" s="10"/>
      <c r="I644" s="1">
        <f>'O and M Class.'!G$152</f>
        <v>-1256557.3384536216</v>
      </c>
      <c r="J644" s="1">
        <f t="shared" ref="J644:X644" si="631">+J152+J316+J480</f>
        <v>-810909.36288732407</v>
      </c>
      <c r="K644" s="1">
        <f t="shared" si="631"/>
        <v>-262015.7398319908</v>
      </c>
      <c r="L644" s="1">
        <f t="shared" si="631"/>
        <v>-3746.3141714659214</v>
      </c>
      <c r="M644" s="1">
        <f t="shared" si="631"/>
        <v>-93954.512293565989</v>
      </c>
      <c r="N644" s="1">
        <f t="shared" si="631"/>
        <v>-85931.409269274882</v>
      </c>
      <c r="O644" s="1">
        <f t="shared" si="631"/>
        <v>0</v>
      </c>
      <c r="P644" s="1">
        <f t="shared" si="631"/>
        <v>0</v>
      </c>
      <c r="Q644" s="1">
        <f t="shared" si="631"/>
        <v>0</v>
      </c>
      <c r="R644" s="1">
        <f t="shared" si="631"/>
        <v>0</v>
      </c>
      <c r="S644" s="1">
        <f t="shared" si="631"/>
        <v>0</v>
      </c>
      <c r="T644" s="1">
        <f t="shared" si="631"/>
        <v>0</v>
      </c>
      <c r="U644" s="1">
        <f t="shared" si="631"/>
        <v>0</v>
      </c>
      <c r="V644" s="1">
        <f t="shared" si="631"/>
        <v>0</v>
      </c>
      <c r="W644" s="1">
        <f t="shared" si="631"/>
        <v>0</v>
      </c>
      <c r="X644" s="1">
        <f t="shared" si="631"/>
        <v>0</v>
      </c>
      <c r="Y644" s="1">
        <f t="shared" ref="Y644:Y656" si="632">SUM(J644:X644)-I644</f>
        <v>0</v>
      </c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</row>
    <row r="645" spans="1:57">
      <c r="A645">
        <f t="shared" si="620"/>
        <v>612</v>
      </c>
      <c r="C645" s="2">
        <v>9210</v>
      </c>
      <c r="F645" t="s">
        <v>106</v>
      </c>
      <c r="H645" s="10"/>
      <c r="I645" s="1">
        <f>'O and M Class.'!G$153</f>
        <v>8473.4698661444345</v>
      </c>
      <c r="J645" s="1">
        <f t="shared" ref="J645:X645" si="633">+J153+J317+J481</f>
        <v>5468.2869140346293</v>
      </c>
      <c r="K645" s="1">
        <f t="shared" si="633"/>
        <v>1766.8771714422319</v>
      </c>
      <c r="L645" s="1">
        <f t="shared" si="633"/>
        <v>25.262898293278315</v>
      </c>
      <c r="M645" s="1">
        <f t="shared" si="633"/>
        <v>633.5729411978698</v>
      </c>
      <c r="N645" s="1">
        <f t="shared" si="633"/>
        <v>579.4699411764251</v>
      </c>
      <c r="O645" s="1">
        <f t="shared" si="633"/>
        <v>0</v>
      </c>
      <c r="P645" s="1">
        <f t="shared" si="633"/>
        <v>0</v>
      </c>
      <c r="Q645" s="1">
        <f t="shared" si="633"/>
        <v>0</v>
      </c>
      <c r="R645" s="1">
        <f t="shared" si="633"/>
        <v>0</v>
      </c>
      <c r="S645" s="1">
        <f t="shared" si="633"/>
        <v>0</v>
      </c>
      <c r="T645" s="1">
        <f t="shared" si="633"/>
        <v>0</v>
      </c>
      <c r="U645" s="1">
        <f t="shared" si="633"/>
        <v>0</v>
      </c>
      <c r="V645" s="1">
        <f t="shared" si="633"/>
        <v>0</v>
      </c>
      <c r="W645" s="1">
        <f t="shared" si="633"/>
        <v>0</v>
      </c>
      <c r="X645" s="1">
        <f t="shared" si="633"/>
        <v>0</v>
      </c>
      <c r="Y645" s="1">
        <f t="shared" si="632"/>
        <v>0</v>
      </c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</row>
    <row r="646" spans="1:57">
      <c r="A646">
        <f t="shared" si="620"/>
        <v>613</v>
      </c>
      <c r="C646" s="2">
        <v>9220</v>
      </c>
      <c r="F646" t="s">
        <v>199</v>
      </c>
      <c r="H646" s="10"/>
      <c r="I646" s="1">
        <f>'O and M Class.'!G$154</f>
        <v>0</v>
      </c>
      <c r="J646" s="1">
        <f t="shared" ref="J646:X646" si="634">+J154+J318+J482</f>
        <v>0</v>
      </c>
      <c r="K646" s="1">
        <f t="shared" si="634"/>
        <v>0</v>
      </c>
      <c r="L646" s="1">
        <f t="shared" si="634"/>
        <v>0</v>
      </c>
      <c r="M646" s="1">
        <f t="shared" si="634"/>
        <v>0</v>
      </c>
      <c r="N646" s="1">
        <f t="shared" si="634"/>
        <v>0</v>
      </c>
      <c r="O646" s="1">
        <f t="shared" si="634"/>
        <v>0</v>
      </c>
      <c r="P646" s="1">
        <f t="shared" si="634"/>
        <v>0</v>
      </c>
      <c r="Q646" s="1">
        <f t="shared" si="634"/>
        <v>0</v>
      </c>
      <c r="R646" s="1">
        <f t="shared" si="634"/>
        <v>0</v>
      </c>
      <c r="S646" s="1">
        <f t="shared" si="634"/>
        <v>0</v>
      </c>
      <c r="T646" s="1">
        <f t="shared" si="634"/>
        <v>0</v>
      </c>
      <c r="U646" s="1">
        <f t="shared" si="634"/>
        <v>0</v>
      </c>
      <c r="V646" s="1">
        <f t="shared" si="634"/>
        <v>0</v>
      </c>
      <c r="W646" s="1">
        <f t="shared" si="634"/>
        <v>0</v>
      </c>
      <c r="X646" s="1">
        <f t="shared" si="634"/>
        <v>0</v>
      </c>
      <c r="Y646" s="1">
        <f t="shared" si="632"/>
        <v>0</v>
      </c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</row>
    <row r="647" spans="1:57">
      <c r="A647">
        <f t="shared" si="620"/>
        <v>614</v>
      </c>
      <c r="C647" s="2">
        <v>9220</v>
      </c>
      <c r="F647" t="s">
        <v>200</v>
      </c>
      <c r="H647" s="10"/>
      <c r="I647" s="1">
        <f>'O and M Class.'!G$155</f>
        <v>15463672.796832643</v>
      </c>
      <c r="J647" s="1">
        <f t="shared" ref="J647:X647" si="635">+J155+J319+J483</f>
        <v>9979359.215719888</v>
      </c>
      <c r="K647" s="1">
        <f t="shared" si="635"/>
        <v>3224465.4059067285</v>
      </c>
      <c r="L647" s="1">
        <f t="shared" si="635"/>
        <v>46103.567874570494</v>
      </c>
      <c r="M647" s="1">
        <f t="shared" si="635"/>
        <v>1156239.9831922345</v>
      </c>
      <c r="N647" s="1">
        <f t="shared" si="635"/>
        <v>1057504.6241392221</v>
      </c>
      <c r="O647" s="1">
        <f t="shared" si="635"/>
        <v>0</v>
      </c>
      <c r="P647" s="1">
        <f t="shared" si="635"/>
        <v>0</v>
      </c>
      <c r="Q647" s="1">
        <f t="shared" si="635"/>
        <v>0</v>
      </c>
      <c r="R647" s="1">
        <f t="shared" si="635"/>
        <v>0</v>
      </c>
      <c r="S647" s="1">
        <f t="shared" si="635"/>
        <v>0</v>
      </c>
      <c r="T647" s="1">
        <f t="shared" si="635"/>
        <v>0</v>
      </c>
      <c r="U647" s="1">
        <f t="shared" si="635"/>
        <v>0</v>
      </c>
      <c r="V647" s="1">
        <f t="shared" si="635"/>
        <v>0</v>
      </c>
      <c r="W647" s="1">
        <f t="shared" si="635"/>
        <v>0</v>
      </c>
      <c r="X647" s="1">
        <f t="shared" si="635"/>
        <v>0</v>
      </c>
      <c r="Y647" s="1">
        <f t="shared" si="632"/>
        <v>0</v>
      </c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</row>
    <row r="648" spans="1:57">
      <c r="A648">
        <f t="shared" si="620"/>
        <v>615</v>
      </c>
      <c r="C648" s="2">
        <v>9230</v>
      </c>
      <c r="F648" t="s">
        <v>107</v>
      </c>
      <c r="H648" s="10"/>
      <c r="I648" s="1">
        <f>'O and M Class.'!G$156</f>
        <v>257301.81802105525</v>
      </c>
      <c r="J648" s="1">
        <f t="shared" ref="J648:X648" si="636">+J156+J320+J484</f>
        <v>166047.69789333822</v>
      </c>
      <c r="K648" s="1">
        <f t="shared" si="636"/>
        <v>53652.248206890217</v>
      </c>
      <c r="L648" s="1">
        <f t="shared" si="636"/>
        <v>767.12253209430673</v>
      </c>
      <c r="M648" s="1">
        <f t="shared" si="636"/>
        <v>19238.809153083766</v>
      </c>
      <c r="N648" s="1">
        <f t="shared" si="636"/>
        <v>17595.940235648755</v>
      </c>
      <c r="O648" s="1">
        <f t="shared" si="636"/>
        <v>0</v>
      </c>
      <c r="P648" s="1">
        <f t="shared" si="636"/>
        <v>0</v>
      </c>
      <c r="Q648" s="1">
        <f t="shared" si="636"/>
        <v>0</v>
      </c>
      <c r="R648" s="1">
        <f t="shared" si="636"/>
        <v>0</v>
      </c>
      <c r="S648" s="1">
        <f t="shared" si="636"/>
        <v>0</v>
      </c>
      <c r="T648" s="1">
        <f t="shared" si="636"/>
        <v>0</v>
      </c>
      <c r="U648" s="1">
        <f t="shared" si="636"/>
        <v>0</v>
      </c>
      <c r="V648" s="1">
        <f t="shared" si="636"/>
        <v>0</v>
      </c>
      <c r="W648" s="1">
        <f t="shared" si="636"/>
        <v>0</v>
      </c>
      <c r="X648" s="1">
        <f t="shared" si="636"/>
        <v>0</v>
      </c>
      <c r="Y648" s="1">
        <f t="shared" si="632"/>
        <v>0</v>
      </c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</row>
    <row r="649" spans="1:57">
      <c r="A649">
        <f t="shared" si="620"/>
        <v>616</v>
      </c>
      <c r="C649" s="2">
        <v>9240</v>
      </c>
      <c r="F649" t="s">
        <v>102</v>
      </c>
      <c r="H649" s="10"/>
      <c r="I649" s="1">
        <f>'O and M Class.'!G$157</f>
        <v>72573.430469133338</v>
      </c>
      <c r="J649" s="1">
        <f t="shared" ref="J649:X649" si="637">+J157+J321+J485</f>
        <v>48406.786412993788</v>
      </c>
      <c r="K649" s="1">
        <f t="shared" si="637"/>
        <v>14662.238364810937</v>
      </c>
      <c r="L649" s="1">
        <f t="shared" si="637"/>
        <v>194.37723337386294</v>
      </c>
      <c r="M649" s="1">
        <f t="shared" si="637"/>
        <v>4889.2737748367772</v>
      </c>
      <c r="N649" s="1">
        <f t="shared" si="637"/>
        <v>4420.7546831179743</v>
      </c>
      <c r="O649" s="1">
        <f t="shared" si="637"/>
        <v>0</v>
      </c>
      <c r="P649" s="1">
        <f t="shared" si="637"/>
        <v>0</v>
      </c>
      <c r="Q649" s="1">
        <f t="shared" si="637"/>
        <v>0</v>
      </c>
      <c r="R649" s="1">
        <f t="shared" si="637"/>
        <v>0</v>
      </c>
      <c r="S649" s="1">
        <f t="shared" si="637"/>
        <v>0</v>
      </c>
      <c r="T649" s="1">
        <f t="shared" si="637"/>
        <v>0</v>
      </c>
      <c r="U649" s="1">
        <f t="shared" si="637"/>
        <v>0</v>
      </c>
      <c r="V649" s="1">
        <f t="shared" si="637"/>
        <v>0</v>
      </c>
      <c r="W649" s="1">
        <f t="shared" si="637"/>
        <v>0</v>
      </c>
      <c r="X649" s="1">
        <f t="shared" si="637"/>
        <v>0</v>
      </c>
      <c r="Y649" s="1">
        <f t="shared" si="632"/>
        <v>0</v>
      </c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</row>
    <row r="650" spans="1:57">
      <c r="A650">
        <f t="shared" si="620"/>
        <v>617</v>
      </c>
      <c r="C650" s="2">
        <v>9250</v>
      </c>
      <c r="F650" t="s">
        <v>103</v>
      </c>
      <c r="H650" s="10"/>
      <c r="I650" s="1">
        <f>'O and M Class.'!G$158</f>
        <v>65994.044220792639</v>
      </c>
      <c r="J650" s="1">
        <f t="shared" ref="J650:X650" si="638">+J158+J322+J486</f>
        <v>42588.735679423226</v>
      </c>
      <c r="K650" s="1">
        <f t="shared" si="638"/>
        <v>13760.994259359311</v>
      </c>
      <c r="L650" s="1">
        <f t="shared" si="638"/>
        <v>196.75538515493648</v>
      </c>
      <c r="M650" s="1">
        <f t="shared" si="638"/>
        <v>4934.4650254282451</v>
      </c>
      <c r="N650" s="1">
        <f t="shared" si="638"/>
        <v>4513.0938714269159</v>
      </c>
      <c r="O650" s="1">
        <f t="shared" si="638"/>
        <v>0</v>
      </c>
      <c r="P650" s="1">
        <f t="shared" si="638"/>
        <v>0</v>
      </c>
      <c r="Q650" s="1">
        <f t="shared" si="638"/>
        <v>0</v>
      </c>
      <c r="R650" s="1">
        <f t="shared" si="638"/>
        <v>0</v>
      </c>
      <c r="S650" s="1">
        <f t="shared" si="638"/>
        <v>0</v>
      </c>
      <c r="T650" s="1">
        <f t="shared" si="638"/>
        <v>0</v>
      </c>
      <c r="U650" s="1">
        <f t="shared" si="638"/>
        <v>0</v>
      </c>
      <c r="V650" s="1">
        <f t="shared" si="638"/>
        <v>0</v>
      </c>
      <c r="W650" s="1">
        <f t="shared" si="638"/>
        <v>0</v>
      </c>
      <c r="X650" s="1">
        <f t="shared" si="638"/>
        <v>0</v>
      </c>
      <c r="Y650" s="1">
        <f t="shared" si="632"/>
        <v>0</v>
      </c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</row>
    <row r="651" spans="1:57">
      <c r="A651">
        <f t="shared" si="620"/>
        <v>618</v>
      </c>
      <c r="C651" s="2">
        <v>9260</v>
      </c>
      <c r="F651" t="s">
        <v>201</v>
      </c>
      <c r="H651" s="10"/>
      <c r="I651" s="1">
        <f>'O and M Class.'!G$159</f>
        <v>1277248.2368798614</v>
      </c>
      <c r="J651" s="1">
        <f t="shared" ref="J651:X651" si="639">+J159+J323+J487</f>
        <v>824262.07091498689</v>
      </c>
      <c r="K651" s="1">
        <f t="shared" si="639"/>
        <v>266330.17968525813</v>
      </c>
      <c r="L651" s="1">
        <f t="shared" si="639"/>
        <v>3808.0022485814293</v>
      </c>
      <c r="M651" s="1">
        <f t="shared" si="639"/>
        <v>95501.599092601697</v>
      </c>
      <c r="N651" s="1">
        <f t="shared" si="639"/>
        <v>87346.384938433199</v>
      </c>
      <c r="O651" s="1">
        <f t="shared" si="639"/>
        <v>0</v>
      </c>
      <c r="P651" s="1">
        <f t="shared" si="639"/>
        <v>0</v>
      </c>
      <c r="Q651" s="1">
        <f t="shared" si="639"/>
        <v>0</v>
      </c>
      <c r="R651" s="1">
        <f t="shared" si="639"/>
        <v>0</v>
      </c>
      <c r="S651" s="1">
        <f t="shared" si="639"/>
        <v>0</v>
      </c>
      <c r="T651" s="1">
        <f t="shared" si="639"/>
        <v>0</v>
      </c>
      <c r="U651" s="1">
        <f t="shared" si="639"/>
        <v>0</v>
      </c>
      <c r="V651" s="1">
        <f t="shared" si="639"/>
        <v>0</v>
      </c>
      <c r="W651" s="1">
        <f t="shared" si="639"/>
        <v>0</v>
      </c>
      <c r="X651" s="1">
        <f t="shared" si="639"/>
        <v>0</v>
      </c>
      <c r="Y651" s="1">
        <f t="shared" si="632"/>
        <v>0</v>
      </c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</row>
    <row r="652" spans="1:57">
      <c r="A652">
        <f t="shared" si="620"/>
        <v>619</v>
      </c>
      <c r="C652" s="2">
        <v>9270</v>
      </c>
      <c r="F652" t="s">
        <v>395</v>
      </c>
      <c r="H652" s="10"/>
      <c r="I652" s="1">
        <f>'O and M Class.'!G$160</f>
        <v>1091.1456125372256</v>
      </c>
      <c r="J652" s="1">
        <f t="shared" ref="J652:X652" si="640">+J160+J324+J488</f>
        <v>969.55771407070392</v>
      </c>
      <c r="K652" s="1">
        <f t="shared" si="640"/>
        <v>120.40079634876399</v>
      </c>
      <c r="L652" s="1">
        <f t="shared" si="640"/>
        <v>4.8717404571992751E-2</v>
      </c>
      <c r="M652" s="1">
        <f t="shared" si="640"/>
        <v>0.71750651698642109</v>
      </c>
      <c r="N652" s="1">
        <f t="shared" si="640"/>
        <v>0.42087819619927763</v>
      </c>
      <c r="O652" s="1">
        <f t="shared" si="640"/>
        <v>0</v>
      </c>
      <c r="P652" s="1">
        <f t="shared" si="640"/>
        <v>0</v>
      </c>
      <c r="Q652" s="1">
        <f t="shared" si="640"/>
        <v>0</v>
      </c>
      <c r="R652" s="1">
        <f t="shared" si="640"/>
        <v>0</v>
      </c>
      <c r="S652" s="1">
        <f t="shared" si="640"/>
        <v>0</v>
      </c>
      <c r="T652" s="1">
        <f t="shared" si="640"/>
        <v>0</v>
      </c>
      <c r="U652" s="1">
        <f t="shared" si="640"/>
        <v>0</v>
      </c>
      <c r="V652" s="1">
        <f t="shared" si="640"/>
        <v>0</v>
      </c>
      <c r="W652" s="1">
        <f t="shared" si="640"/>
        <v>0</v>
      </c>
      <c r="X652" s="1">
        <f t="shared" si="640"/>
        <v>0</v>
      </c>
      <c r="Y652" s="1">
        <f t="shared" si="632"/>
        <v>0</v>
      </c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</row>
    <row r="653" spans="1:57">
      <c r="A653">
        <f t="shared" si="620"/>
        <v>620</v>
      </c>
      <c r="C653" s="2">
        <v>9280</v>
      </c>
      <c r="F653" t="s">
        <v>202</v>
      </c>
      <c r="H653" s="10"/>
      <c r="I653" s="1">
        <f>'O and M Class.'!G$161</f>
        <v>319869.92932787421</v>
      </c>
      <c r="J653" s="1">
        <f t="shared" ref="J653:X653" si="641">+J161+J325+J489</f>
        <v>284226.37081218237</v>
      </c>
      <c r="K653" s="1">
        <f t="shared" si="641"/>
        <v>35295.558884708451</v>
      </c>
      <c r="L653" s="1">
        <f t="shared" si="641"/>
        <v>14.281533627070456</v>
      </c>
      <c r="M653" s="1">
        <f t="shared" si="641"/>
        <v>210.33742540288659</v>
      </c>
      <c r="N653" s="1">
        <f t="shared" si="641"/>
        <v>123.38067195345404</v>
      </c>
      <c r="O653" s="1">
        <f t="shared" si="641"/>
        <v>0</v>
      </c>
      <c r="P653" s="1">
        <f t="shared" si="641"/>
        <v>0</v>
      </c>
      <c r="Q653" s="1">
        <f t="shared" si="641"/>
        <v>0</v>
      </c>
      <c r="R653" s="1">
        <f t="shared" si="641"/>
        <v>0</v>
      </c>
      <c r="S653" s="1">
        <f t="shared" si="641"/>
        <v>0</v>
      </c>
      <c r="T653" s="1">
        <f t="shared" si="641"/>
        <v>0</v>
      </c>
      <c r="U653" s="1">
        <f t="shared" si="641"/>
        <v>0</v>
      </c>
      <c r="V653" s="1">
        <f t="shared" si="641"/>
        <v>0</v>
      </c>
      <c r="W653" s="1">
        <f t="shared" si="641"/>
        <v>0</v>
      </c>
      <c r="X653" s="1">
        <f t="shared" si="641"/>
        <v>0</v>
      </c>
      <c r="Y653" s="1">
        <f t="shared" si="632"/>
        <v>0</v>
      </c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</row>
    <row r="654" spans="1:57">
      <c r="A654">
        <f t="shared" si="620"/>
        <v>621</v>
      </c>
      <c r="C654" s="15">
        <v>930.1</v>
      </c>
      <c r="F654" t="s">
        <v>203</v>
      </c>
      <c r="H654" s="10"/>
      <c r="I654" s="1">
        <f>'O and M Class.'!G$162</f>
        <v>0</v>
      </c>
      <c r="J654" s="1">
        <f t="shared" ref="J654:X654" si="642">+J162+J326+J490</f>
        <v>0</v>
      </c>
      <c r="K654" s="1">
        <f t="shared" si="642"/>
        <v>0</v>
      </c>
      <c r="L654" s="1">
        <f t="shared" si="642"/>
        <v>0</v>
      </c>
      <c r="M654" s="1">
        <f t="shared" si="642"/>
        <v>0</v>
      </c>
      <c r="N654" s="1">
        <f t="shared" si="642"/>
        <v>0</v>
      </c>
      <c r="O654" s="1">
        <f t="shared" si="642"/>
        <v>0</v>
      </c>
      <c r="P654" s="1">
        <f t="shared" si="642"/>
        <v>0</v>
      </c>
      <c r="Q654" s="1">
        <f t="shared" si="642"/>
        <v>0</v>
      </c>
      <c r="R654" s="1">
        <f t="shared" si="642"/>
        <v>0</v>
      </c>
      <c r="S654" s="1">
        <f t="shared" si="642"/>
        <v>0</v>
      </c>
      <c r="T654" s="1">
        <f t="shared" si="642"/>
        <v>0</v>
      </c>
      <c r="U654" s="1">
        <f t="shared" si="642"/>
        <v>0</v>
      </c>
      <c r="V654" s="1">
        <f t="shared" si="642"/>
        <v>0</v>
      </c>
      <c r="W654" s="1">
        <f t="shared" si="642"/>
        <v>0</v>
      </c>
      <c r="X654" s="1">
        <f t="shared" si="642"/>
        <v>0</v>
      </c>
      <c r="Y654" s="1">
        <f t="shared" si="632"/>
        <v>0</v>
      </c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</row>
    <row r="655" spans="1:57">
      <c r="A655">
        <f t="shared" si="620"/>
        <v>622</v>
      </c>
      <c r="C655" s="15">
        <v>930.2</v>
      </c>
      <c r="F655" t="s">
        <v>204</v>
      </c>
      <c r="H655" s="10"/>
      <c r="I655" s="1">
        <f>'O and M Class.'!G$163</f>
        <v>-55268.050259000098</v>
      </c>
      <c r="J655" s="1">
        <f t="shared" ref="J655:X655" si="643">+J163+J327+J491</f>
        <v>-35666.800114911384</v>
      </c>
      <c r="K655" s="1">
        <f t="shared" si="643"/>
        <v>-11524.423625192212</v>
      </c>
      <c r="L655" s="1">
        <f t="shared" si="643"/>
        <v>-164.77678620650144</v>
      </c>
      <c r="M655" s="1">
        <f t="shared" si="643"/>
        <v>-4132.4677741256164</v>
      </c>
      <c r="N655" s="1">
        <f t="shared" si="643"/>
        <v>-3779.5819585643862</v>
      </c>
      <c r="O655" s="1">
        <f t="shared" si="643"/>
        <v>0</v>
      </c>
      <c r="P655" s="1">
        <f t="shared" si="643"/>
        <v>0</v>
      </c>
      <c r="Q655" s="1">
        <f t="shared" si="643"/>
        <v>0</v>
      </c>
      <c r="R655" s="1">
        <f t="shared" si="643"/>
        <v>0</v>
      </c>
      <c r="S655" s="1">
        <f t="shared" si="643"/>
        <v>0</v>
      </c>
      <c r="T655" s="1">
        <f t="shared" si="643"/>
        <v>0</v>
      </c>
      <c r="U655" s="1">
        <f t="shared" si="643"/>
        <v>0</v>
      </c>
      <c r="V655" s="1">
        <f t="shared" si="643"/>
        <v>0</v>
      </c>
      <c r="W655" s="1">
        <f t="shared" si="643"/>
        <v>0</v>
      </c>
      <c r="X655" s="1">
        <f t="shared" si="643"/>
        <v>0</v>
      </c>
      <c r="Y655" s="1">
        <f t="shared" si="632"/>
        <v>0</v>
      </c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</row>
    <row r="656" spans="1:57">
      <c r="A656">
        <f t="shared" si="620"/>
        <v>623</v>
      </c>
      <c r="C656" s="2">
        <v>9310</v>
      </c>
      <c r="F656" t="s">
        <v>90</v>
      </c>
      <c r="H656" s="10"/>
      <c r="I656" s="1">
        <f>'O and M Class.'!G$164</f>
        <v>1559.532923772982</v>
      </c>
      <c r="J656" s="1">
        <f t="shared" ref="J656:X656" si="644">+J164+J328+J492</f>
        <v>1006.4322660952978</v>
      </c>
      <c r="K656" s="1">
        <f t="shared" si="644"/>
        <v>325.19182397008257</v>
      </c>
      <c r="L656" s="1">
        <f t="shared" si="644"/>
        <v>4.6496089867164034</v>
      </c>
      <c r="M656" s="1">
        <f t="shared" si="644"/>
        <v>116.60841155022041</v>
      </c>
      <c r="N656" s="1">
        <f t="shared" si="644"/>
        <v>106.65081317066478</v>
      </c>
      <c r="O656" s="1">
        <f t="shared" si="644"/>
        <v>0</v>
      </c>
      <c r="P656" s="1">
        <f t="shared" si="644"/>
        <v>0</v>
      </c>
      <c r="Q656" s="1">
        <f t="shared" si="644"/>
        <v>0</v>
      </c>
      <c r="R656" s="1">
        <f t="shared" si="644"/>
        <v>0</v>
      </c>
      <c r="S656" s="1">
        <f t="shared" si="644"/>
        <v>0</v>
      </c>
      <c r="T656" s="1">
        <f t="shared" si="644"/>
        <v>0</v>
      </c>
      <c r="U656" s="1">
        <f t="shared" si="644"/>
        <v>0</v>
      </c>
      <c r="V656" s="1">
        <f t="shared" si="644"/>
        <v>0</v>
      </c>
      <c r="W656" s="1">
        <f t="shared" si="644"/>
        <v>0</v>
      </c>
      <c r="X656" s="1">
        <f t="shared" si="644"/>
        <v>0</v>
      </c>
      <c r="Y656" s="1">
        <f t="shared" si="632"/>
        <v>0</v>
      </c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</row>
    <row r="657" spans="1:57">
      <c r="A657">
        <f t="shared" si="620"/>
        <v>624</v>
      </c>
      <c r="C657" s="2"/>
      <c r="E657" t="s">
        <v>79</v>
      </c>
      <c r="H657" s="10"/>
      <c r="I657" s="1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</row>
    <row r="658" spans="1:57">
      <c r="A658">
        <f t="shared" si="620"/>
        <v>625</v>
      </c>
      <c r="C658" s="2">
        <v>9320</v>
      </c>
      <c r="F658" t="s">
        <v>108</v>
      </c>
      <c r="H658" s="10"/>
      <c r="I658" s="1">
        <f>'O and M Class.'!G$166</f>
        <v>0</v>
      </c>
      <c r="J658" s="1">
        <f t="shared" ref="J658:X658" si="645">+J166+J330+J494</f>
        <v>0</v>
      </c>
      <c r="K658" s="1">
        <f t="shared" si="645"/>
        <v>0</v>
      </c>
      <c r="L658" s="1">
        <f t="shared" si="645"/>
        <v>0</v>
      </c>
      <c r="M658" s="1">
        <f t="shared" si="645"/>
        <v>0</v>
      </c>
      <c r="N658" s="1">
        <f t="shared" si="645"/>
        <v>0</v>
      </c>
      <c r="O658" s="1">
        <f t="shared" si="645"/>
        <v>0</v>
      </c>
      <c r="P658" s="1">
        <f t="shared" si="645"/>
        <v>0</v>
      </c>
      <c r="Q658" s="1">
        <f t="shared" si="645"/>
        <v>0</v>
      </c>
      <c r="R658" s="1">
        <f t="shared" si="645"/>
        <v>0</v>
      </c>
      <c r="S658" s="1">
        <f t="shared" si="645"/>
        <v>0</v>
      </c>
      <c r="T658" s="1">
        <f t="shared" si="645"/>
        <v>0</v>
      </c>
      <c r="U658" s="1">
        <f t="shared" si="645"/>
        <v>0</v>
      </c>
      <c r="V658" s="1">
        <f t="shared" si="645"/>
        <v>0</v>
      </c>
      <c r="W658" s="1">
        <f t="shared" si="645"/>
        <v>0</v>
      </c>
      <c r="X658" s="1">
        <f t="shared" si="645"/>
        <v>0</v>
      </c>
      <c r="Y658" s="1">
        <f>SUM(J658:X658)-I658</f>
        <v>0</v>
      </c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</row>
    <row r="659" spans="1:57">
      <c r="A659">
        <f t="shared" si="620"/>
        <v>626</v>
      </c>
      <c r="C659" s="2"/>
      <c r="D659" t="s">
        <v>32</v>
      </c>
      <c r="H659" s="10"/>
      <c r="I659" s="1">
        <f>'O and M Class.'!G$167</f>
        <v>16155959.015441192</v>
      </c>
      <c r="J659" s="1">
        <f t="shared" ref="J659:X659" si="646">+J167+J331+J495</f>
        <v>10505758.991324775</v>
      </c>
      <c r="K659" s="1">
        <f t="shared" si="646"/>
        <v>3336838.931642334</v>
      </c>
      <c r="L659" s="1">
        <f t="shared" si="646"/>
        <v>47202.977074414244</v>
      </c>
      <c r="M659" s="1">
        <f t="shared" si="646"/>
        <v>1183678.3864551615</v>
      </c>
      <c r="N659" s="1">
        <f t="shared" si="646"/>
        <v>1082479.7289445065</v>
      </c>
      <c r="O659" s="1">
        <f t="shared" si="646"/>
        <v>0</v>
      </c>
      <c r="P659" s="1">
        <f t="shared" si="646"/>
        <v>0</v>
      </c>
      <c r="Q659" s="1">
        <f t="shared" si="646"/>
        <v>0</v>
      </c>
      <c r="R659" s="1">
        <f t="shared" si="646"/>
        <v>0</v>
      </c>
      <c r="S659" s="1">
        <f t="shared" si="646"/>
        <v>0</v>
      </c>
      <c r="T659" s="1">
        <f t="shared" si="646"/>
        <v>0</v>
      </c>
      <c r="U659" s="1">
        <f t="shared" si="646"/>
        <v>0</v>
      </c>
      <c r="V659" s="1">
        <f t="shared" si="646"/>
        <v>0</v>
      </c>
      <c r="W659" s="1">
        <f t="shared" si="646"/>
        <v>0</v>
      </c>
      <c r="X659" s="1">
        <f t="shared" si="646"/>
        <v>0</v>
      </c>
      <c r="Y659" s="1">
        <f>SUM(J659:X659)-I659</f>
        <v>0</v>
      </c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</row>
    <row r="660" spans="1:57">
      <c r="A660">
        <f>A659+1</f>
        <v>627</v>
      </c>
      <c r="H660" s="10"/>
      <c r="I660" s="1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</row>
    <row r="661" spans="1:57">
      <c r="A661">
        <f>A660+1</f>
        <v>628</v>
      </c>
      <c r="D661" t="s">
        <v>33</v>
      </c>
      <c r="H661" s="10"/>
      <c r="I661" s="1">
        <f>'O and M Class.'!G$169</f>
        <v>106921091.33513433</v>
      </c>
      <c r="J661" s="1">
        <f t="shared" ref="J661:X661" si="647">+J169+J333+J497</f>
        <v>65225884.245341063</v>
      </c>
      <c r="K661" s="1">
        <f t="shared" si="647"/>
        <v>36593964.404520959</v>
      </c>
      <c r="L661" s="1">
        <f t="shared" si="647"/>
        <v>984201.54000318865</v>
      </c>
      <c r="M661" s="1">
        <f t="shared" si="647"/>
        <v>2146675.0612542224</v>
      </c>
      <c r="N661" s="1">
        <f t="shared" si="647"/>
        <v>1970366.0840148912</v>
      </c>
      <c r="O661" s="1">
        <f t="shared" si="647"/>
        <v>0</v>
      </c>
      <c r="P661" s="1">
        <f t="shared" si="647"/>
        <v>0</v>
      </c>
      <c r="Q661" s="1">
        <f t="shared" si="647"/>
        <v>0</v>
      </c>
      <c r="R661" s="1">
        <f t="shared" si="647"/>
        <v>0</v>
      </c>
      <c r="S661" s="1">
        <f t="shared" si="647"/>
        <v>0</v>
      </c>
      <c r="T661" s="1">
        <f t="shared" si="647"/>
        <v>0</v>
      </c>
      <c r="U661" s="1">
        <f t="shared" si="647"/>
        <v>0</v>
      </c>
      <c r="V661" s="1">
        <f t="shared" si="647"/>
        <v>0</v>
      </c>
      <c r="W661" s="1">
        <f t="shared" si="647"/>
        <v>0</v>
      </c>
      <c r="X661" s="1">
        <f t="shared" si="647"/>
        <v>0</v>
      </c>
      <c r="Y661" s="1">
        <f>SUM(J661:X661)-I661</f>
        <v>0</v>
      </c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</row>
    <row r="662" spans="1:57">
      <c r="F662" s="9"/>
      <c r="H662" s="10"/>
      <c r="I662" s="1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</row>
    <row r="663" spans="1:57">
      <c r="F663" s="9"/>
      <c r="H663" s="10"/>
      <c r="I663" s="1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</row>
    <row r="664" spans="1:57">
      <c r="I664" s="78"/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PHR-2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76"/>
  <sheetViews>
    <sheetView defaultGridColor="0" view="pageBreakPreview" colorId="22" zoomScale="62" zoomScaleNormal="57" zoomScaleSheetLayoutView="62" workbookViewId="0">
      <pane ySplit="5" topLeftCell="A6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0.6640625" style="97" customWidth="1"/>
    <col min="7" max="7" width="11.44140625" style="122" customWidth="1"/>
    <col min="8" max="8" width="34.77734375" style="97" bestFit="1" customWidth="1"/>
    <col min="9" max="23" width="14.77734375" style="97" customWidth="1"/>
    <col min="24" max="31" width="12.77734375" style="97" customWidth="1"/>
    <col min="32" max="16384" width="11.44140625" style="97"/>
  </cols>
  <sheetData>
    <row r="1" spans="1:139">
      <c r="A1" s="97" t="str">
        <f>Summary!A1</f>
        <v>Atmos Energy Corporation, Kentucky/Mid-States Division</v>
      </c>
    </row>
    <row r="2" spans="1:139">
      <c r="A2" s="97" t="str">
        <f>Summary!A2</f>
        <v>Class Cost of Service - Customer/Demand Study</v>
      </c>
    </row>
    <row r="3" spans="1:139">
      <c r="A3" s="97" t="str">
        <f>Summary!A3</f>
        <v>Forecasted Test Period: Twelve Months Ended December 31, 2022</v>
      </c>
    </row>
    <row r="5" spans="1:139">
      <c r="A5" s="97" t="s">
        <v>46</v>
      </c>
      <c r="B5" s="98"/>
      <c r="C5" s="98"/>
      <c r="D5" s="98"/>
      <c r="E5" s="98"/>
      <c r="F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</row>
    <row r="6" spans="1:139">
      <c r="G6" s="102"/>
    </row>
    <row r="7" spans="1:139">
      <c r="F7" s="103" t="s">
        <v>20</v>
      </c>
      <c r="G7" s="102"/>
    </row>
    <row r="8" spans="1:139">
      <c r="F8" s="103"/>
      <c r="G8" s="102"/>
    </row>
    <row r="9" spans="1:139">
      <c r="G9" s="102"/>
      <c r="J9" s="98"/>
      <c r="K9" s="105"/>
      <c r="L9" s="105"/>
      <c r="M9" s="105"/>
      <c r="N9" s="103"/>
      <c r="O9" s="103"/>
      <c r="P9" s="105"/>
      <c r="Q9" s="105"/>
      <c r="R9" s="105"/>
      <c r="S9" s="105"/>
      <c r="T9" s="105"/>
      <c r="U9" s="105"/>
      <c r="V9" s="105"/>
      <c r="W9" s="105"/>
      <c r="X9" s="105"/>
      <c r="Y9" s="105"/>
    </row>
    <row r="10" spans="1:139">
      <c r="A10" s="105" t="s">
        <v>290</v>
      </c>
      <c r="C10" s="105" t="s">
        <v>288</v>
      </c>
      <c r="G10" s="104" t="s">
        <v>38</v>
      </c>
      <c r="H10" s="115" t="s">
        <v>38</v>
      </c>
      <c r="I10" s="103" t="s">
        <v>1</v>
      </c>
      <c r="J10" s="116" t="s">
        <v>56</v>
      </c>
      <c r="K10" s="116" t="s">
        <v>543</v>
      </c>
      <c r="L10" s="116" t="s">
        <v>543</v>
      </c>
      <c r="M10" s="117" t="s">
        <v>544</v>
      </c>
      <c r="N10" s="117" t="s">
        <v>544</v>
      </c>
      <c r="O10" s="103"/>
      <c r="P10" s="103"/>
      <c r="Q10" s="103"/>
      <c r="R10" s="103"/>
      <c r="S10" s="103"/>
      <c r="T10" s="105"/>
      <c r="U10" s="105"/>
      <c r="V10" s="105"/>
      <c r="W10" s="103"/>
      <c r="X10" s="103"/>
      <c r="Y10" s="103"/>
    </row>
    <row r="11" spans="1:139">
      <c r="A11" s="105" t="s">
        <v>289</v>
      </c>
      <c r="C11" s="105" t="s">
        <v>289</v>
      </c>
      <c r="G11" s="104" t="s">
        <v>39</v>
      </c>
      <c r="H11" s="115" t="s">
        <v>21</v>
      </c>
      <c r="I11" s="103" t="s">
        <v>2</v>
      </c>
      <c r="J11" s="116" t="s">
        <v>464</v>
      </c>
      <c r="K11" s="117" t="s">
        <v>545</v>
      </c>
      <c r="L11" s="117" t="s">
        <v>546</v>
      </c>
      <c r="M11" s="117" t="s">
        <v>545</v>
      </c>
      <c r="N11" s="117" t="s">
        <v>546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139">
      <c r="A12" s="97">
        <v>1</v>
      </c>
      <c r="D12" s="97" t="s">
        <v>322</v>
      </c>
      <c r="G12" s="102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139">
      <c r="A13" s="97">
        <f t="shared" ref="A13:A77" si="0">A12+1</f>
        <v>2</v>
      </c>
      <c r="G13" s="118"/>
      <c r="H13" s="106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139">
      <c r="A14" s="97">
        <f t="shared" si="0"/>
        <v>3</v>
      </c>
      <c r="C14" s="97">
        <v>30100</v>
      </c>
      <c r="E14" s="107" t="s">
        <v>323</v>
      </c>
      <c r="G14" s="118">
        <v>99</v>
      </c>
      <c r="H14" s="106" t="str">
        <f>VLOOKUP($G14,alloc,3)</f>
        <v>-</v>
      </c>
      <c r="I14" s="98">
        <f>'DepExp. Class.'!J$14</f>
        <v>0</v>
      </c>
      <c r="J14" s="106">
        <f>$I14*VLOOKUP($G14,alloc,6)</f>
        <v>0</v>
      </c>
      <c r="K14" s="106">
        <f>$I14*VLOOKUP($G14,alloc,7)</f>
        <v>0</v>
      </c>
      <c r="L14" s="106">
        <f>$I14*VLOOKUP($G14,alloc,8)</f>
        <v>0</v>
      </c>
      <c r="M14" s="106">
        <f>$I14*VLOOKUP($G14,alloc,9)</f>
        <v>0</v>
      </c>
      <c r="N14" s="106">
        <f>$I14*VLOOKUP($G14,alloc,10)</f>
        <v>0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139">
      <c r="A15" s="97">
        <f t="shared" si="0"/>
        <v>4</v>
      </c>
      <c r="C15" s="97">
        <v>30200</v>
      </c>
      <c r="E15" s="107" t="s">
        <v>185</v>
      </c>
      <c r="G15" s="118">
        <v>99</v>
      </c>
      <c r="H15" s="106" t="str">
        <f>VLOOKUP($G15,alloc,3)</f>
        <v>-</v>
      </c>
      <c r="I15" s="98">
        <f>'DepExp. Class.'!J$15</f>
        <v>0</v>
      </c>
      <c r="J15" s="106">
        <f>$I15*VLOOKUP($G15,alloc,6)</f>
        <v>0</v>
      </c>
      <c r="K15" s="106">
        <f>$I15*VLOOKUP($G15,alloc,7)</f>
        <v>0</v>
      </c>
      <c r="L15" s="106">
        <f>$I15*VLOOKUP($G15,alloc,8)</f>
        <v>0</v>
      </c>
      <c r="M15" s="106">
        <f>$I15*VLOOKUP($G15,alloc,9)</f>
        <v>0</v>
      </c>
      <c r="N15" s="106">
        <f>$I15*VLOOKUP($G15,alloc,10)</f>
        <v>0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139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'DepExp. Class.'!J$16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H17" s="106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I18" s="98">
        <f>'DepExp. Class.'!J$18</f>
        <v>0</v>
      </c>
      <c r="J18" s="106">
        <f>SUM(J13:J16)</f>
        <v>0</v>
      </c>
      <c r="K18" s="106">
        <f t="shared" ref="K18:X18" si="1">SUM(K13:K16)</f>
        <v>0</v>
      </c>
      <c r="L18" s="106">
        <f t="shared" si="1"/>
        <v>0</v>
      </c>
      <c r="M18" s="106">
        <f t="shared" si="1"/>
        <v>0</v>
      </c>
      <c r="N18" s="106">
        <f t="shared" si="1"/>
        <v>0</v>
      </c>
      <c r="O18" s="106">
        <f t="shared" si="1"/>
        <v>0</v>
      </c>
      <c r="P18" s="106">
        <f t="shared" si="1"/>
        <v>0</v>
      </c>
      <c r="Q18" s="106">
        <f t="shared" si="1"/>
        <v>0</v>
      </c>
      <c r="R18" s="106">
        <f t="shared" si="1"/>
        <v>0</v>
      </c>
      <c r="S18" s="106">
        <f t="shared" si="1"/>
        <v>0</v>
      </c>
      <c r="T18" s="106">
        <f t="shared" si="1"/>
        <v>0</v>
      </c>
      <c r="U18" s="106">
        <f t="shared" si="1"/>
        <v>0</v>
      </c>
      <c r="V18" s="106">
        <f t="shared" si="1"/>
        <v>0</v>
      </c>
      <c r="W18" s="106">
        <f t="shared" si="1"/>
        <v>0</v>
      </c>
      <c r="X18" s="106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>
        <v>99</v>
      </c>
      <c r="H21" s="106" t="str">
        <f t="shared" ref="H21:H28" si="2">VLOOKUP($G21,alloc,3)</f>
        <v>-</v>
      </c>
      <c r="I21" s="98">
        <f>'DepExp. Class.'!J$21</f>
        <v>0</v>
      </c>
      <c r="J21" s="106">
        <f t="shared" ref="J21:J28" si="3">$I21*VLOOKUP($G21,alloc,6)</f>
        <v>0</v>
      </c>
      <c r="K21" s="106">
        <f t="shared" ref="K21:K28" si="4">$I21*VLOOKUP($G21,alloc,7)</f>
        <v>0</v>
      </c>
      <c r="L21" s="106">
        <f t="shared" ref="L21:L28" si="5">$I21*VLOOKUP($G21,alloc,8)</f>
        <v>0</v>
      </c>
      <c r="M21" s="106">
        <f t="shared" ref="M21:M28" si="6">$I21*VLOOKUP($G21,alloc,9)</f>
        <v>0</v>
      </c>
      <c r="N21" s="106">
        <f t="shared" ref="N21:N28" si="7">$I21*VLOOKUP($G21,alloc,10)</f>
        <v>0</v>
      </c>
      <c r="O21" s="106">
        <f t="shared" ref="O21:O28" si="8">$I21*VLOOKUP($G21,alloc,11)</f>
        <v>0</v>
      </c>
      <c r="P21" s="106">
        <f t="shared" ref="P21:P28" si="9">$I21*VLOOKUP($G21,alloc,12)</f>
        <v>0</v>
      </c>
      <c r="Q21" s="106">
        <f t="shared" ref="Q21:Q28" si="10">$I21*VLOOKUP($G21,alloc,13)</f>
        <v>0</v>
      </c>
      <c r="R21" s="106">
        <f t="shared" ref="R21:R28" si="11">$I21*VLOOKUP($G21,alloc,14)</f>
        <v>0</v>
      </c>
      <c r="S21" s="106">
        <f t="shared" ref="S21:S28" si="12">$I21*VLOOKUP($G21,alloc,15)</f>
        <v>0</v>
      </c>
      <c r="T21" s="106">
        <f t="shared" ref="T21:T28" si="13">$I21*VLOOKUP($G21,alloc,16)</f>
        <v>0</v>
      </c>
      <c r="U21" s="106">
        <f t="shared" ref="U21:U28" si="14">$I21*VLOOKUP($G21,alloc,17)</f>
        <v>0</v>
      </c>
      <c r="V21" s="106">
        <f t="shared" ref="V21:V28" si="15">$I21*VLOOKUP($G21,alloc,18)</f>
        <v>0</v>
      </c>
      <c r="W21" s="106">
        <f t="shared" ref="W21:W28" si="16">$I21*VLOOKUP($G21,alloc,19)</f>
        <v>0</v>
      </c>
      <c r="X21" s="106">
        <f t="shared" ref="X21:X28" si="17">$I21*VLOOKUP($G21,alloc,20)</f>
        <v>0</v>
      </c>
      <c r="Y21" s="98">
        <f t="shared" ref="Y21:Y28" si="18">SUM(J21:X21)-I21</f>
        <v>0</v>
      </c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si="2"/>
        <v>-</v>
      </c>
      <c r="I22" s="98">
        <f>'DepExp. Class.'!J$22</f>
        <v>0</v>
      </c>
      <c r="J22" s="106">
        <f t="shared" si="3"/>
        <v>0</v>
      </c>
      <c r="K22" s="106">
        <f t="shared" si="4"/>
        <v>0</v>
      </c>
      <c r="L22" s="106">
        <f t="shared" si="5"/>
        <v>0</v>
      </c>
      <c r="M22" s="106">
        <f t="shared" si="6"/>
        <v>0</v>
      </c>
      <c r="N22" s="106">
        <f t="shared" si="7"/>
        <v>0</v>
      </c>
      <c r="O22" s="106">
        <f t="shared" si="8"/>
        <v>0</v>
      </c>
      <c r="P22" s="106">
        <f t="shared" si="9"/>
        <v>0</v>
      </c>
      <c r="Q22" s="106">
        <f t="shared" si="10"/>
        <v>0</v>
      </c>
      <c r="R22" s="106">
        <f t="shared" si="11"/>
        <v>0</v>
      </c>
      <c r="S22" s="106">
        <f t="shared" si="12"/>
        <v>0</v>
      </c>
      <c r="T22" s="106">
        <f t="shared" si="13"/>
        <v>0</v>
      </c>
      <c r="U22" s="106">
        <f t="shared" si="14"/>
        <v>0</v>
      </c>
      <c r="V22" s="106">
        <f t="shared" si="15"/>
        <v>0</v>
      </c>
      <c r="W22" s="106">
        <f t="shared" si="16"/>
        <v>0</v>
      </c>
      <c r="X22" s="106">
        <f t="shared" si="17"/>
        <v>0</v>
      </c>
      <c r="Y22" s="98">
        <f t="shared" si="18"/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'DepExp. Class.'!J$23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'DepExp. Class.'!J$24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'DepExp. Class.'!J$25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'DepExp. Class.'!J$26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'DepExp. Class.'!J$27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'DepExp. Class.'!J$28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H29" s="106"/>
      <c r="I29" s="98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'DepExp. Class.'!J$30</f>
        <v>0</v>
      </c>
      <c r="J30" s="106">
        <f>SUM(J21:J28)</f>
        <v>0</v>
      </c>
      <c r="K30" s="106">
        <f t="shared" ref="K30:P30" si="19">SUM(K21:K28)</f>
        <v>0</v>
      </c>
      <c r="L30" s="106">
        <f t="shared" si="19"/>
        <v>0</v>
      </c>
      <c r="M30" s="106">
        <f t="shared" si="19"/>
        <v>0</v>
      </c>
      <c r="N30" s="106">
        <f t="shared" si="19"/>
        <v>0</v>
      </c>
      <c r="O30" s="106">
        <f t="shared" si="19"/>
        <v>0</v>
      </c>
      <c r="P30" s="106">
        <f t="shared" si="19"/>
        <v>0</v>
      </c>
      <c r="Q30" s="106">
        <f t="shared" ref="Q30:X30" si="20">SUM(Q21:Q28)</f>
        <v>0</v>
      </c>
      <c r="R30" s="106">
        <f t="shared" si="20"/>
        <v>0</v>
      </c>
      <c r="S30" s="106">
        <f t="shared" si="20"/>
        <v>0</v>
      </c>
      <c r="T30" s="106">
        <f t="shared" si="20"/>
        <v>0</v>
      </c>
      <c r="U30" s="106">
        <f t="shared" si="20"/>
        <v>0</v>
      </c>
      <c r="V30" s="106">
        <f t="shared" si="20"/>
        <v>0</v>
      </c>
      <c r="W30" s="106">
        <f t="shared" si="20"/>
        <v>0</v>
      </c>
      <c r="X30" s="106">
        <f t="shared" si="20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1">VLOOKUP($G34,alloc,3)</f>
        <v>-</v>
      </c>
      <c r="I34" s="98">
        <f>'DepExp. Class.'!J$34</f>
        <v>0</v>
      </c>
      <c r="J34" s="106">
        <f t="shared" ref="J34:J50" si="22">$I34*VLOOKUP($G34,alloc,6)</f>
        <v>0</v>
      </c>
      <c r="K34" s="106">
        <f t="shared" ref="K34:K50" si="23">$I34*VLOOKUP($G34,alloc,7)</f>
        <v>0</v>
      </c>
      <c r="L34" s="106">
        <f t="shared" ref="L34:L50" si="24">$I34*VLOOKUP($G34,alloc,8)</f>
        <v>0</v>
      </c>
      <c r="M34" s="106">
        <f t="shared" ref="M34:M50" si="25">$I34*VLOOKUP($G34,alloc,9)</f>
        <v>0</v>
      </c>
      <c r="N34" s="106">
        <f t="shared" ref="N34:N50" si="26">$I34*VLOOKUP($G34,alloc,10)</f>
        <v>0</v>
      </c>
      <c r="O34" s="106">
        <f t="shared" ref="O34:O50" si="27">$I34*VLOOKUP($G34,alloc,11)</f>
        <v>0</v>
      </c>
      <c r="P34" s="106">
        <f t="shared" ref="P34:P50" si="28">$I34*VLOOKUP($G34,alloc,12)</f>
        <v>0</v>
      </c>
      <c r="Q34" s="106">
        <f t="shared" ref="Q34:Q50" si="29">$I34*VLOOKUP($G34,alloc,13)</f>
        <v>0</v>
      </c>
      <c r="R34" s="106">
        <f t="shared" ref="R34:R50" si="30">$I34*VLOOKUP($G34,alloc,14)</f>
        <v>0</v>
      </c>
      <c r="S34" s="106">
        <f t="shared" ref="S34:S50" si="31">$I34*VLOOKUP($G34,alloc,15)</f>
        <v>0</v>
      </c>
      <c r="T34" s="106">
        <f t="shared" ref="T34:T50" si="32">$I34*VLOOKUP($G34,alloc,16)</f>
        <v>0</v>
      </c>
      <c r="U34" s="106">
        <f t="shared" ref="U34:U50" si="33">$I34*VLOOKUP($G34,alloc,17)</f>
        <v>0</v>
      </c>
      <c r="V34" s="106">
        <f t="shared" ref="V34:V50" si="34">$I34*VLOOKUP($G34,alloc,18)</f>
        <v>0</v>
      </c>
      <c r="W34" s="106">
        <f t="shared" ref="W34:W50" si="35">$I34*VLOOKUP($G34,alloc,19)</f>
        <v>0</v>
      </c>
      <c r="X34" s="106">
        <f t="shared" ref="X34:X50" si="36">$I34*VLOOKUP($G34,alloc,20)</f>
        <v>0</v>
      </c>
      <c r="Y34" s="98">
        <f t="shared" ref="Y34:Y52" si="37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1"/>
        <v>-</v>
      </c>
      <c r="I35" s="98">
        <f>'DepExp. Class.'!J$35</f>
        <v>0</v>
      </c>
      <c r="J35" s="106">
        <f t="shared" si="22"/>
        <v>0</v>
      </c>
      <c r="K35" s="106">
        <f t="shared" si="23"/>
        <v>0</v>
      </c>
      <c r="L35" s="106">
        <f t="shared" si="24"/>
        <v>0</v>
      </c>
      <c r="M35" s="106">
        <f t="shared" si="25"/>
        <v>0</v>
      </c>
      <c r="N35" s="106">
        <f t="shared" si="26"/>
        <v>0</v>
      </c>
      <c r="O35" s="106">
        <f t="shared" si="27"/>
        <v>0</v>
      </c>
      <c r="P35" s="106">
        <f t="shared" si="28"/>
        <v>0</v>
      </c>
      <c r="Q35" s="106">
        <f t="shared" si="29"/>
        <v>0</v>
      </c>
      <c r="R35" s="106">
        <f t="shared" si="30"/>
        <v>0</v>
      </c>
      <c r="S35" s="106">
        <f t="shared" si="31"/>
        <v>0</v>
      </c>
      <c r="T35" s="106">
        <f t="shared" si="32"/>
        <v>0</v>
      </c>
      <c r="U35" s="106">
        <f t="shared" si="33"/>
        <v>0</v>
      </c>
      <c r="V35" s="106">
        <f t="shared" si="34"/>
        <v>0</v>
      </c>
      <c r="W35" s="106">
        <f t="shared" si="35"/>
        <v>0</v>
      </c>
      <c r="X35" s="106">
        <f t="shared" si="36"/>
        <v>0</v>
      </c>
      <c r="Y35" s="98">
        <f t="shared" si="37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1"/>
        <v>-</v>
      </c>
      <c r="I36" s="98">
        <f>'DepExp. Class.'!J$36</f>
        <v>0</v>
      </c>
      <c r="J36" s="106">
        <f t="shared" si="22"/>
        <v>0</v>
      </c>
      <c r="K36" s="106">
        <f t="shared" si="23"/>
        <v>0</v>
      </c>
      <c r="L36" s="106">
        <f t="shared" si="24"/>
        <v>0</v>
      </c>
      <c r="M36" s="106">
        <f t="shared" si="25"/>
        <v>0</v>
      </c>
      <c r="N36" s="106">
        <f t="shared" si="26"/>
        <v>0</v>
      </c>
      <c r="O36" s="106">
        <f t="shared" si="27"/>
        <v>0</v>
      </c>
      <c r="P36" s="106">
        <f t="shared" si="28"/>
        <v>0</v>
      </c>
      <c r="Q36" s="106">
        <f t="shared" si="29"/>
        <v>0</v>
      </c>
      <c r="R36" s="106">
        <f t="shared" si="30"/>
        <v>0</v>
      </c>
      <c r="S36" s="106">
        <f t="shared" si="31"/>
        <v>0</v>
      </c>
      <c r="T36" s="106">
        <f t="shared" si="32"/>
        <v>0</v>
      </c>
      <c r="U36" s="106">
        <f t="shared" si="33"/>
        <v>0</v>
      </c>
      <c r="V36" s="106">
        <f t="shared" si="34"/>
        <v>0</v>
      </c>
      <c r="W36" s="106">
        <f t="shared" si="35"/>
        <v>0</v>
      </c>
      <c r="X36" s="106">
        <f t="shared" si="36"/>
        <v>0</v>
      </c>
      <c r="Y36" s="98">
        <f t="shared" si="37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1"/>
        <v>-</v>
      </c>
      <c r="I37" s="98">
        <f>'DepExp. Class.'!J$37</f>
        <v>0</v>
      </c>
      <c r="J37" s="106">
        <f t="shared" si="22"/>
        <v>0</v>
      </c>
      <c r="K37" s="106">
        <f t="shared" si="23"/>
        <v>0</v>
      </c>
      <c r="L37" s="106">
        <f t="shared" si="24"/>
        <v>0</v>
      </c>
      <c r="M37" s="106">
        <f t="shared" si="25"/>
        <v>0</v>
      </c>
      <c r="N37" s="106">
        <f t="shared" si="26"/>
        <v>0</v>
      </c>
      <c r="O37" s="106">
        <f t="shared" si="27"/>
        <v>0</v>
      </c>
      <c r="P37" s="106">
        <f t="shared" si="28"/>
        <v>0</v>
      </c>
      <c r="Q37" s="106">
        <f t="shared" si="29"/>
        <v>0</v>
      </c>
      <c r="R37" s="106">
        <f t="shared" si="30"/>
        <v>0</v>
      </c>
      <c r="S37" s="106">
        <f t="shared" si="31"/>
        <v>0</v>
      </c>
      <c r="T37" s="106">
        <f t="shared" si="32"/>
        <v>0</v>
      </c>
      <c r="U37" s="106">
        <f t="shared" si="33"/>
        <v>0</v>
      </c>
      <c r="V37" s="106">
        <f t="shared" si="34"/>
        <v>0</v>
      </c>
      <c r="W37" s="106">
        <f t="shared" si="35"/>
        <v>0</v>
      </c>
      <c r="X37" s="106">
        <f t="shared" si="36"/>
        <v>0</v>
      </c>
      <c r="Y37" s="98">
        <f t="shared" si="37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1"/>
        <v>-</v>
      </c>
      <c r="I38" s="98">
        <f>'DepExp. Class.'!J$38</f>
        <v>0</v>
      </c>
      <c r="J38" s="106">
        <f t="shared" si="22"/>
        <v>0</v>
      </c>
      <c r="K38" s="106">
        <f t="shared" si="23"/>
        <v>0</v>
      </c>
      <c r="L38" s="106">
        <f t="shared" si="24"/>
        <v>0</v>
      </c>
      <c r="M38" s="106">
        <f t="shared" si="25"/>
        <v>0</v>
      </c>
      <c r="N38" s="106">
        <f t="shared" si="26"/>
        <v>0</v>
      </c>
      <c r="O38" s="106">
        <f t="shared" si="27"/>
        <v>0</v>
      </c>
      <c r="P38" s="106">
        <f t="shared" si="28"/>
        <v>0</v>
      </c>
      <c r="Q38" s="106">
        <f t="shared" si="29"/>
        <v>0</v>
      </c>
      <c r="R38" s="106">
        <f t="shared" si="30"/>
        <v>0</v>
      </c>
      <c r="S38" s="106">
        <f t="shared" si="31"/>
        <v>0</v>
      </c>
      <c r="T38" s="106">
        <f t="shared" si="32"/>
        <v>0</v>
      </c>
      <c r="U38" s="106">
        <f t="shared" si="33"/>
        <v>0</v>
      </c>
      <c r="V38" s="106">
        <f t="shared" si="34"/>
        <v>0</v>
      </c>
      <c r="W38" s="106">
        <f t="shared" si="35"/>
        <v>0</v>
      </c>
      <c r="X38" s="106">
        <f t="shared" si="36"/>
        <v>0</v>
      </c>
      <c r="Y38" s="98">
        <f t="shared" si="37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1"/>
        <v>-</v>
      </c>
      <c r="I39" s="98">
        <f>'DepExp. Class.'!J$39</f>
        <v>0</v>
      </c>
      <c r="J39" s="106">
        <f t="shared" si="22"/>
        <v>0</v>
      </c>
      <c r="K39" s="106">
        <f t="shared" si="23"/>
        <v>0</v>
      </c>
      <c r="L39" s="106">
        <f t="shared" si="24"/>
        <v>0</v>
      </c>
      <c r="M39" s="106">
        <f t="shared" si="25"/>
        <v>0</v>
      </c>
      <c r="N39" s="106">
        <f t="shared" si="26"/>
        <v>0</v>
      </c>
      <c r="O39" s="106">
        <f t="shared" si="27"/>
        <v>0</v>
      </c>
      <c r="P39" s="106">
        <f t="shared" si="28"/>
        <v>0</v>
      </c>
      <c r="Q39" s="106">
        <f t="shared" si="29"/>
        <v>0</v>
      </c>
      <c r="R39" s="106">
        <f t="shared" si="30"/>
        <v>0</v>
      </c>
      <c r="S39" s="106">
        <f t="shared" si="31"/>
        <v>0</v>
      </c>
      <c r="T39" s="106">
        <f t="shared" si="32"/>
        <v>0</v>
      </c>
      <c r="U39" s="106">
        <f t="shared" si="33"/>
        <v>0</v>
      </c>
      <c r="V39" s="106">
        <f t="shared" si="34"/>
        <v>0</v>
      </c>
      <c r="W39" s="106">
        <f t="shared" si="35"/>
        <v>0</v>
      </c>
      <c r="X39" s="106">
        <f t="shared" si="36"/>
        <v>0</v>
      </c>
      <c r="Y39" s="98">
        <f t="shared" si="37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1"/>
        <v>-</v>
      </c>
      <c r="I40" s="98">
        <f>'DepExp. Class.'!J$40</f>
        <v>0</v>
      </c>
      <c r="J40" s="106">
        <f t="shared" si="22"/>
        <v>0</v>
      </c>
      <c r="K40" s="106">
        <f t="shared" si="23"/>
        <v>0</v>
      </c>
      <c r="L40" s="106">
        <f t="shared" si="24"/>
        <v>0</v>
      </c>
      <c r="M40" s="106">
        <f t="shared" si="25"/>
        <v>0</v>
      </c>
      <c r="N40" s="106">
        <f t="shared" si="26"/>
        <v>0</v>
      </c>
      <c r="O40" s="106">
        <f t="shared" si="27"/>
        <v>0</v>
      </c>
      <c r="P40" s="106">
        <f t="shared" si="28"/>
        <v>0</v>
      </c>
      <c r="Q40" s="106">
        <f t="shared" si="29"/>
        <v>0</v>
      </c>
      <c r="R40" s="106">
        <f t="shared" si="30"/>
        <v>0</v>
      </c>
      <c r="S40" s="106">
        <f t="shared" si="31"/>
        <v>0</v>
      </c>
      <c r="T40" s="106">
        <f t="shared" si="32"/>
        <v>0</v>
      </c>
      <c r="U40" s="106">
        <f t="shared" si="33"/>
        <v>0</v>
      </c>
      <c r="V40" s="106">
        <f t="shared" si="34"/>
        <v>0</v>
      </c>
      <c r="W40" s="106">
        <f t="shared" si="35"/>
        <v>0</v>
      </c>
      <c r="X40" s="106">
        <f t="shared" si="36"/>
        <v>0</v>
      </c>
      <c r="Y40" s="98">
        <f t="shared" si="37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1"/>
        <v>-</v>
      </c>
      <c r="I41" s="98">
        <f>'DepExp. Class.'!J$41</f>
        <v>0</v>
      </c>
      <c r="J41" s="106">
        <f t="shared" si="22"/>
        <v>0</v>
      </c>
      <c r="K41" s="106">
        <f t="shared" si="23"/>
        <v>0</v>
      </c>
      <c r="L41" s="106">
        <f t="shared" si="24"/>
        <v>0</v>
      </c>
      <c r="M41" s="106">
        <f t="shared" si="25"/>
        <v>0</v>
      </c>
      <c r="N41" s="106">
        <f t="shared" si="26"/>
        <v>0</v>
      </c>
      <c r="O41" s="106">
        <f t="shared" si="27"/>
        <v>0</v>
      </c>
      <c r="P41" s="106">
        <f t="shared" si="28"/>
        <v>0</v>
      </c>
      <c r="Q41" s="106">
        <f t="shared" si="29"/>
        <v>0</v>
      </c>
      <c r="R41" s="106">
        <f t="shared" si="30"/>
        <v>0</v>
      </c>
      <c r="S41" s="106">
        <f t="shared" si="31"/>
        <v>0</v>
      </c>
      <c r="T41" s="106">
        <f t="shared" si="32"/>
        <v>0</v>
      </c>
      <c r="U41" s="106">
        <f t="shared" si="33"/>
        <v>0</v>
      </c>
      <c r="V41" s="106">
        <f t="shared" si="34"/>
        <v>0</v>
      </c>
      <c r="W41" s="106">
        <f t="shared" si="35"/>
        <v>0</v>
      </c>
      <c r="X41" s="106">
        <f t="shared" si="36"/>
        <v>0</v>
      </c>
      <c r="Y41" s="98">
        <f t="shared" si="37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1"/>
        <v>-</v>
      </c>
      <c r="I42" s="98">
        <f>'DepExp. Class.'!J$42</f>
        <v>0</v>
      </c>
      <c r="J42" s="106">
        <f t="shared" si="22"/>
        <v>0</v>
      </c>
      <c r="K42" s="106">
        <f t="shared" si="23"/>
        <v>0</v>
      </c>
      <c r="L42" s="106">
        <f t="shared" si="24"/>
        <v>0</v>
      </c>
      <c r="M42" s="106">
        <f t="shared" si="25"/>
        <v>0</v>
      </c>
      <c r="N42" s="106">
        <f t="shared" si="26"/>
        <v>0</v>
      </c>
      <c r="O42" s="106">
        <f t="shared" si="27"/>
        <v>0</v>
      </c>
      <c r="P42" s="106">
        <f t="shared" si="28"/>
        <v>0</v>
      </c>
      <c r="Q42" s="106">
        <f t="shared" si="29"/>
        <v>0</v>
      </c>
      <c r="R42" s="106">
        <f t="shared" si="30"/>
        <v>0</v>
      </c>
      <c r="S42" s="106">
        <f t="shared" si="31"/>
        <v>0</v>
      </c>
      <c r="T42" s="106">
        <f t="shared" si="32"/>
        <v>0</v>
      </c>
      <c r="U42" s="106">
        <f t="shared" si="33"/>
        <v>0</v>
      </c>
      <c r="V42" s="106">
        <f t="shared" si="34"/>
        <v>0</v>
      </c>
      <c r="W42" s="106">
        <f t="shared" si="35"/>
        <v>0</v>
      </c>
      <c r="X42" s="106">
        <f t="shared" si="36"/>
        <v>0</v>
      </c>
      <c r="Y42" s="98">
        <f t="shared" si="37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1"/>
        <v>-</v>
      </c>
      <c r="I43" s="98">
        <f>'DepExp. Class.'!J$43</f>
        <v>0</v>
      </c>
      <c r="J43" s="106">
        <f t="shared" si="22"/>
        <v>0</v>
      </c>
      <c r="K43" s="106">
        <f t="shared" si="23"/>
        <v>0</v>
      </c>
      <c r="L43" s="106">
        <f t="shared" si="24"/>
        <v>0</v>
      </c>
      <c r="M43" s="106">
        <f t="shared" si="25"/>
        <v>0</v>
      </c>
      <c r="N43" s="106">
        <f t="shared" si="26"/>
        <v>0</v>
      </c>
      <c r="O43" s="106">
        <f t="shared" si="27"/>
        <v>0</v>
      </c>
      <c r="P43" s="106">
        <f t="shared" si="28"/>
        <v>0</v>
      </c>
      <c r="Q43" s="106">
        <f t="shared" si="29"/>
        <v>0</v>
      </c>
      <c r="R43" s="106">
        <f t="shared" si="30"/>
        <v>0</v>
      </c>
      <c r="S43" s="106">
        <f t="shared" si="31"/>
        <v>0</v>
      </c>
      <c r="T43" s="106">
        <f t="shared" si="32"/>
        <v>0</v>
      </c>
      <c r="U43" s="106">
        <f t="shared" si="33"/>
        <v>0</v>
      </c>
      <c r="V43" s="106">
        <f t="shared" si="34"/>
        <v>0</v>
      </c>
      <c r="W43" s="106">
        <f t="shared" si="35"/>
        <v>0</v>
      </c>
      <c r="X43" s="106">
        <f t="shared" si="36"/>
        <v>0</v>
      </c>
      <c r="Y43" s="98">
        <f t="shared" si="37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1"/>
        <v>-</v>
      </c>
      <c r="I44" s="98">
        <f>'DepExp. Class.'!J$44</f>
        <v>0</v>
      </c>
      <c r="J44" s="106">
        <f t="shared" si="22"/>
        <v>0</v>
      </c>
      <c r="K44" s="106">
        <f t="shared" si="23"/>
        <v>0</v>
      </c>
      <c r="L44" s="106">
        <f t="shared" si="24"/>
        <v>0</v>
      </c>
      <c r="M44" s="106">
        <f t="shared" si="25"/>
        <v>0</v>
      </c>
      <c r="N44" s="106">
        <f t="shared" si="26"/>
        <v>0</v>
      </c>
      <c r="O44" s="106">
        <f t="shared" si="27"/>
        <v>0</v>
      </c>
      <c r="P44" s="106">
        <f t="shared" si="28"/>
        <v>0</v>
      </c>
      <c r="Q44" s="106">
        <f t="shared" si="29"/>
        <v>0</v>
      </c>
      <c r="R44" s="106">
        <f t="shared" si="30"/>
        <v>0</v>
      </c>
      <c r="S44" s="106">
        <f t="shared" si="31"/>
        <v>0</v>
      </c>
      <c r="T44" s="106">
        <f t="shared" si="32"/>
        <v>0</v>
      </c>
      <c r="U44" s="106">
        <f t="shared" si="33"/>
        <v>0</v>
      </c>
      <c r="V44" s="106">
        <f t="shared" si="34"/>
        <v>0</v>
      </c>
      <c r="W44" s="106">
        <f t="shared" si="35"/>
        <v>0</v>
      </c>
      <c r="X44" s="106">
        <f t="shared" si="36"/>
        <v>0</v>
      </c>
      <c r="Y44" s="98">
        <f t="shared" si="37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1"/>
        <v>-</v>
      </c>
      <c r="I45" s="98">
        <f>'DepExp. Class.'!J$45</f>
        <v>0</v>
      </c>
      <c r="J45" s="106">
        <f t="shared" si="22"/>
        <v>0</v>
      </c>
      <c r="K45" s="106">
        <f t="shared" si="23"/>
        <v>0</v>
      </c>
      <c r="L45" s="106">
        <f t="shared" si="24"/>
        <v>0</v>
      </c>
      <c r="M45" s="106">
        <f t="shared" si="25"/>
        <v>0</v>
      </c>
      <c r="N45" s="106">
        <f t="shared" si="26"/>
        <v>0</v>
      </c>
      <c r="O45" s="106">
        <f t="shared" si="27"/>
        <v>0</v>
      </c>
      <c r="P45" s="106">
        <f t="shared" si="28"/>
        <v>0</v>
      </c>
      <c r="Q45" s="106">
        <f t="shared" si="29"/>
        <v>0</v>
      </c>
      <c r="R45" s="106">
        <f t="shared" si="30"/>
        <v>0</v>
      </c>
      <c r="S45" s="106">
        <f t="shared" si="31"/>
        <v>0</v>
      </c>
      <c r="T45" s="106">
        <f t="shared" si="32"/>
        <v>0</v>
      </c>
      <c r="U45" s="106">
        <f t="shared" si="33"/>
        <v>0</v>
      </c>
      <c r="V45" s="106">
        <f t="shared" si="34"/>
        <v>0</v>
      </c>
      <c r="W45" s="106">
        <f t="shared" si="35"/>
        <v>0</v>
      </c>
      <c r="X45" s="106">
        <f t="shared" si="36"/>
        <v>0</v>
      </c>
      <c r="Y45" s="98">
        <f t="shared" si="37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1"/>
        <v>-</v>
      </c>
      <c r="I46" s="98">
        <f>'DepExp. Class.'!J$46</f>
        <v>0</v>
      </c>
      <c r="J46" s="106">
        <f t="shared" si="22"/>
        <v>0</v>
      </c>
      <c r="K46" s="106">
        <f t="shared" si="23"/>
        <v>0</v>
      </c>
      <c r="L46" s="106">
        <f t="shared" si="24"/>
        <v>0</v>
      </c>
      <c r="M46" s="106">
        <f t="shared" si="25"/>
        <v>0</v>
      </c>
      <c r="N46" s="106">
        <f t="shared" si="26"/>
        <v>0</v>
      </c>
      <c r="O46" s="106">
        <f t="shared" si="27"/>
        <v>0</v>
      </c>
      <c r="P46" s="106">
        <f t="shared" si="28"/>
        <v>0</v>
      </c>
      <c r="Q46" s="106">
        <f t="shared" si="29"/>
        <v>0</v>
      </c>
      <c r="R46" s="106">
        <f t="shared" si="30"/>
        <v>0</v>
      </c>
      <c r="S46" s="106">
        <f t="shared" si="31"/>
        <v>0</v>
      </c>
      <c r="T46" s="106">
        <f t="shared" si="32"/>
        <v>0</v>
      </c>
      <c r="U46" s="106">
        <f t="shared" si="33"/>
        <v>0</v>
      </c>
      <c r="V46" s="106">
        <f t="shared" si="34"/>
        <v>0</v>
      </c>
      <c r="W46" s="106">
        <f t="shared" si="35"/>
        <v>0</v>
      </c>
      <c r="X46" s="106">
        <f t="shared" si="36"/>
        <v>0</v>
      </c>
      <c r="Y46" s="98">
        <f t="shared" si="37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1"/>
        <v>-</v>
      </c>
      <c r="I47" s="98">
        <f>'DepExp. Class.'!J$47</f>
        <v>0</v>
      </c>
      <c r="J47" s="106">
        <f t="shared" si="22"/>
        <v>0</v>
      </c>
      <c r="K47" s="106">
        <f t="shared" si="23"/>
        <v>0</v>
      </c>
      <c r="L47" s="106">
        <f t="shared" si="24"/>
        <v>0</v>
      </c>
      <c r="M47" s="106">
        <f t="shared" si="25"/>
        <v>0</v>
      </c>
      <c r="N47" s="106">
        <f t="shared" si="26"/>
        <v>0</v>
      </c>
      <c r="O47" s="106">
        <f t="shared" si="27"/>
        <v>0</v>
      </c>
      <c r="P47" s="106">
        <f t="shared" si="28"/>
        <v>0</v>
      </c>
      <c r="Q47" s="106">
        <f t="shared" si="29"/>
        <v>0</v>
      </c>
      <c r="R47" s="106">
        <f t="shared" si="30"/>
        <v>0</v>
      </c>
      <c r="S47" s="106">
        <f t="shared" si="31"/>
        <v>0</v>
      </c>
      <c r="T47" s="106">
        <f t="shared" si="32"/>
        <v>0</v>
      </c>
      <c r="U47" s="106">
        <f t="shared" si="33"/>
        <v>0</v>
      </c>
      <c r="V47" s="106">
        <f t="shared" si="34"/>
        <v>0</v>
      </c>
      <c r="W47" s="106">
        <f t="shared" si="35"/>
        <v>0</v>
      </c>
      <c r="X47" s="106">
        <f t="shared" si="36"/>
        <v>0</v>
      </c>
      <c r="Y47" s="98">
        <f t="shared" si="37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1"/>
        <v>-</v>
      </c>
      <c r="I48" s="98">
        <f>'DepExp. Class.'!J$48</f>
        <v>0</v>
      </c>
      <c r="J48" s="106">
        <f t="shared" si="22"/>
        <v>0</v>
      </c>
      <c r="K48" s="106">
        <f t="shared" si="23"/>
        <v>0</v>
      </c>
      <c r="L48" s="106">
        <f t="shared" si="24"/>
        <v>0</v>
      </c>
      <c r="M48" s="106">
        <f t="shared" si="25"/>
        <v>0</v>
      </c>
      <c r="N48" s="106">
        <f t="shared" si="26"/>
        <v>0</v>
      </c>
      <c r="O48" s="106">
        <f t="shared" si="27"/>
        <v>0</v>
      </c>
      <c r="P48" s="106">
        <f t="shared" si="28"/>
        <v>0</v>
      </c>
      <c r="Q48" s="106">
        <f t="shared" si="29"/>
        <v>0</v>
      </c>
      <c r="R48" s="106">
        <f t="shared" si="30"/>
        <v>0</v>
      </c>
      <c r="S48" s="106">
        <f t="shared" si="31"/>
        <v>0</v>
      </c>
      <c r="T48" s="106">
        <f t="shared" si="32"/>
        <v>0</v>
      </c>
      <c r="U48" s="106">
        <f t="shared" si="33"/>
        <v>0</v>
      </c>
      <c r="V48" s="106">
        <f t="shared" si="34"/>
        <v>0</v>
      </c>
      <c r="W48" s="106">
        <f t="shared" si="35"/>
        <v>0</v>
      </c>
      <c r="X48" s="106">
        <f t="shared" si="36"/>
        <v>0</v>
      </c>
      <c r="Y48" s="98">
        <f t="shared" si="37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1"/>
        <v>-</v>
      </c>
      <c r="I49" s="98">
        <f>'DepExp. Class.'!J$49</f>
        <v>0</v>
      </c>
      <c r="J49" s="106">
        <f t="shared" si="22"/>
        <v>0</v>
      </c>
      <c r="K49" s="106">
        <f t="shared" si="23"/>
        <v>0</v>
      </c>
      <c r="L49" s="106">
        <f t="shared" si="24"/>
        <v>0</v>
      </c>
      <c r="M49" s="106">
        <f t="shared" si="25"/>
        <v>0</v>
      </c>
      <c r="N49" s="106">
        <f t="shared" si="26"/>
        <v>0</v>
      </c>
      <c r="O49" s="106">
        <f t="shared" si="27"/>
        <v>0</v>
      </c>
      <c r="P49" s="106">
        <f t="shared" si="28"/>
        <v>0</v>
      </c>
      <c r="Q49" s="106">
        <f t="shared" si="29"/>
        <v>0</v>
      </c>
      <c r="R49" s="106">
        <f t="shared" si="30"/>
        <v>0</v>
      </c>
      <c r="S49" s="106">
        <f t="shared" si="31"/>
        <v>0</v>
      </c>
      <c r="T49" s="106">
        <f t="shared" si="32"/>
        <v>0</v>
      </c>
      <c r="U49" s="106">
        <f t="shared" si="33"/>
        <v>0</v>
      </c>
      <c r="V49" s="106">
        <f t="shared" si="34"/>
        <v>0</v>
      </c>
      <c r="W49" s="106">
        <f t="shared" si="35"/>
        <v>0</v>
      </c>
      <c r="X49" s="106">
        <f t="shared" si="36"/>
        <v>0</v>
      </c>
      <c r="Y49" s="98">
        <f t="shared" si="37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1"/>
        <v>-</v>
      </c>
      <c r="I50" s="98">
        <f>'DepExp. Class.'!J$50</f>
        <v>0</v>
      </c>
      <c r="J50" s="106">
        <f t="shared" si="22"/>
        <v>0</v>
      </c>
      <c r="K50" s="106">
        <f t="shared" si="23"/>
        <v>0</v>
      </c>
      <c r="L50" s="106">
        <f t="shared" si="24"/>
        <v>0</v>
      </c>
      <c r="M50" s="106">
        <f t="shared" si="25"/>
        <v>0</v>
      </c>
      <c r="N50" s="106">
        <f t="shared" si="26"/>
        <v>0</v>
      </c>
      <c r="O50" s="106">
        <f t="shared" si="27"/>
        <v>0</v>
      </c>
      <c r="P50" s="106">
        <f t="shared" si="28"/>
        <v>0</v>
      </c>
      <c r="Q50" s="106">
        <f t="shared" si="29"/>
        <v>0</v>
      </c>
      <c r="R50" s="106">
        <f t="shared" si="30"/>
        <v>0</v>
      </c>
      <c r="S50" s="106">
        <f t="shared" si="31"/>
        <v>0</v>
      </c>
      <c r="T50" s="106">
        <f t="shared" si="32"/>
        <v>0</v>
      </c>
      <c r="U50" s="106">
        <f t="shared" si="33"/>
        <v>0</v>
      </c>
      <c r="V50" s="106">
        <f t="shared" si="34"/>
        <v>0</v>
      </c>
      <c r="W50" s="106">
        <f t="shared" si="35"/>
        <v>0</v>
      </c>
      <c r="X50" s="106">
        <f t="shared" si="36"/>
        <v>0</v>
      </c>
      <c r="Y50" s="98">
        <f t="shared" si="37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'DepExp. Class.'!J$52</f>
        <v>0</v>
      </c>
      <c r="J52" s="106">
        <f>SUM(J34:J50)</f>
        <v>0</v>
      </c>
      <c r="K52" s="106">
        <f t="shared" ref="K52:X52" si="38">SUM(K34:K50)</f>
        <v>0</v>
      </c>
      <c r="L52" s="106">
        <f t="shared" si="38"/>
        <v>0</v>
      </c>
      <c r="M52" s="106">
        <f t="shared" si="38"/>
        <v>0</v>
      </c>
      <c r="N52" s="106">
        <f t="shared" si="38"/>
        <v>0</v>
      </c>
      <c r="O52" s="106">
        <f t="shared" si="38"/>
        <v>0</v>
      </c>
      <c r="P52" s="106">
        <f t="shared" si="38"/>
        <v>0</v>
      </c>
      <c r="Q52" s="106">
        <f t="shared" si="38"/>
        <v>0</v>
      </c>
      <c r="R52" s="106">
        <f t="shared" si="38"/>
        <v>0</v>
      </c>
      <c r="S52" s="106">
        <f t="shared" si="38"/>
        <v>0</v>
      </c>
      <c r="T52" s="106">
        <f t="shared" si="38"/>
        <v>0</v>
      </c>
      <c r="U52" s="106">
        <f t="shared" si="38"/>
        <v>0</v>
      </c>
      <c r="V52" s="106">
        <f t="shared" si="38"/>
        <v>0</v>
      </c>
      <c r="W52" s="106">
        <f t="shared" si="38"/>
        <v>0</v>
      </c>
      <c r="X52" s="106">
        <f t="shared" si="38"/>
        <v>0</v>
      </c>
      <c r="Y52" s="98">
        <f t="shared" si="37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9">VLOOKUP($G56,alloc,3)</f>
        <v>-</v>
      </c>
      <c r="I56" s="98">
        <f>'DepExp. Class.'!J$56</f>
        <v>0</v>
      </c>
      <c r="J56" s="106">
        <f t="shared" ref="J56:J64" si="40">$I56*VLOOKUP($G56,alloc,6)</f>
        <v>0</v>
      </c>
      <c r="K56" s="106">
        <f t="shared" ref="K56:K64" si="41">$I56*VLOOKUP($G56,alloc,7)</f>
        <v>0</v>
      </c>
      <c r="L56" s="106">
        <f t="shared" ref="L56:L64" si="42">$I56*VLOOKUP($G56,alloc,8)</f>
        <v>0</v>
      </c>
      <c r="M56" s="106">
        <f t="shared" ref="M56:M64" si="43">$I56*VLOOKUP($G56,alloc,9)</f>
        <v>0</v>
      </c>
      <c r="N56" s="106">
        <f t="shared" ref="N56:N64" si="44">$I56*VLOOKUP($G56,alloc,10)</f>
        <v>0</v>
      </c>
      <c r="O56" s="106">
        <f t="shared" ref="O56:O64" si="45">$I56*VLOOKUP($G56,alloc,11)</f>
        <v>0</v>
      </c>
      <c r="P56" s="106">
        <f t="shared" ref="P56:P64" si="46">$I56*VLOOKUP($G56,alloc,12)</f>
        <v>0</v>
      </c>
      <c r="Q56" s="106">
        <f t="shared" ref="Q56:Q64" si="47">$I56*VLOOKUP($G56,alloc,13)</f>
        <v>0</v>
      </c>
      <c r="R56" s="106">
        <f t="shared" ref="R56:R64" si="48">$I56*VLOOKUP($G56,alloc,14)</f>
        <v>0</v>
      </c>
      <c r="S56" s="106">
        <f t="shared" ref="S56:S64" si="49">$I56*VLOOKUP($G56,alloc,15)</f>
        <v>0</v>
      </c>
      <c r="T56" s="106">
        <f t="shared" ref="T56:T64" si="50">$I56*VLOOKUP($G56,alloc,16)</f>
        <v>0</v>
      </c>
      <c r="U56" s="106">
        <f t="shared" ref="U56:U64" si="51">$I56*VLOOKUP($G56,alloc,17)</f>
        <v>0</v>
      </c>
      <c r="V56" s="106">
        <f t="shared" ref="V56:V64" si="52">$I56*VLOOKUP($G56,alloc,18)</f>
        <v>0</v>
      </c>
      <c r="W56" s="106">
        <f t="shared" ref="W56:W64" si="53">$I56*VLOOKUP($G56,alloc,19)</f>
        <v>0</v>
      </c>
      <c r="X56" s="106">
        <f t="shared" ref="X56:X64" si="54">$I56*VLOOKUP($G56,alloc,20)</f>
        <v>0</v>
      </c>
      <c r="Y56" s="98">
        <f t="shared" ref="Y56:Y64" si="55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9"/>
        <v>-</v>
      </c>
      <c r="I57" s="98">
        <f>'DepExp. Class.'!J$57</f>
        <v>0</v>
      </c>
      <c r="J57" s="106">
        <f t="shared" si="40"/>
        <v>0</v>
      </c>
      <c r="K57" s="106">
        <f t="shared" si="41"/>
        <v>0</v>
      </c>
      <c r="L57" s="106">
        <f t="shared" si="42"/>
        <v>0</v>
      </c>
      <c r="M57" s="106">
        <f t="shared" si="43"/>
        <v>0</v>
      </c>
      <c r="N57" s="106">
        <f t="shared" si="44"/>
        <v>0</v>
      </c>
      <c r="O57" s="106">
        <f t="shared" si="45"/>
        <v>0</v>
      </c>
      <c r="P57" s="106">
        <f t="shared" si="46"/>
        <v>0</v>
      </c>
      <c r="Q57" s="106">
        <f t="shared" si="47"/>
        <v>0</v>
      </c>
      <c r="R57" s="106">
        <f t="shared" si="48"/>
        <v>0</v>
      </c>
      <c r="S57" s="106">
        <f t="shared" si="49"/>
        <v>0</v>
      </c>
      <c r="T57" s="106">
        <f t="shared" si="50"/>
        <v>0</v>
      </c>
      <c r="U57" s="106">
        <f t="shared" si="51"/>
        <v>0</v>
      </c>
      <c r="V57" s="106">
        <f t="shared" si="52"/>
        <v>0</v>
      </c>
      <c r="W57" s="106">
        <f t="shared" si="53"/>
        <v>0</v>
      </c>
      <c r="X57" s="106">
        <f t="shared" si="54"/>
        <v>0</v>
      </c>
      <c r="Y57" s="98">
        <f t="shared" si="55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9"/>
        <v>-</v>
      </c>
      <c r="I58" s="98">
        <f>'DepExp. Class.'!J$58</f>
        <v>0</v>
      </c>
      <c r="J58" s="106">
        <f t="shared" si="40"/>
        <v>0</v>
      </c>
      <c r="K58" s="106">
        <f t="shared" si="41"/>
        <v>0</v>
      </c>
      <c r="L58" s="106">
        <f t="shared" si="42"/>
        <v>0</v>
      </c>
      <c r="M58" s="106">
        <f t="shared" si="43"/>
        <v>0</v>
      </c>
      <c r="N58" s="106">
        <f t="shared" si="44"/>
        <v>0</v>
      </c>
      <c r="O58" s="106">
        <f t="shared" si="45"/>
        <v>0</v>
      </c>
      <c r="P58" s="106">
        <f t="shared" si="46"/>
        <v>0</v>
      </c>
      <c r="Q58" s="106">
        <f t="shared" si="47"/>
        <v>0</v>
      </c>
      <c r="R58" s="106">
        <f t="shared" si="48"/>
        <v>0</v>
      </c>
      <c r="S58" s="106">
        <f t="shared" si="49"/>
        <v>0</v>
      </c>
      <c r="T58" s="106">
        <f t="shared" si="50"/>
        <v>0</v>
      </c>
      <c r="U58" s="106">
        <f t="shared" si="51"/>
        <v>0</v>
      </c>
      <c r="V58" s="106">
        <f t="shared" si="52"/>
        <v>0</v>
      </c>
      <c r="W58" s="106">
        <f t="shared" si="53"/>
        <v>0</v>
      </c>
      <c r="X58" s="106">
        <f t="shared" si="54"/>
        <v>0</v>
      </c>
      <c r="Y58" s="98">
        <f t="shared" si="55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9"/>
        <v>-</v>
      </c>
      <c r="I59" s="98">
        <f>'DepExp. Class.'!J$59</f>
        <v>0</v>
      </c>
      <c r="J59" s="106">
        <f t="shared" si="40"/>
        <v>0</v>
      </c>
      <c r="K59" s="106">
        <f t="shared" si="41"/>
        <v>0</v>
      </c>
      <c r="L59" s="106">
        <f t="shared" si="42"/>
        <v>0</v>
      </c>
      <c r="M59" s="106">
        <f t="shared" si="43"/>
        <v>0</v>
      </c>
      <c r="N59" s="106">
        <f t="shared" si="44"/>
        <v>0</v>
      </c>
      <c r="O59" s="106">
        <f t="shared" si="45"/>
        <v>0</v>
      </c>
      <c r="P59" s="106">
        <f t="shared" si="46"/>
        <v>0</v>
      </c>
      <c r="Q59" s="106">
        <f t="shared" si="47"/>
        <v>0</v>
      </c>
      <c r="R59" s="106">
        <f t="shared" si="48"/>
        <v>0</v>
      </c>
      <c r="S59" s="106">
        <f t="shared" si="49"/>
        <v>0</v>
      </c>
      <c r="T59" s="106">
        <f t="shared" si="50"/>
        <v>0</v>
      </c>
      <c r="U59" s="106">
        <f t="shared" si="51"/>
        <v>0</v>
      </c>
      <c r="V59" s="106">
        <f t="shared" si="52"/>
        <v>0</v>
      </c>
      <c r="W59" s="106">
        <f t="shared" si="53"/>
        <v>0</v>
      </c>
      <c r="X59" s="106">
        <f t="shared" si="54"/>
        <v>0</v>
      </c>
      <c r="Y59" s="98">
        <f t="shared" si="55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9"/>
        <v>-</v>
      </c>
      <c r="I60" s="98">
        <f>'DepExp. Class.'!J$60</f>
        <v>0</v>
      </c>
      <c r="J60" s="106">
        <f t="shared" si="40"/>
        <v>0</v>
      </c>
      <c r="K60" s="106">
        <f t="shared" si="41"/>
        <v>0</v>
      </c>
      <c r="L60" s="106">
        <f t="shared" si="42"/>
        <v>0</v>
      </c>
      <c r="M60" s="106">
        <f t="shared" si="43"/>
        <v>0</v>
      </c>
      <c r="N60" s="106">
        <f t="shared" si="44"/>
        <v>0</v>
      </c>
      <c r="O60" s="106">
        <f t="shared" si="45"/>
        <v>0</v>
      </c>
      <c r="P60" s="106">
        <f t="shared" si="46"/>
        <v>0</v>
      </c>
      <c r="Q60" s="106">
        <f t="shared" si="47"/>
        <v>0</v>
      </c>
      <c r="R60" s="106">
        <f t="shared" si="48"/>
        <v>0</v>
      </c>
      <c r="S60" s="106">
        <f t="shared" si="49"/>
        <v>0</v>
      </c>
      <c r="T60" s="106">
        <f t="shared" si="50"/>
        <v>0</v>
      </c>
      <c r="U60" s="106">
        <f t="shared" si="51"/>
        <v>0</v>
      </c>
      <c r="V60" s="106">
        <f t="shared" si="52"/>
        <v>0</v>
      </c>
      <c r="W60" s="106">
        <f t="shared" si="53"/>
        <v>0</v>
      </c>
      <c r="X60" s="106">
        <f t="shared" si="54"/>
        <v>0</v>
      </c>
      <c r="Y60" s="98">
        <f t="shared" si="55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9"/>
        <v>-</v>
      </c>
      <c r="I61" s="98">
        <f>'DepExp. Class.'!J$61</f>
        <v>0</v>
      </c>
      <c r="J61" s="106">
        <f t="shared" si="40"/>
        <v>0</v>
      </c>
      <c r="K61" s="106">
        <f t="shared" si="41"/>
        <v>0</v>
      </c>
      <c r="L61" s="106">
        <f t="shared" si="42"/>
        <v>0</v>
      </c>
      <c r="M61" s="106">
        <f t="shared" si="43"/>
        <v>0</v>
      </c>
      <c r="N61" s="106">
        <f t="shared" si="44"/>
        <v>0</v>
      </c>
      <c r="O61" s="106">
        <f t="shared" si="45"/>
        <v>0</v>
      </c>
      <c r="P61" s="106">
        <f t="shared" si="46"/>
        <v>0</v>
      </c>
      <c r="Q61" s="106">
        <f t="shared" si="47"/>
        <v>0</v>
      </c>
      <c r="R61" s="106">
        <f t="shared" si="48"/>
        <v>0</v>
      </c>
      <c r="S61" s="106">
        <f t="shared" si="49"/>
        <v>0</v>
      </c>
      <c r="T61" s="106">
        <f t="shared" si="50"/>
        <v>0</v>
      </c>
      <c r="U61" s="106">
        <f t="shared" si="51"/>
        <v>0</v>
      </c>
      <c r="V61" s="106">
        <f t="shared" si="52"/>
        <v>0</v>
      </c>
      <c r="W61" s="106">
        <f t="shared" si="53"/>
        <v>0</v>
      </c>
      <c r="X61" s="106">
        <f t="shared" si="54"/>
        <v>0</v>
      </c>
      <c r="Y61" s="98">
        <f t="shared" si="55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639</v>
      </c>
      <c r="G62" s="118">
        <v>99</v>
      </c>
      <c r="H62" s="106" t="str">
        <f t="shared" si="39"/>
        <v>-</v>
      </c>
      <c r="I62" s="98">
        <f>'DepExp. Class.'!J$62</f>
        <v>0</v>
      </c>
      <c r="J62" s="106">
        <f t="shared" si="40"/>
        <v>0</v>
      </c>
      <c r="K62" s="106">
        <f t="shared" si="41"/>
        <v>0</v>
      </c>
      <c r="L62" s="106">
        <f t="shared" si="42"/>
        <v>0</v>
      </c>
      <c r="M62" s="106">
        <f t="shared" si="43"/>
        <v>0</v>
      </c>
      <c r="N62" s="106">
        <f t="shared" si="44"/>
        <v>0</v>
      </c>
      <c r="O62" s="106">
        <f t="shared" si="45"/>
        <v>0</v>
      </c>
      <c r="P62" s="106">
        <f t="shared" si="46"/>
        <v>0</v>
      </c>
      <c r="Q62" s="106">
        <f t="shared" si="47"/>
        <v>0</v>
      </c>
      <c r="R62" s="106">
        <f t="shared" si="48"/>
        <v>0</v>
      </c>
      <c r="S62" s="106">
        <f t="shared" si="49"/>
        <v>0</v>
      </c>
      <c r="T62" s="106">
        <f t="shared" si="50"/>
        <v>0</v>
      </c>
      <c r="U62" s="106">
        <f t="shared" si="51"/>
        <v>0</v>
      </c>
      <c r="V62" s="106">
        <f t="shared" si="52"/>
        <v>0</v>
      </c>
      <c r="W62" s="106">
        <f t="shared" si="53"/>
        <v>0</v>
      </c>
      <c r="X62" s="106">
        <f t="shared" si="54"/>
        <v>0</v>
      </c>
      <c r="Y62" s="98">
        <f t="shared" ref="Y62" si="56">SUM(J62:X62)-I62</f>
        <v>0</v>
      </c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9"/>
        <v>-</v>
      </c>
      <c r="I63" s="98">
        <f>'DepExp. Class.'!J$63</f>
        <v>0</v>
      </c>
      <c r="J63" s="106">
        <f t="shared" si="40"/>
        <v>0</v>
      </c>
      <c r="K63" s="106">
        <f t="shared" si="41"/>
        <v>0</v>
      </c>
      <c r="L63" s="106">
        <f t="shared" si="42"/>
        <v>0</v>
      </c>
      <c r="M63" s="106">
        <f t="shared" si="43"/>
        <v>0</v>
      </c>
      <c r="N63" s="106">
        <f t="shared" si="44"/>
        <v>0</v>
      </c>
      <c r="O63" s="106">
        <f t="shared" si="45"/>
        <v>0</v>
      </c>
      <c r="P63" s="106">
        <f t="shared" si="46"/>
        <v>0</v>
      </c>
      <c r="Q63" s="106">
        <f t="shared" si="47"/>
        <v>0</v>
      </c>
      <c r="R63" s="106">
        <f t="shared" si="48"/>
        <v>0</v>
      </c>
      <c r="S63" s="106">
        <f t="shared" si="49"/>
        <v>0</v>
      </c>
      <c r="T63" s="106">
        <f t="shared" si="50"/>
        <v>0</v>
      </c>
      <c r="U63" s="106">
        <f t="shared" si="51"/>
        <v>0</v>
      </c>
      <c r="V63" s="106">
        <f t="shared" si="52"/>
        <v>0</v>
      </c>
      <c r="W63" s="106">
        <f t="shared" si="53"/>
        <v>0</v>
      </c>
      <c r="X63" s="106">
        <f t="shared" si="54"/>
        <v>0</v>
      </c>
      <c r="Y63" s="98">
        <f t="shared" si="55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9"/>
        <v>-</v>
      </c>
      <c r="I64" s="98">
        <f>'DepExp. Class.'!J$64</f>
        <v>0</v>
      </c>
      <c r="J64" s="106">
        <f t="shared" si="40"/>
        <v>0</v>
      </c>
      <c r="K64" s="106">
        <f t="shared" si="41"/>
        <v>0</v>
      </c>
      <c r="L64" s="106">
        <f t="shared" si="42"/>
        <v>0</v>
      </c>
      <c r="M64" s="106">
        <f t="shared" si="43"/>
        <v>0</v>
      </c>
      <c r="N64" s="106">
        <f t="shared" si="44"/>
        <v>0</v>
      </c>
      <c r="O64" s="106">
        <f t="shared" si="45"/>
        <v>0</v>
      </c>
      <c r="P64" s="106">
        <f t="shared" si="46"/>
        <v>0</v>
      </c>
      <c r="Q64" s="106">
        <f t="shared" si="47"/>
        <v>0</v>
      </c>
      <c r="R64" s="106">
        <f t="shared" si="48"/>
        <v>0</v>
      </c>
      <c r="S64" s="106">
        <f t="shared" si="49"/>
        <v>0</v>
      </c>
      <c r="T64" s="106">
        <f t="shared" si="50"/>
        <v>0</v>
      </c>
      <c r="U64" s="106">
        <f t="shared" si="51"/>
        <v>0</v>
      </c>
      <c r="V64" s="106">
        <f t="shared" si="52"/>
        <v>0</v>
      </c>
      <c r="W64" s="106">
        <f t="shared" si="53"/>
        <v>0</v>
      </c>
      <c r="X64" s="106">
        <f t="shared" si="54"/>
        <v>0</v>
      </c>
      <c r="Y64" s="98">
        <f t="shared" si="55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I65" s="98"/>
      <c r="J65" s="120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'DepExp. Class.'!J$66</f>
        <v>0</v>
      </c>
      <c r="J66" s="106">
        <f t="shared" ref="J66:X66" si="57">SUM(J56:J64)</f>
        <v>0</v>
      </c>
      <c r="K66" s="106">
        <f t="shared" si="57"/>
        <v>0</v>
      </c>
      <c r="L66" s="106">
        <f t="shared" si="57"/>
        <v>0</v>
      </c>
      <c r="M66" s="106">
        <f t="shared" si="57"/>
        <v>0</v>
      </c>
      <c r="N66" s="106">
        <f t="shared" si="57"/>
        <v>0</v>
      </c>
      <c r="O66" s="106">
        <f t="shared" si="57"/>
        <v>0</v>
      </c>
      <c r="P66" s="106">
        <f t="shared" si="57"/>
        <v>0</v>
      </c>
      <c r="Q66" s="106">
        <f t="shared" si="57"/>
        <v>0</v>
      </c>
      <c r="R66" s="106">
        <f t="shared" si="57"/>
        <v>0</v>
      </c>
      <c r="S66" s="106">
        <f t="shared" si="57"/>
        <v>0</v>
      </c>
      <c r="T66" s="106">
        <f t="shared" si="57"/>
        <v>0</v>
      </c>
      <c r="U66" s="106">
        <f t="shared" si="57"/>
        <v>0</v>
      </c>
      <c r="V66" s="106">
        <f t="shared" si="57"/>
        <v>0</v>
      </c>
      <c r="W66" s="106">
        <f t="shared" si="57"/>
        <v>0</v>
      </c>
      <c r="X66" s="106">
        <f t="shared" si="57"/>
        <v>0</v>
      </c>
      <c r="Y66" s="98">
        <f>SUM(J66:X66)-I66</f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8">VLOOKUP($G70,alloc,3)</f>
        <v>Bills</v>
      </c>
      <c r="I70" s="98">
        <f>'DepExp. Class.'!J$70</f>
        <v>0</v>
      </c>
      <c r="J70" s="106">
        <f t="shared" ref="J70:J92" si="59">$I70*VLOOKUP($G70,alloc,6)</f>
        <v>0</v>
      </c>
      <c r="K70" s="106">
        <f t="shared" ref="K70:K92" si="60">$I70*VLOOKUP($G70,alloc,7)</f>
        <v>0</v>
      </c>
      <c r="L70" s="106">
        <f t="shared" ref="L70:L92" si="61">$I70*VLOOKUP($G70,alloc,8)</f>
        <v>0</v>
      </c>
      <c r="M70" s="106">
        <f t="shared" ref="M70:M92" si="62">$I70*VLOOKUP($G70,alloc,9)</f>
        <v>0</v>
      </c>
      <c r="N70" s="106">
        <f t="shared" ref="N70:N92" si="63">$I70*VLOOKUP($G70,alloc,10)</f>
        <v>0</v>
      </c>
      <c r="O70" s="106">
        <f t="shared" ref="O70:O92" si="64">$I70*VLOOKUP($G70,alloc,11)</f>
        <v>0</v>
      </c>
      <c r="P70" s="106">
        <f t="shared" ref="P70:P92" si="65">$I70*VLOOKUP($G70,alloc,12)</f>
        <v>0</v>
      </c>
      <c r="Q70" s="106">
        <f t="shared" ref="Q70:Q92" si="66">$I70*VLOOKUP($G70,alloc,13)</f>
        <v>0</v>
      </c>
      <c r="R70" s="106">
        <f t="shared" ref="R70:R92" si="67">$I70*VLOOKUP($G70,alloc,14)</f>
        <v>0</v>
      </c>
      <c r="S70" s="106">
        <f t="shared" ref="S70:S92" si="68">$I70*VLOOKUP($G70,alloc,15)</f>
        <v>0</v>
      </c>
      <c r="T70" s="106">
        <f t="shared" ref="T70:T92" si="69">$I70*VLOOKUP($G70,alloc,16)</f>
        <v>0</v>
      </c>
      <c r="U70" s="106">
        <f t="shared" ref="U70:U92" si="70">$I70*VLOOKUP($G70,alloc,17)</f>
        <v>0</v>
      </c>
      <c r="V70" s="106">
        <f t="shared" ref="V70:V92" si="71">$I70*VLOOKUP($G70,alloc,18)</f>
        <v>0</v>
      </c>
      <c r="W70" s="106">
        <f t="shared" ref="W70:W92" si="72">$I70*VLOOKUP($G70,alloc,19)</f>
        <v>0</v>
      </c>
      <c r="X70" s="106">
        <f t="shared" ref="X70:X92" si="73">$I70*VLOOKUP($G70,alloc,20)</f>
        <v>0</v>
      </c>
      <c r="Y70" s="98">
        <f t="shared" ref="Y70:Y94" si="74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8"/>
        <v>Bills</v>
      </c>
      <c r="I71" s="98">
        <f>'DepExp. Class.'!J$71</f>
        <v>0</v>
      </c>
      <c r="J71" s="106">
        <f t="shared" si="59"/>
        <v>0</v>
      </c>
      <c r="K71" s="106">
        <f t="shared" si="60"/>
        <v>0</v>
      </c>
      <c r="L71" s="106">
        <f t="shared" si="61"/>
        <v>0</v>
      </c>
      <c r="M71" s="106">
        <f t="shared" si="62"/>
        <v>0</v>
      </c>
      <c r="N71" s="106">
        <f t="shared" si="63"/>
        <v>0</v>
      </c>
      <c r="O71" s="106">
        <f t="shared" si="64"/>
        <v>0</v>
      </c>
      <c r="P71" s="106">
        <f t="shared" si="65"/>
        <v>0</v>
      </c>
      <c r="Q71" s="106">
        <f t="shared" si="66"/>
        <v>0</v>
      </c>
      <c r="R71" s="106">
        <f t="shared" si="67"/>
        <v>0</v>
      </c>
      <c r="S71" s="106">
        <f t="shared" si="68"/>
        <v>0</v>
      </c>
      <c r="T71" s="106">
        <f t="shared" si="69"/>
        <v>0</v>
      </c>
      <c r="U71" s="106">
        <f t="shared" si="70"/>
        <v>0</v>
      </c>
      <c r="V71" s="106">
        <f t="shared" si="71"/>
        <v>0</v>
      </c>
      <c r="W71" s="106">
        <f t="shared" si="72"/>
        <v>0</v>
      </c>
      <c r="X71" s="106">
        <f t="shared" si="73"/>
        <v>0</v>
      </c>
      <c r="Y71" s="98">
        <f t="shared" si="74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8"/>
        <v>Bills</v>
      </c>
      <c r="I72" s="98">
        <f>'DepExp. Class.'!J$72</f>
        <v>15606.248530038065</v>
      </c>
      <c r="J72" s="106">
        <f t="shared" si="59"/>
        <v>13867.222189363634</v>
      </c>
      <c r="K72" s="106">
        <f t="shared" si="60"/>
        <v>1722.0476620568425</v>
      </c>
      <c r="L72" s="106">
        <f t="shared" si="61"/>
        <v>0.69678685846614563</v>
      </c>
      <c r="M72" s="106">
        <f t="shared" si="62"/>
        <v>10.262227971548617</v>
      </c>
      <c r="N72" s="106">
        <f t="shared" si="63"/>
        <v>6.0196637875735055</v>
      </c>
      <c r="O72" s="106">
        <f t="shared" si="64"/>
        <v>0</v>
      </c>
      <c r="P72" s="106">
        <f t="shared" si="65"/>
        <v>0</v>
      </c>
      <c r="Q72" s="106">
        <f t="shared" si="66"/>
        <v>0</v>
      </c>
      <c r="R72" s="106">
        <f t="shared" si="67"/>
        <v>0</v>
      </c>
      <c r="S72" s="106">
        <f t="shared" si="68"/>
        <v>0</v>
      </c>
      <c r="T72" s="106">
        <f t="shared" si="69"/>
        <v>0</v>
      </c>
      <c r="U72" s="106">
        <f t="shared" si="70"/>
        <v>0</v>
      </c>
      <c r="V72" s="106">
        <f t="shared" si="71"/>
        <v>0</v>
      </c>
      <c r="W72" s="106">
        <f t="shared" si="72"/>
        <v>0</v>
      </c>
      <c r="X72" s="106">
        <f t="shared" si="73"/>
        <v>0</v>
      </c>
      <c r="Y72" s="98">
        <f t="shared" si="74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8"/>
        <v>Bills</v>
      </c>
      <c r="I73" s="98">
        <f>'DepExp. Class.'!J$73</f>
        <v>0</v>
      </c>
      <c r="J73" s="106">
        <f t="shared" si="59"/>
        <v>0</v>
      </c>
      <c r="K73" s="106">
        <f t="shared" si="60"/>
        <v>0</v>
      </c>
      <c r="L73" s="106">
        <f t="shared" si="61"/>
        <v>0</v>
      </c>
      <c r="M73" s="106">
        <f t="shared" si="62"/>
        <v>0</v>
      </c>
      <c r="N73" s="106">
        <f t="shared" si="63"/>
        <v>0</v>
      </c>
      <c r="O73" s="106">
        <f t="shared" si="64"/>
        <v>0</v>
      </c>
      <c r="P73" s="106">
        <f t="shared" si="65"/>
        <v>0</v>
      </c>
      <c r="Q73" s="106">
        <f t="shared" si="66"/>
        <v>0</v>
      </c>
      <c r="R73" s="106">
        <f t="shared" si="67"/>
        <v>0</v>
      </c>
      <c r="S73" s="106">
        <f t="shared" si="68"/>
        <v>0</v>
      </c>
      <c r="T73" s="106">
        <f t="shared" si="69"/>
        <v>0</v>
      </c>
      <c r="U73" s="106">
        <f t="shared" si="70"/>
        <v>0</v>
      </c>
      <c r="V73" s="106">
        <f t="shared" si="71"/>
        <v>0</v>
      </c>
      <c r="W73" s="106">
        <f t="shared" si="72"/>
        <v>0</v>
      </c>
      <c r="X73" s="106">
        <f t="shared" si="73"/>
        <v>0</v>
      </c>
      <c r="Y73" s="98">
        <f t="shared" si="74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8"/>
        <v>Bills</v>
      </c>
      <c r="I74" s="98">
        <f>'DepExp. Class.'!J$74</f>
        <v>1619.0511089785066</v>
      </c>
      <c r="J74" s="106">
        <f t="shared" si="59"/>
        <v>1438.637954594062</v>
      </c>
      <c r="K74" s="106">
        <f t="shared" si="60"/>
        <v>178.65172219964478</v>
      </c>
      <c r="L74" s="106">
        <f t="shared" si="61"/>
        <v>7.2287297857002109E-2</v>
      </c>
      <c r="M74" s="106">
        <f t="shared" si="62"/>
        <v>1.064642251848434</v>
      </c>
      <c r="N74" s="106">
        <f t="shared" si="63"/>
        <v>0.62450263509451298</v>
      </c>
      <c r="O74" s="106">
        <f t="shared" si="64"/>
        <v>0</v>
      </c>
      <c r="P74" s="106">
        <f t="shared" si="65"/>
        <v>0</v>
      </c>
      <c r="Q74" s="106">
        <f t="shared" si="66"/>
        <v>0</v>
      </c>
      <c r="R74" s="106">
        <f t="shared" si="67"/>
        <v>0</v>
      </c>
      <c r="S74" s="106">
        <f t="shared" si="68"/>
        <v>0</v>
      </c>
      <c r="T74" s="106">
        <f t="shared" si="69"/>
        <v>0</v>
      </c>
      <c r="U74" s="106">
        <f t="shared" si="70"/>
        <v>0</v>
      </c>
      <c r="V74" s="106">
        <f t="shared" si="71"/>
        <v>0</v>
      </c>
      <c r="W74" s="106">
        <f t="shared" si="72"/>
        <v>0</v>
      </c>
      <c r="X74" s="106">
        <f t="shared" si="73"/>
        <v>0</v>
      </c>
      <c r="Y74" s="98">
        <f t="shared" si="74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8"/>
        <v>Bills</v>
      </c>
      <c r="I75" s="98">
        <f>'DepExp. Class.'!J$75</f>
        <v>480.74437547617129</v>
      </c>
      <c r="J75" s="106">
        <f t="shared" si="59"/>
        <v>427.1743499524203</v>
      </c>
      <c r="K75" s="106">
        <f t="shared" si="60"/>
        <v>53.047003976790975</v>
      </c>
      <c r="L75" s="106">
        <f t="shared" si="61"/>
        <v>2.1464246354180899E-2</v>
      </c>
      <c r="M75" s="106">
        <f t="shared" si="62"/>
        <v>0.31612391457693917</v>
      </c>
      <c r="N75" s="106">
        <f t="shared" si="63"/>
        <v>0.18543338602890302</v>
      </c>
      <c r="O75" s="106">
        <f t="shared" si="64"/>
        <v>0</v>
      </c>
      <c r="P75" s="106">
        <f t="shared" si="65"/>
        <v>0</v>
      </c>
      <c r="Q75" s="106">
        <f t="shared" si="66"/>
        <v>0</v>
      </c>
      <c r="R75" s="106">
        <f t="shared" si="67"/>
        <v>0</v>
      </c>
      <c r="S75" s="106">
        <f t="shared" si="68"/>
        <v>0</v>
      </c>
      <c r="T75" s="106">
        <f t="shared" si="69"/>
        <v>0</v>
      </c>
      <c r="U75" s="106">
        <f t="shared" si="70"/>
        <v>0</v>
      </c>
      <c r="V75" s="106">
        <f t="shared" si="71"/>
        <v>0</v>
      </c>
      <c r="W75" s="106">
        <f t="shared" si="72"/>
        <v>0</v>
      </c>
      <c r="X75" s="106">
        <f t="shared" si="73"/>
        <v>0</v>
      </c>
      <c r="Y75" s="98">
        <f t="shared" si="74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8"/>
        <v>Bills</v>
      </c>
      <c r="I76" s="98">
        <f>'DepExp. Class.'!J$76</f>
        <v>185.68144157496673</v>
      </c>
      <c r="J76" s="106">
        <f t="shared" si="59"/>
        <v>164.99069598984053</v>
      </c>
      <c r="K76" s="106">
        <f t="shared" si="60"/>
        <v>20.488735120171491</v>
      </c>
      <c r="L76" s="106">
        <f t="shared" si="61"/>
        <v>8.2902939871463566E-3</v>
      </c>
      <c r="M76" s="106">
        <f t="shared" si="62"/>
        <v>0.12209886827449147</v>
      </c>
      <c r="N76" s="106">
        <f t="shared" si="63"/>
        <v>7.1621302693078828E-2</v>
      </c>
      <c r="O76" s="106">
        <f t="shared" si="64"/>
        <v>0</v>
      </c>
      <c r="P76" s="106">
        <f t="shared" si="65"/>
        <v>0</v>
      </c>
      <c r="Q76" s="106">
        <f t="shared" si="66"/>
        <v>0</v>
      </c>
      <c r="R76" s="106">
        <f t="shared" si="67"/>
        <v>0</v>
      </c>
      <c r="S76" s="106">
        <f t="shared" si="68"/>
        <v>0</v>
      </c>
      <c r="T76" s="106">
        <f t="shared" si="69"/>
        <v>0</v>
      </c>
      <c r="U76" s="106">
        <f t="shared" si="70"/>
        <v>0</v>
      </c>
      <c r="V76" s="106">
        <f t="shared" si="71"/>
        <v>0</v>
      </c>
      <c r="W76" s="106">
        <f t="shared" si="72"/>
        <v>0</v>
      </c>
      <c r="X76" s="106">
        <f t="shared" si="73"/>
        <v>0</v>
      </c>
      <c r="Y76" s="98">
        <f t="shared" si="74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8"/>
        <v>Bills</v>
      </c>
      <c r="I77" s="98">
        <f>'DepExp. Class.'!J$77</f>
        <v>19.289278243662778</v>
      </c>
      <c r="J77" s="106">
        <f t="shared" si="59"/>
        <v>17.13984669425723</v>
      </c>
      <c r="K77" s="106">
        <f t="shared" si="60"/>
        <v>2.1284459515256984</v>
      </c>
      <c r="L77" s="106">
        <f t="shared" si="61"/>
        <v>8.6122655060962157E-4</v>
      </c>
      <c r="M77" s="106">
        <f t="shared" si="62"/>
        <v>1.2684084221912461E-2</v>
      </c>
      <c r="N77" s="106">
        <f t="shared" si="63"/>
        <v>7.4402871073284832E-3</v>
      </c>
      <c r="O77" s="106">
        <f t="shared" si="64"/>
        <v>0</v>
      </c>
      <c r="P77" s="106">
        <f t="shared" si="65"/>
        <v>0</v>
      </c>
      <c r="Q77" s="106">
        <f t="shared" si="66"/>
        <v>0</v>
      </c>
      <c r="R77" s="106">
        <f t="shared" si="67"/>
        <v>0</v>
      </c>
      <c r="S77" s="106">
        <f t="shared" si="68"/>
        <v>0</v>
      </c>
      <c r="T77" s="106">
        <f t="shared" si="69"/>
        <v>0</v>
      </c>
      <c r="U77" s="106">
        <f t="shared" si="70"/>
        <v>0</v>
      </c>
      <c r="V77" s="106">
        <f t="shared" si="71"/>
        <v>0</v>
      </c>
      <c r="W77" s="106">
        <f t="shared" si="72"/>
        <v>0</v>
      </c>
      <c r="X77" s="106">
        <f t="shared" si="73"/>
        <v>0</v>
      </c>
      <c r="Y77" s="98">
        <f t="shared" si="74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87" si="75">A77+1</f>
        <v>67</v>
      </c>
      <c r="C78" s="97">
        <v>37600</v>
      </c>
      <c r="E78" s="107" t="s">
        <v>271</v>
      </c>
      <c r="G78" s="118">
        <v>2</v>
      </c>
      <c r="H78" s="106" t="str">
        <f t="shared" si="58"/>
        <v>Bills</v>
      </c>
      <c r="I78" s="98">
        <f>'DepExp. Class.'!J$78</f>
        <v>54819.957862446819</v>
      </c>
      <c r="J78" s="106">
        <f t="shared" si="59"/>
        <v>48711.292443338258</v>
      </c>
      <c r="K78" s="106">
        <f t="shared" si="60"/>
        <v>6049.0245358697302</v>
      </c>
      <c r="L78" s="106">
        <f t="shared" si="61"/>
        <v>2.4475982262296854</v>
      </c>
      <c r="M78" s="106">
        <f t="shared" si="62"/>
        <v>36.048054975691592</v>
      </c>
      <c r="N78" s="106">
        <f t="shared" si="63"/>
        <v>21.145230036912125</v>
      </c>
      <c r="O78" s="106">
        <f t="shared" si="64"/>
        <v>0</v>
      </c>
      <c r="P78" s="106">
        <f t="shared" si="65"/>
        <v>0</v>
      </c>
      <c r="Q78" s="106">
        <f t="shared" si="66"/>
        <v>0</v>
      </c>
      <c r="R78" s="106">
        <f t="shared" si="67"/>
        <v>0</v>
      </c>
      <c r="S78" s="106">
        <f t="shared" si="68"/>
        <v>0</v>
      </c>
      <c r="T78" s="106">
        <f t="shared" si="69"/>
        <v>0</v>
      </c>
      <c r="U78" s="106">
        <f t="shared" si="70"/>
        <v>0</v>
      </c>
      <c r="V78" s="106">
        <f t="shared" si="71"/>
        <v>0</v>
      </c>
      <c r="W78" s="106">
        <f t="shared" si="72"/>
        <v>0</v>
      </c>
      <c r="X78" s="106">
        <f t="shared" si="73"/>
        <v>0</v>
      </c>
      <c r="Y78" s="98">
        <f t="shared" si="74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5"/>
        <v>68</v>
      </c>
      <c r="C79" s="97">
        <v>37601</v>
      </c>
      <c r="E79" s="107" t="s">
        <v>272</v>
      </c>
      <c r="G79" s="118">
        <v>2</v>
      </c>
      <c r="H79" s="106" t="str">
        <f t="shared" si="58"/>
        <v>Bills</v>
      </c>
      <c r="I79" s="98">
        <f>'DepExp. Class.'!J$79</f>
        <v>1065273.1407730035</v>
      </c>
      <c r="J79" s="106">
        <f t="shared" si="59"/>
        <v>946568.24841840786</v>
      </c>
      <c r="K79" s="106">
        <f t="shared" si="60"/>
        <v>117545.93796127543</v>
      </c>
      <c r="L79" s="106">
        <f t="shared" si="61"/>
        <v>47.562251987651436</v>
      </c>
      <c r="M79" s="106">
        <f t="shared" si="62"/>
        <v>700.49351075876393</v>
      </c>
      <c r="N79" s="106">
        <f t="shared" si="63"/>
        <v>410.89863057373094</v>
      </c>
      <c r="O79" s="106">
        <f t="shared" si="64"/>
        <v>0</v>
      </c>
      <c r="P79" s="106">
        <f t="shared" si="65"/>
        <v>0</v>
      </c>
      <c r="Q79" s="106">
        <f t="shared" si="66"/>
        <v>0</v>
      </c>
      <c r="R79" s="106">
        <f t="shared" si="67"/>
        <v>0</v>
      </c>
      <c r="S79" s="106">
        <f t="shared" si="68"/>
        <v>0</v>
      </c>
      <c r="T79" s="106">
        <f t="shared" si="69"/>
        <v>0</v>
      </c>
      <c r="U79" s="106">
        <f t="shared" si="70"/>
        <v>0</v>
      </c>
      <c r="V79" s="106">
        <f t="shared" si="71"/>
        <v>0</v>
      </c>
      <c r="W79" s="106">
        <f t="shared" si="72"/>
        <v>0</v>
      </c>
      <c r="X79" s="106">
        <f t="shared" si="73"/>
        <v>0</v>
      </c>
      <c r="Y79" s="98">
        <f t="shared" si="74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5"/>
        <v>69</v>
      </c>
      <c r="C80" s="97">
        <v>37602</v>
      </c>
      <c r="E80" s="107" t="s">
        <v>279</v>
      </c>
      <c r="G80" s="118">
        <v>2</v>
      </c>
      <c r="H80" s="106" t="str">
        <f t="shared" si="58"/>
        <v>Bills</v>
      </c>
      <c r="I80" s="98">
        <f>'DepExp. Class.'!J$80</f>
        <v>1077479.1226836464</v>
      </c>
      <c r="J80" s="106">
        <f t="shared" si="59"/>
        <v>957414.10050569533</v>
      </c>
      <c r="K80" s="106">
        <f t="shared" si="60"/>
        <v>118892.7883956943</v>
      </c>
      <c r="L80" s="106">
        <f t="shared" si="61"/>
        <v>48.107223943829219</v>
      </c>
      <c r="M80" s="106">
        <f t="shared" si="62"/>
        <v>708.51981949929962</v>
      </c>
      <c r="N80" s="106">
        <f t="shared" si="63"/>
        <v>415.60673881369985</v>
      </c>
      <c r="O80" s="106">
        <f t="shared" si="64"/>
        <v>0</v>
      </c>
      <c r="P80" s="106">
        <f t="shared" si="65"/>
        <v>0</v>
      </c>
      <c r="Q80" s="106">
        <f t="shared" si="66"/>
        <v>0</v>
      </c>
      <c r="R80" s="106">
        <f t="shared" si="67"/>
        <v>0</v>
      </c>
      <c r="S80" s="106">
        <f t="shared" si="68"/>
        <v>0</v>
      </c>
      <c r="T80" s="106">
        <f t="shared" si="69"/>
        <v>0</v>
      </c>
      <c r="U80" s="106">
        <f t="shared" si="70"/>
        <v>0</v>
      </c>
      <c r="V80" s="106">
        <f t="shared" si="71"/>
        <v>0</v>
      </c>
      <c r="W80" s="106">
        <f t="shared" si="72"/>
        <v>0</v>
      </c>
      <c r="X80" s="106">
        <f t="shared" si="73"/>
        <v>0</v>
      </c>
      <c r="Y80" s="98">
        <f t="shared" si="74"/>
        <v>0</v>
      </c>
      <c r="Z80" s="98"/>
      <c r="AA80" s="98"/>
      <c r="AB80" s="98"/>
      <c r="AC80" s="98"/>
      <c r="AD80" s="98"/>
      <c r="AE80" s="98"/>
      <c r="AF80" s="98"/>
      <c r="AG80" s="98"/>
    </row>
    <row r="81" spans="1:33">
      <c r="A81" s="97">
        <f t="shared" si="75"/>
        <v>70</v>
      </c>
      <c r="C81" s="97">
        <v>37603</v>
      </c>
      <c r="E81" s="107" t="s">
        <v>639</v>
      </c>
      <c r="G81" s="118">
        <v>2</v>
      </c>
      <c r="H81" s="106" t="str">
        <f t="shared" si="58"/>
        <v>Bills</v>
      </c>
      <c r="I81" s="98">
        <f>'DepExp. Class.'!J$81</f>
        <v>66217.412853904927</v>
      </c>
      <c r="J81" s="106">
        <f t="shared" si="59"/>
        <v>58838.712909289003</v>
      </c>
      <c r="K81" s="106">
        <f t="shared" si="60"/>
        <v>7306.6593020764585</v>
      </c>
      <c r="L81" s="106">
        <f t="shared" si="61"/>
        <v>2.956471120488791</v>
      </c>
      <c r="M81" s="106">
        <f t="shared" si="62"/>
        <v>43.542699264655923</v>
      </c>
      <c r="N81" s="106">
        <f t="shared" si="63"/>
        <v>25.541472154325845</v>
      </c>
      <c r="O81" s="106">
        <f t="shared" si="64"/>
        <v>0</v>
      </c>
      <c r="P81" s="106">
        <f t="shared" si="65"/>
        <v>0</v>
      </c>
      <c r="Q81" s="106">
        <f t="shared" si="66"/>
        <v>0</v>
      </c>
      <c r="R81" s="106">
        <f t="shared" si="67"/>
        <v>0</v>
      </c>
      <c r="S81" s="106">
        <f t="shared" si="68"/>
        <v>0</v>
      </c>
      <c r="T81" s="106">
        <f t="shared" si="69"/>
        <v>0</v>
      </c>
      <c r="U81" s="106">
        <f t="shared" si="70"/>
        <v>0</v>
      </c>
      <c r="V81" s="106">
        <f t="shared" si="71"/>
        <v>0</v>
      </c>
      <c r="W81" s="106">
        <f t="shared" si="72"/>
        <v>0</v>
      </c>
      <c r="X81" s="106">
        <f t="shared" si="73"/>
        <v>0</v>
      </c>
      <c r="Y81" s="98">
        <f t="shared" ref="Y81:Y82" si="76">SUM(J81:X81)-I81</f>
        <v>0</v>
      </c>
      <c r="Z81" s="98"/>
      <c r="AA81" s="98"/>
      <c r="AB81" s="98"/>
      <c r="AC81" s="98"/>
      <c r="AD81" s="98"/>
      <c r="AE81" s="98"/>
      <c r="AF81" s="98"/>
      <c r="AG81" s="98"/>
    </row>
    <row r="82" spans="1:33">
      <c r="A82" s="97">
        <f t="shared" si="75"/>
        <v>71</v>
      </c>
      <c r="C82" s="97">
        <v>37604</v>
      </c>
      <c r="E82" s="107" t="s">
        <v>640</v>
      </c>
      <c r="G82" s="118">
        <v>2</v>
      </c>
      <c r="H82" s="106" t="str">
        <f t="shared" si="58"/>
        <v>Bills</v>
      </c>
      <c r="I82" s="98">
        <f>'DepExp. Class.'!J$82</f>
        <v>176786.62104156849</v>
      </c>
      <c r="J82" s="106">
        <f t="shared" si="59"/>
        <v>157087.03788560512</v>
      </c>
      <c r="K82" s="106">
        <f t="shared" si="60"/>
        <v>19507.24973151632</v>
      </c>
      <c r="L82" s="106">
        <f t="shared" si="61"/>
        <v>7.8931585676919278</v>
      </c>
      <c r="M82" s="106">
        <f t="shared" si="62"/>
        <v>116.24988567601162</v>
      </c>
      <c r="N82" s="106">
        <f t="shared" si="63"/>
        <v>68.190380203359126</v>
      </c>
      <c r="O82" s="106">
        <f t="shared" si="64"/>
        <v>0</v>
      </c>
      <c r="P82" s="106">
        <f t="shared" si="65"/>
        <v>0</v>
      </c>
      <c r="Q82" s="106">
        <f t="shared" si="66"/>
        <v>0</v>
      </c>
      <c r="R82" s="106">
        <f t="shared" si="67"/>
        <v>0</v>
      </c>
      <c r="S82" s="106">
        <f t="shared" si="68"/>
        <v>0</v>
      </c>
      <c r="T82" s="106">
        <f t="shared" si="69"/>
        <v>0</v>
      </c>
      <c r="U82" s="106">
        <f t="shared" si="70"/>
        <v>0</v>
      </c>
      <c r="V82" s="106">
        <f t="shared" si="71"/>
        <v>0</v>
      </c>
      <c r="W82" s="106">
        <f t="shared" si="72"/>
        <v>0</v>
      </c>
      <c r="X82" s="106">
        <f t="shared" si="73"/>
        <v>0</v>
      </c>
      <c r="Y82" s="98">
        <f t="shared" si="76"/>
        <v>0</v>
      </c>
      <c r="Z82" s="98"/>
      <c r="AA82" s="98"/>
      <c r="AB82" s="98"/>
      <c r="AC82" s="98"/>
      <c r="AD82" s="98"/>
      <c r="AE82" s="98"/>
      <c r="AF82" s="98"/>
      <c r="AG82" s="98"/>
    </row>
    <row r="83" spans="1:33">
      <c r="A83" s="97">
        <f t="shared" si="75"/>
        <v>72</v>
      </c>
      <c r="C83" s="97">
        <v>37800</v>
      </c>
      <c r="E83" s="107" t="s">
        <v>280</v>
      </c>
      <c r="G83" s="118">
        <v>2</v>
      </c>
      <c r="H83" s="106" t="str">
        <f t="shared" si="58"/>
        <v>Bills</v>
      </c>
      <c r="I83" s="98">
        <f>'DepExp. Class.'!J$83</f>
        <v>172541.30294115026</v>
      </c>
      <c r="J83" s="106">
        <f t="shared" si="59"/>
        <v>153314.78158392469</v>
      </c>
      <c r="K83" s="106">
        <f t="shared" si="60"/>
        <v>19038.806588666092</v>
      </c>
      <c r="L83" s="106">
        <f t="shared" si="61"/>
        <v>7.7036138570148989</v>
      </c>
      <c r="M83" s="106">
        <f t="shared" si="62"/>
        <v>113.458284473815</v>
      </c>
      <c r="N83" s="106">
        <f t="shared" si="63"/>
        <v>66.552870228644181</v>
      </c>
      <c r="O83" s="106">
        <f t="shared" si="64"/>
        <v>0</v>
      </c>
      <c r="P83" s="106">
        <f t="shared" si="65"/>
        <v>0</v>
      </c>
      <c r="Q83" s="106">
        <f t="shared" si="66"/>
        <v>0</v>
      </c>
      <c r="R83" s="106">
        <f t="shared" si="67"/>
        <v>0</v>
      </c>
      <c r="S83" s="106">
        <f t="shared" si="68"/>
        <v>0</v>
      </c>
      <c r="T83" s="106">
        <f t="shared" si="69"/>
        <v>0</v>
      </c>
      <c r="U83" s="106">
        <f t="shared" si="70"/>
        <v>0</v>
      </c>
      <c r="V83" s="106">
        <f t="shared" si="71"/>
        <v>0</v>
      </c>
      <c r="W83" s="106">
        <f t="shared" si="72"/>
        <v>0</v>
      </c>
      <c r="X83" s="106">
        <f t="shared" si="73"/>
        <v>0</v>
      </c>
      <c r="Y83" s="98">
        <f t="shared" si="74"/>
        <v>0</v>
      </c>
      <c r="Z83" s="98"/>
      <c r="AA83" s="98"/>
      <c r="AB83" s="98"/>
      <c r="AC83" s="98"/>
      <c r="AD83" s="98"/>
      <c r="AE83" s="98"/>
      <c r="AF83" s="98"/>
      <c r="AG83" s="98"/>
    </row>
    <row r="84" spans="1:33">
      <c r="A84" s="97">
        <f t="shared" si="75"/>
        <v>73</v>
      </c>
      <c r="C84" s="97">
        <v>37900</v>
      </c>
      <c r="E84" s="107" t="s">
        <v>281</v>
      </c>
      <c r="G84" s="118">
        <v>2</v>
      </c>
      <c r="H84" s="106" t="str">
        <f t="shared" si="58"/>
        <v>Bills</v>
      </c>
      <c r="I84" s="98">
        <f>'DepExp. Class.'!J$84</f>
        <v>32918.079199935441</v>
      </c>
      <c r="J84" s="106">
        <f t="shared" si="59"/>
        <v>29249.97108907767</v>
      </c>
      <c r="K84" s="106">
        <f t="shared" si="60"/>
        <v>3632.2951807760642</v>
      </c>
      <c r="L84" s="106">
        <f t="shared" si="61"/>
        <v>1.4697244471222608</v>
      </c>
      <c r="M84" s="106">
        <f t="shared" si="62"/>
        <v>21.645998555323931</v>
      </c>
      <c r="N84" s="106">
        <f t="shared" si="63"/>
        <v>12.697207079262418</v>
      </c>
      <c r="O84" s="106">
        <f t="shared" si="64"/>
        <v>0</v>
      </c>
      <c r="P84" s="106">
        <f t="shared" si="65"/>
        <v>0</v>
      </c>
      <c r="Q84" s="106">
        <f t="shared" si="66"/>
        <v>0</v>
      </c>
      <c r="R84" s="106">
        <f t="shared" si="67"/>
        <v>0</v>
      </c>
      <c r="S84" s="106">
        <f t="shared" si="68"/>
        <v>0</v>
      </c>
      <c r="T84" s="106">
        <f t="shared" si="69"/>
        <v>0</v>
      </c>
      <c r="U84" s="106">
        <f t="shared" si="70"/>
        <v>0</v>
      </c>
      <c r="V84" s="106">
        <f t="shared" si="71"/>
        <v>0</v>
      </c>
      <c r="W84" s="106">
        <f t="shared" si="72"/>
        <v>0</v>
      </c>
      <c r="X84" s="106">
        <f t="shared" si="73"/>
        <v>0</v>
      </c>
      <c r="Y84" s="98">
        <f t="shared" si="74"/>
        <v>0</v>
      </c>
      <c r="Z84" s="98"/>
      <c r="AA84" s="98"/>
      <c r="AB84" s="98"/>
      <c r="AC84" s="98"/>
      <c r="AD84" s="98"/>
      <c r="AE84" s="98"/>
      <c r="AF84" s="98"/>
      <c r="AG84" s="98"/>
    </row>
    <row r="85" spans="1:33">
      <c r="A85" s="97">
        <f t="shared" si="75"/>
        <v>74</v>
      </c>
      <c r="C85" s="97">
        <v>37905</v>
      </c>
      <c r="E85" s="107" t="s">
        <v>282</v>
      </c>
      <c r="G85" s="118">
        <v>2</v>
      </c>
      <c r="H85" s="106" t="str">
        <f t="shared" si="58"/>
        <v>Bills</v>
      </c>
      <c r="I85" s="98">
        <f>'DepExp. Class.'!J$85</f>
        <v>12493.970748473819</v>
      </c>
      <c r="J85" s="106">
        <f t="shared" si="59"/>
        <v>11101.7499217074</v>
      </c>
      <c r="K85" s="106">
        <f t="shared" si="60"/>
        <v>1378.6281229473307</v>
      </c>
      <c r="L85" s="106">
        <f t="shared" si="61"/>
        <v>0.55783006472316876</v>
      </c>
      <c r="M85" s="106">
        <f t="shared" si="62"/>
        <v>8.2156820611894688</v>
      </c>
      <c r="N85" s="106">
        <f t="shared" si="63"/>
        <v>4.8191916931754166</v>
      </c>
      <c r="O85" s="106">
        <f t="shared" si="64"/>
        <v>0</v>
      </c>
      <c r="P85" s="106">
        <f t="shared" si="65"/>
        <v>0</v>
      </c>
      <c r="Q85" s="106">
        <f t="shared" si="66"/>
        <v>0</v>
      </c>
      <c r="R85" s="106">
        <f t="shared" si="67"/>
        <v>0</v>
      </c>
      <c r="S85" s="106">
        <f t="shared" si="68"/>
        <v>0</v>
      </c>
      <c r="T85" s="106">
        <f t="shared" si="69"/>
        <v>0</v>
      </c>
      <c r="U85" s="106">
        <f t="shared" si="70"/>
        <v>0</v>
      </c>
      <c r="V85" s="106">
        <f t="shared" si="71"/>
        <v>0</v>
      </c>
      <c r="W85" s="106">
        <f t="shared" si="72"/>
        <v>0</v>
      </c>
      <c r="X85" s="106">
        <f t="shared" si="73"/>
        <v>0</v>
      </c>
      <c r="Y85" s="98">
        <f t="shared" si="74"/>
        <v>0</v>
      </c>
      <c r="Z85" s="98"/>
      <c r="AA85" s="98"/>
      <c r="AB85" s="98"/>
      <c r="AC85" s="98"/>
      <c r="AD85" s="98"/>
      <c r="AE85" s="98"/>
      <c r="AF85" s="98"/>
      <c r="AG85" s="98"/>
    </row>
    <row r="86" spans="1:33">
      <c r="A86" s="97">
        <f t="shared" si="75"/>
        <v>75</v>
      </c>
      <c r="C86" s="97">
        <v>38000</v>
      </c>
      <c r="E86" s="107" t="s">
        <v>52</v>
      </c>
      <c r="G86" s="118">
        <v>2</v>
      </c>
      <c r="H86" s="106" t="str">
        <f t="shared" si="58"/>
        <v>Bills</v>
      </c>
      <c r="I86" s="98">
        <f>'DepExp. Class.'!J$86</f>
        <v>4632273.5983511461</v>
      </c>
      <c r="J86" s="106">
        <f t="shared" si="59"/>
        <v>4116092.8013301133</v>
      </c>
      <c r="K86" s="106">
        <f t="shared" si="60"/>
        <v>511141.15635763051</v>
      </c>
      <c r="L86" s="106">
        <f t="shared" si="61"/>
        <v>206.82147679105881</v>
      </c>
      <c r="M86" s="106">
        <f t="shared" si="62"/>
        <v>3046.0522015504098</v>
      </c>
      <c r="N86" s="106">
        <f t="shared" si="63"/>
        <v>1786.7669850608997</v>
      </c>
      <c r="O86" s="106">
        <f t="shared" si="64"/>
        <v>0</v>
      </c>
      <c r="P86" s="106">
        <f t="shared" si="65"/>
        <v>0</v>
      </c>
      <c r="Q86" s="106">
        <f t="shared" si="66"/>
        <v>0</v>
      </c>
      <c r="R86" s="106">
        <f t="shared" si="67"/>
        <v>0</v>
      </c>
      <c r="S86" s="106">
        <f t="shared" si="68"/>
        <v>0</v>
      </c>
      <c r="T86" s="106">
        <f t="shared" si="69"/>
        <v>0</v>
      </c>
      <c r="U86" s="106">
        <f t="shared" si="70"/>
        <v>0</v>
      </c>
      <c r="V86" s="106">
        <f t="shared" si="71"/>
        <v>0</v>
      </c>
      <c r="W86" s="106">
        <f t="shared" si="72"/>
        <v>0</v>
      </c>
      <c r="X86" s="106">
        <f t="shared" si="73"/>
        <v>0</v>
      </c>
      <c r="Y86" s="98">
        <f t="shared" si="74"/>
        <v>0</v>
      </c>
    </row>
    <row r="87" spans="1:33">
      <c r="A87" s="97">
        <f t="shared" si="75"/>
        <v>76</v>
      </c>
      <c r="C87" s="97">
        <v>38100</v>
      </c>
      <c r="E87" s="107" t="s">
        <v>51</v>
      </c>
      <c r="G87" s="118">
        <v>4</v>
      </c>
      <c r="H87" s="106" t="str">
        <f t="shared" si="58"/>
        <v>Meter Investment</v>
      </c>
      <c r="I87" s="98">
        <f>'DepExp. Class.'!J$87</f>
        <v>2443291.1821256573</v>
      </c>
      <c r="J87" s="106">
        <f t="shared" si="59"/>
        <v>1566880.6621960315</v>
      </c>
      <c r="K87" s="106">
        <f t="shared" si="60"/>
        <v>820354.6220593733</v>
      </c>
      <c r="L87" s="106">
        <f t="shared" si="61"/>
        <v>2300.474250985068</v>
      </c>
      <c r="M87" s="106">
        <f t="shared" si="62"/>
        <v>33881.223389108076</v>
      </c>
      <c r="N87" s="106">
        <f t="shared" si="63"/>
        <v>19874.200230159651</v>
      </c>
      <c r="O87" s="106">
        <f t="shared" si="64"/>
        <v>0</v>
      </c>
      <c r="P87" s="106">
        <f t="shared" si="65"/>
        <v>0</v>
      </c>
      <c r="Q87" s="106">
        <f t="shared" si="66"/>
        <v>0</v>
      </c>
      <c r="R87" s="106">
        <f t="shared" si="67"/>
        <v>0</v>
      </c>
      <c r="S87" s="106">
        <f t="shared" si="68"/>
        <v>0</v>
      </c>
      <c r="T87" s="106">
        <f t="shared" si="69"/>
        <v>0</v>
      </c>
      <c r="U87" s="106">
        <f t="shared" si="70"/>
        <v>0</v>
      </c>
      <c r="V87" s="106">
        <f t="shared" si="71"/>
        <v>0</v>
      </c>
      <c r="W87" s="106">
        <f t="shared" si="72"/>
        <v>0</v>
      </c>
      <c r="X87" s="106">
        <f t="shared" si="73"/>
        <v>0</v>
      </c>
      <c r="Y87" s="98">
        <f t="shared" si="74"/>
        <v>0</v>
      </c>
    </row>
    <row r="88" spans="1:33">
      <c r="A88" s="97">
        <f t="shared" ref="A88:A143" si="77">A87+1</f>
        <v>77</v>
      </c>
      <c r="C88" s="97">
        <v>38200</v>
      </c>
      <c r="E88" s="107" t="s">
        <v>283</v>
      </c>
      <c r="G88" s="118">
        <v>4</v>
      </c>
      <c r="H88" s="106" t="str">
        <f t="shared" si="58"/>
        <v>Meter Investment</v>
      </c>
      <c r="I88" s="98">
        <f>'DepExp. Class.'!J$88</f>
        <v>1906954.4779561651</v>
      </c>
      <c r="J88" s="106">
        <f t="shared" si="59"/>
        <v>1222928.3668916274</v>
      </c>
      <c r="K88" s="106">
        <f t="shared" si="60"/>
        <v>640275.26947776787</v>
      </c>
      <c r="L88" s="106">
        <f t="shared" si="61"/>
        <v>1795.4878675255718</v>
      </c>
      <c r="M88" s="106">
        <f t="shared" si="62"/>
        <v>26443.819358559755</v>
      </c>
      <c r="N88" s="106">
        <f t="shared" si="63"/>
        <v>15511.534360684833</v>
      </c>
      <c r="O88" s="106">
        <f t="shared" si="64"/>
        <v>0</v>
      </c>
      <c r="P88" s="106">
        <f t="shared" si="65"/>
        <v>0</v>
      </c>
      <c r="Q88" s="106">
        <f t="shared" si="66"/>
        <v>0</v>
      </c>
      <c r="R88" s="106">
        <f t="shared" si="67"/>
        <v>0</v>
      </c>
      <c r="S88" s="106">
        <f t="shared" si="68"/>
        <v>0</v>
      </c>
      <c r="T88" s="106">
        <f t="shared" si="69"/>
        <v>0</v>
      </c>
      <c r="U88" s="106">
        <f t="shared" si="70"/>
        <v>0</v>
      </c>
      <c r="V88" s="106">
        <f t="shared" si="71"/>
        <v>0</v>
      </c>
      <c r="W88" s="106">
        <f t="shared" si="72"/>
        <v>0</v>
      </c>
      <c r="X88" s="106">
        <f t="shared" si="73"/>
        <v>0</v>
      </c>
      <c r="Y88" s="98">
        <f t="shared" si="74"/>
        <v>0</v>
      </c>
    </row>
    <row r="89" spans="1:33">
      <c r="A89" s="97">
        <f t="shared" si="77"/>
        <v>78</v>
      </c>
      <c r="C89" s="97">
        <v>38300</v>
      </c>
      <c r="E89" s="107" t="s">
        <v>284</v>
      </c>
      <c r="G89" s="118">
        <v>4</v>
      </c>
      <c r="H89" s="106" t="str">
        <f t="shared" si="58"/>
        <v>Meter Investment</v>
      </c>
      <c r="I89" s="98">
        <f>'DepExp. Class.'!J$89</f>
        <v>81287.979868652328</v>
      </c>
      <c r="J89" s="106">
        <f t="shared" si="59"/>
        <v>52129.915851601982</v>
      </c>
      <c r="K89" s="106">
        <f t="shared" si="60"/>
        <v>27293.091585220907</v>
      </c>
      <c r="L89" s="106">
        <f t="shared" si="61"/>
        <v>76.536479143569338</v>
      </c>
      <c r="M89" s="106">
        <f t="shared" si="62"/>
        <v>1127.2238957548393</v>
      </c>
      <c r="N89" s="106">
        <f t="shared" si="63"/>
        <v>661.21205693104207</v>
      </c>
      <c r="O89" s="106">
        <f t="shared" si="64"/>
        <v>0</v>
      </c>
      <c r="P89" s="106">
        <f t="shared" si="65"/>
        <v>0</v>
      </c>
      <c r="Q89" s="106">
        <f t="shared" si="66"/>
        <v>0</v>
      </c>
      <c r="R89" s="106">
        <f t="shared" si="67"/>
        <v>0</v>
      </c>
      <c r="S89" s="106">
        <f t="shared" si="68"/>
        <v>0</v>
      </c>
      <c r="T89" s="106">
        <f t="shared" si="69"/>
        <v>0</v>
      </c>
      <c r="U89" s="106">
        <f t="shared" si="70"/>
        <v>0</v>
      </c>
      <c r="V89" s="106">
        <f t="shared" si="71"/>
        <v>0</v>
      </c>
      <c r="W89" s="106">
        <f t="shared" si="72"/>
        <v>0</v>
      </c>
      <c r="X89" s="106">
        <f t="shared" si="73"/>
        <v>0</v>
      </c>
      <c r="Y89" s="98">
        <f t="shared" si="74"/>
        <v>0</v>
      </c>
    </row>
    <row r="90" spans="1:33">
      <c r="A90" s="97">
        <f t="shared" si="77"/>
        <v>79</v>
      </c>
      <c r="C90" s="97">
        <v>38400</v>
      </c>
      <c r="E90" s="107" t="s">
        <v>285</v>
      </c>
      <c r="G90" s="118">
        <v>4</v>
      </c>
      <c r="H90" s="106" t="str">
        <f t="shared" si="58"/>
        <v>Meter Investment</v>
      </c>
      <c r="I90" s="98">
        <f>'DepExp. Class.'!J$90</f>
        <v>11080.656080006911</v>
      </c>
      <c r="J90" s="106">
        <f t="shared" si="59"/>
        <v>7106.0157967347786</v>
      </c>
      <c r="K90" s="106">
        <f t="shared" si="60"/>
        <v>3720.419202256372</v>
      </c>
      <c r="L90" s="106">
        <f t="shared" si="61"/>
        <v>10.432961974634614</v>
      </c>
      <c r="M90" s="106">
        <f t="shared" si="62"/>
        <v>153.6559320850055</v>
      </c>
      <c r="N90" s="106">
        <f t="shared" si="63"/>
        <v>90.132186956121686</v>
      </c>
      <c r="O90" s="106">
        <f t="shared" si="64"/>
        <v>0</v>
      </c>
      <c r="P90" s="106">
        <f t="shared" si="65"/>
        <v>0</v>
      </c>
      <c r="Q90" s="106">
        <f t="shared" si="66"/>
        <v>0</v>
      </c>
      <c r="R90" s="106">
        <f t="shared" si="67"/>
        <v>0</v>
      </c>
      <c r="S90" s="106">
        <f t="shared" si="68"/>
        <v>0</v>
      </c>
      <c r="T90" s="106">
        <f t="shared" si="69"/>
        <v>0</v>
      </c>
      <c r="U90" s="106">
        <f t="shared" si="70"/>
        <v>0</v>
      </c>
      <c r="V90" s="106">
        <f t="shared" si="71"/>
        <v>0</v>
      </c>
      <c r="W90" s="106">
        <f t="shared" si="72"/>
        <v>0</v>
      </c>
      <c r="X90" s="106">
        <f t="shared" si="73"/>
        <v>0</v>
      </c>
      <c r="Y90" s="98">
        <f t="shared" si="74"/>
        <v>0</v>
      </c>
    </row>
    <row r="91" spans="1:33">
      <c r="A91" s="97">
        <f t="shared" si="77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8"/>
        <v>Non-Residential Bills</v>
      </c>
      <c r="I91" s="98">
        <f>'DepExp. Class.'!J$91</f>
        <v>91283.089030498988</v>
      </c>
      <c r="J91" s="106">
        <f t="shared" si="59"/>
        <v>0</v>
      </c>
      <c r="K91" s="106">
        <f t="shared" si="60"/>
        <v>90391.862603607457</v>
      </c>
      <c r="L91" s="106">
        <f t="shared" si="61"/>
        <v>36.574981844139053</v>
      </c>
      <c r="M91" s="106">
        <f t="shared" si="62"/>
        <v>538.6737668475173</v>
      </c>
      <c r="N91" s="106">
        <f t="shared" si="63"/>
        <v>315.97767819988172</v>
      </c>
      <c r="O91" s="106">
        <f t="shared" si="64"/>
        <v>0</v>
      </c>
      <c r="P91" s="106">
        <f t="shared" si="65"/>
        <v>0</v>
      </c>
      <c r="Q91" s="106">
        <f t="shared" si="66"/>
        <v>0</v>
      </c>
      <c r="R91" s="106">
        <f t="shared" si="67"/>
        <v>0</v>
      </c>
      <c r="S91" s="106">
        <f t="shared" si="68"/>
        <v>0</v>
      </c>
      <c r="T91" s="106">
        <f t="shared" si="69"/>
        <v>0</v>
      </c>
      <c r="U91" s="106">
        <f t="shared" si="70"/>
        <v>0</v>
      </c>
      <c r="V91" s="106">
        <f t="shared" si="71"/>
        <v>0</v>
      </c>
      <c r="W91" s="106">
        <f t="shared" si="72"/>
        <v>0</v>
      </c>
      <c r="X91" s="106">
        <f t="shared" si="73"/>
        <v>0</v>
      </c>
      <c r="Y91" s="98">
        <f t="shared" si="74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7"/>
        <v>81</v>
      </c>
      <c r="C92" s="97">
        <v>38600</v>
      </c>
      <c r="E92" s="107" t="s">
        <v>287</v>
      </c>
      <c r="G92" s="118">
        <v>99</v>
      </c>
      <c r="H92" s="106" t="str">
        <f t="shared" si="58"/>
        <v>-</v>
      </c>
      <c r="I92" s="98">
        <f>'DepExp. Class.'!J$92</f>
        <v>0</v>
      </c>
      <c r="J92" s="106">
        <f t="shared" si="59"/>
        <v>0</v>
      </c>
      <c r="K92" s="106">
        <f t="shared" si="60"/>
        <v>0</v>
      </c>
      <c r="L92" s="106">
        <f t="shared" si="61"/>
        <v>0</v>
      </c>
      <c r="M92" s="106">
        <f t="shared" si="62"/>
        <v>0</v>
      </c>
      <c r="N92" s="106">
        <f t="shared" si="63"/>
        <v>0</v>
      </c>
      <c r="O92" s="106">
        <f t="shared" si="64"/>
        <v>0</v>
      </c>
      <c r="P92" s="106">
        <f t="shared" si="65"/>
        <v>0</v>
      </c>
      <c r="Q92" s="106">
        <f t="shared" si="66"/>
        <v>0</v>
      </c>
      <c r="R92" s="106">
        <f t="shared" si="67"/>
        <v>0</v>
      </c>
      <c r="S92" s="106">
        <f t="shared" si="68"/>
        <v>0</v>
      </c>
      <c r="T92" s="106">
        <f t="shared" si="69"/>
        <v>0</v>
      </c>
      <c r="U92" s="106">
        <f t="shared" si="70"/>
        <v>0</v>
      </c>
      <c r="V92" s="106">
        <f t="shared" si="71"/>
        <v>0</v>
      </c>
      <c r="W92" s="106">
        <f t="shared" si="72"/>
        <v>0</v>
      </c>
      <c r="X92" s="106">
        <f t="shared" si="73"/>
        <v>0</v>
      </c>
      <c r="Y92" s="98">
        <f t="shared" si="74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7"/>
        <v>82</v>
      </c>
      <c r="G93" s="118"/>
      <c r="H93" s="106"/>
      <c r="I93" s="98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7"/>
        <v>83</v>
      </c>
      <c r="D94" s="97" t="s">
        <v>66</v>
      </c>
      <c r="G94" s="102"/>
      <c r="I94" s="98">
        <f>'DepExp. Class.'!J$94</f>
        <v>11842611.606250567</v>
      </c>
      <c r="J94" s="106">
        <f>SUM(J70:J92)</f>
        <v>9343338.821859749</v>
      </c>
      <c r="K94" s="106">
        <f t="shared" ref="K94:X94" si="78">SUM(K70:K92)</f>
        <v>2388504.1746739834</v>
      </c>
      <c r="L94" s="106">
        <f t="shared" si="78"/>
        <v>4545.8255804020091</v>
      </c>
      <c r="M94" s="106">
        <f t="shared" si="78"/>
        <v>66950.600256260819</v>
      </c>
      <c r="N94" s="106">
        <f t="shared" si="78"/>
        <v>39272.183880174038</v>
      </c>
      <c r="O94" s="106">
        <f t="shared" si="78"/>
        <v>0</v>
      </c>
      <c r="P94" s="106">
        <f t="shared" si="78"/>
        <v>0</v>
      </c>
      <c r="Q94" s="106">
        <f t="shared" si="78"/>
        <v>0</v>
      </c>
      <c r="R94" s="106">
        <f t="shared" si="78"/>
        <v>0</v>
      </c>
      <c r="S94" s="106">
        <f t="shared" si="78"/>
        <v>0</v>
      </c>
      <c r="T94" s="106">
        <f t="shared" si="78"/>
        <v>0</v>
      </c>
      <c r="U94" s="106">
        <f t="shared" si="78"/>
        <v>0</v>
      </c>
      <c r="V94" s="106">
        <f t="shared" si="78"/>
        <v>0</v>
      </c>
      <c r="W94" s="106">
        <f t="shared" si="78"/>
        <v>0</v>
      </c>
      <c r="X94" s="106">
        <f t="shared" si="78"/>
        <v>0</v>
      </c>
      <c r="Y94" s="98">
        <f t="shared" si="74"/>
        <v>0</v>
      </c>
    </row>
    <row r="95" spans="1:33">
      <c r="A95" s="97">
        <f t="shared" si="77"/>
        <v>84</v>
      </c>
      <c r="G95" s="102"/>
      <c r="N95" s="105"/>
      <c r="O95" s="105"/>
      <c r="Q95" s="103"/>
      <c r="R95" s="103"/>
      <c r="S95" s="103"/>
      <c r="T95" s="103"/>
      <c r="U95" s="103"/>
      <c r="V95" s="103"/>
    </row>
    <row r="96" spans="1:33">
      <c r="A96" s="97">
        <f t="shared" si="77"/>
        <v>85</v>
      </c>
      <c r="D96" s="97" t="s">
        <v>148</v>
      </c>
      <c r="G96" s="102"/>
      <c r="J96" s="98"/>
      <c r="K96" s="105"/>
      <c r="L96" s="105"/>
      <c r="M96" s="105"/>
      <c r="N96" s="103"/>
      <c r="O96" s="103"/>
      <c r="P96" s="105"/>
      <c r="Q96" s="105"/>
      <c r="R96" s="105"/>
      <c r="S96" s="105"/>
      <c r="T96" s="105"/>
      <c r="U96" s="105"/>
      <c r="V96" s="105"/>
      <c r="W96" s="105"/>
      <c r="X96" s="105"/>
      <c r="Y96" s="105"/>
    </row>
    <row r="97" spans="1:33">
      <c r="A97" s="97">
        <f t="shared" si="77"/>
        <v>86</v>
      </c>
      <c r="G97" s="104"/>
      <c r="H97" s="115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5"/>
      <c r="U97" s="105"/>
      <c r="V97" s="105"/>
      <c r="W97" s="103"/>
      <c r="X97" s="103"/>
      <c r="Y97" s="103"/>
    </row>
    <row r="98" spans="1:33">
      <c r="A98" s="97">
        <f t="shared" si="77"/>
        <v>87</v>
      </c>
      <c r="C98" s="97">
        <v>38900</v>
      </c>
      <c r="E98" s="107" t="s">
        <v>115</v>
      </c>
      <c r="G98" s="118">
        <v>6.2</v>
      </c>
      <c r="H98" s="106" t="str">
        <f t="shared" ref="H98:H131" si="79">VLOOKUP($G98,alloc,3)</f>
        <v>P, S, T &amp; D Plant - Customer</v>
      </c>
      <c r="I98" s="98">
        <f>'DepExp. Class.'!J$98</f>
        <v>0</v>
      </c>
      <c r="J98" s="106">
        <f t="shared" ref="J98:J131" si="80">$I98*VLOOKUP($G98,alloc,6)</f>
        <v>0</v>
      </c>
      <c r="K98" s="106">
        <f t="shared" ref="K98:K131" si="81">$I98*VLOOKUP($G98,alloc,7)</f>
        <v>0</v>
      </c>
      <c r="L98" s="106">
        <f t="shared" ref="L98:L131" si="82">$I98*VLOOKUP($G98,alloc,8)</f>
        <v>0</v>
      </c>
      <c r="M98" s="106">
        <f t="shared" ref="M98:M131" si="83">$I98*VLOOKUP($G98,alloc,9)</f>
        <v>0</v>
      </c>
      <c r="N98" s="106">
        <f t="shared" ref="N98:N131" si="84">$I98*VLOOKUP($G98,alloc,10)</f>
        <v>0</v>
      </c>
      <c r="O98" s="106">
        <f t="shared" ref="O98:O131" si="85">$I98*VLOOKUP($G98,alloc,11)</f>
        <v>0</v>
      </c>
      <c r="P98" s="106">
        <f t="shared" ref="P98:P131" si="86">$I98*VLOOKUP($G98,alloc,12)</f>
        <v>0</v>
      </c>
      <c r="Q98" s="106">
        <f t="shared" ref="Q98:Q131" si="87">$I98*VLOOKUP($G98,alloc,13)</f>
        <v>0</v>
      </c>
      <c r="R98" s="106">
        <f t="shared" ref="R98:R131" si="88">$I98*VLOOKUP($G98,alloc,14)</f>
        <v>0</v>
      </c>
      <c r="S98" s="106">
        <f t="shared" ref="S98:S131" si="89">$I98*VLOOKUP($G98,alloc,15)</f>
        <v>0</v>
      </c>
      <c r="T98" s="106">
        <f t="shared" ref="T98:T131" si="90">$I98*VLOOKUP($G98,alloc,16)</f>
        <v>0</v>
      </c>
      <c r="U98" s="106">
        <f t="shared" ref="U98:U131" si="91">$I98*VLOOKUP($G98,alloc,17)</f>
        <v>0</v>
      </c>
      <c r="V98" s="106">
        <f t="shared" ref="V98:V131" si="92">$I98*VLOOKUP($G98,alloc,18)</f>
        <v>0</v>
      </c>
      <c r="W98" s="106">
        <f t="shared" ref="W98:W131" si="93">$I98*VLOOKUP($G98,alloc,19)</f>
        <v>0</v>
      </c>
      <c r="X98" s="106">
        <f t="shared" ref="X98:X131" si="94">$I98*VLOOKUP($G98,alloc,20)</f>
        <v>0</v>
      </c>
      <c r="Y98" s="98">
        <f t="shared" ref="Y98:Y131" si="95">SUM(J98:X98)-I98</f>
        <v>0</v>
      </c>
    </row>
    <row r="99" spans="1:33">
      <c r="A99" s="97">
        <f t="shared" si="77"/>
        <v>88</v>
      </c>
      <c r="C99" s="97">
        <v>39000</v>
      </c>
      <c r="E99" s="107" t="s">
        <v>291</v>
      </c>
      <c r="G99" s="118">
        <v>6.2</v>
      </c>
      <c r="H99" s="106" t="str">
        <f t="shared" si="79"/>
        <v>P, S, T &amp; D Plant - Customer</v>
      </c>
      <c r="I99" s="98">
        <f>'DepExp. Class.'!J$99</f>
        <v>125277.40263428555</v>
      </c>
      <c r="J99" s="106">
        <f t="shared" si="80"/>
        <v>102502.62707300404</v>
      </c>
      <c r="K99" s="106">
        <f t="shared" si="81"/>
        <v>21961.714436917151</v>
      </c>
      <c r="L99" s="106">
        <f t="shared" si="82"/>
        <v>33.367161211233629</v>
      </c>
      <c r="M99" s="106">
        <f t="shared" si="83"/>
        <v>491.42920959628111</v>
      </c>
      <c r="N99" s="106">
        <f t="shared" si="84"/>
        <v>288.264753556843</v>
      </c>
      <c r="O99" s="106">
        <f t="shared" si="85"/>
        <v>0</v>
      </c>
      <c r="P99" s="106">
        <f t="shared" si="86"/>
        <v>0</v>
      </c>
      <c r="Q99" s="106">
        <f t="shared" si="87"/>
        <v>0</v>
      </c>
      <c r="R99" s="106">
        <f t="shared" si="88"/>
        <v>0</v>
      </c>
      <c r="S99" s="106">
        <f t="shared" si="89"/>
        <v>0</v>
      </c>
      <c r="T99" s="106">
        <f t="shared" si="90"/>
        <v>0</v>
      </c>
      <c r="U99" s="106">
        <f t="shared" si="91"/>
        <v>0</v>
      </c>
      <c r="V99" s="106">
        <f t="shared" si="92"/>
        <v>0</v>
      </c>
      <c r="W99" s="106">
        <f t="shared" si="93"/>
        <v>0</v>
      </c>
      <c r="X99" s="106">
        <f t="shared" si="94"/>
        <v>0</v>
      </c>
      <c r="Y99" s="98">
        <f t="shared" si="95"/>
        <v>0</v>
      </c>
    </row>
    <row r="100" spans="1:33">
      <c r="A100" s="97">
        <f t="shared" si="77"/>
        <v>89</v>
      </c>
      <c r="C100" s="97">
        <v>39001</v>
      </c>
      <c r="E100" s="107" t="s">
        <v>139</v>
      </c>
      <c r="G100" s="118">
        <v>6.2</v>
      </c>
      <c r="H100" s="106" t="str">
        <f t="shared" si="79"/>
        <v>P, S, T &amp; D Plant - Customer</v>
      </c>
      <c r="I100" s="98">
        <f>'DepExp. Class.'!J$100</f>
        <v>2357.0139323890312</v>
      </c>
      <c r="J100" s="106">
        <f t="shared" si="80"/>
        <v>1928.521146170596</v>
      </c>
      <c r="K100" s="106">
        <f t="shared" si="81"/>
        <v>413.19556295459478</v>
      </c>
      <c r="L100" s="106">
        <f t="shared" si="82"/>
        <v>0.6277817244402597</v>
      </c>
      <c r="M100" s="106">
        <f t="shared" si="83"/>
        <v>9.2459251983594548</v>
      </c>
      <c r="N100" s="106">
        <f t="shared" si="84"/>
        <v>5.4235163410405933</v>
      </c>
      <c r="O100" s="106">
        <f t="shared" si="85"/>
        <v>0</v>
      </c>
      <c r="P100" s="106">
        <f t="shared" si="86"/>
        <v>0</v>
      </c>
      <c r="Q100" s="106">
        <f t="shared" si="87"/>
        <v>0</v>
      </c>
      <c r="R100" s="106">
        <f t="shared" si="88"/>
        <v>0</v>
      </c>
      <c r="S100" s="106">
        <f t="shared" si="89"/>
        <v>0</v>
      </c>
      <c r="T100" s="106">
        <f t="shared" si="90"/>
        <v>0</v>
      </c>
      <c r="U100" s="106">
        <f t="shared" si="91"/>
        <v>0</v>
      </c>
      <c r="V100" s="106">
        <f t="shared" si="92"/>
        <v>0</v>
      </c>
      <c r="W100" s="106">
        <f t="shared" si="93"/>
        <v>0</v>
      </c>
      <c r="X100" s="106">
        <f t="shared" si="94"/>
        <v>0</v>
      </c>
      <c r="Y100" s="98">
        <f t="shared" si="95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7"/>
        <v>90</v>
      </c>
      <c r="C101" s="97">
        <v>39002</v>
      </c>
      <c r="E101" s="107" t="s">
        <v>278</v>
      </c>
      <c r="G101" s="118">
        <v>6.2</v>
      </c>
      <c r="H101" s="106" t="str">
        <f t="shared" si="79"/>
        <v>P, S, T &amp; D Plant - Customer</v>
      </c>
      <c r="I101" s="98">
        <f>'DepExp. Class.'!J$101</f>
        <v>9655.9731767602607</v>
      </c>
      <c r="J101" s="106">
        <f t="shared" si="80"/>
        <v>7900.5678338793387</v>
      </c>
      <c r="K101" s="106">
        <f t="shared" si="81"/>
        <v>1692.7372459788223</v>
      </c>
      <c r="L101" s="106">
        <f t="shared" si="82"/>
        <v>2.5718318456909852</v>
      </c>
      <c r="M101" s="106">
        <f t="shared" si="83"/>
        <v>37.877759008068125</v>
      </c>
      <c r="N101" s="106">
        <f t="shared" si="84"/>
        <v>22.218506048340672</v>
      </c>
      <c r="O101" s="106">
        <f t="shared" si="85"/>
        <v>0</v>
      </c>
      <c r="P101" s="106">
        <f t="shared" si="86"/>
        <v>0</v>
      </c>
      <c r="Q101" s="106">
        <f t="shared" si="87"/>
        <v>0</v>
      </c>
      <c r="R101" s="106">
        <f t="shared" si="88"/>
        <v>0</v>
      </c>
      <c r="S101" s="106">
        <f t="shared" si="89"/>
        <v>0</v>
      </c>
      <c r="T101" s="106">
        <f t="shared" si="90"/>
        <v>0</v>
      </c>
      <c r="U101" s="106">
        <f t="shared" si="91"/>
        <v>0</v>
      </c>
      <c r="V101" s="106">
        <f t="shared" si="92"/>
        <v>0</v>
      </c>
      <c r="W101" s="106">
        <f t="shared" si="93"/>
        <v>0</v>
      </c>
      <c r="X101" s="106">
        <f t="shared" si="94"/>
        <v>0</v>
      </c>
      <c r="Y101" s="98">
        <f t="shared" si="95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7"/>
        <v>91</v>
      </c>
      <c r="C102" s="97">
        <v>39003</v>
      </c>
      <c r="E102" s="107" t="s">
        <v>293</v>
      </c>
      <c r="G102" s="118">
        <v>6.2</v>
      </c>
      <c r="H102" s="106" t="str">
        <f t="shared" si="79"/>
        <v>P, S, T &amp; D Plant - Customer</v>
      </c>
      <c r="I102" s="98">
        <f>'DepExp. Class.'!J$102</f>
        <v>309.94035667719356</v>
      </c>
      <c r="J102" s="106">
        <f t="shared" si="80"/>
        <v>253.59482338646117</v>
      </c>
      <c r="K102" s="106">
        <f t="shared" si="81"/>
        <v>54.333993702691139</v>
      </c>
      <c r="L102" s="106">
        <f t="shared" si="82"/>
        <v>8.255143888403739E-2</v>
      </c>
      <c r="M102" s="106">
        <f t="shared" si="83"/>
        <v>1.2158118008600691</v>
      </c>
      <c r="N102" s="106">
        <f t="shared" si="84"/>
        <v>0.7131763482971476</v>
      </c>
      <c r="O102" s="106">
        <f t="shared" si="85"/>
        <v>0</v>
      </c>
      <c r="P102" s="106">
        <f t="shared" si="86"/>
        <v>0</v>
      </c>
      <c r="Q102" s="106">
        <f t="shared" si="87"/>
        <v>0</v>
      </c>
      <c r="R102" s="106">
        <f t="shared" si="88"/>
        <v>0</v>
      </c>
      <c r="S102" s="106">
        <f t="shared" si="89"/>
        <v>0</v>
      </c>
      <c r="T102" s="106">
        <f t="shared" si="90"/>
        <v>0</v>
      </c>
      <c r="U102" s="106">
        <f t="shared" si="91"/>
        <v>0</v>
      </c>
      <c r="V102" s="106">
        <f t="shared" si="92"/>
        <v>0</v>
      </c>
      <c r="W102" s="106">
        <f t="shared" si="93"/>
        <v>0</v>
      </c>
      <c r="X102" s="106">
        <f t="shared" si="94"/>
        <v>0</v>
      </c>
      <c r="Y102" s="98">
        <f t="shared" si="95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7"/>
        <v>92</v>
      </c>
      <c r="C103" s="97">
        <v>39004</v>
      </c>
      <c r="E103" s="107" t="s">
        <v>294</v>
      </c>
      <c r="G103" s="118">
        <v>6.2</v>
      </c>
      <c r="H103" s="106" t="str">
        <f t="shared" si="79"/>
        <v>P, S, T &amp; D Plant - Customer</v>
      </c>
      <c r="I103" s="98">
        <f>'DepExp. Class.'!J$103</f>
        <v>0</v>
      </c>
      <c r="J103" s="106">
        <f t="shared" si="80"/>
        <v>0</v>
      </c>
      <c r="K103" s="106">
        <f t="shared" si="81"/>
        <v>0</v>
      </c>
      <c r="L103" s="106">
        <f t="shared" si="82"/>
        <v>0</v>
      </c>
      <c r="M103" s="106">
        <f t="shared" si="83"/>
        <v>0</v>
      </c>
      <c r="N103" s="106">
        <f t="shared" si="84"/>
        <v>0</v>
      </c>
      <c r="O103" s="106">
        <f t="shared" si="85"/>
        <v>0</v>
      </c>
      <c r="P103" s="106">
        <f t="shared" si="86"/>
        <v>0</v>
      </c>
      <c r="Q103" s="106">
        <f t="shared" si="87"/>
        <v>0</v>
      </c>
      <c r="R103" s="106">
        <f t="shared" si="88"/>
        <v>0</v>
      </c>
      <c r="S103" s="106">
        <f t="shared" si="89"/>
        <v>0</v>
      </c>
      <c r="T103" s="106">
        <f t="shared" si="90"/>
        <v>0</v>
      </c>
      <c r="U103" s="106">
        <f t="shared" si="91"/>
        <v>0</v>
      </c>
      <c r="V103" s="106">
        <f t="shared" si="92"/>
        <v>0</v>
      </c>
      <c r="W103" s="106">
        <f t="shared" si="93"/>
        <v>0</v>
      </c>
      <c r="X103" s="106">
        <f t="shared" si="94"/>
        <v>0</v>
      </c>
      <c r="Y103" s="98">
        <f t="shared" si="95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7"/>
        <v>93</v>
      </c>
      <c r="C104" s="97">
        <v>39009</v>
      </c>
      <c r="E104" s="107" t="s">
        <v>295</v>
      </c>
      <c r="G104" s="118">
        <v>6.2</v>
      </c>
      <c r="H104" s="106" t="str">
        <f t="shared" si="79"/>
        <v>P, S, T &amp; D Plant - Customer</v>
      </c>
      <c r="I104" s="98">
        <f>'DepExp. Class.'!J$104</f>
        <v>49120.842197958351</v>
      </c>
      <c r="J104" s="106">
        <f t="shared" si="80"/>
        <v>40190.930394906165</v>
      </c>
      <c r="K104" s="106">
        <f t="shared" si="81"/>
        <v>8611.1133098890914</v>
      </c>
      <c r="L104" s="106">
        <f t="shared" si="82"/>
        <v>13.083150081228462</v>
      </c>
      <c r="M104" s="106">
        <f t="shared" si="83"/>
        <v>192.68771660692079</v>
      </c>
      <c r="N104" s="106">
        <f t="shared" si="84"/>
        <v>113.02762647494278</v>
      </c>
      <c r="O104" s="106">
        <f t="shared" si="85"/>
        <v>0</v>
      </c>
      <c r="P104" s="106">
        <f t="shared" si="86"/>
        <v>0</v>
      </c>
      <c r="Q104" s="106">
        <f t="shared" si="87"/>
        <v>0</v>
      </c>
      <c r="R104" s="106">
        <f t="shared" si="88"/>
        <v>0</v>
      </c>
      <c r="S104" s="106">
        <f t="shared" si="89"/>
        <v>0</v>
      </c>
      <c r="T104" s="106">
        <f t="shared" si="90"/>
        <v>0</v>
      </c>
      <c r="U104" s="106">
        <f t="shared" si="91"/>
        <v>0</v>
      </c>
      <c r="V104" s="106">
        <f t="shared" si="92"/>
        <v>0</v>
      </c>
      <c r="W104" s="106">
        <f t="shared" si="93"/>
        <v>0</v>
      </c>
      <c r="X104" s="106">
        <f t="shared" si="94"/>
        <v>0</v>
      </c>
      <c r="Y104" s="98">
        <f t="shared" si="95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7"/>
        <v>94</v>
      </c>
      <c r="C105" s="97">
        <v>39100</v>
      </c>
      <c r="E105" s="107" t="s">
        <v>296</v>
      </c>
      <c r="G105" s="118">
        <v>6.2</v>
      </c>
      <c r="H105" s="106" t="str">
        <f t="shared" si="79"/>
        <v>P, S, T &amp; D Plant - Customer</v>
      </c>
      <c r="I105" s="98">
        <f>'DepExp. Class.'!J$105</f>
        <v>0</v>
      </c>
      <c r="J105" s="106">
        <f t="shared" si="80"/>
        <v>0</v>
      </c>
      <c r="K105" s="106">
        <f t="shared" si="81"/>
        <v>0</v>
      </c>
      <c r="L105" s="106">
        <f t="shared" si="82"/>
        <v>0</v>
      </c>
      <c r="M105" s="106">
        <f t="shared" si="83"/>
        <v>0</v>
      </c>
      <c r="N105" s="106">
        <f t="shared" si="84"/>
        <v>0</v>
      </c>
      <c r="O105" s="106">
        <f t="shared" si="85"/>
        <v>0</v>
      </c>
      <c r="P105" s="106">
        <f t="shared" si="86"/>
        <v>0</v>
      </c>
      <c r="Q105" s="106">
        <f t="shared" si="87"/>
        <v>0</v>
      </c>
      <c r="R105" s="106">
        <f t="shared" si="88"/>
        <v>0</v>
      </c>
      <c r="S105" s="106">
        <f t="shared" si="89"/>
        <v>0</v>
      </c>
      <c r="T105" s="106">
        <f t="shared" si="90"/>
        <v>0</v>
      </c>
      <c r="U105" s="106">
        <f t="shared" si="91"/>
        <v>0</v>
      </c>
      <c r="V105" s="106">
        <f t="shared" si="92"/>
        <v>0</v>
      </c>
      <c r="W105" s="106">
        <f t="shared" si="93"/>
        <v>0</v>
      </c>
      <c r="X105" s="106">
        <f t="shared" si="94"/>
        <v>0</v>
      </c>
      <c r="Y105" s="98">
        <f t="shared" si="95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7"/>
        <v>95</v>
      </c>
      <c r="C106" s="129" t="s">
        <v>243</v>
      </c>
      <c r="E106" s="107" t="s">
        <v>297</v>
      </c>
      <c r="G106" s="118">
        <v>6.2</v>
      </c>
      <c r="H106" s="106" t="str">
        <f t="shared" si="79"/>
        <v>P, S, T &amp; D Plant - Customer</v>
      </c>
      <c r="I106" s="98">
        <f>'DepExp. Class.'!J$106</f>
        <v>0</v>
      </c>
      <c r="J106" s="106">
        <f t="shared" si="80"/>
        <v>0</v>
      </c>
      <c r="K106" s="106">
        <f t="shared" si="81"/>
        <v>0</v>
      </c>
      <c r="L106" s="106">
        <f t="shared" si="82"/>
        <v>0</v>
      </c>
      <c r="M106" s="106">
        <f t="shared" si="83"/>
        <v>0</v>
      </c>
      <c r="N106" s="106">
        <f t="shared" si="84"/>
        <v>0</v>
      </c>
      <c r="O106" s="106">
        <f t="shared" si="85"/>
        <v>0</v>
      </c>
      <c r="P106" s="106">
        <f t="shared" si="86"/>
        <v>0</v>
      </c>
      <c r="Q106" s="106">
        <f t="shared" si="87"/>
        <v>0</v>
      </c>
      <c r="R106" s="106">
        <f t="shared" si="88"/>
        <v>0</v>
      </c>
      <c r="S106" s="106">
        <f t="shared" si="89"/>
        <v>0</v>
      </c>
      <c r="T106" s="106">
        <f t="shared" si="90"/>
        <v>0</v>
      </c>
      <c r="U106" s="106">
        <f t="shared" si="91"/>
        <v>0</v>
      </c>
      <c r="V106" s="106">
        <f t="shared" si="92"/>
        <v>0</v>
      </c>
      <c r="W106" s="106">
        <f t="shared" si="93"/>
        <v>0</v>
      </c>
      <c r="X106" s="106">
        <f t="shared" si="94"/>
        <v>0</v>
      </c>
      <c r="Y106" s="98">
        <f t="shared" si="95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7"/>
        <v>96</v>
      </c>
      <c r="C107" s="97">
        <v>39103</v>
      </c>
      <c r="E107" s="107" t="s">
        <v>298</v>
      </c>
      <c r="G107" s="118">
        <v>6.2</v>
      </c>
      <c r="H107" s="106" t="str">
        <f t="shared" si="79"/>
        <v>P, S, T &amp; D Plant - Customer</v>
      </c>
      <c r="I107" s="98">
        <f>'DepExp. Class.'!J$107</f>
        <v>2100.9785487666504</v>
      </c>
      <c r="J107" s="106">
        <f t="shared" si="80"/>
        <v>1719.031654106718</v>
      </c>
      <c r="K107" s="106">
        <f t="shared" si="81"/>
        <v>368.31136306999099</v>
      </c>
      <c r="L107" s="106">
        <f t="shared" si="82"/>
        <v>0.55958767075248028</v>
      </c>
      <c r="M107" s="106">
        <f t="shared" si="83"/>
        <v>8.241567959492242</v>
      </c>
      <c r="N107" s="106">
        <f t="shared" si="84"/>
        <v>4.8343759596966844</v>
      </c>
      <c r="O107" s="106">
        <f t="shared" si="85"/>
        <v>0</v>
      </c>
      <c r="P107" s="106">
        <f t="shared" si="86"/>
        <v>0</v>
      </c>
      <c r="Q107" s="106">
        <f t="shared" si="87"/>
        <v>0</v>
      </c>
      <c r="R107" s="106">
        <f t="shared" si="88"/>
        <v>0</v>
      </c>
      <c r="S107" s="106">
        <f t="shared" si="89"/>
        <v>0</v>
      </c>
      <c r="T107" s="106">
        <f t="shared" si="90"/>
        <v>0</v>
      </c>
      <c r="U107" s="106">
        <f t="shared" si="91"/>
        <v>0</v>
      </c>
      <c r="V107" s="106">
        <f t="shared" si="92"/>
        <v>0</v>
      </c>
      <c r="W107" s="106">
        <f t="shared" si="93"/>
        <v>0</v>
      </c>
      <c r="X107" s="106">
        <f t="shared" si="94"/>
        <v>0</v>
      </c>
      <c r="Y107" s="98">
        <f t="shared" si="95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7"/>
        <v>97</v>
      </c>
      <c r="C108" s="97">
        <v>39200</v>
      </c>
      <c r="E108" s="107" t="s">
        <v>299</v>
      </c>
      <c r="G108" s="118">
        <v>6.2</v>
      </c>
      <c r="H108" s="106" t="str">
        <f t="shared" si="79"/>
        <v>P, S, T &amp; D Plant - Customer</v>
      </c>
      <c r="I108" s="98">
        <f>'DepExp. Class.'!J$108</f>
        <v>0</v>
      </c>
      <c r="J108" s="106">
        <f t="shared" si="80"/>
        <v>0</v>
      </c>
      <c r="K108" s="106">
        <f t="shared" si="81"/>
        <v>0</v>
      </c>
      <c r="L108" s="106">
        <f t="shared" si="82"/>
        <v>0</v>
      </c>
      <c r="M108" s="106">
        <f t="shared" si="83"/>
        <v>0</v>
      </c>
      <c r="N108" s="106">
        <f t="shared" si="84"/>
        <v>0</v>
      </c>
      <c r="O108" s="106">
        <f t="shared" si="85"/>
        <v>0</v>
      </c>
      <c r="P108" s="106">
        <f t="shared" si="86"/>
        <v>0</v>
      </c>
      <c r="Q108" s="106">
        <f t="shared" si="87"/>
        <v>0</v>
      </c>
      <c r="R108" s="106">
        <f t="shared" si="88"/>
        <v>0</v>
      </c>
      <c r="S108" s="106">
        <f t="shared" si="89"/>
        <v>0</v>
      </c>
      <c r="T108" s="106">
        <f t="shared" si="90"/>
        <v>0</v>
      </c>
      <c r="U108" s="106">
        <f t="shared" si="91"/>
        <v>0</v>
      </c>
      <c r="V108" s="106">
        <f t="shared" si="92"/>
        <v>0</v>
      </c>
      <c r="W108" s="106">
        <f t="shared" si="93"/>
        <v>0</v>
      </c>
      <c r="X108" s="106">
        <f t="shared" si="94"/>
        <v>0</v>
      </c>
      <c r="Y108" s="98">
        <f t="shared" si="95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7"/>
        <v>98</v>
      </c>
      <c r="C109" s="97">
        <v>39201</v>
      </c>
      <c r="E109" s="107" t="s">
        <v>300</v>
      </c>
      <c r="G109" s="118">
        <v>6.2</v>
      </c>
      <c r="H109" s="106" t="str">
        <f t="shared" si="79"/>
        <v>P, S, T &amp; D Plant - Customer</v>
      </c>
      <c r="I109" s="98">
        <f>'DepExp. Class.'!J$109</f>
        <v>296.19842225600678</v>
      </c>
      <c r="J109" s="106">
        <f t="shared" si="80"/>
        <v>242.35110065899869</v>
      </c>
      <c r="K109" s="106">
        <f t="shared" si="81"/>
        <v>51.924968345979664</v>
      </c>
      <c r="L109" s="106">
        <f t="shared" si="82"/>
        <v>7.8891326752526358E-2</v>
      </c>
      <c r="M109" s="106">
        <f t="shared" si="83"/>
        <v>1.1619059261458407</v>
      </c>
      <c r="N109" s="106">
        <f t="shared" si="84"/>
        <v>0.68155599813007295</v>
      </c>
      <c r="O109" s="106">
        <f t="shared" si="85"/>
        <v>0</v>
      </c>
      <c r="P109" s="106">
        <f t="shared" si="86"/>
        <v>0</v>
      </c>
      <c r="Q109" s="106">
        <f t="shared" si="87"/>
        <v>0</v>
      </c>
      <c r="R109" s="106">
        <f t="shared" si="88"/>
        <v>0</v>
      </c>
      <c r="S109" s="106">
        <f t="shared" si="89"/>
        <v>0</v>
      </c>
      <c r="T109" s="106">
        <f t="shared" si="90"/>
        <v>0</v>
      </c>
      <c r="U109" s="106">
        <f t="shared" si="91"/>
        <v>0</v>
      </c>
      <c r="V109" s="106">
        <f t="shared" si="92"/>
        <v>0</v>
      </c>
      <c r="W109" s="106">
        <f t="shared" si="93"/>
        <v>0</v>
      </c>
      <c r="X109" s="106">
        <f t="shared" si="94"/>
        <v>0</v>
      </c>
      <c r="Y109" s="98">
        <f t="shared" si="95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7"/>
        <v>99</v>
      </c>
      <c r="C110" s="97">
        <v>39202</v>
      </c>
      <c r="E110" s="107" t="s">
        <v>186</v>
      </c>
      <c r="G110" s="118">
        <v>6.2</v>
      </c>
      <c r="H110" s="106" t="str">
        <f t="shared" si="79"/>
        <v>P, S, T &amp; D Plant - Customer</v>
      </c>
      <c r="I110" s="98">
        <f>'DepExp. Class.'!J$110</f>
        <v>0</v>
      </c>
      <c r="J110" s="106">
        <f t="shared" si="80"/>
        <v>0</v>
      </c>
      <c r="K110" s="106">
        <f t="shared" si="81"/>
        <v>0</v>
      </c>
      <c r="L110" s="106">
        <f t="shared" si="82"/>
        <v>0</v>
      </c>
      <c r="M110" s="106">
        <f t="shared" si="83"/>
        <v>0</v>
      </c>
      <c r="N110" s="106">
        <f t="shared" si="84"/>
        <v>0</v>
      </c>
      <c r="O110" s="106">
        <f t="shared" si="85"/>
        <v>0</v>
      </c>
      <c r="P110" s="106">
        <f t="shared" si="86"/>
        <v>0</v>
      </c>
      <c r="Q110" s="106">
        <f t="shared" si="87"/>
        <v>0</v>
      </c>
      <c r="R110" s="106">
        <f t="shared" si="88"/>
        <v>0</v>
      </c>
      <c r="S110" s="106">
        <f t="shared" si="89"/>
        <v>0</v>
      </c>
      <c r="T110" s="106">
        <f t="shared" si="90"/>
        <v>0</v>
      </c>
      <c r="U110" s="106">
        <f t="shared" si="91"/>
        <v>0</v>
      </c>
      <c r="V110" s="106">
        <f t="shared" si="92"/>
        <v>0</v>
      </c>
      <c r="W110" s="106">
        <f t="shared" si="93"/>
        <v>0</v>
      </c>
      <c r="X110" s="106">
        <f t="shared" si="94"/>
        <v>0</v>
      </c>
      <c r="Y110" s="98">
        <f t="shared" si="95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7"/>
        <v>100</v>
      </c>
      <c r="C111" s="97">
        <v>39300</v>
      </c>
      <c r="E111" s="107" t="s">
        <v>301</v>
      </c>
      <c r="G111" s="118">
        <v>6.2</v>
      </c>
      <c r="H111" s="106" t="str">
        <f t="shared" si="79"/>
        <v>P, S, T &amp; D Plant - Customer</v>
      </c>
      <c r="I111" s="98">
        <f>'DepExp. Class.'!J$111</f>
        <v>133608.21789269202</v>
      </c>
      <c r="J111" s="106">
        <f t="shared" si="80"/>
        <v>109318.94375654317</v>
      </c>
      <c r="K111" s="106">
        <f t="shared" si="81"/>
        <v>23422.145303814475</v>
      </c>
      <c r="L111" s="106">
        <f t="shared" si="82"/>
        <v>35.586042269613564</v>
      </c>
      <c r="M111" s="106">
        <f t="shared" si="83"/>
        <v>524.10873416850347</v>
      </c>
      <c r="N111" s="106">
        <f t="shared" si="84"/>
        <v>307.43405589624911</v>
      </c>
      <c r="O111" s="106">
        <f t="shared" si="85"/>
        <v>0</v>
      </c>
      <c r="P111" s="106">
        <f t="shared" si="86"/>
        <v>0</v>
      </c>
      <c r="Q111" s="106">
        <f t="shared" si="87"/>
        <v>0</v>
      </c>
      <c r="R111" s="106">
        <f t="shared" si="88"/>
        <v>0</v>
      </c>
      <c r="S111" s="106">
        <f t="shared" si="89"/>
        <v>0</v>
      </c>
      <c r="T111" s="106">
        <f t="shared" si="90"/>
        <v>0</v>
      </c>
      <c r="U111" s="106">
        <f t="shared" si="91"/>
        <v>0</v>
      </c>
      <c r="V111" s="106">
        <f t="shared" si="92"/>
        <v>0</v>
      </c>
      <c r="W111" s="106">
        <f t="shared" si="93"/>
        <v>0</v>
      </c>
      <c r="X111" s="106">
        <f t="shared" si="94"/>
        <v>0</v>
      </c>
      <c r="Y111" s="98">
        <f t="shared" si="95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7"/>
        <v>101</v>
      </c>
      <c r="C112" s="97">
        <v>39400</v>
      </c>
      <c r="E112" s="107" t="s">
        <v>302</v>
      </c>
      <c r="G112" s="118">
        <v>6.2</v>
      </c>
      <c r="H112" s="106" t="str">
        <f t="shared" si="79"/>
        <v>P, S, T &amp; D Plant - Customer</v>
      </c>
      <c r="I112" s="98">
        <f>'DepExp. Class.'!J$112</f>
        <v>0</v>
      </c>
      <c r="J112" s="106">
        <f t="shared" si="80"/>
        <v>0</v>
      </c>
      <c r="K112" s="106">
        <f t="shared" si="81"/>
        <v>0</v>
      </c>
      <c r="L112" s="106">
        <f t="shared" si="82"/>
        <v>0</v>
      </c>
      <c r="M112" s="106">
        <f t="shared" si="83"/>
        <v>0</v>
      </c>
      <c r="N112" s="106">
        <f t="shared" si="84"/>
        <v>0</v>
      </c>
      <c r="O112" s="106">
        <f t="shared" si="85"/>
        <v>0</v>
      </c>
      <c r="P112" s="106">
        <f t="shared" si="86"/>
        <v>0</v>
      </c>
      <c r="Q112" s="106">
        <f t="shared" si="87"/>
        <v>0</v>
      </c>
      <c r="R112" s="106">
        <f t="shared" si="88"/>
        <v>0</v>
      </c>
      <c r="S112" s="106">
        <f t="shared" si="89"/>
        <v>0</v>
      </c>
      <c r="T112" s="106">
        <f t="shared" si="90"/>
        <v>0</v>
      </c>
      <c r="U112" s="106">
        <f t="shared" si="91"/>
        <v>0</v>
      </c>
      <c r="V112" s="106">
        <f t="shared" si="92"/>
        <v>0</v>
      </c>
      <c r="W112" s="106">
        <f t="shared" si="93"/>
        <v>0</v>
      </c>
      <c r="X112" s="106">
        <f t="shared" si="94"/>
        <v>0</v>
      </c>
      <c r="Y112" s="98">
        <f t="shared" si="95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7"/>
        <v>102</v>
      </c>
      <c r="C113" s="97">
        <v>39600</v>
      </c>
      <c r="E113" s="107" t="s">
        <v>303</v>
      </c>
      <c r="G113" s="118">
        <v>6.2</v>
      </c>
      <c r="H113" s="106" t="str">
        <f t="shared" si="79"/>
        <v>P, S, T &amp; D Plant - Customer</v>
      </c>
      <c r="I113" s="98">
        <f>'DepExp. Class.'!J$113</f>
        <v>0</v>
      </c>
      <c r="J113" s="106">
        <f t="shared" si="80"/>
        <v>0</v>
      </c>
      <c r="K113" s="106">
        <f t="shared" si="81"/>
        <v>0</v>
      </c>
      <c r="L113" s="106">
        <f t="shared" si="82"/>
        <v>0</v>
      </c>
      <c r="M113" s="106">
        <f t="shared" si="83"/>
        <v>0</v>
      </c>
      <c r="N113" s="106">
        <f t="shared" si="84"/>
        <v>0</v>
      </c>
      <c r="O113" s="106">
        <f t="shared" si="85"/>
        <v>0</v>
      </c>
      <c r="P113" s="106">
        <f t="shared" si="86"/>
        <v>0</v>
      </c>
      <c r="Q113" s="106">
        <f t="shared" si="87"/>
        <v>0</v>
      </c>
      <c r="R113" s="106">
        <f t="shared" si="88"/>
        <v>0</v>
      </c>
      <c r="S113" s="106">
        <f t="shared" si="89"/>
        <v>0</v>
      </c>
      <c r="T113" s="106">
        <f t="shared" si="90"/>
        <v>0</v>
      </c>
      <c r="U113" s="106">
        <f t="shared" si="91"/>
        <v>0</v>
      </c>
      <c r="V113" s="106">
        <f t="shared" si="92"/>
        <v>0</v>
      </c>
      <c r="W113" s="106">
        <f t="shared" si="93"/>
        <v>0</v>
      </c>
      <c r="X113" s="106">
        <f t="shared" si="94"/>
        <v>0</v>
      </c>
      <c r="Y113" s="98">
        <f t="shared" si="95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7"/>
        <v>103</v>
      </c>
      <c r="C114" s="97">
        <v>39603</v>
      </c>
      <c r="E114" s="107" t="s">
        <v>304</v>
      </c>
      <c r="G114" s="118">
        <v>6.2</v>
      </c>
      <c r="H114" s="106" t="str">
        <f t="shared" si="79"/>
        <v>P, S, T &amp; D Plant - Customer</v>
      </c>
      <c r="I114" s="98">
        <f>'DepExp. Class.'!J$114</f>
        <v>0</v>
      </c>
      <c r="J114" s="106">
        <f t="shared" si="80"/>
        <v>0</v>
      </c>
      <c r="K114" s="106">
        <f t="shared" si="81"/>
        <v>0</v>
      </c>
      <c r="L114" s="106">
        <f t="shared" si="82"/>
        <v>0</v>
      </c>
      <c r="M114" s="106">
        <f t="shared" si="83"/>
        <v>0</v>
      </c>
      <c r="N114" s="106">
        <f t="shared" si="84"/>
        <v>0</v>
      </c>
      <c r="O114" s="106">
        <f t="shared" si="85"/>
        <v>0</v>
      </c>
      <c r="P114" s="106">
        <f t="shared" si="86"/>
        <v>0</v>
      </c>
      <c r="Q114" s="106">
        <f t="shared" si="87"/>
        <v>0</v>
      </c>
      <c r="R114" s="106">
        <f t="shared" si="88"/>
        <v>0</v>
      </c>
      <c r="S114" s="106">
        <f t="shared" si="89"/>
        <v>0</v>
      </c>
      <c r="T114" s="106">
        <f t="shared" si="90"/>
        <v>0</v>
      </c>
      <c r="U114" s="106">
        <f t="shared" si="91"/>
        <v>0</v>
      </c>
      <c r="V114" s="106">
        <f t="shared" si="92"/>
        <v>0</v>
      </c>
      <c r="W114" s="106">
        <f t="shared" si="93"/>
        <v>0</v>
      </c>
      <c r="X114" s="106">
        <f t="shared" si="94"/>
        <v>0</v>
      </c>
      <c r="Y114" s="98">
        <f t="shared" si="95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7"/>
        <v>104</v>
      </c>
      <c r="C115" s="97">
        <v>39604</v>
      </c>
      <c r="E115" s="98" t="s">
        <v>305</v>
      </c>
      <c r="G115" s="118">
        <v>6.2</v>
      </c>
      <c r="H115" s="106" t="str">
        <f t="shared" si="79"/>
        <v>P, S, T &amp; D Plant - Customer</v>
      </c>
      <c r="I115" s="98">
        <f>'DepExp. Class.'!J$115</f>
        <v>0</v>
      </c>
      <c r="J115" s="106">
        <f t="shared" si="80"/>
        <v>0</v>
      </c>
      <c r="K115" s="106">
        <f t="shared" si="81"/>
        <v>0</v>
      </c>
      <c r="L115" s="106">
        <f t="shared" si="82"/>
        <v>0</v>
      </c>
      <c r="M115" s="106">
        <f t="shared" si="83"/>
        <v>0</v>
      </c>
      <c r="N115" s="106">
        <f t="shared" si="84"/>
        <v>0</v>
      </c>
      <c r="O115" s="106">
        <f t="shared" si="85"/>
        <v>0</v>
      </c>
      <c r="P115" s="106">
        <f t="shared" si="86"/>
        <v>0</v>
      </c>
      <c r="Q115" s="106">
        <f t="shared" si="87"/>
        <v>0</v>
      </c>
      <c r="R115" s="106">
        <f t="shared" si="88"/>
        <v>0</v>
      </c>
      <c r="S115" s="106">
        <f t="shared" si="89"/>
        <v>0</v>
      </c>
      <c r="T115" s="106">
        <f t="shared" si="90"/>
        <v>0</v>
      </c>
      <c r="U115" s="106">
        <f t="shared" si="91"/>
        <v>0</v>
      </c>
      <c r="V115" s="106">
        <f t="shared" si="92"/>
        <v>0</v>
      </c>
      <c r="W115" s="106">
        <f t="shared" si="93"/>
        <v>0</v>
      </c>
      <c r="X115" s="106">
        <f t="shared" si="94"/>
        <v>0</v>
      </c>
      <c r="Y115" s="98">
        <f t="shared" si="95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7"/>
        <v>105</v>
      </c>
      <c r="C116" s="97">
        <v>39605</v>
      </c>
      <c r="E116" s="107" t="s">
        <v>306</v>
      </c>
      <c r="G116" s="118">
        <v>6.2</v>
      </c>
      <c r="H116" s="106" t="str">
        <f t="shared" si="79"/>
        <v>P, S, T &amp; D Plant - Customer</v>
      </c>
      <c r="I116" s="98">
        <f>'DepExp. Class.'!J$116</f>
        <v>15895.33538458546</v>
      </c>
      <c r="J116" s="106">
        <f t="shared" si="80"/>
        <v>13005.646675824224</v>
      </c>
      <c r="K116" s="106">
        <f t="shared" si="81"/>
        <v>2786.5266141760903</v>
      </c>
      <c r="L116" s="106">
        <f t="shared" si="82"/>
        <v>4.2336623136448699</v>
      </c>
      <c r="M116" s="106">
        <f t="shared" si="83"/>
        <v>62.353081561868379</v>
      </c>
      <c r="N116" s="106">
        <f t="shared" si="84"/>
        <v>36.575350709632993</v>
      </c>
      <c r="O116" s="106">
        <f t="shared" si="85"/>
        <v>0</v>
      </c>
      <c r="P116" s="106">
        <f t="shared" si="86"/>
        <v>0</v>
      </c>
      <c r="Q116" s="106">
        <f t="shared" si="87"/>
        <v>0</v>
      </c>
      <c r="R116" s="106">
        <f t="shared" si="88"/>
        <v>0</v>
      </c>
      <c r="S116" s="106">
        <f t="shared" si="89"/>
        <v>0</v>
      </c>
      <c r="T116" s="106">
        <f t="shared" si="90"/>
        <v>0</v>
      </c>
      <c r="U116" s="106">
        <f t="shared" si="91"/>
        <v>0</v>
      </c>
      <c r="V116" s="106">
        <f t="shared" si="92"/>
        <v>0</v>
      </c>
      <c r="W116" s="106">
        <f t="shared" si="93"/>
        <v>0</v>
      </c>
      <c r="X116" s="106">
        <f t="shared" si="94"/>
        <v>0</v>
      </c>
      <c r="Y116" s="98">
        <f t="shared" si="95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7"/>
        <v>106</v>
      </c>
      <c r="C117" s="97">
        <v>39700</v>
      </c>
      <c r="E117" s="107" t="s">
        <v>307</v>
      </c>
      <c r="G117" s="118">
        <v>6.2</v>
      </c>
      <c r="H117" s="106" t="str">
        <f t="shared" si="79"/>
        <v>P, S, T &amp; D Plant - Customer</v>
      </c>
      <c r="I117" s="98">
        <f>'DepExp. Class.'!J$117</f>
        <v>0</v>
      </c>
      <c r="J117" s="106">
        <f t="shared" si="80"/>
        <v>0</v>
      </c>
      <c r="K117" s="106">
        <f t="shared" si="81"/>
        <v>0</v>
      </c>
      <c r="L117" s="106">
        <f t="shared" si="82"/>
        <v>0</v>
      </c>
      <c r="M117" s="106">
        <f t="shared" si="83"/>
        <v>0</v>
      </c>
      <c r="N117" s="106">
        <f t="shared" si="84"/>
        <v>0</v>
      </c>
      <c r="O117" s="106">
        <f t="shared" si="85"/>
        <v>0</v>
      </c>
      <c r="P117" s="106">
        <f t="shared" si="86"/>
        <v>0</v>
      </c>
      <c r="Q117" s="106">
        <f t="shared" si="87"/>
        <v>0</v>
      </c>
      <c r="R117" s="106">
        <f t="shared" si="88"/>
        <v>0</v>
      </c>
      <c r="S117" s="106">
        <f t="shared" si="89"/>
        <v>0</v>
      </c>
      <c r="T117" s="106">
        <f t="shared" si="90"/>
        <v>0</v>
      </c>
      <c r="U117" s="106">
        <f t="shared" si="91"/>
        <v>0</v>
      </c>
      <c r="V117" s="106">
        <f t="shared" si="92"/>
        <v>0</v>
      </c>
      <c r="W117" s="106">
        <f t="shared" si="93"/>
        <v>0</v>
      </c>
      <c r="X117" s="106">
        <f t="shared" si="94"/>
        <v>0</v>
      </c>
      <c r="Y117" s="98">
        <f t="shared" si="95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7"/>
        <v>107</v>
      </c>
      <c r="C118" s="97">
        <v>39701</v>
      </c>
      <c r="E118" s="107" t="s">
        <v>308</v>
      </c>
      <c r="G118" s="118">
        <v>6.2</v>
      </c>
      <c r="H118" s="106" t="str">
        <f t="shared" si="79"/>
        <v>P, S, T &amp; D Plant - Customer</v>
      </c>
      <c r="I118" s="98">
        <f>'DepExp. Class.'!J$118</f>
        <v>0</v>
      </c>
      <c r="J118" s="106">
        <f t="shared" si="80"/>
        <v>0</v>
      </c>
      <c r="K118" s="106">
        <f t="shared" si="81"/>
        <v>0</v>
      </c>
      <c r="L118" s="106">
        <f t="shared" si="82"/>
        <v>0</v>
      </c>
      <c r="M118" s="106">
        <f t="shared" si="83"/>
        <v>0</v>
      </c>
      <c r="N118" s="106">
        <f t="shared" si="84"/>
        <v>0</v>
      </c>
      <c r="O118" s="106">
        <f t="shared" si="85"/>
        <v>0</v>
      </c>
      <c r="P118" s="106">
        <f t="shared" si="86"/>
        <v>0</v>
      </c>
      <c r="Q118" s="106">
        <f t="shared" si="87"/>
        <v>0</v>
      </c>
      <c r="R118" s="106">
        <f t="shared" si="88"/>
        <v>0</v>
      </c>
      <c r="S118" s="106">
        <f t="shared" si="89"/>
        <v>0</v>
      </c>
      <c r="T118" s="106">
        <f t="shared" si="90"/>
        <v>0</v>
      </c>
      <c r="U118" s="106">
        <f t="shared" si="91"/>
        <v>0</v>
      </c>
      <c r="V118" s="106">
        <f t="shared" si="92"/>
        <v>0</v>
      </c>
      <c r="W118" s="106">
        <f t="shared" si="93"/>
        <v>0</v>
      </c>
      <c r="X118" s="106">
        <f t="shared" si="94"/>
        <v>0</v>
      </c>
      <c r="Y118" s="98">
        <f t="shared" si="95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7"/>
        <v>108</v>
      </c>
      <c r="C119" s="97">
        <v>39702</v>
      </c>
      <c r="E119" s="107" t="s">
        <v>309</v>
      </c>
      <c r="G119" s="118">
        <v>6.2</v>
      </c>
      <c r="H119" s="106" t="str">
        <f t="shared" si="79"/>
        <v>P, S, T &amp; D Plant - Customer</v>
      </c>
      <c r="I119" s="98">
        <f>'DepExp. Class.'!J$119</f>
        <v>0</v>
      </c>
      <c r="J119" s="106">
        <f t="shared" si="80"/>
        <v>0</v>
      </c>
      <c r="K119" s="106">
        <f t="shared" si="81"/>
        <v>0</v>
      </c>
      <c r="L119" s="106">
        <f t="shared" si="82"/>
        <v>0</v>
      </c>
      <c r="M119" s="106">
        <f t="shared" si="83"/>
        <v>0</v>
      </c>
      <c r="N119" s="106">
        <f t="shared" si="84"/>
        <v>0</v>
      </c>
      <c r="O119" s="106">
        <f t="shared" si="85"/>
        <v>0</v>
      </c>
      <c r="P119" s="106">
        <f t="shared" si="86"/>
        <v>0</v>
      </c>
      <c r="Q119" s="106">
        <f t="shared" si="87"/>
        <v>0</v>
      </c>
      <c r="R119" s="106">
        <f t="shared" si="88"/>
        <v>0</v>
      </c>
      <c r="S119" s="106">
        <f t="shared" si="89"/>
        <v>0</v>
      </c>
      <c r="T119" s="106">
        <f t="shared" si="90"/>
        <v>0</v>
      </c>
      <c r="U119" s="106">
        <f t="shared" si="91"/>
        <v>0</v>
      </c>
      <c r="V119" s="106">
        <f t="shared" si="92"/>
        <v>0</v>
      </c>
      <c r="W119" s="106">
        <f t="shared" si="93"/>
        <v>0</v>
      </c>
      <c r="X119" s="106">
        <f t="shared" si="94"/>
        <v>0</v>
      </c>
      <c r="Y119" s="98">
        <f t="shared" si="95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7"/>
        <v>109</v>
      </c>
      <c r="C120" s="97">
        <v>39705</v>
      </c>
      <c r="E120" s="107" t="s">
        <v>310</v>
      </c>
      <c r="G120" s="118">
        <v>6.2</v>
      </c>
      <c r="H120" s="106" t="str">
        <f t="shared" si="79"/>
        <v>P, S, T &amp; D Plant - Customer</v>
      </c>
      <c r="I120" s="98">
        <f>'DepExp. Class.'!J$120</f>
        <v>145344.65557546279</v>
      </c>
      <c r="J120" s="106">
        <f t="shared" si="80"/>
        <v>118921.75854728794</v>
      </c>
      <c r="K120" s="106">
        <f t="shared" si="81"/>
        <v>25479.597705251355</v>
      </c>
      <c r="L120" s="106">
        <f t="shared" si="82"/>
        <v>38.711997948546475</v>
      </c>
      <c r="M120" s="106">
        <f t="shared" si="83"/>
        <v>570.14759012049922</v>
      </c>
      <c r="N120" s="106">
        <f t="shared" si="84"/>
        <v>334.43973485445298</v>
      </c>
      <c r="O120" s="106">
        <f t="shared" si="85"/>
        <v>0</v>
      </c>
      <c r="P120" s="106">
        <f t="shared" si="86"/>
        <v>0</v>
      </c>
      <c r="Q120" s="106">
        <f t="shared" si="87"/>
        <v>0</v>
      </c>
      <c r="R120" s="106">
        <f t="shared" si="88"/>
        <v>0</v>
      </c>
      <c r="S120" s="106">
        <f t="shared" si="89"/>
        <v>0</v>
      </c>
      <c r="T120" s="106">
        <f t="shared" si="90"/>
        <v>0</v>
      </c>
      <c r="U120" s="106">
        <f t="shared" si="91"/>
        <v>0</v>
      </c>
      <c r="V120" s="106">
        <f t="shared" si="92"/>
        <v>0</v>
      </c>
      <c r="W120" s="106">
        <f t="shared" si="93"/>
        <v>0</v>
      </c>
      <c r="X120" s="106">
        <f t="shared" si="94"/>
        <v>0</v>
      </c>
      <c r="Y120" s="98">
        <f t="shared" si="95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7"/>
        <v>110</v>
      </c>
      <c r="C121" s="97">
        <v>39800</v>
      </c>
      <c r="E121" s="107" t="s">
        <v>311</v>
      </c>
      <c r="G121" s="118">
        <v>6.2</v>
      </c>
      <c r="H121" s="106" t="str">
        <f t="shared" si="79"/>
        <v>P, S, T &amp; D Plant - Customer</v>
      </c>
      <c r="I121" s="98">
        <f>'DepExp. Class.'!J$121</f>
        <v>0</v>
      </c>
      <c r="J121" s="106">
        <f t="shared" si="80"/>
        <v>0</v>
      </c>
      <c r="K121" s="106">
        <f t="shared" si="81"/>
        <v>0</v>
      </c>
      <c r="L121" s="106">
        <f t="shared" si="82"/>
        <v>0</v>
      </c>
      <c r="M121" s="106">
        <f t="shared" si="83"/>
        <v>0</v>
      </c>
      <c r="N121" s="106">
        <f t="shared" si="84"/>
        <v>0</v>
      </c>
      <c r="O121" s="106">
        <f t="shared" si="85"/>
        <v>0</v>
      </c>
      <c r="P121" s="106">
        <f t="shared" si="86"/>
        <v>0</v>
      </c>
      <c r="Q121" s="106">
        <f t="shared" si="87"/>
        <v>0</v>
      </c>
      <c r="R121" s="106">
        <f t="shared" si="88"/>
        <v>0</v>
      </c>
      <c r="S121" s="106">
        <f t="shared" si="89"/>
        <v>0</v>
      </c>
      <c r="T121" s="106">
        <f t="shared" si="90"/>
        <v>0</v>
      </c>
      <c r="U121" s="106">
        <f t="shared" si="91"/>
        <v>0</v>
      </c>
      <c r="V121" s="106">
        <f t="shared" si="92"/>
        <v>0</v>
      </c>
      <c r="W121" s="106">
        <f t="shared" si="93"/>
        <v>0</v>
      </c>
      <c r="X121" s="106">
        <f t="shared" si="94"/>
        <v>0</v>
      </c>
      <c r="Y121" s="98">
        <f t="shared" si="95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7"/>
        <v>111</v>
      </c>
      <c r="C122" s="97">
        <v>39900</v>
      </c>
      <c r="E122" s="107" t="s">
        <v>312</v>
      </c>
      <c r="G122" s="118">
        <v>6.2</v>
      </c>
      <c r="H122" s="106" t="str">
        <f t="shared" si="79"/>
        <v>P, S, T &amp; D Plant - Customer</v>
      </c>
      <c r="I122" s="98">
        <f>'DepExp. Class.'!J$122</f>
        <v>2867.6002878717882</v>
      </c>
      <c r="J122" s="106">
        <f t="shared" si="80"/>
        <v>2346.2855768189215</v>
      </c>
      <c r="K122" s="106">
        <f t="shared" si="81"/>
        <v>502.70373840131128</v>
      </c>
      <c r="L122" s="106">
        <f t="shared" si="82"/>
        <v>0.76377446437105079</v>
      </c>
      <c r="M122" s="106">
        <f t="shared" si="83"/>
        <v>11.248816732102563</v>
      </c>
      <c r="N122" s="106">
        <f t="shared" si="84"/>
        <v>6.59838145508186</v>
      </c>
      <c r="O122" s="106">
        <f t="shared" si="85"/>
        <v>0</v>
      </c>
      <c r="P122" s="106">
        <f t="shared" si="86"/>
        <v>0</v>
      </c>
      <c r="Q122" s="106">
        <f t="shared" si="87"/>
        <v>0</v>
      </c>
      <c r="R122" s="106">
        <f t="shared" si="88"/>
        <v>0</v>
      </c>
      <c r="S122" s="106">
        <f t="shared" si="89"/>
        <v>0</v>
      </c>
      <c r="T122" s="106">
        <f t="shared" si="90"/>
        <v>0</v>
      </c>
      <c r="U122" s="106">
        <f t="shared" si="91"/>
        <v>0</v>
      </c>
      <c r="V122" s="106">
        <f t="shared" si="92"/>
        <v>0</v>
      </c>
      <c r="W122" s="106">
        <f t="shared" si="93"/>
        <v>0</v>
      </c>
      <c r="X122" s="106">
        <f t="shared" si="94"/>
        <v>0</v>
      </c>
      <c r="Y122" s="98">
        <f t="shared" si="95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7"/>
        <v>112</v>
      </c>
      <c r="C123" s="97">
        <v>39901</v>
      </c>
      <c r="E123" s="107" t="s">
        <v>313</v>
      </c>
      <c r="G123" s="118">
        <v>6.2</v>
      </c>
      <c r="H123" s="106" t="str">
        <f t="shared" si="79"/>
        <v>P, S, T &amp; D Plant - Customer</v>
      </c>
      <c r="I123" s="98">
        <f>'DepExp. Class.'!J$123</f>
        <v>0</v>
      </c>
      <c r="J123" s="106">
        <f t="shared" si="80"/>
        <v>0</v>
      </c>
      <c r="K123" s="106">
        <f t="shared" si="81"/>
        <v>0</v>
      </c>
      <c r="L123" s="106">
        <f t="shared" si="82"/>
        <v>0</v>
      </c>
      <c r="M123" s="106">
        <f t="shared" si="83"/>
        <v>0</v>
      </c>
      <c r="N123" s="106">
        <f t="shared" si="84"/>
        <v>0</v>
      </c>
      <c r="O123" s="106">
        <f t="shared" si="85"/>
        <v>0</v>
      </c>
      <c r="P123" s="106">
        <f t="shared" si="86"/>
        <v>0</v>
      </c>
      <c r="Q123" s="106">
        <f t="shared" si="87"/>
        <v>0</v>
      </c>
      <c r="R123" s="106">
        <f t="shared" si="88"/>
        <v>0</v>
      </c>
      <c r="S123" s="106">
        <f t="shared" si="89"/>
        <v>0</v>
      </c>
      <c r="T123" s="106">
        <f t="shared" si="90"/>
        <v>0</v>
      </c>
      <c r="U123" s="106">
        <f t="shared" si="91"/>
        <v>0</v>
      </c>
      <c r="V123" s="106">
        <f t="shared" si="92"/>
        <v>0</v>
      </c>
      <c r="W123" s="106">
        <f t="shared" si="93"/>
        <v>0</v>
      </c>
      <c r="X123" s="106">
        <f t="shared" si="94"/>
        <v>0</v>
      </c>
      <c r="Y123" s="98">
        <f t="shared" si="95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7"/>
        <v>113</v>
      </c>
      <c r="C124" s="97">
        <v>39902</v>
      </c>
      <c r="E124" s="107" t="s">
        <v>314</v>
      </c>
      <c r="G124" s="118">
        <v>6.2</v>
      </c>
      <c r="H124" s="106" t="str">
        <f t="shared" si="79"/>
        <v>P, S, T &amp; D Plant - Customer</v>
      </c>
      <c r="I124" s="98">
        <f>'DepExp. Class.'!J$124</f>
        <v>10776.932499023858</v>
      </c>
      <c r="J124" s="106">
        <f t="shared" si="80"/>
        <v>8817.7426232499074</v>
      </c>
      <c r="K124" s="106">
        <f t="shared" si="81"/>
        <v>1889.2466564015435</v>
      </c>
      <c r="L124" s="106">
        <f t="shared" si="82"/>
        <v>2.8703951111379356</v>
      </c>
      <c r="M124" s="106">
        <f t="shared" si="83"/>
        <v>42.274977837210912</v>
      </c>
      <c r="N124" s="106">
        <f t="shared" si="84"/>
        <v>24.797846424057621</v>
      </c>
      <c r="O124" s="106">
        <f t="shared" si="85"/>
        <v>0</v>
      </c>
      <c r="P124" s="106">
        <f t="shared" si="86"/>
        <v>0</v>
      </c>
      <c r="Q124" s="106">
        <f t="shared" si="87"/>
        <v>0</v>
      </c>
      <c r="R124" s="106">
        <f t="shared" si="88"/>
        <v>0</v>
      </c>
      <c r="S124" s="106">
        <f t="shared" si="89"/>
        <v>0</v>
      </c>
      <c r="T124" s="106">
        <f t="shared" si="90"/>
        <v>0</v>
      </c>
      <c r="U124" s="106">
        <f t="shared" si="91"/>
        <v>0</v>
      </c>
      <c r="V124" s="106">
        <f t="shared" si="92"/>
        <v>0</v>
      </c>
      <c r="W124" s="106">
        <f t="shared" si="93"/>
        <v>0</v>
      </c>
      <c r="X124" s="106">
        <f t="shared" si="94"/>
        <v>0</v>
      </c>
      <c r="Y124" s="98">
        <f t="shared" si="95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7"/>
        <v>114</v>
      </c>
      <c r="C125" s="97">
        <v>39903</v>
      </c>
      <c r="E125" s="107" t="s">
        <v>315</v>
      </c>
      <c r="G125" s="118">
        <v>6.2</v>
      </c>
      <c r="H125" s="106" t="str">
        <f t="shared" si="79"/>
        <v>P, S, T &amp; D Plant - Customer</v>
      </c>
      <c r="I125" s="98">
        <f>'DepExp. Class.'!J$125</f>
        <v>0</v>
      </c>
      <c r="J125" s="106">
        <f t="shared" si="80"/>
        <v>0</v>
      </c>
      <c r="K125" s="106">
        <f t="shared" si="81"/>
        <v>0</v>
      </c>
      <c r="L125" s="106">
        <f t="shared" si="82"/>
        <v>0</v>
      </c>
      <c r="M125" s="106">
        <f t="shared" si="83"/>
        <v>0</v>
      </c>
      <c r="N125" s="106">
        <f t="shared" si="84"/>
        <v>0</v>
      </c>
      <c r="O125" s="106">
        <f t="shared" si="85"/>
        <v>0</v>
      </c>
      <c r="P125" s="106">
        <f t="shared" si="86"/>
        <v>0</v>
      </c>
      <c r="Q125" s="106">
        <f t="shared" si="87"/>
        <v>0</v>
      </c>
      <c r="R125" s="106">
        <f t="shared" si="88"/>
        <v>0</v>
      </c>
      <c r="S125" s="106">
        <f t="shared" si="89"/>
        <v>0</v>
      </c>
      <c r="T125" s="106">
        <f t="shared" si="90"/>
        <v>0</v>
      </c>
      <c r="U125" s="106">
        <f t="shared" si="91"/>
        <v>0</v>
      </c>
      <c r="V125" s="106">
        <f t="shared" si="92"/>
        <v>0</v>
      </c>
      <c r="W125" s="106">
        <f t="shared" si="93"/>
        <v>0</v>
      </c>
      <c r="X125" s="106">
        <f t="shared" si="94"/>
        <v>0</v>
      </c>
      <c r="Y125" s="98">
        <f t="shared" si="95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7"/>
        <v>115</v>
      </c>
      <c r="C126" s="97">
        <v>39904</v>
      </c>
      <c r="E126" s="107" t="s">
        <v>316</v>
      </c>
      <c r="G126" s="118">
        <v>6.2</v>
      </c>
      <c r="H126" s="106" t="str">
        <f t="shared" si="79"/>
        <v>P, S, T &amp; D Plant - Customer</v>
      </c>
      <c r="I126" s="98">
        <f>'DepExp. Class.'!J$126</f>
        <v>0</v>
      </c>
      <c r="J126" s="106">
        <f t="shared" si="80"/>
        <v>0</v>
      </c>
      <c r="K126" s="106">
        <f t="shared" si="81"/>
        <v>0</v>
      </c>
      <c r="L126" s="106">
        <f t="shared" si="82"/>
        <v>0</v>
      </c>
      <c r="M126" s="106">
        <f t="shared" si="83"/>
        <v>0</v>
      </c>
      <c r="N126" s="106">
        <f t="shared" si="84"/>
        <v>0</v>
      </c>
      <c r="O126" s="106">
        <f t="shared" si="85"/>
        <v>0</v>
      </c>
      <c r="P126" s="106">
        <f t="shared" si="86"/>
        <v>0</v>
      </c>
      <c r="Q126" s="106">
        <f t="shared" si="87"/>
        <v>0</v>
      </c>
      <c r="R126" s="106">
        <f t="shared" si="88"/>
        <v>0</v>
      </c>
      <c r="S126" s="106">
        <f t="shared" si="89"/>
        <v>0</v>
      </c>
      <c r="T126" s="106">
        <f t="shared" si="90"/>
        <v>0</v>
      </c>
      <c r="U126" s="106">
        <f t="shared" si="91"/>
        <v>0</v>
      </c>
      <c r="V126" s="106">
        <f t="shared" si="92"/>
        <v>0</v>
      </c>
      <c r="W126" s="106">
        <f t="shared" si="93"/>
        <v>0</v>
      </c>
      <c r="X126" s="106">
        <f t="shared" si="94"/>
        <v>0</v>
      </c>
      <c r="Y126" s="98">
        <f t="shared" si="95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7"/>
        <v>116</v>
      </c>
      <c r="C127" s="97">
        <v>39905</v>
      </c>
      <c r="E127" s="107" t="s">
        <v>317</v>
      </c>
      <c r="G127" s="118">
        <v>6.2</v>
      </c>
      <c r="H127" s="106" t="str">
        <f t="shared" si="79"/>
        <v>P, S, T &amp; D Plant - Customer</v>
      </c>
      <c r="I127" s="98">
        <f>'DepExp. Class.'!J$127</f>
        <v>1958.0418595324393</v>
      </c>
      <c r="J127" s="106">
        <f t="shared" si="80"/>
        <v>1602.0801062334349</v>
      </c>
      <c r="K127" s="106">
        <f t="shared" si="81"/>
        <v>343.25389312320425</v>
      </c>
      <c r="L127" s="106">
        <f t="shared" si="82"/>
        <v>0.52151702550929224</v>
      </c>
      <c r="M127" s="106">
        <f t="shared" si="83"/>
        <v>7.6808661670250533</v>
      </c>
      <c r="N127" s="106">
        <f t="shared" si="84"/>
        <v>4.5054769832658428</v>
      </c>
      <c r="O127" s="106">
        <f t="shared" si="85"/>
        <v>0</v>
      </c>
      <c r="P127" s="106">
        <f t="shared" si="86"/>
        <v>0</v>
      </c>
      <c r="Q127" s="106">
        <f t="shared" si="87"/>
        <v>0</v>
      </c>
      <c r="R127" s="106">
        <f t="shared" si="88"/>
        <v>0</v>
      </c>
      <c r="S127" s="106">
        <f t="shared" si="89"/>
        <v>0</v>
      </c>
      <c r="T127" s="106">
        <f t="shared" si="90"/>
        <v>0</v>
      </c>
      <c r="U127" s="106">
        <f t="shared" si="91"/>
        <v>0</v>
      </c>
      <c r="V127" s="106">
        <f t="shared" si="92"/>
        <v>0</v>
      </c>
      <c r="W127" s="106">
        <f t="shared" si="93"/>
        <v>0</v>
      </c>
      <c r="X127" s="106">
        <f t="shared" si="94"/>
        <v>0</v>
      </c>
      <c r="Y127" s="98">
        <f t="shared" si="95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7"/>
        <v>117</v>
      </c>
      <c r="C128" s="97">
        <v>39906</v>
      </c>
      <c r="E128" s="107" t="s">
        <v>318</v>
      </c>
      <c r="G128" s="118">
        <v>6.2</v>
      </c>
      <c r="H128" s="106" t="str">
        <f t="shared" si="79"/>
        <v>P, S, T &amp; D Plant - Customer</v>
      </c>
      <c r="I128" s="98">
        <f>'DepExp. Class.'!J$128</f>
        <v>0</v>
      </c>
      <c r="J128" s="106">
        <f t="shared" si="80"/>
        <v>0</v>
      </c>
      <c r="K128" s="106">
        <f t="shared" si="81"/>
        <v>0</v>
      </c>
      <c r="L128" s="106">
        <f t="shared" si="82"/>
        <v>0</v>
      </c>
      <c r="M128" s="106">
        <f t="shared" si="83"/>
        <v>0</v>
      </c>
      <c r="N128" s="106">
        <f t="shared" si="84"/>
        <v>0</v>
      </c>
      <c r="O128" s="106">
        <f t="shared" si="85"/>
        <v>0</v>
      </c>
      <c r="P128" s="106">
        <f t="shared" si="86"/>
        <v>0</v>
      </c>
      <c r="Q128" s="106">
        <f t="shared" si="87"/>
        <v>0</v>
      </c>
      <c r="R128" s="106">
        <f t="shared" si="88"/>
        <v>0</v>
      </c>
      <c r="S128" s="106">
        <f t="shared" si="89"/>
        <v>0</v>
      </c>
      <c r="T128" s="106">
        <f t="shared" si="90"/>
        <v>0</v>
      </c>
      <c r="U128" s="106">
        <f t="shared" si="91"/>
        <v>0</v>
      </c>
      <c r="V128" s="106">
        <f t="shared" si="92"/>
        <v>0</v>
      </c>
      <c r="W128" s="106">
        <f t="shared" si="93"/>
        <v>0</v>
      </c>
      <c r="X128" s="106">
        <f t="shared" si="94"/>
        <v>0</v>
      </c>
      <c r="Y128" s="98">
        <f t="shared" si="95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7"/>
        <v>118</v>
      </c>
      <c r="C129" s="97">
        <v>39907</v>
      </c>
      <c r="E129" s="107" t="s">
        <v>319</v>
      </c>
      <c r="G129" s="118">
        <v>6.2</v>
      </c>
      <c r="H129" s="106" t="str">
        <f t="shared" si="79"/>
        <v>P, S, T &amp; D Plant - Customer</v>
      </c>
      <c r="I129" s="98">
        <f>'DepExp. Class.'!J$129</f>
        <v>0</v>
      </c>
      <c r="J129" s="106">
        <f t="shared" si="80"/>
        <v>0</v>
      </c>
      <c r="K129" s="106">
        <f t="shared" si="81"/>
        <v>0</v>
      </c>
      <c r="L129" s="106">
        <f t="shared" si="82"/>
        <v>0</v>
      </c>
      <c r="M129" s="106">
        <f t="shared" si="83"/>
        <v>0</v>
      </c>
      <c r="N129" s="106">
        <f t="shared" si="84"/>
        <v>0</v>
      </c>
      <c r="O129" s="106">
        <f t="shared" si="85"/>
        <v>0</v>
      </c>
      <c r="P129" s="106">
        <f t="shared" si="86"/>
        <v>0</v>
      </c>
      <c r="Q129" s="106">
        <f t="shared" si="87"/>
        <v>0</v>
      </c>
      <c r="R129" s="106">
        <f t="shared" si="88"/>
        <v>0</v>
      </c>
      <c r="S129" s="106">
        <f t="shared" si="89"/>
        <v>0</v>
      </c>
      <c r="T129" s="106">
        <f t="shared" si="90"/>
        <v>0</v>
      </c>
      <c r="U129" s="106">
        <f t="shared" si="91"/>
        <v>0</v>
      </c>
      <c r="V129" s="106">
        <f t="shared" si="92"/>
        <v>0</v>
      </c>
      <c r="W129" s="106">
        <f t="shared" si="93"/>
        <v>0</v>
      </c>
      <c r="X129" s="106">
        <f t="shared" si="94"/>
        <v>0</v>
      </c>
      <c r="Y129" s="98">
        <f t="shared" si="95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7"/>
        <v>119</v>
      </c>
      <c r="C130" s="97">
        <v>39908</v>
      </c>
      <c r="E130" s="107" t="s">
        <v>320</v>
      </c>
      <c r="G130" s="118">
        <v>6.2</v>
      </c>
      <c r="H130" s="106" t="str">
        <f t="shared" si="79"/>
        <v>P, S, T &amp; D Plant - Customer</v>
      </c>
      <c r="I130" s="98">
        <f>'DepExp. Class.'!J$130</f>
        <v>2806.8566195026783</v>
      </c>
      <c r="J130" s="106">
        <f t="shared" si="80"/>
        <v>2296.5847891672061</v>
      </c>
      <c r="K130" s="106">
        <f t="shared" si="81"/>
        <v>492.05508931918149</v>
      </c>
      <c r="L130" s="106">
        <f t="shared" si="82"/>
        <v>0.74759561860625923</v>
      </c>
      <c r="M130" s="106">
        <f t="shared" si="83"/>
        <v>11.010535826632699</v>
      </c>
      <c r="N130" s="106">
        <f t="shared" si="84"/>
        <v>6.4586095710520111</v>
      </c>
      <c r="O130" s="106">
        <f t="shared" si="85"/>
        <v>0</v>
      </c>
      <c r="P130" s="106">
        <f t="shared" si="86"/>
        <v>0</v>
      </c>
      <c r="Q130" s="106">
        <f t="shared" si="87"/>
        <v>0</v>
      </c>
      <c r="R130" s="106">
        <f t="shared" si="88"/>
        <v>0</v>
      </c>
      <c r="S130" s="106">
        <f t="shared" si="89"/>
        <v>0</v>
      </c>
      <c r="T130" s="106">
        <f t="shared" si="90"/>
        <v>0</v>
      </c>
      <c r="U130" s="106">
        <f t="shared" si="91"/>
        <v>0</v>
      </c>
      <c r="V130" s="106">
        <f t="shared" si="92"/>
        <v>0</v>
      </c>
      <c r="W130" s="106">
        <f t="shared" si="93"/>
        <v>0</v>
      </c>
      <c r="X130" s="106">
        <f t="shared" si="94"/>
        <v>0</v>
      </c>
      <c r="Y130" s="98">
        <f t="shared" si="95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7"/>
        <v>120</v>
      </c>
      <c r="C131" s="97">
        <v>40600</v>
      </c>
      <c r="E131" s="107" t="s">
        <v>548</v>
      </c>
      <c r="G131" s="118">
        <v>6.2</v>
      </c>
      <c r="H131" s="106" t="str">
        <f t="shared" si="79"/>
        <v>P, S, T &amp; D Plant - Customer</v>
      </c>
      <c r="I131" s="98">
        <f>'DepExp. Class.'!J$131</f>
        <v>27874.289906449067</v>
      </c>
      <c r="J131" s="106">
        <f t="shared" si="80"/>
        <v>22806.890014684919</v>
      </c>
      <c r="K131" s="106">
        <f t="shared" si="81"/>
        <v>4886.4933514333607</v>
      </c>
      <c r="L131" s="106">
        <f t="shared" si="82"/>
        <v>7.4242114331847198</v>
      </c>
      <c r="M131" s="106">
        <f t="shared" si="83"/>
        <v>109.34326517586155</v>
      </c>
      <c r="N131" s="106">
        <f t="shared" si="84"/>
        <v>64.139063721740143</v>
      </c>
      <c r="O131" s="106">
        <f t="shared" si="85"/>
        <v>0</v>
      </c>
      <c r="P131" s="106">
        <f t="shared" si="86"/>
        <v>0</v>
      </c>
      <c r="Q131" s="106">
        <f t="shared" si="87"/>
        <v>0</v>
      </c>
      <c r="R131" s="106">
        <f t="shared" si="88"/>
        <v>0</v>
      </c>
      <c r="S131" s="106">
        <f t="shared" si="89"/>
        <v>0</v>
      </c>
      <c r="T131" s="106">
        <f t="shared" si="90"/>
        <v>0</v>
      </c>
      <c r="U131" s="106">
        <f t="shared" si="91"/>
        <v>0</v>
      </c>
      <c r="V131" s="106">
        <f t="shared" si="92"/>
        <v>0</v>
      </c>
      <c r="W131" s="106">
        <f t="shared" si="93"/>
        <v>0</v>
      </c>
      <c r="X131" s="106">
        <f t="shared" si="94"/>
        <v>0</v>
      </c>
      <c r="Y131" s="98">
        <f t="shared" si="95"/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7"/>
        <v>121</v>
      </c>
      <c r="C132" s="103"/>
      <c r="E132" s="107"/>
      <c r="G132" s="118"/>
      <c r="H132" s="106"/>
      <c r="I132" s="98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98"/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7"/>
        <v>122</v>
      </c>
      <c r="G133" s="11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7"/>
        <v>123</v>
      </c>
      <c r="D134" s="97" t="s">
        <v>149</v>
      </c>
      <c r="G134" s="118"/>
      <c r="H134" s="106"/>
      <c r="I134" s="98">
        <f>'DepExp. Class.'!J$134</f>
        <v>530250.27929421316</v>
      </c>
      <c r="J134" s="98">
        <f>SUM(J98:J132)</f>
        <v>433853.55611592205</v>
      </c>
      <c r="K134" s="98">
        <f t="shared" ref="K134:X134" si="96">SUM(K98:K132)</f>
        <v>92955.353232778842</v>
      </c>
      <c r="L134" s="98">
        <f t="shared" si="96"/>
        <v>141.23015148359653</v>
      </c>
      <c r="M134" s="98">
        <f t="shared" si="96"/>
        <v>2080.0277636858314</v>
      </c>
      <c r="N134" s="98">
        <f t="shared" si="96"/>
        <v>1220.1120303428233</v>
      </c>
      <c r="O134" s="98">
        <f t="shared" si="96"/>
        <v>0</v>
      </c>
      <c r="P134" s="98">
        <f t="shared" si="96"/>
        <v>0</v>
      </c>
      <c r="Q134" s="98">
        <f t="shared" si="96"/>
        <v>0</v>
      </c>
      <c r="R134" s="98">
        <f t="shared" si="96"/>
        <v>0</v>
      </c>
      <c r="S134" s="98">
        <f t="shared" si="96"/>
        <v>0</v>
      </c>
      <c r="T134" s="98">
        <f t="shared" si="96"/>
        <v>0</v>
      </c>
      <c r="U134" s="98">
        <f t="shared" si="96"/>
        <v>0</v>
      </c>
      <c r="V134" s="98">
        <f t="shared" si="96"/>
        <v>0</v>
      </c>
      <c r="W134" s="98">
        <f t="shared" si="96"/>
        <v>0</v>
      </c>
      <c r="X134" s="98">
        <f t="shared" si="96"/>
        <v>0</v>
      </c>
      <c r="Y134" s="98">
        <f>SUM(J134:X134)-I134</f>
        <v>0</v>
      </c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7"/>
        <v>124</v>
      </c>
      <c r="G135" s="118"/>
      <c r="I135" s="98"/>
      <c r="J135" s="120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7"/>
        <v>125</v>
      </c>
      <c r="D136" s="97" t="s">
        <v>356</v>
      </c>
      <c r="G136" s="118"/>
      <c r="I136" s="98">
        <f>'DepExp. Class.'!J$136</f>
        <v>12372861.885544781</v>
      </c>
      <c r="J136" s="98">
        <f t="shared" ref="J136:X136" si="97">J134+J94+J66+J52+J30+J18</f>
        <v>9777192.3779756706</v>
      </c>
      <c r="K136" s="98">
        <f t="shared" si="97"/>
        <v>2481459.5279067624</v>
      </c>
      <c r="L136" s="98">
        <f t="shared" si="97"/>
        <v>4687.0557318856054</v>
      </c>
      <c r="M136" s="98">
        <f t="shared" si="97"/>
        <v>69030.628019946656</v>
      </c>
      <c r="N136" s="98">
        <f t="shared" si="97"/>
        <v>40492.295910516863</v>
      </c>
      <c r="O136" s="98">
        <f t="shared" si="97"/>
        <v>0</v>
      </c>
      <c r="P136" s="98">
        <f t="shared" si="97"/>
        <v>0</v>
      </c>
      <c r="Q136" s="98">
        <f t="shared" si="97"/>
        <v>0</v>
      </c>
      <c r="R136" s="98">
        <f t="shared" si="97"/>
        <v>0</v>
      </c>
      <c r="S136" s="98">
        <f t="shared" si="97"/>
        <v>0</v>
      </c>
      <c r="T136" s="98">
        <f t="shared" si="97"/>
        <v>0</v>
      </c>
      <c r="U136" s="98">
        <f t="shared" si="97"/>
        <v>0</v>
      </c>
      <c r="V136" s="98">
        <f t="shared" si="97"/>
        <v>0</v>
      </c>
      <c r="W136" s="98">
        <f t="shared" si="97"/>
        <v>0</v>
      </c>
      <c r="X136" s="98">
        <f t="shared" si="97"/>
        <v>0</v>
      </c>
      <c r="Y136" s="98">
        <f>SUM(J136:X136)-I136</f>
        <v>0</v>
      </c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7"/>
        <v>126</v>
      </c>
      <c r="G137" s="118"/>
      <c r="I137" s="98"/>
      <c r="J137" s="120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7"/>
        <v>127</v>
      </c>
      <c r="D138" s="97" t="s">
        <v>347</v>
      </c>
      <c r="G138" s="118"/>
      <c r="H138" s="106"/>
      <c r="I138" s="98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98"/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7"/>
        <v>128</v>
      </c>
      <c r="G139" s="118"/>
      <c r="H139" s="106"/>
      <c r="I139" s="98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7"/>
        <v>129</v>
      </c>
      <c r="D140" s="97" t="s">
        <v>322</v>
      </c>
      <c r="G140" s="118"/>
      <c r="H140" s="106"/>
      <c r="I140" s="98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7"/>
        <v>130</v>
      </c>
      <c r="G141" s="118"/>
      <c r="H141" s="106"/>
      <c r="I141" s="98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7"/>
        <v>131</v>
      </c>
      <c r="C142" s="97">
        <v>30100</v>
      </c>
      <c r="E142" s="107" t="s">
        <v>323</v>
      </c>
      <c r="G142" s="118">
        <v>99</v>
      </c>
      <c r="H142" s="106" t="str">
        <f t="shared" ref="H142:H183" si="98">VLOOKUP($G142,alloc,3)</f>
        <v>-</v>
      </c>
      <c r="I142" s="98">
        <f>'DepExp. Class.'!J$142</f>
        <v>0</v>
      </c>
      <c r="J142" s="106">
        <f t="shared" ref="J142:J183" si="99">$I142*VLOOKUP($G142,alloc,6)</f>
        <v>0</v>
      </c>
      <c r="K142" s="106">
        <f t="shared" ref="K142:K183" si="100">$I142*VLOOKUP($G142,alloc,7)</f>
        <v>0</v>
      </c>
      <c r="L142" s="106">
        <f t="shared" ref="L142:L183" si="101">$I142*VLOOKUP($G142,alloc,8)</f>
        <v>0</v>
      </c>
      <c r="M142" s="106">
        <f t="shared" ref="M142:M183" si="102">$I142*VLOOKUP($G142,alloc,9)</f>
        <v>0</v>
      </c>
      <c r="N142" s="106">
        <f t="shared" ref="N142:N183" si="103">$I142*VLOOKUP($G142,alloc,10)</f>
        <v>0</v>
      </c>
      <c r="O142" s="106">
        <f t="shared" ref="O142:O183" si="104">$I142*VLOOKUP($G142,alloc,11)</f>
        <v>0</v>
      </c>
      <c r="P142" s="106">
        <f t="shared" ref="P142:P183" si="105">$I142*VLOOKUP($G142,alloc,12)</f>
        <v>0</v>
      </c>
      <c r="Q142" s="106">
        <f t="shared" ref="Q142:Q183" si="106">$I142*VLOOKUP($G142,alloc,13)</f>
        <v>0</v>
      </c>
      <c r="R142" s="106">
        <f t="shared" ref="R142:R183" si="107">$I142*VLOOKUP($G142,alloc,14)</f>
        <v>0</v>
      </c>
      <c r="S142" s="106">
        <f t="shared" ref="S142:S183" si="108">$I142*VLOOKUP($G142,alloc,15)</f>
        <v>0</v>
      </c>
      <c r="T142" s="106">
        <f t="shared" ref="T142:T183" si="109">$I142*VLOOKUP($G142,alloc,16)</f>
        <v>0</v>
      </c>
      <c r="U142" s="106">
        <f t="shared" ref="U142:U183" si="110">$I142*VLOOKUP($G142,alloc,17)</f>
        <v>0</v>
      </c>
      <c r="V142" s="106">
        <f t="shared" ref="V142:V183" si="111">$I142*VLOOKUP($G142,alloc,18)</f>
        <v>0</v>
      </c>
      <c r="W142" s="106">
        <f t="shared" ref="W142:W183" si="112">$I142*VLOOKUP($G142,alloc,19)</f>
        <v>0</v>
      </c>
      <c r="X142" s="106">
        <f t="shared" ref="X142:X183" si="113">$I142*VLOOKUP($G142,alloc,20)</f>
        <v>0</v>
      </c>
      <c r="Y142" s="98">
        <f t="shared" ref="Y142:Y183" si="114">SUM(J142:X142)-I142</f>
        <v>0</v>
      </c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7"/>
        <v>132</v>
      </c>
      <c r="C143" s="97">
        <v>30200</v>
      </c>
      <c r="E143" s="107" t="s">
        <v>185</v>
      </c>
      <c r="G143" s="118">
        <v>99</v>
      </c>
      <c r="H143" s="106" t="str">
        <f t="shared" si="98"/>
        <v>-</v>
      </c>
      <c r="I143" s="98">
        <f>'DepExp. Class.'!J$143</f>
        <v>0</v>
      </c>
      <c r="J143" s="106">
        <f t="shared" si="99"/>
        <v>0</v>
      </c>
      <c r="K143" s="106">
        <f t="shared" si="100"/>
        <v>0</v>
      </c>
      <c r="L143" s="106">
        <f t="shared" si="101"/>
        <v>0</v>
      </c>
      <c r="M143" s="106">
        <f t="shared" si="102"/>
        <v>0</v>
      </c>
      <c r="N143" s="106">
        <f t="shared" si="103"/>
        <v>0</v>
      </c>
      <c r="O143" s="106">
        <f t="shared" si="104"/>
        <v>0</v>
      </c>
      <c r="P143" s="106">
        <f t="shared" si="105"/>
        <v>0</v>
      </c>
      <c r="Q143" s="106">
        <f t="shared" si="106"/>
        <v>0</v>
      </c>
      <c r="R143" s="106">
        <f t="shared" si="107"/>
        <v>0</v>
      </c>
      <c r="S143" s="106">
        <f t="shared" si="108"/>
        <v>0</v>
      </c>
      <c r="T143" s="106">
        <f t="shared" si="109"/>
        <v>0</v>
      </c>
      <c r="U143" s="106">
        <f t="shared" si="110"/>
        <v>0</v>
      </c>
      <c r="V143" s="106">
        <f t="shared" si="111"/>
        <v>0</v>
      </c>
      <c r="W143" s="106">
        <f t="shared" si="112"/>
        <v>0</v>
      </c>
      <c r="X143" s="106">
        <f t="shared" si="113"/>
        <v>0</v>
      </c>
      <c r="Y143" s="98">
        <f t="shared" si="114"/>
        <v>0</v>
      </c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ref="A144:A207" si="115">A143+1</f>
        <v>133</v>
      </c>
      <c r="C144" s="97">
        <v>30300</v>
      </c>
      <c r="E144" s="107" t="s">
        <v>324</v>
      </c>
      <c r="G144" s="118">
        <v>99</v>
      </c>
      <c r="H144" s="106" t="str">
        <f t="shared" si="98"/>
        <v>-</v>
      </c>
      <c r="I144" s="98">
        <f>'DepExp. Class.'!J$144</f>
        <v>0</v>
      </c>
      <c r="J144" s="106">
        <f t="shared" si="99"/>
        <v>0</v>
      </c>
      <c r="K144" s="106">
        <f t="shared" si="100"/>
        <v>0</v>
      </c>
      <c r="L144" s="106">
        <f t="shared" si="101"/>
        <v>0</v>
      </c>
      <c r="M144" s="106">
        <f t="shared" si="102"/>
        <v>0</v>
      </c>
      <c r="N144" s="106">
        <f t="shared" si="103"/>
        <v>0</v>
      </c>
      <c r="O144" s="106">
        <f t="shared" si="104"/>
        <v>0</v>
      </c>
      <c r="P144" s="106">
        <f t="shared" si="105"/>
        <v>0</v>
      </c>
      <c r="Q144" s="106">
        <f t="shared" si="106"/>
        <v>0</v>
      </c>
      <c r="R144" s="106">
        <f t="shared" si="107"/>
        <v>0</v>
      </c>
      <c r="S144" s="106">
        <f t="shared" si="108"/>
        <v>0</v>
      </c>
      <c r="T144" s="106">
        <f t="shared" si="109"/>
        <v>0</v>
      </c>
      <c r="U144" s="106">
        <f t="shared" si="110"/>
        <v>0</v>
      </c>
      <c r="V144" s="106">
        <f t="shared" si="111"/>
        <v>0</v>
      </c>
      <c r="W144" s="106">
        <f t="shared" si="112"/>
        <v>0</v>
      </c>
      <c r="X144" s="106">
        <f t="shared" si="113"/>
        <v>0</v>
      </c>
      <c r="Y144" s="98">
        <f t="shared" si="114"/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si="115"/>
        <v>134</v>
      </c>
      <c r="G145" s="118"/>
      <c r="H145" s="106"/>
      <c r="I145" s="98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98"/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115"/>
        <v>135</v>
      </c>
      <c r="D146" s="97" t="s">
        <v>325</v>
      </c>
      <c r="G146" s="118"/>
      <c r="H146" s="106"/>
      <c r="I146" s="98">
        <f>'DepExp. Class.'!J$146</f>
        <v>0</v>
      </c>
      <c r="J146" s="106">
        <f>SUM(J142:J144)</f>
        <v>0</v>
      </c>
      <c r="K146" s="106">
        <f t="shared" ref="K146:X146" si="116">SUM(K142:K144)</f>
        <v>0</v>
      </c>
      <c r="L146" s="106">
        <f t="shared" si="116"/>
        <v>0</v>
      </c>
      <c r="M146" s="106">
        <f t="shared" si="116"/>
        <v>0</v>
      </c>
      <c r="N146" s="106">
        <f t="shared" si="116"/>
        <v>0</v>
      </c>
      <c r="O146" s="106">
        <f t="shared" si="116"/>
        <v>0</v>
      </c>
      <c r="P146" s="106">
        <f t="shared" si="116"/>
        <v>0</v>
      </c>
      <c r="Q146" s="106">
        <f t="shared" si="116"/>
        <v>0</v>
      </c>
      <c r="R146" s="106">
        <f t="shared" si="116"/>
        <v>0</v>
      </c>
      <c r="S146" s="106">
        <f t="shared" si="116"/>
        <v>0</v>
      </c>
      <c r="T146" s="106">
        <f t="shared" si="116"/>
        <v>0</v>
      </c>
      <c r="U146" s="106">
        <f t="shared" si="116"/>
        <v>0</v>
      </c>
      <c r="V146" s="106">
        <f t="shared" si="116"/>
        <v>0</v>
      </c>
      <c r="W146" s="106">
        <f t="shared" si="116"/>
        <v>0</v>
      </c>
      <c r="X146" s="106">
        <f t="shared" si="116"/>
        <v>0</v>
      </c>
      <c r="Y146" s="98">
        <f t="shared" si="114"/>
        <v>0</v>
      </c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115"/>
        <v>136</v>
      </c>
      <c r="G147" s="118"/>
      <c r="H147" s="106"/>
      <c r="I147" s="98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115"/>
        <v>137</v>
      </c>
      <c r="D148" s="97" t="s">
        <v>148</v>
      </c>
      <c r="G148" s="118"/>
      <c r="H148" s="106"/>
      <c r="I148" s="98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98"/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115"/>
        <v>138</v>
      </c>
      <c r="G149" s="118"/>
      <c r="H149" s="106"/>
      <c r="I149" s="98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115"/>
        <v>139</v>
      </c>
      <c r="C150" s="108">
        <v>37400</v>
      </c>
      <c r="E150" s="107" t="s">
        <v>115</v>
      </c>
      <c r="G150" s="118">
        <v>6.2</v>
      </c>
      <c r="H150" s="106" t="str">
        <f t="shared" si="98"/>
        <v>P, S, T &amp; D Plant - Customer</v>
      </c>
      <c r="I150" s="98">
        <f>'DepExp. Class.'!J$150</f>
        <v>0</v>
      </c>
      <c r="J150" s="106">
        <f t="shared" si="99"/>
        <v>0</v>
      </c>
      <c r="K150" s="106">
        <f t="shared" si="100"/>
        <v>0</v>
      </c>
      <c r="L150" s="106">
        <f t="shared" si="101"/>
        <v>0</v>
      </c>
      <c r="M150" s="106">
        <f t="shared" si="102"/>
        <v>0</v>
      </c>
      <c r="N150" s="106">
        <f t="shared" si="103"/>
        <v>0</v>
      </c>
      <c r="O150" s="106">
        <f t="shared" si="104"/>
        <v>0</v>
      </c>
      <c r="P150" s="106">
        <f t="shared" si="105"/>
        <v>0</v>
      </c>
      <c r="Q150" s="106">
        <f t="shared" si="106"/>
        <v>0</v>
      </c>
      <c r="R150" s="106">
        <f t="shared" si="107"/>
        <v>0</v>
      </c>
      <c r="S150" s="106">
        <f t="shared" si="108"/>
        <v>0</v>
      </c>
      <c r="T150" s="106">
        <f t="shared" si="109"/>
        <v>0</v>
      </c>
      <c r="U150" s="106">
        <f t="shared" si="110"/>
        <v>0</v>
      </c>
      <c r="V150" s="106">
        <f t="shared" si="111"/>
        <v>0</v>
      </c>
      <c r="W150" s="106">
        <f t="shared" si="112"/>
        <v>0</v>
      </c>
      <c r="X150" s="106">
        <f t="shared" si="113"/>
        <v>0</v>
      </c>
      <c r="Y150" s="98">
        <f t="shared" si="114"/>
        <v>0</v>
      </c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115"/>
        <v>140</v>
      </c>
      <c r="C151" s="108">
        <v>39001</v>
      </c>
      <c r="E151" s="107" t="s">
        <v>291</v>
      </c>
      <c r="G151" s="118">
        <v>6.2</v>
      </c>
      <c r="H151" s="106" t="str">
        <f t="shared" si="98"/>
        <v>P, S, T &amp; D Plant - Customer</v>
      </c>
      <c r="I151" s="98">
        <f>'DepExp. Class.'!J$151</f>
        <v>1251.3964778479565</v>
      </c>
      <c r="J151" s="106">
        <f t="shared" si="99"/>
        <v>1023.8991533355346</v>
      </c>
      <c r="K151" s="106">
        <f t="shared" si="100"/>
        <v>219.37565367706085</v>
      </c>
      <c r="L151" s="106">
        <f t="shared" si="101"/>
        <v>0.33330470729359757</v>
      </c>
      <c r="M151" s="106">
        <f t="shared" si="102"/>
        <v>4.908888347530981</v>
      </c>
      <c r="N151" s="106">
        <f t="shared" si="103"/>
        <v>2.87947778053644</v>
      </c>
      <c r="O151" s="106">
        <f t="shared" si="104"/>
        <v>0</v>
      </c>
      <c r="P151" s="106">
        <f t="shared" si="105"/>
        <v>0</v>
      </c>
      <c r="Q151" s="106">
        <f t="shared" si="106"/>
        <v>0</v>
      </c>
      <c r="R151" s="106">
        <f t="shared" si="107"/>
        <v>0</v>
      </c>
      <c r="S151" s="106">
        <f t="shared" si="108"/>
        <v>0</v>
      </c>
      <c r="T151" s="106">
        <f t="shared" si="109"/>
        <v>0</v>
      </c>
      <c r="U151" s="106">
        <f t="shared" si="110"/>
        <v>0</v>
      </c>
      <c r="V151" s="106">
        <f t="shared" si="111"/>
        <v>0</v>
      </c>
      <c r="W151" s="106">
        <f t="shared" si="112"/>
        <v>0</v>
      </c>
      <c r="X151" s="106">
        <f t="shared" si="113"/>
        <v>0</v>
      </c>
      <c r="Y151" s="98">
        <f t="shared" si="114"/>
        <v>0</v>
      </c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115"/>
        <v>141</v>
      </c>
      <c r="C152" s="108">
        <v>36602</v>
      </c>
      <c r="E152" s="107" t="s">
        <v>139</v>
      </c>
      <c r="G152" s="118">
        <v>6.2</v>
      </c>
      <c r="H152" s="106" t="str">
        <f t="shared" si="98"/>
        <v>P, S, T &amp; D Plant - Customer</v>
      </c>
      <c r="I152" s="98">
        <f>'DepExp. Class.'!J$152</f>
        <v>0</v>
      </c>
      <c r="J152" s="106">
        <f t="shared" si="99"/>
        <v>0</v>
      </c>
      <c r="K152" s="106">
        <f t="shared" si="100"/>
        <v>0</v>
      </c>
      <c r="L152" s="106">
        <f t="shared" si="101"/>
        <v>0</v>
      </c>
      <c r="M152" s="106">
        <f t="shared" si="102"/>
        <v>0</v>
      </c>
      <c r="N152" s="106">
        <f t="shared" si="103"/>
        <v>0</v>
      </c>
      <c r="O152" s="106">
        <f t="shared" si="104"/>
        <v>0</v>
      </c>
      <c r="P152" s="106">
        <f t="shared" si="105"/>
        <v>0</v>
      </c>
      <c r="Q152" s="106">
        <f t="shared" si="106"/>
        <v>0</v>
      </c>
      <c r="R152" s="106">
        <f t="shared" si="107"/>
        <v>0</v>
      </c>
      <c r="S152" s="106">
        <f t="shared" si="108"/>
        <v>0</v>
      </c>
      <c r="T152" s="106">
        <f t="shared" si="109"/>
        <v>0</v>
      </c>
      <c r="U152" s="106">
        <f t="shared" si="110"/>
        <v>0</v>
      </c>
      <c r="V152" s="106">
        <f t="shared" si="111"/>
        <v>0</v>
      </c>
      <c r="W152" s="106">
        <f t="shared" si="112"/>
        <v>0</v>
      </c>
      <c r="X152" s="106">
        <f t="shared" si="113"/>
        <v>0</v>
      </c>
      <c r="Y152" s="98">
        <f t="shared" si="114"/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115"/>
        <v>142</v>
      </c>
      <c r="C153" s="108">
        <v>38900</v>
      </c>
      <c r="E153" s="107" t="s">
        <v>115</v>
      </c>
      <c r="G153" s="118">
        <v>6.2</v>
      </c>
      <c r="H153" s="106" t="str">
        <f t="shared" si="98"/>
        <v>P, S, T &amp; D Plant - Customer</v>
      </c>
      <c r="I153" s="98">
        <f>'DepExp. Class.'!J$153</f>
        <v>0</v>
      </c>
      <c r="J153" s="106">
        <f t="shared" si="99"/>
        <v>0</v>
      </c>
      <c r="K153" s="106">
        <f t="shared" si="100"/>
        <v>0</v>
      </c>
      <c r="L153" s="106">
        <f t="shared" si="101"/>
        <v>0</v>
      </c>
      <c r="M153" s="106">
        <f t="shared" si="102"/>
        <v>0</v>
      </c>
      <c r="N153" s="106">
        <f t="shared" si="103"/>
        <v>0</v>
      </c>
      <c r="O153" s="106">
        <f t="shared" si="104"/>
        <v>0</v>
      </c>
      <c r="P153" s="106">
        <f t="shared" si="105"/>
        <v>0</v>
      </c>
      <c r="Q153" s="106">
        <f t="shared" si="106"/>
        <v>0</v>
      </c>
      <c r="R153" s="106">
        <f t="shared" si="107"/>
        <v>0</v>
      </c>
      <c r="S153" s="106">
        <f t="shared" si="108"/>
        <v>0</v>
      </c>
      <c r="T153" s="106">
        <f t="shared" si="109"/>
        <v>0</v>
      </c>
      <c r="U153" s="106">
        <f t="shared" si="110"/>
        <v>0</v>
      </c>
      <c r="V153" s="106">
        <f t="shared" si="111"/>
        <v>0</v>
      </c>
      <c r="W153" s="106">
        <f t="shared" si="112"/>
        <v>0</v>
      </c>
      <c r="X153" s="106">
        <f t="shared" si="113"/>
        <v>0</v>
      </c>
      <c r="Y153" s="98">
        <f t="shared" si="114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115"/>
        <v>143</v>
      </c>
      <c r="C154" s="108">
        <v>39004</v>
      </c>
      <c r="E154" s="107" t="s">
        <v>293</v>
      </c>
      <c r="G154" s="118">
        <v>6.2</v>
      </c>
      <c r="H154" s="106" t="str">
        <f t="shared" si="98"/>
        <v>P, S, T &amp; D Plant - Customer</v>
      </c>
      <c r="I154" s="98">
        <f>'DepExp. Class.'!J$154</f>
        <v>279.44870221255132</v>
      </c>
      <c r="J154" s="106">
        <f t="shared" si="99"/>
        <v>228.64639197978423</v>
      </c>
      <c r="K154" s="106">
        <f t="shared" si="100"/>
        <v>48.988664106287487</v>
      </c>
      <c r="L154" s="106">
        <f t="shared" si="101"/>
        <v>7.4430102324330449E-2</v>
      </c>
      <c r="M154" s="106">
        <f t="shared" si="102"/>
        <v>1.0962013257244589</v>
      </c>
      <c r="N154" s="106">
        <f t="shared" si="103"/>
        <v>0.64301469843081349</v>
      </c>
      <c r="O154" s="106">
        <f t="shared" si="104"/>
        <v>0</v>
      </c>
      <c r="P154" s="106">
        <f t="shared" si="105"/>
        <v>0</v>
      </c>
      <c r="Q154" s="106">
        <f t="shared" si="106"/>
        <v>0</v>
      </c>
      <c r="R154" s="106">
        <f t="shared" si="107"/>
        <v>0</v>
      </c>
      <c r="S154" s="106">
        <f t="shared" si="108"/>
        <v>0</v>
      </c>
      <c r="T154" s="106">
        <f t="shared" si="109"/>
        <v>0</v>
      </c>
      <c r="U154" s="106">
        <f t="shared" si="110"/>
        <v>0</v>
      </c>
      <c r="V154" s="106">
        <f t="shared" si="111"/>
        <v>0</v>
      </c>
      <c r="W154" s="106">
        <f t="shared" si="112"/>
        <v>0</v>
      </c>
      <c r="X154" s="106">
        <f t="shared" si="113"/>
        <v>0</v>
      </c>
      <c r="Y154" s="98">
        <f t="shared" si="114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115"/>
        <v>144</v>
      </c>
      <c r="C155" s="108">
        <v>39009</v>
      </c>
      <c r="E155" s="107" t="s">
        <v>294</v>
      </c>
      <c r="G155" s="118">
        <v>6.2</v>
      </c>
      <c r="H155" s="106" t="str">
        <f t="shared" si="98"/>
        <v>P, S, T &amp; D Plant - Customer</v>
      </c>
      <c r="I155" s="98">
        <f>'DepExp. Class.'!J$155</f>
        <v>0</v>
      </c>
      <c r="J155" s="106">
        <f t="shared" si="99"/>
        <v>0</v>
      </c>
      <c r="K155" s="106">
        <f t="shared" si="100"/>
        <v>0</v>
      </c>
      <c r="L155" s="106">
        <f t="shared" si="101"/>
        <v>0</v>
      </c>
      <c r="M155" s="106">
        <f t="shared" si="102"/>
        <v>0</v>
      </c>
      <c r="N155" s="106">
        <f t="shared" si="103"/>
        <v>0</v>
      </c>
      <c r="O155" s="106">
        <f t="shared" si="104"/>
        <v>0</v>
      </c>
      <c r="P155" s="106">
        <f t="shared" si="105"/>
        <v>0</v>
      </c>
      <c r="Q155" s="106">
        <f t="shared" si="106"/>
        <v>0</v>
      </c>
      <c r="R155" s="106">
        <f t="shared" si="107"/>
        <v>0</v>
      </c>
      <c r="S155" s="106">
        <f t="shared" si="108"/>
        <v>0</v>
      </c>
      <c r="T155" s="106">
        <f t="shared" si="109"/>
        <v>0</v>
      </c>
      <c r="U155" s="106">
        <f t="shared" si="110"/>
        <v>0</v>
      </c>
      <c r="V155" s="106">
        <f t="shared" si="111"/>
        <v>0</v>
      </c>
      <c r="W155" s="106">
        <f t="shared" si="112"/>
        <v>0</v>
      </c>
      <c r="X155" s="106">
        <f t="shared" si="113"/>
        <v>0</v>
      </c>
      <c r="Y155" s="98">
        <f t="shared" si="114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115"/>
        <v>145</v>
      </c>
      <c r="C156" s="108">
        <v>39100</v>
      </c>
      <c r="E156" s="107" t="s">
        <v>295</v>
      </c>
      <c r="G156" s="118">
        <v>6.2</v>
      </c>
      <c r="H156" s="106" t="str">
        <f t="shared" si="98"/>
        <v>P, S, T &amp; D Plant - Customer</v>
      </c>
      <c r="I156" s="98">
        <f>'DepExp. Class.'!J$156</f>
        <v>380.36221485255709</v>
      </c>
      <c r="J156" s="106">
        <f t="shared" si="99"/>
        <v>311.21435663468441</v>
      </c>
      <c r="K156" s="106">
        <f t="shared" si="100"/>
        <v>66.679274709827439</v>
      </c>
      <c r="L156" s="106">
        <f t="shared" si="101"/>
        <v>0.10130803380955275</v>
      </c>
      <c r="M156" s="106">
        <f t="shared" si="102"/>
        <v>1.4920576151387015</v>
      </c>
      <c r="N156" s="106">
        <f t="shared" si="103"/>
        <v>0.8752178590969607</v>
      </c>
      <c r="O156" s="106">
        <f t="shared" si="104"/>
        <v>0</v>
      </c>
      <c r="P156" s="106">
        <f t="shared" si="105"/>
        <v>0</v>
      </c>
      <c r="Q156" s="106">
        <f t="shared" si="106"/>
        <v>0</v>
      </c>
      <c r="R156" s="106">
        <f t="shared" si="107"/>
        <v>0</v>
      </c>
      <c r="S156" s="106">
        <f t="shared" si="108"/>
        <v>0</v>
      </c>
      <c r="T156" s="106">
        <f t="shared" si="109"/>
        <v>0</v>
      </c>
      <c r="U156" s="106">
        <f t="shared" si="110"/>
        <v>0</v>
      </c>
      <c r="V156" s="106">
        <f t="shared" si="111"/>
        <v>0</v>
      </c>
      <c r="W156" s="106">
        <f t="shared" si="112"/>
        <v>0</v>
      </c>
      <c r="X156" s="106">
        <f t="shared" si="113"/>
        <v>0</v>
      </c>
      <c r="Y156" s="98">
        <f t="shared" si="114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115"/>
        <v>146</v>
      </c>
      <c r="C157" s="108">
        <v>39102</v>
      </c>
      <c r="E157" s="107" t="s">
        <v>296</v>
      </c>
      <c r="G157" s="118">
        <v>6.2</v>
      </c>
      <c r="H157" s="106" t="str">
        <f t="shared" si="98"/>
        <v>P, S, T &amp; D Plant - Customer</v>
      </c>
      <c r="I157" s="98">
        <f>'DepExp. Class.'!J$157</f>
        <v>0</v>
      </c>
      <c r="J157" s="106">
        <f t="shared" si="99"/>
        <v>0</v>
      </c>
      <c r="K157" s="106">
        <f t="shared" si="100"/>
        <v>0</v>
      </c>
      <c r="L157" s="106">
        <f t="shared" si="101"/>
        <v>0</v>
      </c>
      <c r="M157" s="106">
        <f t="shared" si="102"/>
        <v>0</v>
      </c>
      <c r="N157" s="106">
        <f t="shared" si="103"/>
        <v>0</v>
      </c>
      <c r="O157" s="106">
        <f t="shared" si="104"/>
        <v>0</v>
      </c>
      <c r="P157" s="106">
        <f t="shared" si="105"/>
        <v>0</v>
      </c>
      <c r="Q157" s="106">
        <f t="shared" si="106"/>
        <v>0</v>
      </c>
      <c r="R157" s="106">
        <f t="shared" si="107"/>
        <v>0</v>
      </c>
      <c r="S157" s="106">
        <f t="shared" si="108"/>
        <v>0</v>
      </c>
      <c r="T157" s="106">
        <f t="shared" si="109"/>
        <v>0</v>
      </c>
      <c r="U157" s="106">
        <f t="shared" si="110"/>
        <v>0</v>
      </c>
      <c r="V157" s="106">
        <f t="shared" si="111"/>
        <v>0</v>
      </c>
      <c r="W157" s="106">
        <f t="shared" si="112"/>
        <v>0</v>
      </c>
      <c r="X157" s="106">
        <f t="shared" si="113"/>
        <v>0</v>
      </c>
      <c r="Y157" s="98">
        <f t="shared" si="114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115"/>
        <v>147</v>
      </c>
      <c r="C158" s="108">
        <v>39103</v>
      </c>
      <c r="E158" s="107" t="s">
        <v>297</v>
      </c>
      <c r="G158" s="118">
        <v>6.2</v>
      </c>
      <c r="H158" s="106" t="str">
        <f t="shared" si="98"/>
        <v>P, S, T &amp; D Plant - Customer</v>
      </c>
      <c r="I158" s="98">
        <f>'DepExp. Class.'!J$158</f>
        <v>0</v>
      </c>
      <c r="J158" s="106">
        <f t="shared" si="99"/>
        <v>0</v>
      </c>
      <c r="K158" s="106">
        <f t="shared" si="100"/>
        <v>0</v>
      </c>
      <c r="L158" s="106">
        <f t="shared" si="101"/>
        <v>0</v>
      </c>
      <c r="M158" s="106">
        <f t="shared" si="102"/>
        <v>0</v>
      </c>
      <c r="N158" s="106">
        <f t="shared" si="103"/>
        <v>0</v>
      </c>
      <c r="O158" s="106">
        <f t="shared" si="104"/>
        <v>0</v>
      </c>
      <c r="P158" s="106">
        <f t="shared" si="105"/>
        <v>0</v>
      </c>
      <c r="Q158" s="106">
        <f t="shared" si="106"/>
        <v>0</v>
      </c>
      <c r="R158" s="106">
        <f t="shared" si="107"/>
        <v>0</v>
      </c>
      <c r="S158" s="106">
        <f t="shared" si="108"/>
        <v>0</v>
      </c>
      <c r="T158" s="106">
        <f t="shared" si="109"/>
        <v>0</v>
      </c>
      <c r="U158" s="106">
        <f t="shared" si="110"/>
        <v>0</v>
      </c>
      <c r="V158" s="106">
        <f t="shared" si="111"/>
        <v>0</v>
      </c>
      <c r="W158" s="106">
        <f t="shared" si="112"/>
        <v>0</v>
      </c>
      <c r="X158" s="106">
        <f t="shared" si="113"/>
        <v>0</v>
      </c>
      <c r="Y158" s="98">
        <f t="shared" si="114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115"/>
        <v>148</v>
      </c>
      <c r="C159" s="108">
        <v>39200</v>
      </c>
      <c r="E159" s="107" t="s">
        <v>298</v>
      </c>
      <c r="G159" s="118">
        <v>6.2</v>
      </c>
      <c r="H159" s="106" t="str">
        <f t="shared" si="98"/>
        <v>P, S, T &amp; D Plant - Customer</v>
      </c>
      <c r="I159" s="98">
        <f>'DepExp. Class.'!J$159</f>
        <v>183.04517183144398</v>
      </c>
      <c r="J159" s="106">
        <f t="shared" si="99"/>
        <v>149.76851843364727</v>
      </c>
      <c r="K159" s="106">
        <f t="shared" si="100"/>
        <v>32.088674479897193</v>
      </c>
      <c r="L159" s="106">
        <f t="shared" si="101"/>
        <v>4.8753387514487108E-2</v>
      </c>
      <c r="M159" s="106">
        <f t="shared" si="102"/>
        <v>0.71803647123925685</v>
      </c>
      <c r="N159" s="106">
        <f t="shared" si="103"/>
        <v>0.42118905914577515</v>
      </c>
      <c r="O159" s="106">
        <f t="shared" si="104"/>
        <v>0</v>
      </c>
      <c r="P159" s="106">
        <f t="shared" si="105"/>
        <v>0</v>
      </c>
      <c r="Q159" s="106">
        <f t="shared" si="106"/>
        <v>0</v>
      </c>
      <c r="R159" s="106">
        <f t="shared" si="107"/>
        <v>0</v>
      </c>
      <c r="S159" s="106">
        <f t="shared" si="108"/>
        <v>0</v>
      </c>
      <c r="T159" s="106">
        <f t="shared" si="109"/>
        <v>0</v>
      </c>
      <c r="U159" s="106">
        <f t="shared" si="110"/>
        <v>0</v>
      </c>
      <c r="V159" s="106">
        <f t="shared" si="111"/>
        <v>0</v>
      </c>
      <c r="W159" s="106">
        <f t="shared" si="112"/>
        <v>0</v>
      </c>
      <c r="X159" s="106">
        <f t="shared" si="113"/>
        <v>0</v>
      </c>
      <c r="Y159" s="98">
        <f t="shared" si="114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115"/>
        <v>149</v>
      </c>
      <c r="C160" s="108">
        <v>39201</v>
      </c>
      <c r="E160" s="107" t="s">
        <v>299</v>
      </c>
      <c r="G160" s="118">
        <v>6.2</v>
      </c>
      <c r="H160" s="106" t="str">
        <f t="shared" si="98"/>
        <v>P, S, T &amp; D Plant - Customer</v>
      </c>
      <c r="I160" s="98">
        <f>'DepExp. Class.'!J$160</f>
        <v>0</v>
      </c>
      <c r="J160" s="106">
        <f t="shared" si="99"/>
        <v>0</v>
      </c>
      <c r="K160" s="106">
        <f t="shared" si="100"/>
        <v>0</v>
      </c>
      <c r="L160" s="106">
        <f t="shared" si="101"/>
        <v>0</v>
      </c>
      <c r="M160" s="106">
        <f t="shared" si="102"/>
        <v>0</v>
      </c>
      <c r="N160" s="106">
        <f t="shared" si="103"/>
        <v>0</v>
      </c>
      <c r="O160" s="106">
        <f t="shared" si="104"/>
        <v>0</v>
      </c>
      <c r="P160" s="106">
        <f t="shared" si="105"/>
        <v>0</v>
      </c>
      <c r="Q160" s="106">
        <f t="shared" si="106"/>
        <v>0</v>
      </c>
      <c r="R160" s="106">
        <f t="shared" si="107"/>
        <v>0</v>
      </c>
      <c r="S160" s="106">
        <f t="shared" si="108"/>
        <v>0</v>
      </c>
      <c r="T160" s="106">
        <f t="shared" si="109"/>
        <v>0</v>
      </c>
      <c r="U160" s="106">
        <f t="shared" si="110"/>
        <v>0</v>
      </c>
      <c r="V160" s="106">
        <f t="shared" si="111"/>
        <v>0</v>
      </c>
      <c r="W160" s="106">
        <f t="shared" si="112"/>
        <v>0</v>
      </c>
      <c r="X160" s="106">
        <f t="shared" si="113"/>
        <v>0</v>
      </c>
      <c r="Y160" s="98">
        <f t="shared" si="114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115"/>
        <v>150</v>
      </c>
      <c r="C161" s="108">
        <v>39202</v>
      </c>
      <c r="E161" s="107" t="s">
        <v>300</v>
      </c>
      <c r="G161" s="118">
        <v>6.2</v>
      </c>
      <c r="H161" s="106" t="str">
        <f t="shared" si="98"/>
        <v>P, S, T &amp; D Plant - Customer</v>
      </c>
      <c r="I161" s="98">
        <f>'DepExp. Class.'!J$161</f>
        <v>0</v>
      </c>
      <c r="J161" s="106">
        <f t="shared" si="99"/>
        <v>0</v>
      </c>
      <c r="K161" s="106">
        <f t="shared" si="100"/>
        <v>0</v>
      </c>
      <c r="L161" s="106">
        <f t="shared" si="101"/>
        <v>0</v>
      </c>
      <c r="M161" s="106">
        <f t="shared" si="102"/>
        <v>0</v>
      </c>
      <c r="N161" s="106">
        <f t="shared" si="103"/>
        <v>0</v>
      </c>
      <c r="O161" s="106">
        <f t="shared" si="104"/>
        <v>0</v>
      </c>
      <c r="P161" s="106">
        <f t="shared" si="105"/>
        <v>0</v>
      </c>
      <c r="Q161" s="106">
        <f t="shared" si="106"/>
        <v>0</v>
      </c>
      <c r="R161" s="106">
        <f t="shared" si="107"/>
        <v>0</v>
      </c>
      <c r="S161" s="106">
        <f t="shared" si="108"/>
        <v>0</v>
      </c>
      <c r="T161" s="106">
        <f t="shared" si="109"/>
        <v>0</v>
      </c>
      <c r="U161" s="106">
        <f t="shared" si="110"/>
        <v>0</v>
      </c>
      <c r="V161" s="106">
        <f t="shared" si="111"/>
        <v>0</v>
      </c>
      <c r="W161" s="106">
        <f t="shared" si="112"/>
        <v>0</v>
      </c>
      <c r="X161" s="106">
        <f t="shared" si="113"/>
        <v>0</v>
      </c>
      <c r="Y161" s="98">
        <f t="shared" si="114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115"/>
        <v>151</v>
      </c>
      <c r="C162" s="108">
        <v>39300</v>
      </c>
      <c r="E162" s="107" t="s">
        <v>186</v>
      </c>
      <c r="G162" s="118">
        <v>6.2</v>
      </c>
      <c r="H162" s="106" t="str">
        <f t="shared" si="98"/>
        <v>P, S, T &amp; D Plant - Customer</v>
      </c>
      <c r="I162" s="98">
        <f>'DepExp. Class.'!J$162</f>
        <v>0</v>
      </c>
      <c r="J162" s="106">
        <f t="shared" si="99"/>
        <v>0</v>
      </c>
      <c r="K162" s="106">
        <f t="shared" si="100"/>
        <v>0</v>
      </c>
      <c r="L162" s="106">
        <f t="shared" si="101"/>
        <v>0</v>
      </c>
      <c r="M162" s="106">
        <f t="shared" si="102"/>
        <v>0</v>
      </c>
      <c r="N162" s="106">
        <f t="shared" si="103"/>
        <v>0</v>
      </c>
      <c r="O162" s="106">
        <f t="shared" si="104"/>
        <v>0</v>
      </c>
      <c r="P162" s="106">
        <f t="shared" si="105"/>
        <v>0</v>
      </c>
      <c r="Q162" s="106">
        <f t="shared" si="106"/>
        <v>0</v>
      </c>
      <c r="R162" s="106">
        <f t="shared" si="107"/>
        <v>0</v>
      </c>
      <c r="S162" s="106">
        <f t="shared" si="108"/>
        <v>0</v>
      </c>
      <c r="T162" s="106">
        <f t="shared" si="109"/>
        <v>0</v>
      </c>
      <c r="U162" s="106">
        <f t="shared" si="110"/>
        <v>0</v>
      </c>
      <c r="V162" s="106">
        <f t="shared" si="111"/>
        <v>0</v>
      </c>
      <c r="W162" s="106">
        <f t="shared" si="112"/>
        <v>0</v>
      </c>
      <c r="X162" s="106">
        <f t="shared" si="113"/>
        <v>0</v>
      </c>
      <c r="Y162" s="98">
        <f t="shared" si="114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115"/>
        <v>152</v>
      </c>
      <c r="C163" s="108">
        <v>39400</v>
      </c>
      <c r="E163" s="107" t="s">
        <v>301</v>
      </c>
      <c r="G163" s="118">
        <v>6.2</v>
      </c>
      <c r="H163" s="106" t="str">
        <f t="shared" si="98"/>
        <v>P, S, T &amp; D Plant - Customer</v>
      </c>
      <c r="I163" s="98">
        <f>'DepExp. Class.'!J$163</f>
        <v>909.05539608697984</v>
      </c>
      <c r="J163" s="106">
        <f t="shared" si="99"/>
        <v>743.79388696157628</v>
      </c>
      <c r="K163" s="106">
        <f t="shared" si="100"/>
        <v>159.36166137225663</v>
      </c>
      <c r="L163" s="106">
        <f t="shared" si="101"/>
        <v>0.24212345812855127</v>
      </c>
      <c r="M163" s="106">
        <f t="shared" si="102"/>
        <v>3.5659773062376474</v>
      </c>
      <c r="N163" s="106">
        <f t="shared" si="103"/>
        <v>2.0917469887806792</v>
      </c>
      <c r="O163" s="106">
        <f t="shared" si="104"/>
        <v>0</v>
      </c>
      <c r="P163" s="106">
        <f t="shared" si="105"/>
        <v>0</v>
      </c>
      <c r="Q163" s="106">
        <f t="shared" si="106"/>
        <v>0</v>
      </c>
      <c r="R163" s="106">
        <f t="shared" si="107"/>
        <v>0</v>
      </c>
      <c r="S163" s="106">
        <f t="shared" si="108"/>
        <v>0</v>
      </c>
      <c r="T163" s="106">
        <f t="shared" si="109"/>
        <v>0</v>
      </c>
      <c r="U163" s="106">
        <f t="shared" si="110"/>
        <v>0</v>
      </c>
      <c r="V163" s="106">
        <f t="shared" si="111"/>
        <v>0</v>
      </c>
      <c r="W163" s="106">
        <f t="shared" si="112"/>
        <v>0</v>
      </c>
      <c r="X163" s="106">
        <f t="shared" si="113"/>
        <v>0</v>
      </c>
      <c r="Y163" s="98">
        <f t="shared" si="114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115"/>
        <v>153</v>
      </c>
      <c r="C164" s="108">
        <v>39600</v>
      </c>
      <c r="E164" s="107" t="s">
        <v>302</v>
      </c>
      <c r="G164" s="118">
        <v>6.2</v>
      </c>
      <c r="H164" s="106" t="str">
        <f t="shared" si="98"/>
        <v>P, S, T &amp; D Plant - Customer</v>
      </c>
      <c r="I164" s="98">
        <f>'DepExp. Class.'!J$164</f>
        <v>5.8311494931472554</v>
      </c>
      <c r="J164" s="106">
        <f t="shared" si="99"/>
        <v>4.7710770604644592</v>
      </c>
      <c r="K164" s="106">
        <f t="shared" si="100"/>
        <v>1.0222277706484519</v>
      </c>
      <c r="L164" s="106">
        <f t="shared" si="101"/>
        <v>1.5531045591090399E-3</v>
      </c>
      <c r="M164" s="106">
        <f t="shared" si="102"/>
        <v>2.2874014995509357E-2</v>
      </c>
      <c r="N164" s="106">
        <f t="shared" si="103"/>
        <v>1.3417542479725516E-2</v>
      </c>
      <c r="O164" s="106">
        <f t="shared" si="104"/>
        <v>0</v>
      </c>
      <c r="P164" s="106">
        <f t="shared" si="105"/>
        <v>0</v>
      </c>
      <c r="Q164" s="106">
        <f t="shared" si="106"/>
        <v>0</v>
      </c>
      <c r="R164" s="106">
        <f t="shared" si="107"/>
        <v>0</v>
      </c>
      <c r="S164" s="106">
        <f t="shared" si="108"/>
        <v>0</v>
      </c>
      <c r="T164" s="106">
        <f t="shared" si="109"/>
        <v>0</v>
      </c>
      <c r="U164" s="106">
        <f t="shared" si="110"/>
        <v>0</v>
      </c>
      <c r="V164" s="106">
        <f t="shared" si="111"/>
        <v>0</v>
      </c>
      <c r="W164" s="106">
        <f t="shared" si="112"/>
        <v>0</v>
      </c>
      <c r="X164" s="106">
        <f t="shared" si="113"/>
        <v>0</v>
      </c>
      <c r="Y164" s="98">
        <f t="shared" si="114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115"/>
        <v>154</v>
      </c>
      <c r="C165" s="108">
        <v>39603</v>
      </c>
      <c r="E165" s="107" t="s">
        <v>303</v>
      </c>
      <c r="G165" s="118">
        <v>6.2</v>
      </c>
      <c r="H165" s="106" t="str">
        <f t="shared" si="98"/>
        <v>P, S, T &amp; D Plant - Customer</v>
      </c>
      <c r="I165" s="98">
        <f>'DepExp. Class.'!J$165</f>
        <v>0</v>
      </c>
      <c r="J165" s="106">
        <f t="shared" si="99"/>
        <v>0</v>
      </c>
      <c r="K165" s="106">
        <f t="shared" si="100"/>
        <v>0</v>
      </c>
      <c r="L165" s="106">
        <f t="shared" si="101"/>
        <v>0</v>
      </c>
      <c r="M165" s="106">
        <f t="shared" si="102"/>
        <v>0</v>
      </c>
      <c r="N165" s="106">
        <f t="shared" si="103"/>
        <v>0</v>
      </c>
      <c r="O165" s="106">
        <f t="shared" si="104"/>
        <v>0</v>
      </c>
      <c r="P165" s="106">
        <f t="shared" si="105"/>
        <v>0</v>
      </c>
      <c r="Q165" s="106">
        <f t="shared" si="106"/>
        <v>0</v>
      </c>
      <c r="R165" s="106">
        <f t="shared" si="107"/>
        <v>0</v>
      </c>
      <c r="S165" s="106">
        <f t="shared" si="108"/>
        <v>0</v>
      </c>
      <c r="T165" s="106">
        <f t="shared" si="109"/>
        <v>0</v>
      </c>
      <c r="U165" s="106">
        <f t="shared" si="110"/>
        <v>0</v>
      </c>
      <c r="V165" s="106">
        <f t="shared" si="111"/>
        <v>0</v>
      </c>
      <c r="W165" s="106">
        <f t="shared" si="112"/>
        <v>0</v>
      </c>
      <c r="X165" s="106">
        <f t="shared" si="113"/>
        <v>0</v>
      </c>
      <c r="Y165" s="98">
        <f t="shared" si="114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115"/>
        <v>155</v>
      </c>
      <c r="C166" s="108">
        <v>39604</v>
      </c>
      <c r="E166" s="107" t="s">
        <v>304</v>
      </c>
      <c r="G166" s="118">
        <v>6.2</v>
      </c>
      <c r="H166" s="106" t="str">
        <f t="shared" si="98"/>
        <v>P, S, T &amp; D Plant - Customer</v>
      </c>
      <c r="I166" s="98">
        <f>'DepExp. Class.'!J$166</f>
        <v>0</v>
      </c>
      <c r="J166" s="106">
        <f t="shared" si="99"/>
        <v>0</v>
      </c>
      <c r="K166" s="106">
        <f t="shared" si="100"/>
        <v>0</v>
      </c>
      <c r="L166" s="106">
        <f t="shared" si="101"/>
        <v>0</v>
      </c>
      <c r="M166" s="106">
        <f t="shared" si="102"/>
        <v>0</v>
      </c>
      <c r="N166" s="106">
        <f t="shared" si="103"/>
        <v>0</v>
      </c>
      <c r="O166" s="106">
        <f t="shared" si="104"/>
        <v>0</v>
      </c>
      <c r="P166" s="106">
        <f t="shared" si="105"/>
        <v>0</v>
      </c>
      <c r="Q166" s="106">
        <f t="shared" si="106"/>
        <v>0</v>
      </c>
      <c r="R166" s="106">
        <f t="shared" si="107"/>
        <v>0</v>
      </c>
      <c r="S166" s="106">
        <f t="shared" si="108"/>
        <v>0</v>
      </c>
      <c r="T166" s="106">
        <f t="shared" si="109"/>
        <v>0</v>
      </c>
      <c r="U166" s="106">
        <f t="shared" si="110"/>
        <v>0</v>
      </c>
      <c r="V166" s="106">
        <f t="shared" si="111"/>
        <v>0</v>
      </c>
      <c r="W166" s="106">
        <f t="shared" si="112"/>
        <v>0</v>
      </c>
      <c r="X166" s="106">
        <f t="shared" si="113"/>
        <v>0</v>
      </c>
      <c r="Y166" s="98">
        <f t="shared" si="114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115"/>
        <v>156</v>
      </c>
      <c r="C167" s="108">
        <v>39605</v>
      </c>
      <c r="E167" s="98" t="s">
        <v>305</v>
      </c>
      <c r="G167" s="118">
        <v>6.2</v>
      </c>
      <c r="H167" s="106" t="str">
        <f t="shared" si="98"/>
        <v>P, S, T &amp; D Plant - Customer</v>
      </c>
      <c r="I167" s="98">
        <f>'DepExp. Class.'!J$167</f>
        <v>0</v>
      </c>
      <c r="J167" s="106">
        <f t="shared" si="99"/>
        <v>0</v>
      </c>
      <c r="K167" s="106">
        <f t="shared" si="100"/>
        <v>0</v>
      </c>
      <c r="L167" s="106">
        <f t="shared" si="101"/>
        <v>0</v>
      </c>
      <c r="M167" s="106">
        <f t="shared" si="102"/>
        <v>0</v>
      </c>
      <c r="N167" s="106">
        <f t="shared" si="103"/>
        <v>0</v>
      </c>
      <c r="O167" s="106">
        <f t="shared" si="104"/>
        <v>0</v>
      </c>
      <c r="P167" s="106">
        <f t="shared" si="105"/>
        <v>0</v>
      </c>
      <c r="Q167" s="106">
        <f t="shared" si="106"/>
        <v>0</v>
      </c>
      <c r="R167" s="106">
        <f t="shared" si="107"/>
        <v>0</v>
      </c>
      <c r="S167" s="106">
        <f t="shared" si="108"/>
        <v>0</v>
      </c>
      <c r="T167" s="106">
        <f t="shared" si="109"/>
        <v>0</v>
      </c>
      <c r="U167" s="106">
        <f t="shared" si="110"/>
        <v>0</v>
      </c>
      <c r="V167" s="106">
        <f t="shared" si="111"/>
        <v>0</v>
      </c>
      <c r="W167" s="106">
        <f t="shared" si="112"/>
        <v>0</v>
      </c>
      <c r="X167" s="106">
        <f t="shared" si="113"/>
        <v>0</v>
      </c>
      <c r="Y167" s="98">
        <f t="shared" si="114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115"/>
        <v>157</v>
      </c>
      <c r="C168" s="108">
        <v>39700</v>
      </c>
      <c r="E168" s="107" t="s">
        <v>306</v>
      </c>
      <c r="G168" s="118">
        <v>6.2</v>
      </c>
      <c r="H168" s="106" t="str">
        <f t="shared" si="98"/>
        <v>P, S, T &amp; D Plant - Customer</v>
      </c>
      <c r="I168" s="98">
        <f>'DepExp. Class.'!J$168</f>
        <v>0</v>
      </c>
      <c r="J168" s="106">
        <f t="shared" si="99"/>
        <v>0</v>
      </c>
      <c r="K168" s="106">
        <f t="shared" si="100"/>
        <v>0</v>
      </c>
      <c r="L168" s="106">
        <f t="shared" si="101"/>
        <v>0</v>
      </c>
      <c r="M168" s="106">
        <f t="shared" si="102"/>
        <v>0</v>
      </c>
      <c r="N168" s="106">
        <f t="shared" si="103"/>
        <v>0</v>
      </c>
      <c r="O168" s="106">
        <f t="shared" si="104"/>
        <v>0</v>
      </c>
      <c r="P168" s="106">
        <f t="shared" si="105"/>
        <v>0</v>
      </c>
      <c r="Q168" s="106">
        <f t="shared" si="106"/>
        <v>0</v>
      </c>
      <c r="R168" s="106">
        <f t="shared" si="107"/>
        <v>0</v>
      </c>
      <c r="S168" s="106">
        <f t="shared" si="108"/>
        <v>0</v>
      </c>
      <c r="T168" s="106">
        <f t="shared" si="109"/>
        <v>0</v>
      </c>
      <c r="U168" s="106">
        <f t="shared" si="110"/>
        <v>0</v>
      </c>
      <c r="V168" s="106">
        <f t="shared" si="111"/>
        <v>0</v>
      </c>
      <c r="W168" s="106">
        <f t="shared" si="112"/>
        <v>0</v>
      </c>
      <c r="X168" s="106">
        <f t="shared" si="113"/>
        <v>0</v>
      </c>
      <c r="Y168" s="98">
        <f t="shared" si="114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115"/>
        <v>158</v>
      </c>
      <c r="C169" s="108">
        <v>39701</v>
      </c>
      <c r="E169" s="107" t="s">
        <v>307</v>
      </c>
      <c r="G169" s="118">
        <v>6.2</v>
      </c>
      <c r="H169" s="106" t="str">
        <f t="shared" si="98"/>
        <v>P, S, T &amp; D Plant - Customer</v>
      </c>
      <c r="I169" s="98">
        <f>'DepExp. Class.'!J$169</f>
        <v>0</v>
      </c>
      <c r="J169" s="106">
        <f t="shared" si="99"/>
        <v>0</v>
      </c>
      <c r="K169" s="106">
        <f t="shared" si="100"/>
        <v>0</v>
      </c>
      <c r="L169" s="106">
        <f t="shared" si="101"/>
        <v>0</v>
      </c>
      <c r="M169" s="106">
        <f t="shared" si="102"/>
        <v>0</v>
      </c>
      <c r="N169" s="106">
        <f t="shared" si="103"/>
        <v>0</v>
      </c>
      <c r="O169" s="106">
        <f t="shared" si="104"/>
        <v>0</v>
      </c>
      <c r="P169" s="106">
        <f t="shared" si="105"/>
        <v>0</v>
      </c>
      <c r="Q169" s="106">
        <f t="shared" si="106"/>
        <v>0</v>
      </c>
      <c r="R169" s="106">
        <f t="shared" si="107"/>
        <v>0</v>
      </c>
      <c r="S169" s="106">
        <f t="shared" si="108"/>
        <v>0</v>
      </c>
      <c r="T169" s="106">
        <f t="shared" si="109"/>
        <v>0</v>
      </c>
      <c r="U169" s="106">
        <f t="shared" si="110"/>
        <v>0</v>
      </c>
      <c r="V169" s="106">
        <f t="shared" si="111"/>
        <v>0</v>
      </c>
      <c r="W169" s="106">
        <f t="shared" si="112"/>
        <v>0</v>
      </c>
      <c r="X169" s="106">
        <f t="shared" si="113"/>
        <v>0</v>
      </c>
      <c r="Y169" s="98">
        <f t="shared" si="114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115"/>
        <v>159</v>
      </c>
      <c r="C170" s="108">
        <v>39702</v>
      </c>
      <c r="E170" s="107" t="s">
        <v>308</v>
      </c>
      <c r="G170" s="118">
        <v>6.2</v>
      </c>
      <c r="H170" s="106" t="str">
        <f t="shared" si="98"/>
        <v>P, S, T &amp; D Plant - Customer</v>
      </c>
      <c r="I170" s="98">
        <f>'DepExp. Class.'!J$170</f>
        <v>0</v>
      </c>
      <c r="J170" s="106">
        <f t="shared" si="99"/>
        <v>0</v>
      </c>
      <c r="K170" s="106">
        <f t="shared" si="100"/>
        <v>0</v>
      </c>
      <c r="L170" s="106">
        <f t="shared" si="101"/>
        <v>0</v>
      </c>
      <c r="M170" s="106">
        <f t="shared" si="102"/>
        <v>0</v>
      </c>
      <c r="N170" s="106">
        <f t="shared" si="103"/>
        <v>0</v>
      </c>
      <c r="O170" s="106">
        <f t="shared" si="104"/>
        <v>0</v>
      </c>
      <c r="P170" s="106">
        <f t="shared" si="105"/>
        <v>0</v>
      </c>
      <c r="Q170" s="106">
        <f t="shared" si="106"/>
        <v>0</v>
      </c>
      <c r="R170" s="106">
        <f t="shared" si="107"/>
        <v>0</v>
      </c>
      <c r="S170" s="106">
        <f t="shared" si="108"/>
        <v>0</v>
      </c>
      <c r="T170" s="106">
        <f t="shared" si="109"/>
        <v>0</v>
      </c>
      <c r="U170" s="106">
        <f t="shared" si="110"/>
        <v>0</v>
      </c>
      <c r="V170" s="106">
        <f t="shared" si="111"/>
        <v>0</v>
      </c>
      <c r="W170" s="106">
        <f t="shared" si="112"/>
        <v>0</v>
      </c>
      <c r="X170" s="106">
        <f t="shared" si="113"/>
        <v>0</v>
      </c>
      <c r="Y170" s="98">
        <f t="shared" si="114"/>
        <v>0</v>
      </c>
    </row>
    <row r="171" spans="1:33">
      <c r="A171" s="97">
        <f t="shared" si="115"/>
        <v>160</v>
      </c>
      <c r="C171" s="108">
        <v>39705</v>
      </c>
      <c r="E171" s="107" t="s">
        <v>309</v>
      </c>
      <c r="G171" s="118">
        <v>6.2</v>
      </c>
      <c r="H171" s="106" t="str">
        <f t="shared" si="98"/>
        <v>P, S, T &amp; D Plant - Customer</v>
      </c>
      <c r="I171" s="98">
        <f>'DepExp. Class.'!J$171</f>
        <v>0</v>
      </c>
      <c r="J171" s="106">
        <f t="shared" si="99"/>
        <v>0</v>
      </c>
      <c r="K171" s="106">
        <f t="shared" si="100"/>
        <v>0</v>
      </c>
      <c r="L171" s="106">
        <f t="shared" si="101"/>
        <v>0</v>
      </c>
      <c r="M171" s="106">
        <f t="shared" si="102"/>
        <v>0</v>
      </c>
      <c r="N171" s="106">
        <f t="shared" si="103"/>
        <v>0</v>
      </c>
      <c r="O171" s="106">
        <f t="shared" si="104"/>
        <v>0</v>
      </c>
      <c r="P171" s="106">
        <f t="shared" si="105"/>
        <v>0</v>
      </c>
      <c r="Q171" s="106">
        <f t="shared" si="106"/>
        <v>0</v>
      </c>
      <c r="R171" s="106">
        <f t="shared" si="107"/>
        <v>0</v>
      </c>
      <c r="S171" s="106">
        <f t="shared" si="108"/>
        <v>0</v>
      </c>
      <c r="T171" s="106">
        <f t="shared" si="109"/>
        <v>0</v>
      </c>
      <c r="U171" s="106">
        <f t="shared" si="110"/>
        <v>0</v>
      </c>
      <c r="V171" s="106">
        <f t="shared" si="111"/>
        <v>0</v>
      </c>
      <c r="W171" s="106">
        <f t="shared" si="112"/>
        <v>0</v>
      </c>
      <c r="X171" s="106">
        <f t="shared" si="113"/>
        <v>0</v>
      </c>
      <c r="Y171" s="98">
        <f t="shared" si="114"/>
        <v>0</v>
      </c>
    </row>
    <row r="172" spans="1:33">
      <c r="A172" s="97">
        <f t="shared" si="115"/>
        <v>161</v>
      </c>
      <c r="C172" s="108">
        <v>39800</v>
      </c>
      <c r="E172" s="107" t="s">
        <v>310</v>
      </c>
      <c r="G172" s="118">
        <v>6.2</v>
      </c>
      <c r="H172" s="106" t="str">
        <f t="shared" si="98"/>
        <v>P, S, T &amp; D Plant - Customer</v>
      </c>
      <c r="I172" s="98">
        <f>'DepExp. Class.'!J$172</f>
        <v>0</v>
      </c>
      <c r="J172" s="106">
        <f t="shared" si="99"/>
        <v>0</v>
      </c>
      <c r="K172" s="106">
        <f t="shared" si="100"/>
        <v>0</v>
      </c>
      <c r="L172" s="106">
        <f t="shared" si="101"/>
        <v>0</v>
      </c>
      <c r="M172" s="106">
        <f t="shared" si="102"/>
        <v>0</v>
      </c>
      <c r="N172" s="106">
        <f t="shared" si="103"/>
        <v>0</v>
      </c>
      <c r="O172" s="106">
        <f t="shared" si="104"/>
        <v>0</v>
      </c>
      <c r="P172" s="106">
        <f t="shared" si="105"/>
        <v>0</v>
      </c>
      <c r="Q172" s="106">
        <f t="shared" si="106"/>
        <v>0</v>
      </c>
      <c r="R172" s="106">
        <f t="shared" si="107"/>
        <v>0</v>
      </c>
      <c r="S172" s="106">
        <f t="shared" si="108"/>
        <v>0</v>
      </c>
      <c r="T172" s="106">
        <f t="shared" si="109"/>
        <v>0</v>
      </c>
      <c r="U172" s="106">
        <f t="shared" si="110"/>
        <v>0</v>
      </c>
      <c r="V172" s="106">
        <f t="shared" si="111"/>
        <v>0</v>
      </c>
      <c r="W172" s="106">
        <f t="shared" si="112"/>
        <v>0</v>
      </c>
      <c r="X172" s="106">
        <f t="shared" si="113"/>
        <v>0</v>
      </c>
      <c r="Y172" s="98">
        <f t="shared" si="114"/>
        <v>0</v>
      </c>
    </row>
    <row r="173" spans="1:33">
      <c r="A173" s="97">
        <f t="shared" si="115"/>
        <v>162</v>
      </c>
      <c r="C173" s="108">
        <v>39900</v>
      </c>
      <c r="E173" s="107" t="s">
        <v>311</v>
      </c>
      <c r="G173" s="118">
        <v>6.2</v>
      </c>
      <c r="H173" s="106" t="str">
        <f t="shared" si="98"/>
        <v>P, S, T &amp; D Plant - Customer</v>
      </c>
      <c r="I173" s="98">
        <f>'DepExp. Class.'!J$173</f>
        <v>0</v>
      </c>
      <c r="J173" s="106">
        <f t="shared" si="99"/>
        <v>0</v>
      </c>
      <c r="K173" s="106">
        <f t="shared" si="100"/>
        <v>0</v>
      </c>
      <c r="L173" s="106">
        <f t="shared" si="101"/>
        <v>0</v>
      </c>
      <c r="M173" s="106">
        <f t="shared" si="102"/>
        <v>0</v>
      </c>
      <c r="N173" s="106">
        <f t="shared" si="103"/>
        <v>0</v>
      </c>
      <c r="O173" s="106">
        <f t="shared" si="104"/>
        <v>0</v>
      </c>
      <c r="P173" s="106">
        <f t="shared" si="105"/>
        <v>0</v>
      </c>
      <c r="Q173" s="106">
        <f t="shared" si="106"/>
        <v>0</v>
      </c>
      <c r="R173" s="106">
        <f t="shared" si="107"/>
        <v>0</v>
      </c>
      <c r="S173" s="106">
        <f t="shared" si="108"/>
        <v>0</v>
      </c>
      <c r="T173" s="106">
        <f t="shared" si="109"/>
        <v>0</v>
      </c>
      <c r="U173" s="106">
        <f t="shared" si="110"/>
        <v>0</v>
      </c>
      <c r="V173" s="106">
        <f t="shared" si="111"/>
        <v>0</v>
      </c>
      <c r="W173" s="106">
        <f t="shared" si="112"/>
        <v>0</v>
      </c>
      <c r="X173" s="106">
        <f t="shared" si="113"/>
        <v>0</v>
      </c>
      <c r="Y173" s="98">
        <f t="shared" si="114"/>
        <v>0</v>
      </c>
    </row>
    <row r="174" spans="1:33">
      <c r="A174" s="97">
        <f t="shared" si="115"/>
        <v>163</v>
      </c>
      <c r="C174" s="108">
        <v>39901</v>
      </c>
      <c r="E174" s="107" t="s">
        <v>312</v>
      </c>
      <c r="G174" s="118">
        <v>6.2</v>
      </c>
      <c r="H174" s="106" t="str">
        <f t="shared" si="98"/>
        <v>P, S, T &amp; D Plant - Customer</v>
      </c>
      <c r="I174" s="98">
        <f>'DepExp. Class.'!J$174</f>
        <v>0</v>
      </c>
      <c r="J174" s="106">
        <f t="shared" si="99"/>
        <v>0</v>
      </c>
      <c r="K174" s="106">
        <f t="shared" si="100"/>
        <v>0</v>
      </c>
      <c r="L174" s="106">
        <f t="shared" si="101"/>
        <v>0</v>
      </c>
      <c r="M174" s="106">
        <f t="shared" si="102"/>
        <v>0</v>
      </c>
      <c r="N174" s="106">
        <f t="shared" si="103"/>
        <v>0</v>
      </c>
      <c r="O174" s="106">
        <f t="shared" si="104"/>
        <v>0</v>
      </c>
      <c r="P174" s="106">
        <f t="shared" si="105"/>
        <v>0</v>
      </c>
      <c r="Q174" s="106">
        <f t="shared" si="106"/>
        <v>0</v>
      </c>
      <c r="R174" s="106">
        <f t="shared" si="107"/>
        <v>0</v>
      </c>
      <c r="S174" s="106">
        <f t="shared" si="108"/>
        <v>0</v>
      </c>
      <c r="T174" s="106">
        <f t="shared" si="109"/>
        <v>0</v>
      </c>
      <c r="U174" s="106">
        <f t="shared" si="110"/>
        <v>0</v>
      </c>
      <c r="V174" s="106">
        <f t="shared" si="111"/>
        <v>0</v>
      </c>
      <c r="W174" s="106">
        <f t="shared" si="112"/>
        <v>0</v>
      </c>
      <c r="X174" s="106">
        <f t="shared" si="113"/>
        <v>0</v>
      </c>
      <c r="Y174" s="98">
        <f t="shared" si="114"/>
        <v>0</v>
      </c>
    </row>
    <row r="175" spans="1:33">
      <c r="A175" s="97">
        <f t="shared" si="115"/>
        <v>164</v>
      </c>
      <c r="C175" s="108">
        <v>39902</v>
      </c>
      <c r="E175" s="107" t="s">
        <v>313</v>
      </c>
      <c r="G175" s="118">
        <v>6.2</v>
      </c>
      <c r="H175" s="106" t="str">
        <f t="shared" si="98"/>
        <v>P, S, T &amp; D Plant - Customer</v>
      </c>
      <c r="I175" s="98">
        <f>'DepExp. Class.'!J$175</f>
        <v>0</v>
      </c>
      <c r="J175" s="106">
        <f t="shared" si="99"/>
        <v>0</v>
      </c>
      <c r="K175" s="106">
        <f t="shared" si="100"/>
        <v>0</v>
      </c>
      <c r="L175" s="106">
        <f t="shared" si="101"/>
        <v>0</v>
      </c>
      <c r="M175" s="106">
        <f t="shared" si="102"/>
        <v>0</v>
      </c>
      <c r="N175" s="106">
        <f t="shared" si="103"/>
        <v>0</v>
      </c>
      <c r="O175" s="106">
        <f t="shared" si="104"/>
        <v>0</v>
      </c>
      <c r="P175" s="106">
        <f t="shared" si="105"/>
        <v>0</v>
      </c>
      <c r="Q175" s="106">
        <f t="shared" si="106"/>
        <v>0</v>
      </c>
      <c r="R175" s="106">
        <f t="shared" si="107"/>
        <v>0</v>
      </c>
      <c r="S175" s="106">
        <f t="shared" si="108"/>
        <v>0</v>
      </c>
      <c r="T175" s="106">
        <f t="shared" si="109"/>
        <v>0</v>
      </c>
      <c r="U175" s="106">
        <f t="shared" si="110"/>
        <v>0</v>
      </c>
      <c r="V175" s="106">
        <f t="shared" si="111"/>
        <v>0</v>
      </c>
      <c r="W175" s="106">
        <f t="shared" si="112"/>
        <v>0</v>
      </c>
      <c r="X175" s="106">
        <f t="shared" si="113"/>
        <v>0</v>
      </c>
      <c r="Y175" s="98">
        <f t="shared" si="114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115"/>
        <v>165</v>
      </c>
      <c r="C176" s="108">
        <v>39903</v>
      </c>
      <c r="E176" s="107" t="s">
        <v>314</v>
      </c>
      <c r="G176" s="118">
        <v>6.2</v>
      </c>
      <c r="H176" s="106" t="str">
        <f t="shared" si="98"/>
        <v>P, S, T &amp; D Plant - Customer</v>
      </c>
      <c r="I176" s="98">
        <f>'DepExp. Class.'!J$176</f>
        <v>798.53785451736667</v>
      </c>
      <c r="J176" s="106">
        <f t="shared" si="99"/>
        <v>653.36785552791559</v>
      </c>
      <c r="K176" s="106">
        <f t="shared" si="100"/>
        <v>139.98741959213763</v>
      </c>
      <c r="L176" s="106">
        <f t="shared" si="101"/>
        <v>0.21268752995092419</v>
      </c>
      <c r="M176" s="106">
        <f t="shared" si="102"/>
        <v>3.1324470209823936</v>
      </c>
      <c r="N176" s="106">
        <f t="shared" si="103"/>
        <v>1.8374448463801487</v>
      </c>
      <c r="O176" s="106">
        <f t="shared" si="104"/>
        <v>0</v>
      </c>
      <c r="P176" s="106">
        <f t="shared" si="105"/>
        <v>0</v>
      </c>
      <c r="Q176" s="106">
        <f t="shared" si="106"/>
        <v>0</v>
      </c>
      <c r="R176" s="106">
        <f t="shared" si="107"/>
        <v>0</v>
      </c>
      <c r="S176" s="106">
        <f t="shared" si="108"/>
        <v>0</v>
      </c>
      <c r="T176" s="106">
        <f t="shared" si="109"/>
        <v>0</v>
      </c>
      <c r="U176" s="106">
        <f t="shared" si="110"/>
        <v>0</v>
      </c>
      <c r="V176" s="106">
        <f t="shared" si="111"/>
        <v>0</v>
      </c>
      <c r="W176" s="106">
        <f t="shared" si="112"/>
        <v>0</v>
      </c>
      <c r="X176" s="106">
        <f t="shared" si="113"/>
        <v>0</v>
      </c>
      <c r="Y176" s="98">
        <f t="shared" si="114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115"/>
        <v>166</v>
      </c>
      <c r="C177" s="108">
        <v>39904</v>
      </c>
      <c r="E177" s="107" t="s">
        <v>315</v>
      </c>
      <c r="G177" s="118">
        <v>6.2</v>
      </c>
      <c r="H177" s="106" t="str">
        <f t="shared" si="98"/>
        <v>P, S, T &amp; D Plant - Customer</v>
      </c>
      <c r="I177" s="98">
        <f>'DepExp. Class.'!J$177</f>
        <v>0</v>
      </c>
      <c r="J177" s="106">
        <f t="shared" si="99"/>
        <v>0</v>
      </c>
      <c r="K177" s="106">
        <f t="shared" si="100"/>
        <v>0</v>
      </c>
      <c r="L177" s="106">
        <f t="shared" si="101"/>
        <v>0</v>
      </c>
      <c r="M177" s="106">
        <f t="shared" si="102"/>
        <v>0</v>
      </c>
      <c r="N177" s="106">
        <f t="shared" si="103"/>
        <v>0</v>
      </c>
      <c r="O177" s="106">
        <f t="shared" si="104"/>
        <v>0</v>
      </c>
      <c r="P177" s="106">
        <f t="shared" si="105"/>
        <v>0</v>
      </c>
      <c r="Q177" s="106">
        <f t="shared" si="106"/>
        <v>0</v>
      </c>
      <c r="R177" s="106">
        <f t="shared" si="107"/>
        <v>0</v>
      </c>
      <c r="S177" s="106">
        <f t="shared" si="108"/>
        <v>0</v>
      </c>
      <c r="T177" s="106">
        <f t="shared" si="109"/>
        <v>0</v>
      </c>
      <c r="U177" s="106">
        <f t="shared" si="110"/>
        <v>0</v>
      </c>
      <c r="V177" s="106">
        <f t="shared" si="111"/>
        <v>0</v>
      </c>
      <c r="W177" s="106">
        <f t="shared" si="112"/>
        <v>0</v>
      </c>
      <c r="X177" s="106">
        <f t="shared" si="113"/>
        <v>0</v>
      </c>
      <c r="Y177" s="98">
        <f t="shared" si="114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115"/>
        <v>167</v>
      </c>
      <c r="C178" s="108">
        <v>39905</v>
      </c>
      <c r="E178" s="107" t="s">
        <v>316</v>
      </c>
      <c r="G178" s="118">
        <v>6.2</v>
      </c>
      <c r="H178" s="106" t="str">
        <f t="shared" si="98"/>
        <v>P, S, T &amp; D Plant - Customer</v>
      </c>
      <c r="I178" s="98">
        <f>'DepExp. Class.'!J$178</f>
        <v>0</v>
      </c>
      <c r="J178" s="106">
        <f t="shared" si="99"/>
        <v>0</v>
      </c>
      <c r="K178" s="106">
        <f t="shared" si="100"/>
        <v>0</v>
      </c>
      <c r="L178" s="106">
        <f t="shared" si="101"/>
        <v>0</v>
      </c>
      <c r="M178" s="106">
        <f t="shared" si="102"/>
        <v>0</v>
      </c>
      <c r="N178" s="106">
        <f t="shared" si="103"/>
        <v>0</v>
      </c>
      <c r="O178" s="106">
        <f t="shared" si="104"/>
        <v>0</v>
      </c>
      <c r="P178" s="106">
        <f t="shared" si="105"/>
        <v>0</v>
      </c>
      <c r="Q178" s="106">
        <f t="shared" si="106"/>
        <v>0</v>
      </c>
      <c r="R178" s="106">
        <f t="shared" si="107"/>
        <v>0</v>
      </c>
      <c r="S178" s="106">
        <f t="shared" si="108"/>
        <v>0</v>
      </c>
      <c r="T178" s="106">
        <f t="shared" si="109"/>
        <v>0</v>
      </c>
      <c r="U178" s="106">
        <f t="shared" si="110"/>
        <v>0</v>
      </c>
      <c r="V178" s="106">
        <f t="shared" si="111"/>
        <v>0</v>
      </c>
      <c r="W178" s="106">
        <f t="shared" si="112"/>
        <v>0</v>
      </c>
      <c r="X178" s="106">
        <f t="shared" si="113"/>
        <v>0</v>
      </c>
      <c r="Y178" s="98">
        <f t="shared" si="114"/>
        <v>0</v>
      </c>
    </row>
    <row r="179" spans="1:33">
      <c r="A179" s="97">
        <f t="shared" si="115"/>
        <v>168</v>
      </c>
      <c r="C179" s="108">
        <v>39906</v>
      </c>
      <c r="E179" s="107" t="s">
        <v>317</v>
      </c>
      <c r="G179" s="118">
        <v>6.2</v>
      </c>
      <c r="H179" s="106" t="str">
        <f t="shared" si="98"/>
        <v>P, S, T &amp; D Plant - Customer</v>
      </c>
      <c r="I179" s="98">
        <f>'DepExp. Class.'!J$179</f>
        <v>0</v>
      </c>
      <c r="J179" s="106">
        <f t="shared" si="99"/>
        <v>0</v>
      </c>
      <c r="K179" s="106">
        <f t="shared" si="100"/>
        <v>0</v>
      </c>
      <c r="L179" s="106">
        <f t="shared" si="101"/>
        <v>0</v>
      </c>
      <c r="M179" s="106">
        <f t="shared" si="102"/>
        <v>0</v>
      </c>
      <c r="N179" s="106">
        <f t="shared" si="103"/>
        <v>0</v>
      </c>
      <c r="O179" s="106">
        <f t="shared" si="104"/>
        <v>0</v>
      </c>
      <c r="P179" s="106">
        <f t="shared" si="105"/>
        <v>0</v>
      </c>
      <c r="Q179" s="106">
        <f t="shared" si="106"/>
        <v>0</v>
      </c>
      <c r="R179" s="106">
        <f t="shared" si="107"/>
        <v>0</v>
      </c>
      <c r="S179" s="106">
        <f t="shared" si="108"/>
        <v>0</v>
      </c>
      <c r="T179" s="106">
        <f t="shared" si="109"/>
        <v>0</v>
      </c>
      <c r="U179" s="106">
        <f t="shared" si="110"/>
        <v>0</v>
      </c>
      <c r="V179" s="106">
        <f t="shared" si="111"/>
        <v>0</v>
      </c>
      <c r="W179" s="106">
        <f t="shared" si="112"/>
        <v>0</v>
      </c>
      <c r="X179" s="106">
        <f t="shared" si="113"/>
        <v>0</v>
      </c>
      <c r="Y179" s="98">
        <f t="shared" si="114"/>
        <v>0</v>
      </c>
    </row>
    <row r="180" spans="1:33">
      <c r="A180" s="97">
        <f t="shared" si="115"/>
        <v>169</v>
      </c>
      <c r="C180" s="108">
        <v>39907</v>
      </c>
      <c r="E180" s="107" t="s">
        <v>318</v>
      </c>
      <c r="G180" s="118">
        <v>6.2</v>
      </c>
      <c r="H180" s="106" t="str">
        <f t="shared" si="98"/>
        <v>P, S, T &amp; D Plant - Customer</v>
      </c>
      <c r="I180" s="98">
        <f>'DepExp. Class.'!J$180</f>
        <v>2763.9944109417547</v>
      </c>
      <c r="J180" s="106">
        <f t="shared" si="99"/>
        <v>2261.5147055985731</v>
      </c>
      <c r="K180" s="106">
        <f t="shared" si="100"/>
        <v>484.54114374913684</v>
      </c>
      <c r="L180" s="106">
        <f t="shared" si="101"/>
        <v>0.73617943186508827</v>
      </c>
      <c r="M180" s="106">
        <f t="shared" si="102"/>
        <v>10.842399029159848</v>
      </c>
      <c r="N180" s="106">
        <f t="shared" si="103"/>
        <v>6.35998313302004</v>
      </c>
      <c r="O180" s="106">
        <f t="shared" si="104"/>
        <v>0</v>
      </c>
      <c r="P180" s="106">
        <f t="shared" si="105"/>
        <v>0</v>
      </c>
      <c r="Q180" s="106">
        <f t="shared" si="106"/>
        <v>0</v>
      </c>
      <c r="R180" s="106">
        <f t="shared" si="107"/>
        <v>0</v>
      </c>
      <c r="S180" s="106">
        <f t="shared" si="108"/>
        <v>0</v>
      </c>
      <c r="T180" s="106">
        <f t="shared" si="109"/>
        <v>0</v>
      </c>
      <c r="U180" s="106">
        <f t="shared" si="110"/>
        <v>0</v>
      </c>
      <c r="V180" s="106">
        <f t="shared" si="111"/>
        <v>0</v>
      </c>
      <c r="W180" s="106">
        <f t="shared" si="112"/>
        <v>0</v>
      </c>
      <c r="X180" s="106">
        <f t="shared" si="113"/>
        <v>0</v>
      </c>
      <c r="Y180" s="98">
        <f t="shared" si="114"/>
        <v>0</v>
      </c>
    </row>
    <row r="181" spans="1:33">
      <c r="A181" s="97">
        <f t="shared" si="115"/>
        <v>170</v>
      </c>
      <c r="C181" s="108">
        <v>39908</v>
      </c>
      <c r="E181" s="107" t="s">
        <v>319</v>
      </c>
      <c r="G181" s="118">
        <v>6.2</v>
      </c>
      <c r="H181" s="106" t="str">
        <f t="shared" si="98"/>
        <v>P, S, T &amp; D Plant - Customer</v>
      </c>
      <c r="I181" s="98">
        <f>'DepExp. Class.'!J$181</f>
        <v>0</v>
      </c>
      <c r="J181" s="106">
        <f t="shared" si="99"/>
        <v>0</v>
      </c>
      <c r="K181" s="106">
        <f t="shared" si="100"/>
        <v>0</v>
      </c>
      <c r="L181" s="106">
        <f t="shared" si="101"/>
        <v>0</v>
      </c>
      <c r="M181" s="106">
        <f t="shared" si="102"/>
        <v>0</v>
      </c>
      <c r="N181" s="106">
        <f t="shared" si="103"/>
        <v>0</v>
      </c>
      <c r="O181" s="106">
        <f t="shared" si="104"/>
        <v>0</v>
      </c>
      <c r="P181" s="106">
        <f t="shared" si="105"/>
        <v>0</v>
      </c>
      <c r="Q181" s="106">
        <f t="shared" si="106"/>
        <v>0</v>
      </c>
      <c r="R181" s="106">
        <f t="shared" si="107"/>
        <v>0</v>
      </c>
      <c r="S181" s="106">
        <f t="shared" si="108"/>
        <v>0</v>
      </c>
      <c r="T181" s="106">
        <f t="shared" si="109"/>
        <v>0</v>
      </c>
      <c r="U181" s="106">
        <f t="shared" si="110"/>
        <v>0</v>
      </c>
      <c r="V181" s="106">
        <f t="shared" si="111"/>
        <v>0</v>
      </c>
      <c r="W181" s="106">
        <f t="shared" si="112"/>
        <v>0</v>
      </c>
      <c r="X181" s="106">
        <f t="shared" si="113"/>
        <v>0</v>
      </c>
      <c r="Y181" s="98">
        <f t="shared" si="114"/>
        <v>0</v>
      </c>
    </row>
    <row r="182" spans="1:33">
      <c r="A182" s="97">
        <f t="shared" si="115"/>
        <v>171</v>
      </c>
      <c r="C182" s="108">
        <v>39909</v>
      </c>
      <c r="E182" s="107" t="s">
        <v>320</v>
      </c>
      <c r="G182" s="118">
        <v>6.2</v>
      </c>
      <c r="H182" s="106" t="str">
        <f t="shared" si="98"/>
        <v>P, S, T &amp; D Plant - Customer</v>
      </c>
      <c r="I182" s="98">
        <f>'DepExp. Class.'!J$182</f>
        <v>0</v>
      </c>
      <c r="J182" s="106">
        <f t="shared" si="99"/>
        <v>0</v>
      </c>
      <c r="K182" s="106">
        <f t="shared" si="100"/>
        <v>0</v>
      </c>
      <c r="L182" s="106">
        <f t="shared" si="101"/>
        <v>0</v>
      </c>
      <c r="M182" s="106">
        <f t="shared" si="102"/>
        <v>0</v>
      </c>
      <c r="N182" s="106">
        <f t="shared" si="103"/>
        <v>0</v>
      </c>
      <c r="O182" s="106">
        <f t="shared" si="104"/>
        <v>0</v>
      </c>
      <c r="P182" s="106">
        <f t="shared" si="105"/>
        <v>0</v>
      </c>
      <c r="Q182" s="106">
        <f t="shared" si="106"/>
        <v>0</v>
      </c>
      <c r="R182" s="106">
        <f t="shared" si="107"/>
        <v>0</v>
      </c>
      <c r="S182" s="106">
        <f t="shared" si="108"/>
        <v>0</v>
      </c>
      <c r="T182" s="106">
        <f t="shared" si="109"/>
        <v>0</v>
      </c>
      <c r="U182" s="106">
        <f t="shared" si="110"/>
        <v>0</v>
      </c>
      <c r="V182" s="106">
        <f t="shared" si="111"/>
        <v>0</v>
      </c>
      <c r="W182" s="106">
        <f t="shared" si="112"/>
        <v>0</v>
      </c>
      <c r="X182" s="106">
        <f t="shared" si="113"/>
        <v>0</v>
      </c>
      <c r="Y182" s="98">
        <f t="shared" si="114"/>
        <v>0</v>
      </c>
    </row>
    <row r="183" spans="1:33">
      <c r="A183" s="97">
        <f t="shared" si="115"/>
        <v>172</v>
      </c>
      <c r="C183" s="108">
        <v>39924</v>
      </c>
      <c r="E183" s="107" t="s">
        <v>321</v>
      </c>
      <c r="G183" s="118">
        <v>6.2</v>
      </c>
      <c r="H183" s="106" t="str">
        <f t="shared" si="98"/>
        <v>P, S, T &amp; D Plant - Customer</v>
      </c>
      <c r="I183" s="98">
        <f>'DepExp. Class.'!J$183</f>
        <v>0</v>
      </c>
      <c r="J183" s="106">
        <f t="shared" si="99"/>
        <v>0</v>
      </c>
      <c r="K183" s="106">
        <f t="shared" si="100"/>
        <v>0</v>
      </c>
      <c r="L183" s="106">
        <f t="shared" si="101"/>
        <v>0</v>
      </c>
      <c r="M183" s="106">
        <f t="shared" si="102"/>
        <v>0</v>
      </c>
      <c r="N183" s="106">
        <f t="shared" si="103"/>
        <v>0</v>
      </c>
      <c r="O183" s="106">
        <f t="shared" si="104"/>
        <v>0</v>
      </c>
      <c r="P183" s="106">
        <f t="shared" si="105"/>
        <v>0</v>
      </c>
      <c r="Q183" s="106">
        <f t="shared" si="106"/>
        <v>0</v>
      </c>
      <c r="R183" s="106">
        <f t="shared" si="107"/>
        <v>0</v>
      </c>
      <c r="S183" s="106">
        <f t="shared" si="108"/>
        <v>0</v>
      </c>
      <c r="T183" s="106">
        <f t="shared" si="109"/>
        <v>0</v>
      </c>
      <c r="U183" s="106">
        <f t="shared" si="110"/>
        <v>0</v>
      </c>
      <c r="V183" s="106">
        <f t="shared" si="111"/>
        <v>0</v>
      </c>
      <c r="W183" s="106">
        <f t="shared" si="112"/>
        <v>0</v>
      </c>
      <c r="X183" s="106">
        <f t="shared" si="113"/>
        <v>0</v>
      </c>
      <c r="Y183" s="98">
        <f t="shared" si="114"/>
        <v>0</v>
      </c>
    </row>
    <row r="184" spans="1:33">
      <c r="A184" s="97">
        <f t="shared" si="115"/>
        <v>173</v>
      </c>
      <c r="E184" s="107"/>
      <c r="G184" s="118"/>
      <c r="H184" s="106"/>
      <c r="I184" s="98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98"/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115"/>
        <v>174</v>
      </c>
      <c r="G185" s="11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115"/>
        <v>175</v>
      </c>
      <c r="D186" s="97" t="s">
        <v>149</v>
      </c>
      <c r="G186" s="118"/>
      <c r="H186" s="106"/>
      <c r="I186" s="98">
        <f>'DepExp. Class.'!J$186</f>
        <v>6571.6713777837576</v>
      </c>
      <c r="J186" s="106">
        <f>SUM(J150:J183)</f>
        <v>5376.97594553218</v>
      </c>
      <c r="K186" s="106">
        <f t="shared" ref="K186:X186" si="117">SUM(K150:K183)</f>
        <v>1152.0447194572525</v>
      </c>
      <c r="L186" s="106">
        <f t="shared" si="117"/>
        <v>1.7503397554456406</v>
      </c>
      <c r="M186" s="106">
        <f t="shared" si="117"/>
        <v>25.778881131008795</v>
      </c>
      <c r="N186" s="106">
        <f t="shared" si="117"/>
        <v>15.121491907870585</v>
      </c>
      <c r="O186" s="106">
        <f t="shared" si="117"/>
        <v>0</v>
      </c>
      <c r="P186" s="106">
        <f t="shared" si="117"/>
        <v>0</v>
      </c>
      <c r="Q186" s="106">
        <f t="shared" si="117"/>
        <v>0</v>
      </c>
      <c r="R186" s="106">
        <f t="shared" si="117"/>
        <v>0</v>
      </c>
      <c r="S186" s="106">
        <f t="shared" si="117"/>
        <v>0</v>
      </c>
      <c r="T186" s="106">
        <f t="shared" si="117"/>
        <v>0</v>
      </c>
      <c r="U186" s="106">
        <f t="shared" si="117"/>
        <v>0</v>
      </c>
      <c r="V186" s="106">
        <f t="shared" si="117"/>
        <v>0</v>
      </c>
      <c r="W186" s="106">
        <f t="shared" si="117"/>
        <v>0</v>
      </c>
      <c r="X186" s="106">
        <f t="shared" si="117"/>
        <v>0</v>
      </c>
      <c r="Y186" s="98">
        <f>SUM(J186:X186)-I186</f>
        <v>0</v>
      </c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115"/>
        <v>176</v>
      </c>
      <c r="G187" s="11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115"/>
        <v>177</v>
      </c>
      <c r="D188" s="97" t="s">
        <v>350</v>
      </c>
      <c r="G188" s="118"/>
      <c r="H188" s="106"/>
      <c r="I188" s="98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115"/>
        <v>178</v>
      </c>
      <c r="G189" s="11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115"/>
        <v>179</v>
      </c>
      <c r="D190" s="97" t="s">
        <v>148</v>
      </c>
      <c r="G190" s="118"/>
      <c r="H190" s="106"/>
      <c r="I190" s="98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115"/>
        <v>180</v>
      </c>
      <c r="G191" s="118"/>
      <c r="H191" s="106"/>
      <c r="I191" s="98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115"/>
        <v>181</v>
      </c>
      <c r="C192" s="97">
        <v>37400</v>
      </c>
      <c r="E192" s="107" t="s">
        <v>115</v>
      </c>
      <c r="G192" s="118">
        <v>6.2</v>
      </c>
      <c r="H192" s="106" t="str">
        <f t="shared" ref="H192:H225" si="118">VLOOKUP($G192,alloc,3)</f>
        <v>P, S, T &amp; D Plant - Customer</v>
      </c>
      <c r="I192" s="98">
        <f>'DepExp. Class.'!J$192</f>
        <v>0</v>
      </c>
      <c r="J192" s="106">
        <f t="shared" ref="J192:J225" si="119">$I192*VLOOKUP($G192,alloc,6)</f>
        <v>0</v>
      </c>
      <c r="K192" s="106">
        <f t="shared" ref="K192:K225" si="120">$I192*VLOOKUP($G192,alloc,7)</f>
        <v>0</v>
      </c>
      <c r="L192" s="106">
        <f t="shared" ref="L192:L225" si="121">$I192*VLOOKUP($G192,alloc,8)</f>
        <v>0</v>
      </c>
      <c r="M192" s="106">
        <f t="shared" ref="M192:M225" si="122">$I192*VLOOKUP($G192,alloc,9)</f>
        <v>0</v>
      </c>
      <c r="N192" s="106">
        <f t="shared" ref="N192:N225" si="123">$I192*VLOOKUP($G192,alloc,10)</f>
        <v>0</v>
      </c>
      <c r="O192" s="106">
        <f t="shared" ref="O192:O225" si="124">$I192*VLOOKUP($G192,alloc,11)</f>
        <v>0</v>
      </c>
      <c r="P192" s="106">
        <f t="shared" ref="P192:P225" si="125">$I192*VLOOKUP($G192,alloc,12)</f>
        <v>0</v>
      </c>
      <c r="Q192" s="106">
        <f t="shared" ref="Q192:Q225" si="126">$I192*VLOOKUP($G192,alloc,13)</f>
        <v>0</v>
      </c>
      <c r="R192" s="106">
        <f t="shared" ref="R192:R225" si="127">$I192*VLOOKUP($G192,alloc,14)</f>
        <v>0</v>
      </c>
      <c r="S192" s="106">
        <f t="shared" ref="S192:S225" si="128">$I192*VLOOKUP($G192,alloc,15)</f>
        <v>0</v>
      </c>
      <c r="T192" s="106">
        <f t="shared" ref="T192:T225" si="129">$I192*VLOOKUP($G192,alloc,16)</f>
        <v>0</v>
      </c>
      <c r="U192" s="106">
        <f t="shared" ref="U192:U225" si="130">$I192*VLOOKUP($G192,alloc,17)</f>
        <v>0</v>
      </c>
      <c r="V192" s="106">
        <f t="shared" ref="V192:V225" si="131">$I192*VLOOKUP($G192,alloc,18)</f>
        <v>0</v>
      </c>
      <c r="W192" s="106">
        <f t="shared" ref="W192:W225" si="132">$I192*VLOOKUP($G192,alloc,19)</f>
        <v>0</v>
      </c>
      <c r="X192" s="106">
        <f t="shared" ref="X192:X225" si="133">$I192*VLOOKUP($G192,alloc,20)</f>
        <v>0</v>
      </c>
      <c r="Y192" s="98">
        <f t="shared" ref="Y192:Y225" si="134">SUM(J192:X192)-I192</f>
        <v>0</v>
      </c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115"/>
        <v>182</v>
      </c>
      <c r="C193" s="97">
        <v>39000</v>
      </c>
      <c r="E193" s="107" t="s">
        <v>139</v>
      </c>
      <c r="G193" s="118">
        <v>6.2</v>
      </c>
      <c r="H193" s="106" t="str">
        <f t="shared" si="118"/>
        <v>P, S, T &amp; D Plant - Customer</v>
      </c>
      <c r="I193" s="98">
        <f>'DepExp. Class.'!J$193</f>
        <v>11470.317177551417</v>
      </c>
      <c r="J193" s="106">
        <f t="shared" si="119"/>
        <v>9385.0735993615872</v>
      </c>
      <c r="K193" s="106">
        <f t="shared" si="120"/>
        <v>2010.8002325816767</v>
      </c>
      <c r="L193" s="106">
        <f t="shared" si="121"/>
        <v>3.0550754913448008</v>
      </c>
      <c r="M193" s="106">
        <f t="shared" si="122"/>
        <v>44.994937521478136</v>
      </c>
      <c r="N193" s="106">
        <f t="shared" si="123"/>
        <v>26.393332595329305</v>
      </c>
      <c r="O193" s="106">
        <f t="shared" si="124"/>
        <v>0</v>
      </c>
      <c r="P193" s="106">
        <f t="shared" si="125"/>
        <v>0</v>
      </c>
      <c r="Q193" s="106">
        <f t="shared" si="126"/>
        <v>0</v>
      </c>
      <c r="R193" s="106">
        <f t="shared" si="127"/>
        <v>0</v>
      </c>
      <c r="S193" s="106">
        <f t="shared" si="128"/>
        <v>0</v>
      </c>
      <c r="T193" s="106">
        <f t="shared" si="129"/>
        <v>0</v>
      </c>
      <c r="U193" s="106">
        <f t="shared" si="130"/>
        <v>0</v>
      </c>
      <c r="V193" s="106">
        <f t="shared" si="131"/>
        <v>0</v>
      </c>
      <c r="W193" s="106">
        <f t="shared" si="132"/>
        <v>0</v>
      </c>
      <c r="X193" s="106">
        <f t="shared" si="133"/>
        <v>0</v>
      </c>
      <c r="Y193" s="98">
        <f t="shared" si="134"/>
        <v>0</v>
      </c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115"/>
        <v>183</v>
      </c>
      <c r="C194" s="97">
        <v>36602</v>
      </c>
      <c r="E194" s="107" t="s">
        <v>139</v>
      </c>
      <c r="G194" s="118">
        <v>6.2</v>
      </c>
      <c r="H194" s="106" t="str">
        <f t="shared" si="118"/>
        <v>P, S, T &amp; D Plant - Customer</v>
      </c>
      <c r="I194" s="98">
        <f>'DepExp. Class.'!J$194</f>
        <v>0</v>
      </c>
      <c r="J194" s="106">
        <f t="shared" si="119"/>
        <v>0</v>
      </c>
      <c r="K194" s="106">
        <f t="shared" si="120"/>
        <v>0</v>
      </c>
      <c r="L194" s="106">
        <f t="shared" si="121"/>
        <v>0</v>
      </c>
      <c r="M194" s="106">
        <f t="shared" si="122"/>
        <v>0</v>
      </c>
      <c r="N194" s="106">
        <f t="shared" si="123"/>
        <v>0</v>
      </c>
      <c r="O194" s="106">
        <f t="shared" si="124"/>
        <v>0</v>
      </c>
      <c r="P194" s="106">
        <f t="shared" si="125"/>
        <v>0</v>
      </c>
      <c r="Q194" s="106">
        <f t="shared" si="126"/>
        <v>0</v>
      </c>
      <c r="R194" s="106">
        <f t="shared" si="127"/>
        <v>0</v>
      </c>
      <c r="S194" s="106">
        <f t="shared" si="128"/>
        <v>0</v>
      </c>
      <c r="T194" s="106">
        <f t="shared" si="129"/>
        <v>0</v>
      </c>
      <c r="U194" s="106">
        <f t="shared" si="130"/>
        <v>0</v>
      </c>
      <c r="V194" s="106">
        <f t="shared" si="131"/>
        <v>0</v>
      </c>
      <c r="W194" s="106">
        <f t="shared" si="132"/>
        <v>0</v>
      </c>
      <c r="X194" s="106">
        <f t="shared" si="133"/>
        <v>0</v>
      </c>
      <c r="Y194" s="98">
        <f t="shared" si="134"/>
        <v>0</v>
      </c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115"/>
        <v>184</v>
      </c>
      <c r="C195" s="97">
        <v>37503</v>
      </c>
      <c r="E195" s="107" t="s">
        <v>278</v>
      </c>
      <c r="G195" s="118">
        <v>6.2</v>
      </c>
      <c r="H195" s="106" t="str">
        <f t="shared" si="118"/>
        <v>P, S, T &amp; D Plant - Customer</v>
      </c>
      <c r="I195" s="98">
        <f>'DepExp. Class.'!J$195</f>
        <v>0</v>
      </c>
      <c r="J195" s="106">
        <f t="shared" si="119"/>
        <v>0</v>
      </c>
      <c r="K195" s="106">
        <f t="shared" si="120"/>
        <v>0</v>
      </c>
      <c r="L195" s="106">
        <f t="shared" si="121"/>
        <v>0</v>
      </c>
      <c r="M195" s="106">
        <f t="shared" si="122"/>
        <v>0</v>
      </c>
      <c r="N195" s="106">
        <f t="shared" si="123"/>
        <v>0</v>
      </c>
      <c r="O195" s="106">
        <f t="shared" si="124"/>
        <v>0</v>
      </c>
      <c r="P195" s="106">
        <f t="shared" si="125"/>
        <v>0</v>
      </c>
      <c r="Q195" s="106">
        <f t="shared" si="126"/>
        <v>0</v>
      </c>
      <c r="R195" s="106">
        <f t="shared" si="127"/>
        <v>0</v>
      </c>
      <c r="S195" s="106">
        <f t="shared" si="128"/>
        <v>0</v>
      </c>
      <c r="T195" s="106">
        <f t="shared" si="129"/>
        <v>0</v>
      </c>
      <c r="U195" s="106">
        <f t="shared" si="130"/>
        <v>0</v>
      </c>
      <c r="V195" s="106">
        <f t="shared" si="131"/>
        <v>0</v>
      </c>
      <c r="W195" s="106">
        <f t="shared" si="132"/>
        <v>0</v>
      </c>
      <c r="X195" s="106">
        <f t="shared" si="133"/>
        <v>0</v>
      </c>
      <c r="Y195" s="98">
        <f t="shared" si="134"/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115"/>
        <v>185</v>
      </c>
      <c r="C196" s="97">
        <v>39004</v>
      </c>
      <c r="E196" s="107" t="s">
        <v>293</v>
      </c>
      <c r="G196" s="118">
        <v>6.2</v>
      </c>
      <c r="H196" s="106" t="str">
        <f t="shared" si="118"/>
        <v>P, S, T &amp; D Plant - Customer</v>
      </c>
      <c r="I196" s="98">
        <f>'DepExp. Class.'!J$196</f>
        <v>0</v>
      </c>
      <c r="J196" s="106">
        <f t="shared" si="119"/>
        <v>0</v>
      </c>
      <c r="K196" s="106">
        <f t="shared" si="120"/>
        <v>0</v>
      </c>
      <c r="L196" s="106">
        <f t="shared" si="121"/>
        <v>0</v>
      </c>
      <c r="M196" s="106">
        <f t="shared" si="122"/>
        <v>0</v>
      </c>
      <c r="N196" s="106">
        <f t="shared" si="123"/>
        <v>0</v>
      </c>
      <c r="O196" s="106">
        <f t="shared" si="124"/>
        <v>0</v>
      </c>
      <c r="P196" s="106">
        <f t="shared" si="125"/>
        <v>0</v>
      </c>
      <c r="Q196" s="106">
        <f t="shared" si="126"/>
        <v>0</v>
      </c>
      <c r="R196" s="106">
        <f t="shared" si="127"/>
        <v>0</v>
      </c>
      <c r="S196" s="106">
        <f t="shared" si="128"/>
        <v>0</v>
      </c>
      <c r="T196" s="106">
        <f t="shared" si="129"/>
        <v>0</v>
      </c>
      <c r="U196" s="106">
        <f t="shared" si="130"/>
        <v>0</v>
      </c>
      <c r="V196" s="106">
        <f t="shared" si="131"/>
        <v>0</v>
      </c>
      <c r="W196" s="106">
        <f t="shared" si="132"/>
        <v>0</v>
      </c>
      <c r="X196" s="106">
        <f t="shared" si="133"/>
        <v>0</v>
      </c>
      <c r="Y196" s="98">
        <f t="shared" si="134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115"/>
        <v>186</v>
      </c>
      <c r="C197" s="97">
        <v>39009</v>
      </c>
      <c r="E197" s="107" t="s">
        <v>294</v>
      </c>
      <c r="G197" s="118">
        <v>6.2</v>
      </c>
      <c r="H197" s="106" t="str">
        <f t="shared" si="118"/>
        <v>P, S, T &amp; D Plant - Customer</v>
      </c>
      <c r="I197" s="98">
        <f>'DepExp. Class.'!J$197</f>
        <v>5249.5260805780035</v>
      </c>
      <c r="J197" s="106">
        <f t="shared" si="119"/>
        <v>4295.1897375962417</v>
      </c>
      <c r="K197" s="106">
        <f t="shared" si="120"/>
        <v>920.26646694901387</v>
      </c>
      <c r="L197" s="106">
        <f t="shared" si="121"/>
        <v>1.3981913683552367</v>
      </c>
      <c r="M197" s="106">
        <f t="shared" si="122"/>
        <v>20.592464389323855</v>
      </c>
      <c r="N197" s="106">
        <f t="shared" si="123"/>
        <v>12.079220275068948</v>
      </c>
      <c r="O197" s="106">
        <f t="shared" si="124"/>
        <v>0</v>
      </c>
      <c r="P197" s="106">
        <f t="shared" si="125"/>
        <v>0</v>
      </c>
      <c r="Q197" s="106">
        <f t="shared" si="126"/>
        <v>0</v>
      </c>
      <c r="R197" s="106">
        <f t="shared" si="127"/>
        <v>0</v>
      </c>
      <c r="S197" s="106">
        <f t="shared" si="128"/>
        <v>0</v>
      </c>
      <c r="T197" s="106">
        <f t="shared" si="129"/>
        <v>0</v>
      </c>
      <c r="U197" s="106">
        <f t="shared" si="130"/>
        <v>0</v>
      </c>
      <c r="V197" s="106">
        <f t="shared" si="131"/>
        <v>0</v>
      </c>
      <c r="W197" s="106">
        <f t="shared" si="132"/>
        <v>0</v>
      </c>
      <c r="X197" s="106">
        <f t="shared" si="133"/>
        <v>0</v>
      </c>
      <c r="Y197" s="98">
        <f t="shared" si="134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115"/>
        <v>187</v>
      </c>
      <c r="C198" s="97">
        <v>39100</v>
      </c>
      <c r="E198" s="107" t="s">
        <v>295</v>
      </c>
      <c r="G198" s="118">
        <v>6.2</v>
      </c>
      <c r="H198" s="106" t="str">
        <f t="shared" si="118"/>
        <v>P, S, T &amp; D Plant - Customer</v>
      </c>
      <c r="I198" s="98">
        <f>'DepExp. Class.'!J$198</f>
        <v>8238.8885713463023</v>
      </c>
      <c r="J198" s="106">
        <f t="shared" si="119"/>
        <v>6741.1017866491329</v>
      </c>
      <c r="K198" s="106">
        <f t="shared" si="120"/>
        <v>1444.3156888373151</v>
      </c>
      <c r="L198" s="106">
        <f t="shared" si="121"/>
        <v>2.1943967338149957</v>
      </c>
      <c r="M198" s="106">
        <f t="shared" si="122"/>
        <v>32.318921157617254</v>
      </c>
      <c r="N198" s="106">
        <f t="shared" si="123"/>
        <v>18.957777968422331</v>
      </c>
      <c r="O198" s="106">
        <f t="shared" si="124"/>
        <v>0</v>
      </c>
      <c r="P198" s="106">
        <f t="shared" si="125"/>
        <v>0</v>
      </c>
      <c r="Q198" s="106">
        <f t="shared" si="126"/>
        <v>0</v>
      </c>
      <c r="R198" s="106">
        <f t="shared" si="127"/>
        <v>0</v>
      </c>
      <c r="S198" s="106">
        <f t="shared" si="128"/>
        <v>0</v>
      </c>
      <c r="T198" s="106">
        <f t="shared" si="129"/>
        <v>0</v>
      </c>
      <c r="U198" s="106">
        <f t="shared" si="130"/>
        <v>0</v>
      </c>
      <c r="V198" s="106">
        <f t="shared" si="131"/>
        <v>0</v>
      </c>
      <c r="W198" s="106">
        <f t="shared" si="132"/>
        <v>0</v>
      </c>
      <c r="X198" s="106">
        <f t="shared" si="133"/>
        <v>0</v>
      </c>
      <c r="Y198" s="98">
        <f t="shared" si="134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115"/>
        <v>188</v>
      </c>
      <c r="C199" s="97">
        <v>39102</v>
      </c>
      <c r="E199" s="107" t="s">
        <v>296</v>
      </c>
      <c r="G199" s="118">
        <v>6.2</v>
      </c>
      <c r="H199" s="106" t="str">
        <f t="shared" si="118"/>
        <v>P, S, T &amp; D Plant - Customer</v>
      </c>
      <c r="I199" s="98">
        <f>'DepExp. Class.'!J$199</f>
        <v>0</v>
      </c>
      <c r="J199" s="106">
        <f t="shared" si="119"/>
        <v>0</v>
      </c>
      <c r="K199" s="106">
        <f t="shared" si="120"/>
        <v>0</v>
      </c>
      <c r="L199" s="106">
        <f t="shared" si="121"/>
        <v>0</v>
      </c>
      <c r="M199" s="106">
        <f t="shared" si="122"/>
        <v>0</v>
      </c>
      <c r="N199" s="106">
        <f t="shared" si="123"/>
        <v>0</v>
      </c>
      <c r="O199" s="106">
        <f t="shared" si="124"/>
        <v>0</v>
      </c>
      <c r="P199" s="106">
        <f t="shared" si="125"/>
        <v>0</v>
      </c>
      <c r="Q199" s="106">
        <f t="shared" si="126"/>
        <v>0</v>
      </c>
      <c r="R199" s="106">
        <f t="shared" si="127"/>
        <v>0</v>
      </c>
      <c r="S199" s="106">
        <f t="shared" si="128"/>
        <v>0</v>
      </c>
      <c r="T199" s="106">
        <f t="shared" si="129"/>
        <v>0</v>
      </c>
      <c r="U199" s="106">
        <f t="shared" si="130"/>
        <v>0</v>
      </c>
      <c r="V199" s="106">
        <f t="shared" si="131"/>
        <v>0</v>
      </c>
      <c r="W199" s="106">
        <f t="shared" si="132"/>
        <v>0</v>
      </c>
      <c r="X199" s="106">
        <f t="shared" si="133"/>
        <v>0</v>
      </c>
      <c r="Y199" s="98">
        <f t="shared" si="134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115"/>
        <v>189</v>
      </c>
      <c r="C200" s="97">
        <v>39103</v>
      </c>
      <c r="E200" s="107" t="s">
        <v>297</v>
      </c>
      <c r="G200" s="118">
        <v>6.2</v>
      </c>
      <c r="H200" s="106" t="str">
        <f t="shared" si="118"/>
        <v>P, S, T &amp; D Plant - Customer</v>
      </c>
      <c r="I200" s="98">
        <f>'DepExp. Class.'!J$200</f>
        <v>0</v>
      </c>
      <c r="J200" s="106">
        <f t="shared" si="119"/>
        <v>0</v>
      </c>
      <c r="K200" s="106">
        <f t="shared" si="120"/>
        <v>0</v>
      </c>
      <c r="L200" s="106">
        <f t="shared" si="121"/>
        <v>0</v>
      </c>
      <c r="M200" s="106">
        <f t="shared" si="122"/>
        <v>0</v>
      </c>
      <c r="N200" s="106">
        <f t="shared" si="123"/>
        <v>0</v>
      </c>
      <c r="O200" s="106">
        <f t="shared" si="124"/>
        <v>0</v>
      </c>
      <c r="P200" s="106">
        <f t="shared" si="125"/>
        <v>0</v>
      </c>
      <c r="Q200" s="106">
        <f t="shared" si="126"/>
        <v>0</v>
      </c>
      <c r="R200" s="106">
        <f t="shared" si="127"/>
        <v>0</v>
      </c>
      <c r="S200" s="106">
        <f t="shared" si="128"/>
        <v>0</v>
      </c>
      <c r="T200" s="106">
        <f t="shared" si="129"/>
        <v>0</v>
      </c>
      <c r="U200" s="106">
        <f t="shared" si="130"/>
        <v>0</v>
      </c>
      <c r="V200" s="106">
        <f t="shared" si="131"/>
        <v>0</v>
      </c>
      <c r="W200" s="106">
        <f t="shared" si="132"/>
        <v>0</v>
      </c>
      <c r="X200" s="106">
        <f t="shared" si="133"/>
        <v>0</v>
      </c>
      <c r="Y200" s="98">
        <f t="shared" si="134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115"/>
        <v>190</v>
      </c>
      <c r="C201" s="97">
        <v>39200</v>
      </c>
      <c r="E201" s="107" t="s">
        <v>298</v>
      </c>
      <c r="G201" s="118">
        <v>6.2</v>
      </c>
      <c r="H201" s="106" t="str">
        <f t="shared" si="118"/>
        <v>P, S, T &amp; D Plant - Customer</v>
      </c>
      <c r="I201" s="98">
        <f>'DepExp. Class.'!J$201</f>
        <v>757.80790789261528</v>
      </c>
      <c r="J201" s="106">
        <f t="shared" si="119"/>
        <v>620.04239984483559</v>
      </c>
      <c r="K201" s="106">
        <f t="shared" si="120"/>
        <v>132.84726950924579</v>
      </c>
      <c r="L201" s="106">
        <f t="shared" si="121"/>
        <v>0.20183926309213251</v>
      </c>
      <c r="M201" s="106">
        <f t="shared" si="122"/>
        <v>2.9726745076973646</v>
      </c>
      <c r="N201" s="106">
        <f t="shared" si="123"/>
        <v>1.7437247677444021</v>
      </c>
      <c r="O201" s="106">
        <f t="shared" si="124"/>
        <v>0</v>
      </c>
      <c r="P201" s="106">
        <f t="shared" si="125"/>
        <v>0</v>
      </c>
      <c r="Q201" s="106">
        <f t="shared" si="126"/>
        <v>0</v>
      </c>
      <c r="R201" s="106">
        <f t="shared" si="127"/>
        <v>0</v>
      </c>
      <c r="S201" s="106">
        <f t="shared" si="128"/>
        <v>0</v>
      </c>
      <c r="T201" s="106">
        <f t="shared" si="129"/>
        <v>0</v>
      </c>
      <c r="U201" s="106">
        <f t="shared" si="130"/>
        <v>0</v>
      </c>
      <c r="V201" s="106">
        <f t="shared" si="131"/>
        <v>0</v>
      </c>
      <c r="W201" s="106">
        <f t="shared" si="132"/>
        <v>0</v>
      </c>
      <c r="X201" s="106">
        <f t="shared" si="133"/>
        <v>0</v>
      </c>
      <c r="Y201" s="98">
        <f t="shared" si="134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115"/>
        <v>191</v>
      </c>
      <c r="C202" s="97">
        <v>39201</v>
      </c>
      <c r="E202" s="107" t="s">
        <v>299</v>
      </c>
      <c r="G202" s="118">
        <v>6.2</v>
      </c>
      <c r="H202" s="106" t="str">
        <f t="shared" si="118"/>
        <v>P, S, T &amp; D Plant - Customer</v>
      </c>
      <c r="I202" s="98">
        <f>'DepExp. Class.'!J$202</f>
        <v>0</v>
      </c>
      <c r="J202" s="106">
        <f t="shared" si="119"/>
        <v>0</v>
      </c>
      <c r="K202" s="106">
        <f t="shared" si="120"/>
        <v>0</v>
      </c>
      <c r="L202" s="106">
        <f t="shared" si="121"/>
        <v>0</v>
      </c>
      <c r="M202" s="106">
        <f t="shared" si="122"/>
        <v>0</v>
      </c>
      <c r="N202" s="106">
        <f t="shared" si="123"/>
        <v>0</v>
      </c>
      <c r="O202" s="106">
        <f t="shared" si="124"/>
        <v>0</v>
      </c>
      <c r="P202" s="106">
        <f t="shared" si="125"/>
        <v>0</v>
      </c>
      <c r="Q202" s="106">
        <f t="shared" si="126"/>
        <v>0</v>
      </c>
      <c r="R202" s="106">
        <f t="shared" si="127"/>
        <v>0</v>
      </c>
      <c r="S202" s="106">
        <f t="shared" si="128"/>
        <v>0</v>
      </c>
      <c r="T202" s="106">
        <f t="shared" si="129"/>
        <v>0</v>
      </c>
      <c r="U202" s="106">
        <f t="shared" si="130"/>
        <v>0</v>
      </c>
      <c r="V202" s="106">
        <f t="shared" si="131"/>
        <v>0</v>
      </c>
      <c r="W202" s="106">
        <f t="shared" si="132"/>
        <v>0</v>
      </c>
      <c r="X202" s="106">
        <f t="shared" si="133"/>
        <v>0</v>
      </c>
      <c r="Y202" s="98">
        <f t="shared" si="134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115"/>
        <v>192</v>
      </c>
      <c r="C203" s="97">
        <v>39202</v>
      </c>
      <c r="E203" s="107" t="s">
        <v>300</v>
      </c>
      <c r="G203" s="118">
        <v>6.2</v>
      </c>
      <c r="H203" s="106" t="str">
        <f t="shared" si="118"/>
        <v>P, S, T &amp; D Plant - Customer</v>
      </c>
      <c r="I203" s="98">
        <f>'DepExp. Class.'!J$203</f>
        <v>0</v>
      </c>
      <c r="J203" s="106">
        <f t="shared" si="119"/>
        <v>0</v>
      </c>
      <c r="K203" s="106">
        <f t="shared" si="120"/>
        <v>0</v>
      </c>
      <c r="L203" s="106">
        <f t="shared" si="121"/>
        <v>0</v>
      </c>
      <c r="M203" s="106">
        <f t="shared" si="122"/>
        <v>0</v>
      </c>
      <c r="N203" s="106">
        <f t="shared" si="123"/>
        <v>0</v>
      </c>
      <c r="O203" s="106">
        <f t="shared" si="124"/>
        <v>0</v>
      </c>
      <c r="P203" s="106">
        <f t="shared" si="125"/>
        <v>0</v>
      </c>
      <c r="Q203" s="106">
        <f t="shared" si="126"/>
        <v>0</v>
      </c>
      <c r="R203" s="106">
        <f t="shared" si="127"/>
        <v>0</v>
      </c>
      <c r="S203" s="106">
        <f t="shared" si="128"/>
        <v>0</v>
      </c>
      <c r="T203" s="106">
        <f t="shared" si="129"/>
        <v>0</v>
      </c>
      <c r="U203" s="106">
        <f t="shared" si="130"/>
        <v>0</v>
      </c>
      <c r="V203" s="106">
        <f t="shared" si="131"/>
        <v>0</v>
      </c>
      <c r="W203" s="106">
        <f t="shared" si="132"/>
        <v>0</v>
      </c>
      <c r="X203" s="106">
        <f t="shared" si="133"/>
        <v>0</v>
      </c>
      <c r="Y203" s="98">
        <f t="shared" si="134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115"/>
        <v>193</v>
      </c>
      <c r="C204" s="97">
        <v>39300</v>
      </c>
      <c r="E204" s="107" t="s">
        <v>186</v>
      </c>
      <c r="G204" s="118">
        <v>6.2</v>
      </c>
      <c r="H204" s="106" t="str">
        <f t="shared" si="118"/>
        <v>P, S, T &amp; D Plant - Customer</v>
      </c>
      <c r="I204" s="98">
        <f>'DepExp. Class.'!J$204</f>
        <v>0</v>
      </c>
      <c r="J204" s="106">
        <f t="shared" si="119"/>
        <v>0</v>
      </c>
      <c r="K204" s="106">
        <f t="shared" si="120"/>
        <v>0</v>
      </c>
      <c r="L204" s="106">
        <f t="shared" si="121"/>
        <v>0</v>
      </c>
      <c r="M204" s="106">
        <f t="shared" si="122"/>
        <v>0</v>
      </c>
      <c r="N204" s="106">
        <f t="shared" si="123"/>
        <v>0</v>
      </c>
      <c r="O204" s="106">
        <f t="shared" si="124"/>
        <v>0</v>
      </c>
      <c r="P204" s="106">
        <f t="shared" si="125"/>
        <v>0</v>
      </c>
      <c r="Q204" s="106">
        <f t="shared" si="126"/>
        <v>0</v>
      </c>
      <c r="R204" s="106">
        <f t="shared" si="127"/>
        <v>0</v>
      </c>
      <c r="S204" s="106">
        <f t="shared" si="128"/>
        <v>0</v>
      </c>
      <c r="T204" s="106">
        <f t="shared" si="129"/>
        <v>0</v>
      </c>
      <c r="U204" s="106">
        <f t="shared" si="130"/>
        <v>0</v>
      </c>
      <c r="V204" s="106">
        <f t="shared" si="131"/>
        <v>0</v>
      </c>
      <c r="W204" s="106">
        <f t="shared" si="132"/>
        <v>0</v>
      </c>
      <c r="X204" s="106">
        <f t="shared" si="133"/>
        <v>0</v>
      </c>
      <c r="Y204" s="98">
        <f t="shared" si="134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115"/>
        <v>194</v>
      </c>
      <c r="C205" s="97">
        <v>39400</v>
      </c>
      <c r="E205" s="107" t="s">
        <v>301</v>
      </c>
      <c r="G205" s="118">
        <v>6.2</v>
      </c>
      <c r="H205" s="106" t="str">
        <f t="shared" si="118"/>
        <v>P, S, T &amp; D Plant - Customer</v>
      </c>
      <c r="I205" s="98">
        <f>'DepExp. Class.'!J$205</f>
        <v>177.35679537685735</v>
      </c>
      <c r="J205" s="106">
        <f t="shared" si="119"/>
        <v>145.11425902121772</v>
      </c>
      <c r="K205" s="106">
        <f t="shared" si="120"/>
        <v>31.091475490467271</v>
      </c>
      <c r="L205" s="106">
        <f t="shared" si="121"/>
        <v>4.7238310012884817E-2</v>
      </c>
      <c r="M205" s="106">
        <f t="shared" si="122"/>
        <v>0.69572251607909008</v>
      </c>
      <c r="N205" s="106">
        <f t="shared" si="123"/>
        <v>0.40810003908038628</v>
      </c>
      <c r="O205" s="106">
        <f t="shared" si="124"/>
        <v>0</v>
      </c>
      <c r="P205" s="106">
        <f t="shared" si="125"/>
        <v>0</v>
      </c>
      <c r="Q205" s="106">
        <f t="shared" si="126"/>
        <v>0</v>
      </c>
      <c r="R205" s="106">
        <f t="shared" si="127"/>
        <v>0</v>
      </c>
      <c r="S205" s="106">
        <f t="shared" si="128"/>
        <v>0</v>
      </c>
      <c r="T205" s="106">
        <f t="shared" si="129"/>
        <v>0</v>
      </c>
      <c r="U205" s="106">
        <f t="shared" si="130"/>
        <v>0</v>
      </c>
      <c r="V205" s="106">
        <f t="shared" si="131"/>
        <v>0</v>
      </c>
      <c r="W205" s="106">
        <f t="shared" si="132"/>
        <v>0</v>
      </c>
      <c r="X205" s="106">
        <f t="shared" si="133"/>
        <v>0</v>
      </c>
      <c r="Y205" s="98">
        <f t="shared" si="134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115"/>
        <v>195</v>
      </c>
      <c r="C206" s="97">
        <v>39600</v>
      </c>
      <c r="E206" s="107" t="s">
        <v>302</v>
      </c>
      <c r="G206" s="118">
        <v>6.2</v>
      </c>
      <c r="H206" s="106" t="str">
        <f t="shared" si="118"/>
        <v>P, S, T &amp; D Plant - Customer</v>
      </c>
      <c r="I206" s="98">
        <f>'DepExp. Class.'!J$206</f>
        <v>0</v>
      </c>
      <c r="J206" s="106">
        <f t="shared" si="119"/>
        <v>0</v>
      </c>
      <c r="K206" s="106">
        <f t="shared" si="120"/>
        <v>0</v>
      </c>
      <c r="L206" s="106">
        <f t="shared" si="121"/>
        <v>0</v>
      </c>
      <c r="M206" s="106">
        <f t="shared" si="122"/>
        <v>0</v>
      </c>
      <c r="N206" s="106">
        <f t="shared" si="123"/>
        <v>0</v>
      </c>
      <c r="O206" s="106">
        <f t="shared" si="124"/>
        <v>0</v>
      </c>
      <c r="P206" s="106">
        <f t="shared" si="125"/>
        <v>0</v>
      </c>
      <c r="Q206" s="106">
        <f t="shared" si="126"/>
        <v>0</v>
      </c>
      <c r="R206" s="106">
        <f t="shared" si="127"/>
        <v>0</v>
      </c>
      <c r="S206" s="106">
        <f t="shared" si="128"/>
        <v>0</v>
      </c>
      <c r="T206" s="106">
        <f t="shared" si="129"/>
        <v>0</v>
      </c>
      <c r="U206" s="106">
        <f t="shared" si="130"/>
        <v>0</v>
      </c>
      <c r="V206" s="106">
        <f t="shared" si="131"/>
        <v>0</v>
      </c>
      <c r="W206" s="106">
        <f t="shared" si="132"/>
        <v>0</v>
      </c>
      <c r="X206" s="106">
        <f t="shared" si="133"/>
        <v>0</v>
      </c>
      <c r="Y206" s="98">
        <f t="shared" si="134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115"/>
        <v>196</v>
      </c>
      <c r="C207" s="97">
        <v>39603</v>
      </c>
      <c r="E207" s="107" t="s">
        <v>303</v>
      </c>
      <c r="G207" s="118">
        <v>6.2</v>
      </c>
      <c r="H207" s="106" t="str">
        <f t="shared" si="118"/>
        <v>P, S, T &amp; D Plant - Customer</v>
      </c>
      <c r="I207" s="98">
        <f>'DepExp. Class.'!J$207</f>
        <v>0</v>
      </c>
      <c r="J207" s="106">
        <f t="shared" si="119"/>
        <v>0</v>
      </c>
      <c r="K207" s="106">
        <f t="shared" si="120"/>
        <v>0</v>
      </c>
      <c r="L207" s="106">
        <f t="shared" si="121"/>
        <v>0</v>
      </c>
      <c r="M207" s="106">
        <f t="shared" si="122"/>
        <v>0</v>
      </c>
      <c r="N207" s="106">
        <f t="shared" si="123"/>
        <v>0</v>
      </c>
      <c r="O207" s="106">
        <f t="shared" si="124"/>
        <v>0</v>
      </c>
      <c r="P207" s="106">
        <f t="shared" si="125"/>
        <v>0</v>
      </c>
      <c r="Q207" s="106">
        <f t="shared" si="126"/>
        <v>0</v>
      </c>
      <c r="R207" s="106">
        <f t="shared" si="127"/>
        <v>0</v>
      </c>
      <c r="S207" s="106">
        <f t="shared" si="128"/>
        <v>0</v>
      </c>
      <c r="T207" s="106">
        <f t="shared" si="129"/>
        <v>0</v>
      </c>
      <c r="U207" s="106">
        <f t="shared" si="130"/>
        <v>0</v>
      </c>
      <c r="V207" s="106">
        <f t="shared" si="131"/>
        <v>0</v>
      </c>
      <c r="W207" s="106">
        <f t="shared" si="132"/>
        <v>0</v>
      </c>
      <c r="X207" s="106">
        <f t="shared" si="133"/>
        <v>0</v>
      </c>
      <c r="Y207" s="98">
        <f t="shared" si="134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ref="A208:A271" si="135">A207+1</f>
        <v>197</v>
      </c>
      <c r="C208" s="97">
        <v>39604</v>
      </c>
      <c r="E208" s="107" t="s">
        <v>304</v>
      </c>
      <c r="G208" s="118">
        <v>6.2</v>
      </c>
      <c r="H208" s="106" t="str">
        <f t="shared" si="118"/>
        <v>P, S, T &amp; D Plant - Customer</v>
      </c>
      <c r="I208" s="98">
        <f>'DepExp. Class.'!J$208</f>
        <v>0</v>
      </c>
      <c r="J208" s="106">
        <f t="shared" si="119"/>
        <v>0</v>
      </c>
      <c r="K208" s="106">
        <f t="shared" si="120"/>
        <v>0</v>
      </c>
      <c r="L208" s="106">
        <f t="shared" si="121"/>
        <v>0</v>
      </c>
      <c r="M208" s="106">
        <f t="shared" si="122"/>
        <v>0</v>
      </c>
      <c r="N208" s="106">
        <f t="shared" si="123"/>
        <v>0</v>
      </c>
      <c r="O208" s="106">
        <f t="shared" si="124"/>
        <v>0</v>
      </c>
      <c r="P208" s="106">
        <f t="shared" si="125"/>
        <v>0</v>
      </c>
      <c r="Q208" s="106">
        <f t="shared" si="126"/>
        <v>0</v>
      </c>
      <c r="R208" s="106">
        <f t="shared" si="127"/>
        <v>0</v>
      </c>
      <c r="S208" s="106">
        <f t="shared" si="128"/>
        <v>0</v>
      </c>
      <c r="T208" s="106">
        <f t="shared" si="129"/>
        <v>0</v>
      </c>
      <c r="U208" s="106">
        <f t="shared" si="130"/>
        <v>0</v>
      </c>
      <c r="V208" s="106">
        <f t="shared" si="131"/>
        <v>0</v>
      </c>
      <c r="W208" s="106">
        <f t="shared" si="132"/>
        <v>0</v>
      </c>
      <c r="X208" s="106">
        <f t="shared" si="133"/>
        <v>0</v>
      </c>
      <c r="Y208" s="98">
        <f t="shared" si="134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si="135"/>
        <v>198</v>
      </c>
      <c r="C209" s="97">
        <v>39605</v>
      </c>
      <c r="E209" s="98" t="s">
        <v>305</v>
      </c>
      <c r="G209" s="118">
        <v>6.2</v>
      </c>
      <c r="H209" s="106" t="str">
        <f t="shared" si="118"/>
        <v>P, S, T &amp; D Plant - Customer</v>
      </c>
      <c r="I209" s="98">
        <f>'DepExp. Class.'!J$209</f>
        <v>0</v>
      </c>
      <c r="J209" s="106">
        <f t="shared" si="119"/>
        <v>0</v>
      </c>
      <c r="K209" s="106">
        <f t="shared" si="120"/>
        <v>0</v>
      </c>
      <c r="L209" s="106">
        <f t="shared" si="121"/>
        <v>0</v>
      </c>
      <c r="M209" s="106">
        <f t="shared" si="122"/>
        <v>0</v>
      </c>
      <c r="N209" s="106">
        <f t="shared" si="123"/>
        <v>0</v>
      </c>
      <c r="O209" s="106">
        <f t="shared" si="124"/>
        <v>0</v>
      </c>
      <c r="P209" s="106">
        <f t="shared" si="125"/>
        <v>0</v>
      </c>
      <c r="Q209" s="106">
        <f t="shared" si="126"/>
        <v>0</v>
      </c>
      <c r="R209" s="106">
        <f t="shared" si="127"/>
        <v>0</v>
      </c>
      <c r="S209" s="106">
        <f t="shared" si="128"/>
        <v>0</v>
      </c>
      <c r="T209" s="106">
        <f t="shared" si="129"/>
        <v>0</v>
      </c>
      <c r="U209" s="106">
        <f t="shared" si="130"/>
        <v>0</v>
      </c>
      <c r="V209" s="106">
        <f t="shared" si="131"/>
        <v>0</v>
      </c>
      <c r="W209" s="106">
        <f t="shared" si="132"/>
        <v>0</v>
      </c>
      <c r="X209" s="106">
        <f t="shared" si="133"/>
        <v>0</v>
      </c>
      <c r="Y209" s="98">
        <f t="shared" si="134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5"/>
        <v>199</v>
      </c>
      <c r="C210" s="97">
        <v>39700</v>
      </c>
      <c r="E210" s="107" t="s">
        <v>306</v>
      </c>
      <c r="G210" s="118">
        <v>6.2</v>
      </c>
      <c r="H210" s="106" t="str">
        <f t="shared" si="118"/>
        <v>P, S, T &amp; D Plant - Customer</v>
      </c>
      <c r="I210" s="98">
        <f>'DepExp. Class.'!J$210</f>
        <v>769.94744859821185</v>
      </c>
      <c r="J210" s="106">
        <f t="shared" si="119"/>
        <v>629.97503564042142</v>
      </c>
      <c r="K210" s="106">
        <f t="shared" si="120"/>
        <v>134.97538775535861</v>
      </c>
      <c r="L210" s="106">
        <f t="shared" si="121"/>
        <v>0.2050725837328585</v>
      </c>
      <c r="M210" s="106">
        <f t="shared" si="122"/>
        <v>3.0202946272749438</v>
      </c>
      <c r="N210" s="106">
        <f t="shared" si="123"/>
        <v>1.771657991424076</v>
      </c>
      <c r="O210" s="106">
        <f t="shared" si="124"/>
        <v>0</v>
      </c>
      <c r="P210" s="106">
        <f t="shared" si="125"/>
        <v>0</v>
      </c>
      <c r="Q210" s="106">
        <f t="shared" si="126"/>
        <v>0</v>
      </c>
      <c r="R210" s="106">
        <f t="shared" si="127"/>
        <v>0</v>
      </c>
      <c r="S210" s="106">
        <f t="shared" si="128"/>
        <v>0</v>
      </c>
      <c r="T210" s="106">
        <f t="shared" si="129"/>
        <v>0</v>
      </c>
      <c r="U210" s="106">
        <f t="shared" si="130"/>
        <v>0</v>
      </c>
      <c r="V210" s="106">
        <f t="shared" si="131"/>
        <v>0</v>
      </c>
      <c r="W210" s="106">
        <f t="shared" si="132"/>
        <v>0</v>
      </c>
      <c r="X210" s="106">
        <f t="shared" si="133"/>
        <v>0</v>
      </c>
      <c r="Y210" s="98">
        <f t="shared" si="134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5"/>
        <v>200</v>
      </c>
      <c r="C211" s="97">
        <v>39701</v>
      </c>
      <c r="E211" s="107" t="s">
        <v>307</v>
      </c>
      <c r="G211" s="118">
        <v>6.2</v>
      </c>
      <c r="H211" s="106" t="str">
        <f t="shared" si="118"/>
        <v>P, S, T &amp; D Plant - Customer</v>
      </c>
      <c r="I211" s="98">
        <f>'DepExp. Class.'!J$211</f>
        <v>0</v>
      </c>
      <c r="J211" s="106">
        <f t="shared" si="119"/>
        <v>0</v>
      </c>
      <c r="K211" s="106">
        <f t="shared" si="120"/>
        <v>0</v>
      </c>
      <c r="L211" s="106">
        <f t="shared" si="121"/>
        <v>0</v>
      </c>
      <c r="M211" s="106">
        <f t="shared" si="122"/>
        <v>0</v>
      </c>
      <c r="N211" s="106">
        <f t="shared" si="123"/>
        <v>0</v>
      </c>
      <c r="O211" s="106">
        <f t="shared" si="124"/>
        <v>0</v>
      </c>
      <c r="P211" s="106">
        <f t="shared" si="125"/>
        <v>0</v>
      </c>
      <c r="Q211" s="106">
        <f t="shared" si="126"/>
        <v>0</v>
      </c>
      <c r="R211" s="106">
        <f t="shared" si="127"/>
        <v>0</v>
      </c>
      <c r="S211" s="106">
        <f t="shared" si="128"/>
        <v>0</v>
      </c>
      <c r="T211" s="106">
        <f t="shared" si="129"/>
        <v>0</v>
      </c>
      <c r="U211" s="106">
        <f t="shared" si="130"/>
        <v>0</v>
      </c>
      <c r="V211" s="106">
        <f t="shared" si="131"/>
        <v>0</v>
      </c>
      <c r="W211" s="106">
        <f t="shared" si="132"/>
        <v>0</v>
      </c>
      <c r="X211" s="106">
        <f t="shared" si="133"/>
        <v>0</v>
      </c>
      <c r="Y211" s="98">
        <f t="shared" si="134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5"/>
        <v>201</v>
      </c>
      <c r="C212" s="97">
        <v>39702</v>
      </c>
      <c r="E212" s="107" t="s">
        <v>308</v>
      </c>
      <c r="G212" s="118">
        <v>6.2</v>
      </c>
      <c r="H212" s="106" t="str">
        <f t="shared" si="118"/>
        <v>P, S, T &amp; D Plant - Customer</v>
      </c>
      <c r="I212" s="98">
        <f>'DepExp. Class.'!J$212</f>
        <v>0</v>
      </c>
      <c r="J212" s="106">
        <f t="shared" si="119"/>
        <v>0</v>
      </c>
      <c r="K212" s="106">
        <f t="shared" si="120"/>
        <v>0</v>
      </c>
      <c r="L212" s="106">
        <f t="shared" si="121"/>
        <v>0</v>
      </c>
      <c r="M212" s="106">
        <f t="shared" si="122"/>
        <v>0</v>
      </c>
      <c r="N212" s="106">
        <f t="shared" si="123"/>
        <v>0</v>
      </c>
      <c r="O212" s="106">
        <f t="shared" si="124"/>
        <v>0</v>
      </c>
      <c r="P212" s="106">
        <f t="shared" si="125"/>
        <v>0</v>
      </c>
      <c r="Q212" s="106">
        <f t="shared" si="126"/>
        <v>0</v>
      </c>
      <c r="R212" s="106">
        <f t="shared" si="127"/>
        <v>0</v>
      </c>
      <c r="S212" s="106">
        <f t="shared" si="128"/>
        <v>0</v>
      </c>
      <c r="T212" s="106">
        <f t="shared" si="129"/>
        <v>0</v>
      </c>
      <c r="U212" s="106">
        <f t="shared" si="130"/>
        <v>0</v>
      </c>
      <c r="V212" s="106">
        <f t="shared" si="131"/>
        <v>0</v>
      </c>
      <c r="W212" s="106">
        <f t="shared" si="132"/>
        <v>0</v>
      </c>
      <c r="X212" s="106">
        <f t="shared" si="133"/>
        <v>0</v>
      </c>
      <c r="Y212" s="98">
        <f t="shared" si="134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5"/>
        <v>202</v>
      </c>
      <c r="C213" s="97">
        <v>39705</v>
      </c>
      <c r="E213" s="107" t="s">
        <v>309</v>
      </c>
      <c r="G213" s="118">
        <v>6.2</v>
      </c>
      <c r="H213" s="106" t="str">
        <f t="shared" si="118"/>
        <v>P, S, T &amp; D Plant - Customer</v>
      </c>
      <c r="I213" s="98">
        <f>'DepExp. Class.'!J$213</f>
        <v>0</v>
      </c>
      <c r="J213" s="106">
        <f t="shared" si="119"/>
        <v>0</v>
      </c>
      <c r="K213" s="106">
        <f t="shared" si="120"/>
        <v>0</v>
      </c>
      <c r="L213" s="106">
        <f t="shared" si="121"/>
        <v>0</v>
      </c>
      <c r="M213" s="106">
        <f t="shared" si="122"/>
        <v>0</v>
      </c>
      <c r="N213" s="106">
        <f t="shared" si="123"/>
        <v>0</v>
      </c>
      <c r="O213" s="106">
        <f t="shared" si="124"/>
        <v>0</v>
      </c>
      <c r="P213" s="106">
        <f t="shared" si="125"/>
        <v>0</v>
      </c>
      <c r="Q213" s="106">
        <f t="shared" si="126"/>
        <v>0</v>
      </c>
      <c r="R213" s="106">
        <f t="shared" si="127"/>
        <v>0</v>
      </c>
      <c r="S213" s="106">
        <f t="shared" si="128"/>
        <v>0</v>
      </c>
      <c r="T213" s="106">
        <f t="shared" si="129"/>
        <v>0</v>
      </c>
      <c r="U213" s="106">
        <f t="shared" si="130"/>
        <v>0</v>
      </c>
      <c r="V213" s="106">
        <f t="shared" si="131"/>
        <v>0</v>
      </c>
      <c r="W213" s="106">
        <f t="shared" si="132"/>
        <v>0</v>
      </c>
      <c r="X213" s="106">
        <f t="shared" si="133"/>
        <v>0</v>
      </c>
      <c r="Y213" s="98">
        <f t="shared" si="134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5"/>
        <v>203</v>
      </c>
      <c r="C214" s="97">
        <v>39800</v>
      </c>
      <c r="E214" s="107" t="s">
        <v>310</v>
      </c>
      <c r="G214" s="118">
        <v>6.2</v>
      </c>
      <c r="H214" s="106" t="str">
        <f t="shared" si="118"/>
        <v>P, S, T &amp; D Plant - Customer</v>
      </c>
      <c r="I214" s="98">
        <f>'DepExp. Class.'!J$214</f>
        <v>293.5996056322715</v>
      </c>
      <c r="J214" s="106">
        <f t="shared" si="119"/>
        <v>240.22473528413931</v>
      </c>
      <c r="K214" s="106">
        <f t="shared" si="120"/>
        <v>51.46938364064377</v>
      </c>
      <c r="L214" s="106">
        <f t="shared" si="121"/>
        <v>7.8199141798023827E-2</v>
      </c>
      <c r="M214" s="106">
        <f t="shared" si="122"/>
        <v>1.1517114746930424</v>
      </c>
      <c r="N214" s="106">
        <f t="shared" si="123"/>
        <v>0.67557609099736038</v>
      </c>
      <c r="O214" s="106">
        <f t="shared" si="124"/>
        <v>0</v>
      </c>
      <c r="P214" s="106">
        <f t="shared" si="125"/>
        <v>0</v>
      </c>
      <c r="Q214" s="106">
        <f t="shared" si="126"/>
        <v>0</v>
      </c>
      <c r="R214" s="106">
        <f t="shared" si="127"/>
        <v>0</v>
      </c>
      <c r="S214" s="106">
        <f t="shared" si="128"/>
        <v>0</v>
      </c>
      <c r="T214" s="106">
        <f t="shared" si="129"/>
        <v>0</v>
      </c>
      <c r="U214" s="106">
        <f t="shared" si="130"/>
        <v>0</v>
      </c>
      <c r="V214" s="106">
        <f t="shared" si="131"/>
        <v>0</v>
      </c>
      <c r="W214" s="106">
        <f t="shared" si="132"/>
        <v>0</v>
      </c>
      <c r="X214" s="106">
        <f t="shared" si="133"/>
        <v>0</v>
      </c>
      <c r="Y214" s="98">
        <f t="shared" si="134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5"/>
        <v>204</v>
      </c>
      <c r="C215" s="97">
        <v>39900</v>
      </c>
      <c r="E215" s="107" t="s">
        <v>311</v>
      </c>
      <c r="G215" s="118">
        <v>6.2</v>
      </c>
      <c r="H215" s="106" t="str">
        <f t="shared" si="118"/>
        <v>P, S, T &amp; D Plant - Customer</v>
      </c>
      <c r="I215" s="98">
        <f>'DepExp. Class.'!J$215</f>
        <v>0</v>
      </c>
      <c r="J215" s="106">
        <f t="shared" si="119"/>
        <v>0</v>
      </c>
      <c r="K215" s="106">
        <f t="shared" si="120"/>
        <v>0</v>
      </c>
      <c r="L215" s="106">
        <f t="shared" si="121"/>
        <v>0</v>
      </c>
      <c r="M215" s="106">
        <f t="shared" si="122"/>
        <v>0</v>
      </c>
      <c r="N215" s="106">
        <f t="shared" si="123"/>
        <v>0</v>
      </c>
      <c r="O215" s="106">
        <f t="shared" si="124"/>
        <v>0</v>
      </c>
      <c r="P215" s="106">
        <f t="shared" si="125"/>
        <v>0</v>
      </c>
      <c r="Q215" s="106">
        <f t="shared" si="126"/>
        <v>0</v>
      </c>
      <c r="R215" s="106">
        <f t="shared" si="127"/>
        <v>0</v>
      </c>
      <c r="S215" s="106">
        <f t="shared" si="128"/>
        <v>0</v>
      </c>
      <c r="T215" s="106">
        <f t="shared" si="129"/>
        <v>0</v>
      </c>
      <c r="U215" s="106">
        <f t="shared" si="130"/>
        <v>0</v>
      </c>
      <c r="V215" s="106">
        <f t="shared" si="131"/>
        <v>0</v>
      </c>
      <c r="W215" s="106">
        <f t="shared" si="132"/>
        <v>0</v>
      </c>
      <c r="X215" s="106">
        <f t="shared" si="133"/>
        <v>0</v>
      </c>
      <c r="Y215" s="98">
        <f t="shared" si="134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5"/>
        <v>205</v>
      </c>
      <c r="C216" s="97">
        <v>39901</v>
      </c>
      <c r="E216" s="107" t="s">
        <v>312</v>
      </c>
      <c r="G216" s="118">
        <v>6.2</v>
      </c>
      <c r="H216" s="106" t="str">
        <f t="shared" si="118"/>
        <v>P, S, T &amp; D Plant - Customer</v>
      </c>
      <c r="I216" s="98">
        <f>'DepExp. Class.'!J$216</f>
        <v>181404.13005060342</v>
      </c>
      <c r="J216" s="106">
        <f t="shared" si="119"/>
        <v>148425.80945233349</v>
      </c>
      <c r="K216" s="106">
        <f t="shared" si="120"/>
        <v>31800.992182754744</v>
      </c>
      <c r="L216" s="106">
        <f t="shared" si="121"/>
        <v>48.31630225805403</v>
      </c>
      <c r="M216" s="106">
        <f t="shared" si="122"/>
        <v>711.59911024425617</v>
      </c>
      <c r="N216" s="106">
        <f t="shared" si="123"/>
        <v>417.41300301287902</v>
      </c>
      <c r="O216" s="106">
        <f t="shared" si="124"/>
        <v>0</v>
      </c>
      <c r="P216" s="106">
        <f t="shared" si="125"/>
        <v>0</v>
      </c>
      <c r="Q216" s="106">
        <f t="shared" si="126"/>
        <v>0</v>
      </c>
      <c r="R216" s="106">
        <f t="shared" si="127"/>
        <v>0</v>
      </c>
      <c r="S216" s="106">
        <f t="shared" si="128"/>
        <v>0</v>
      </c>
      <c r="T216" s="106">
        <f t="shared" si="129"/>
        <v>0</v>
      </c>
      <c r="U216" s="106">
        <f t="shared" si="130"/>
        <v>0</v>
      </c>
      <c r="V216" s="106">
        <f t="shared" si="131"/>
        <v>0</v>
      </c>
      <c r="W216" s="106">
        <f t="shared" si="132"/>
        <v>0</v>
      </c>
      <c r="X216" s="106">
        <f t="shared" si="133"/>
        <v>0</v>
      </c>
      <c r="Y216" s="98">
        <f t="shared" si="134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5"/>
        <v>206</v>
      </c>
      <c r="C217" s="97">
        <v>39902</v>
      </c>
      <c r="E217" s="107" t="s">
        <v>313</v>
      </c>
      <c r="G217" s="118">
        <v>6.2</v>
      </c>
      <c r="H217" s="106" t="str">
        <f t="shared" si="118"/>
        <v>P, S, T &amp; D Plant - Customer</v>
      </c>
      <c r="I217" s="98">
        <f>'DepExp. Class.'!J$217</f>
        <v>51108.357719663807</v>
      </c>
      <c r="J217" s="106">
        <f t="shared" si="119"/>
        <v>41817.126005920749</v>
      </c>
      <c r="K217" s="106">
        <f t="shared" si="120"/>
        <v>8959.5340738001869</v>
      </c>
      <c r="L217" s="106">
        <f t="shared" si="121"/>
        <v>13.612517304910233</v>
      </c>
      <c r="M217" s="106">
        <f t="shared" si="122"/>
        <v>200.48419994193483</v>
      </c>
      <c r="N217" s="106">
        <f t="shared" si="123"/>
        <v>117.60092269602858</v>
      </c>
      <c r="O217" s="106">
        <f t="shared" si="124"/>
        <v>0</v>
      </c>
      <c r="P217" s="106">
        <f t="shared" si="125"/>
        <v>0</v>
      </c>
      <c r="Q217" s="106">
        <f t="shared" si="126"/>
        <v>0</v>
      </c>
      <c r="R217" s="106">
        <f t="shared" si="127"/>
        <v>0</v>
      </c>
      <c r="S217" s="106">
        <f t="shared" si="128"/>
        <v>0</v>
      </c>
      <c r="T217" s="106">
        <f t="shared" si="129"/>
        <v>0</v>
      </c>
      <c r="U217" s="106">
        <f t="shared" si="130"/>
        <v>0</v>
      </c>
      <c r="V217" s="106">
        <f t="shared" si="131"/>
        <v>0</v>
      </c>
      <c r="W217" s="106">
        <f t="shared" si="132"/>
        <v>0</v>
      </c>
      <c r="X217" s="106">
        <f t="shared" si="133"/>
        <v>0</v>
      </c>
      <c r="Y217" s="98">
        <f t="shared" si="134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5"/>
        <v>207</v>
      </c>
      <c r="C218" s="97">
        <v>39903</v>
      </c>
      <c r="E218" s="107" t="s">
        <v>314</v>
      </c>
      <c r="G218" s="118">
        <v>6.2</v>
      </c>
      <c r="H218" s="106" t="str">
        <f t="shared" si="118"/>
        <v>P, S, T &amp; D Plant - Customer</v>
      </c>
      <c r="I218" s="98">
        <f>'DepExp. Class.'!J$218</f>
        <v>13515.557599380345</v>
      </c>
      <c r="J218" s="106">
        <f t="shared" si="119"/>
        <v>11058.500026036159</v>
      </c>
      <c r="K218" s="106">
        <f t="shared" si="120"/>
        <v>2369.3404413866933</v>
      </c>
      <c r="L218" s="106">
        <f t="shared" si="121"/>
        <v>3.5998175233145839</v>
      </c>
      <c r="M218" s="106">
        <f t="shared" si="122"/>
        <v>53.017859954407669</v>
      </c>
      <c r="N218" s="106">
        <f t="shared" si="123"/>
        <v>31.099454479769282</v>
      </c>
      <c r="O218" s="106">
        <f t="shared" si="124"/>
        <v>0</v>
      </c>
      <c r="P218" s="106">
        <f t="shared" si="125"/>
        <v>0</v>
      </c>
      <c r="Q218" s="106">
        <f t="shared" si="126"/>
        <v>0</v>
      </c>
      <c r="R218" s="106">
        <f t="shared" si="127"/>
        <v>0</v>
      </c>
      <c r="S218" s="106">
        <f t="shared" si="128"/>
        <v>0</v>
      </c>
      <c r="T218" s="106">
        <f t="shared" si="129"/>
        <v>0</v>
      </c>
      <c r="U218" s="106">
        <f t="shared" si="130"/>
        <v>0</v>
      </c>
      <c r="V218" s="106">
        <f t="shared" si="131"/>
        <v>0</v>
      </c>
      <c r="W218" s="106">
        <f t="shared" si="132"/>
        <v>0</v>
      </c>
      <c r="X218" s="106">
        <f t="shared" si="133"/>
        <v>0</v>
      </c>
      <c r="Y218" s="98">
        <f t="shared" si="134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5"/>
        <v>208</v>
      </c>
      <c r="C219" s="97">
        <v>39904</v>
      </c>
      <c r="E219" s="107" t="s">
        <v>315</v>
      </c>
      <c r="G219" s="118">
        <v>6.2</v>
      </c>
      <c r="H219" s="106" t="str">
        <f t="shared" si="118"/>
        <v>P, S, T &amp; D Plant - Customer</v>
      </c>
      <c r="I219" s="98">
        <f>'DepExp. Class.'!J$219</f>
        <v>0</v>
      </c>
      <c r="J219" s="106">
        <f t="shared" si="119"/>
        <v>0</v>
      </c>
      <c r="K219" s="106">
        <f t="shared" si="120"/>
        <v>0</v>
      </c>
      <c r="L219" s="106">
        <f t="shared" si="121"/>
        <v>0</v>
      </c>
      <c r="M219" s="106">
        <f t="shared" si="122"/>
        <v>0</v>
      </c>
      <c r="N219" s="106">
        <f t="shared" si="123"/>
        <v>0</v>
      </c>
      <c r="O219" s="106">
        <f t="shared" si="124"/>
        <v>0</v>
      </c>
      <c r="P219" s="106">
        <f t="shared" si="125"/>
        <v>0</v>
      </c>
      <c r="Q219" s="106">
        <f t="shared" si="126"/>
        <v>0</v>
      </c>
      <c r="R219" s="106">
        <f t="shared" si="127"/>
        <v>0</v>
      </c>
      <c r="S219" s="106">
        <f t="shared" si="128"/>
        <v>0</v>
      </c>
      <c r="T219" s="106">
        <f t="shared" si="129"/>
        <v>0</v>
      </c>
      <c r="U219" s="106">
        <f t="shared" si="130"/>
        <v>0</v>
      </c>
      <c r="V219" s="106">
        <f t="shared" si="131"/>
        <v>0</v>
      </c>
      <c r="W219" s="106">
        <f t="shared" si="132"/>
        <v>0</v>
      </c>
      <c r="X219" s="106">
        <f t="shared" si="133"/>
        <v>0</v>
      </c>
      <c r="Y219" s="98">
        <f t="shared" si="134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5"/>
        <v>209</v>
      </c>
      <c r="C220" s="97">
        <v>39905</v>
      </c>
      <c r="E220" s="107" t="s">
        <v>316</v>
      </c>
      <c r="G220" s="118">
        <v>6.2</v>
      </c>
      <c r="H220" s="106" t="str">
        <f t="shared" si="118"/>
        <v>P, S, T &amp; D Plant - Customer</v>
      </c>
      <c r="I220" s="98">
        <f>'DepExp. Class.'!J$220</f>
        <v>0</v>
      </c>
      <c r="J220" s="106">
        <f t="shared" si="119"/>
        <v>0</v>
      </c>
      <c r="K220" s="106">
        <f t="shared" si="120"/>
        <v>0</v>
      </c>
      <c r="L220" s="106">
        <f t="shared" si="121"/>
        <v>0</v>
      </c>
      <c r="M220" s="106">
        <f t="shared" si="122"/>
        <v>0</v>
      </c>
      <c r="N220" s="106">
        <f t="shared" si="123"/>
        <v>0</v>
      </c>
      <c r="O220" s="106">
        <f t="shared" si="124"/>
        <v>0</v>
      </c>
      <c r="P220" s="106">
        <f t="shared" si="125"/>
        <v>0</v>
      </c>
      <c r="Q220" s="106">
        <f t="shared" si="126"/>
        <v>0</v>
      </c>
      <c r="R220" s="106">
        <f t="shared" si="127"/>
        <v>0</v>
      </c>
      <c r="S220" s="106">
        <f t="shared" si="128"/>
        <v>0</v>
      </c>
      <c r="T220" s="106">
        <f t="shared" si="129"/>
        <v>0</v>
      </c>
      <c r="U220" s="106">
        <f t="shared" si="130"/>
        <v>0</v>
      </c>
      <c r="V220" s="106">
        <f t="shared" si="131"/>
        <v>0</v>
      </c>
      <c r="W220" s="106">
        <f t="shared" si="132"/>
        <v>0</v>
      </c>
      <c r="X220" s="106">
        <f t="shared" si="133"/>
        <v>0</v>
      </c>
      <c r="Y220" s="98">
        <f t="shared" si="134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5"/>
        <v>210</v>
      </c>
      <c r="C221" s="97">
        <v>39906</v>
      </c>
      <c r="E221" s="107" t="s">
        <v>317</v>
      </c>
      <c r="G221" s="118">
        <v>6.2</v>
      </c>
      <c r="H221" s="106" t="str">
        <f t="shared" si="118"/>
        <v>P, S, T &amp; D Plant - Customer</v>
      </c>
      <c r="I221" s="98">
        <f>'DepExp. Class.'!J$221</f>
        <v>28021.849372262022</v>
      </c>
      <c r="J221" s="106">
        <f t="shared" si="119"/>
        <v>22927.623942570313</v>
      </c>
      <c r="K221" s="106">
        <f t="shared" si="120"/>
        <v>4912.3612157289544</v>
      </c>
      <c r="L221" s="106">
        <f t="shared" si="121"/>
        <v>7.463513337442726</v>
      </c>
      <c r="M221" s="106">
        <f t="shared" si="122"/>
        <v>109.92210086472556</v>
      </c>
      <c r="N221" s="106">
        <f t="shared" si="123"/>
        <v>64.478599760587656</v>
      </c>
      <c r="O221" s="106">
        <f t="shared" si="124"/>
        <v>0</v>
      </c>
      <c r="P221" s="106">
        <f t="shared" si="125"/>
        <v>0</v>
      </c>
      <c r="Q221" s="106">
        <f t="shared" si="126"/>
        <v>0</v>
      </c>
      <c r="R221" s="106">
        <f t="shared" si="127"/>
        <v>0</v>
      </c>
      <c r="S221" s="106">
        <f t="shared" si="128"/>
        <v>0</v>
      </c>
      <c r="T221" s="106">
        <f t="shared" si="129"/>
        <v>0</v>
      </c>
      <c r="U221" s="106">
        <f t="shared" si="130"/>
        <v>0</v>
      </c>
      <c r="V221" s="106">
        <f t="shared" si="131"/>
        <v>0</v>
      </c>
      <c r="W221" s="106">
        <f t="shared" si="132"/>
        <v>0</v>
      </c>
      <c r="X221" s="106">
        <f t="shared" si="133"/>
        <v>0</v>
      </c>
      <c r="Y221" s="98">
        <f t="shared" si="134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5"/>
        <v>211</v>
      </c>
      <c r="C222" s="97">
        <v>39907</v>
      </c>
      <c r="E222" s="107" t="s">
        <v>318</v>
      </c>
      <c r="G222" s="118">
        <v>6.2</v>
      </c>
      <c r="H222" s="106" t="str">
        <f t="shared" si="118"/>
        <v>P, S, T &amp; D Plant - Customer</v>
      </c>
      <c r="I222" s="98">
        <f>'DepExp. Class.'!J$222</f>
        <v>3539.9834757420836</v>
      </c>
      <c r="J222" s="106">
        <f t="shared" si="119"/>
        <v>2896.4330232632205</v>
      </c>
      <c r="K222" s="106">
        <f t="shared" si="120"/>
        <v>620.57565507329809</v>
      </c>
      <c r="L222" s="106">
        <f t="shared" si="121"/>
        <v>0.94286117716702034</v>
      </c>
      <c r="M222" s="106">
        <f t="shared" si="122"/>
        <v>13.886393275140632</v>
      </c>
      <c r="N222" s="106">
        <f t="shared" si="123"/>
        <v>8.1455429532573493</v>
      </c>
      <c r="O222" s="106">
        <f t="shared" si="124"/>
        <v>0</v>
      </c>
      <c r="P222" s="106">
        <f t="shared" si="125"/>
        <v>0</v>
      </c>
      <c r="Q222" s="106">
        <f t="shared" si="126"/>
        <v>0</v>
      </c>
      <c r="R222" s="106">
        <f t="shared" si="127"/>
        <v>0</v>
      </c>
      <c r="S222" s="106">
        <f t="shared" si="128"/>
        <v>0</v>
      </c>
      <c r="T222" s="106">
        <f t="shared" si="129"/>
        <v>0</v>
      </c>
      <c r="U222" s="106">
        <f t="shared" si="130"/>
        <v>0</v>
      </c>
      <c r="V222" s="106">
        <f t="shared" si="131"/>
        <v>0</v>
      </c>
      <c r="W222" s="106">
        <f t="shared" si="132"/>
        <v>0</v>
      </c>
      <c r="X222" s="106">
        <f t="shared" si="133"/>
        <v>0</v>
      </c>
      <c r="Y222" s="98">
        <f t="shared" si="134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5"/>
        <v>212</v>
      </c>
      <c r="C223" s="97">
        <v>39908</v>
      </c>
      <c r="E223" s="107" t="s">
        <v>319</v>
      </c>
      <c r="G223" s="118">
        <v>6.2</v>
      </c>
      <c r="H223" s="106" t="str">
        <f t="shared" si="118"/>
        <v>P, S, T &amp; D Plant - Customer</v>
      </c>
      <c r="I223" s="98">
        <f>'DepExp. Class.'!J$223</f>
        <v>0</v>
      </c>
      <c r="J223" s="106">
        <f t="shared" si="119"/>
        <v>0</v>
      </c>
      <c r="K223" s="106">
        <f t="shared" si="120"/>
        <v>0</v>
      </c>
      <c r="L223" s="106">
        <f t="shared" si="121"/>
        <v>0</v>
      </c>
      <c r="M223" s="106">
        <f t="shared" si="122"/>
        <v>0</v>
      </c>
      <c r="N223" s="106">
        <f t="shared" si="123"/>
        <v>0</v>
      </c>
      <c r="O223" s="106">
        <f t="shared" si="124"/>
        <v>0</v>
      </c>
      <c r="P223" s="106">
        <f t="shared" si="125"/>
        <v>0</v>
      </c>
      <c r="Q223" s="106">
        <f t="shared" si="126"/>
        <v>0</v>
      </c>
      <c r="R223" s="106">
        <f t="shared" si="127"/>
        <v>0</v>
      </c>
      <c r="S223" s="106">
        <f t="shared" si="128"/>
        <v>0</v>
      </c>
      <c r="T223" s="106">
        <f t="shared" si="129"/>
        <v>0</v>
      </c>
      <c r="U223" s="106">
        <f t="shared" si="130"/>
        <v>0</v>
      </c>
      <c r="V223" s="106">
        <f t="shared" si="131"/>
        <v>0</v>
      </c>
      <c r="W223" s="106">
        <f t="shared" si="132"/>
        <v>0</v>
      </c>
      <c r="X223" s="106">
        <f t="shared" si="133"/>
        <v>0</v>
      </c>
      <c r="Y223" s="98">
        <f t="shared" si="134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5"/>
        <v>213</v>
      </c>
      <c r="C224" s="97">
        <v>39909</v>
      </c>
      <c r="E224" s="107" t="s">
        <v>320</v>
      </c>
      <c r="G224" s="118">
        <v>6.2</v>
      </c>
      <c r="H224" s="106" t="str">
        <f t="shared" si="118"/>
        <v>P, S, T &amp; D Plant - Customer</v>
      </c>
      <c r="I224" s="98">
        <f>'DepExp. Class.'!J$224</f>
        <v>339167.0281035935</v>
      </c>
      <c r="J224" s="106">
        <f t="shared" si="119"/>
        <v>277508.23904491775</v>
      </c>
      <c r="K224" s="106">
        <f t="shared" si="120"/>
        <v>59457.565857854395</v>
      </c>
      <c r="L224" s="106">
        <f t="shared" si="121"/>
        <v>90.33585200760217</v>
      </c>
      <c r="M224" s="106">
        <f t="shared" si="122"/>
        <v>1330.4600912635226</v>
      </c>
      <c r="N224" s="106">
        <f t="shared" si="123"/>
        <v>780.4272575502124</v>
      </c>
      <c r="O224" s="106">
        <f t="shared" si="124"/>
        <v>0</v>
      </c>
      <c r="P224" s="106">
        <f t="shared" si="125"/>
        <v>0</v>
      </c>
      <c r="Q224" s="106">
        <f t="shared" si="126"/>
        <v>0</v>
      </c>
      <c r="R224" s="106">
        <f t="shared" si="127"/>
        <v>0</v>
      </c>
      <c r="S224" s="106">
        <f t="shared" si="128"/>
        <v>0</v>
      </c>
      <c r="T224" s="106">
        <f t="shared" si="129"/>
        <v>0</v>
      </c>
      <c r="U224" s="106">
        <f t="shared" si="130"/>
        <v>0</v>
      </c>
      <c r="V224" s="106">
        <f t="shared" si="131"/>
        <v>0</v>
      </c>
      <c r="W224" s="106">
        <f t="shared" si="132"/>
        <v>0</v>
      </c>
      <c r="X224" s="106">
        <f t="shared" si="133"/>
        <v>0</v>
      </c>
      <c r="Y224" s="98">
        <f t="shared" si="134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5"/>
        <v>214</v>
      </c>
      <c r="C225" s="97">
        <v>39924</v>
      </c>
      <c r="E225" s="107" t="s">
        <v>321</v>
      </c>
      <c r="G225" s="118">
        <v>6.2</v>
      </c>
      <c r="H225" s="106" t="str">
        <f t="shared" si="118"/>
        <v>P, S, T &amp; D Plant - Customer</v>
      </c>
      <c r="I225" s="98">
        <f>'DepExp. Class.'!J$225</f>
        <v>0</v>
      </c>
      <c r="J225" s="106">
        <f t="shared" si="119"/>
        <v>0</v>
      </c>
      <c r="K225" s="106">
        <f t="shared" si="120"/>
        <v>0</v>
      </c>
      <c r="L225" s="106">
        <f t="shared" si="121"/>
        <v>0</v>
      </c>
      <c r="M225" s="106">
        <f t="shared" si="122"/>
        <v>0</v>
      </c>
      <c r="N225" s="106">
        <f t="shared" si="123"/>
        <v>0</v>
      </c>
      <c r="O225" s="106">
        <f t="shared" si="124"/>
        <v>0</v>
      </c>
      <c r="P225" s="106">
        <f t="shared" si="125"/>
        <v>0</v>
      </c>
      <c r="Q225" s="106">
        <f t="shared" si="126"/>
        <v>0</v>
      </c>
      <c r="R225" s="106">
        <f t="shared" si="127"/>
        <v>0</v>
      </c>
      <c r="S225" s="106">
        <f t="shared" si="128"/>
        <v>0</v>
      </c>
      <c r="T225" s="106">
        <f t="shared" si="129"/>
        <v>0</v>
      </c>
      <c r="U225" s="106">
        <f t="shared" si="130"/>
        <v>0</v>
      </c>
      <c r="V225" s="106">
        <f t="shared" si="131"/>
        <v>0</v>
      </c>
      <c r="W225" s="106">
        <f t="shared" si="132"/>
        <v>0</v>
      </c>
      <c r="X225" s="106">
        <f t="shared" si="133"/>
        <v>0</v>
      </c>
      <c r="Y225" s="98">
        <f t="shared" si="134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5"/>
        <v>215</v>
      </c>
      <c r="C226" s="103"/>
      <c r="E226" s="107"/>
      <c r="G226" s="118"/>
      <c r="H226" s="106"/>
      <c r="I226" s="98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98"/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5"/>
        <v>216</v>
      </c>
      <c r="G227" s="118"/>
      <c r="H227" s="106"/>
      <c r="I227" s="98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98"/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5"/>
        <v>217</v>
      </c>
      <c r="D228" s="97" t="s">
        <v>149</v>
      </c>
      <c r="G228" s="118"/>
      <c r="H228" s="106"/>
      <c r="I228" s="98">
        <f>'DepExp. Class.'!J$228</f>
        <v>643714.34990822081</v>
      </c>
      <c r="J228" s="106">
        <f>SUM(J192:J225)</f>
        <v>526690.45304843923</v>
      </c>
      <c r="K228" s="106">
        <f t="shared" ref="K228:X228" si="136">SUM(K192:K225)</f>
        <v>112846.13533136199</v>
      </c>
      <c r="L228" s="106">
        <f t="shared" si="136"/>
        <v>171.4508765006417</v>
      </c>
      <c r="M228" s="106">
        <f t="shared" si="136"/>
        <v>2525.1164817381509</v>
      </c>
      <c r="N228" s="106">
        <f t="shared" si="136"/>
        <v>1481.1941701808012</v>
      </c>
      <c r="O228" s="106">
        <f t="shared" si="136"/>
        <v>0</v>
      </c>
      <c r="P228" s="106">
        <f t="shared" si="136"/>
        <v>0</v>
      </c>
      <c r="Q228" s="106">
        <f t="shared" si="136"/>
        <v>0</v>
      </c>
      <c r="R228" s="106">
        <f t="shared" si="136"/>
        <v>0</v>
      </c>
      <c r="S228" s="106">
        <f t="shared" si="136"/>
        <v>0</v>
      </c>
      <c r="T228" s="106">
        <f t="shared" si="136"/>
        <v>0</v>
      </c>
      <c r="U228" s="106">
        <f t="shared" si="136"/>
        <v>0</v>
      </c>
      <c r="V228" s="106">
        <f t="shared" si="136"/>
        <v>0</v>
      </c>
      <c r="W228" s="106">
        <f t="shared" si="136"/>
        <v>0</v>
      </c>
      <c r="X228" s="106">
        <f t="shared" si="136"/>
        <v>0</v>
      </c>
      <c r="Y228" s="98">
        <f>SUM(J228:X228)-I228</f>
        <v>0</v>
      </c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5"/>
        <v>218</v>
      </c>
      <c r="G229" s="118"/>
      <c r="H229" s="106"/>
      <c r="I229" s="98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98"/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5"/>
        <v>219</v>
      </c>
      <c r="D230" s="97" t="s">
        <v>352</v>
      </c>
      <c r="G230" s="118"/>
      <c r="H230" s="106"/>
      <c r="I230" s="98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98"/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5"/>
        <v>220</v>
      </c>
      <c r="G231" s="118"/>
      <c r="H231" s="106"/>
      <c r="I231" s="98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5"/>
        <v>221</v>
      </c>
      <c r="D232" s="97" t="s">
        <v>148</v>
      </c>
      <c r="G232" s="118"/>
      <c r="H232" s="106"/>
      <c r="I232" s="98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98"/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5"/>
        <v>222</v>
      </c>
      <c r="G233" s="118"/>
      <c r="H233" s="106"/>
      <c r="I233" s="98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5"/>
        <v>223</v>
      </c>
      <c r="C234" s="97">
        <v>37400</v>
      </c>
      <c r="E234" s="107" t="s">
        <v>115</v>
      </c>
      <c r="G234" s="118">
        <v>6.2</v>
      </c>
      <c r="H234" s="106" t="str">
        <f t="shared" ref="H234:H267" si="137">VLOOKUP($G234,alloc,3)</f>
        <v>P, S, T &amp; D Plant - Customer</v>
      </c>
      <c r="I234" s="98">
        <f>'DepExp. Class.'!J$234</f>
        <v>0</v>
      </c>
      <c r="J234" s="106">
        <f t="shared" ref="J234:J267" si="138">$I234*VLOOKUP($G234,alloc,6)</f>
        <v>0</v>
      </c>
      <c r="K234" s="106">
        <f t="shared" ref="K234:K267" si="139">$I234*VLOOKUP($G234,alloc,7)</f>
        <v>0</v>
      </c>
      <c r="L234" s="106">
        <f t="shared" ref="L234:L267" si="140">$I234*VLOOKUP($G234,alloc,8)</f>
        <v>0</v>
      </c>
      <c r="M234" s="106">
        <f t="shared" ref="M234:M267" si="141">$I234*VLOOKUP($G234,alloc,9)</f>
        <v>0</v>
      </c>
      <c r="N234" s="106">
        <f t="shared" ref="N234:N267" si="142">$I234*VLOOKUP($G234,alloc,10)</f>
        <v>0</v>
      </c>
      <c r="O234" s="106">
        <f t="shared" ref="O234:O267" si="143">$I234*VLOOKUP($G234,alloc,11)</f>
        <v>0</v>
      </c>
      <c r="P234" s="106">
        <f t="shared" ref="P234:P267" si="144">$I234*VLOOKUP($G234,alloc,12)</f>
        <v>0</v>
      </c>
      <c r="Q234" s="106">
        <f t="shared" ref="Q234:Q267" si="145">$I234*VLOOKUP($G234,alloc,13)</f>
        <v>0</v>
      </c>
      <c r="R234" s="106">
        <f t="shared" ref="R234:R267" si="146">$I234*VLOOKUP($G234,alloc,14)</f>
        <v>0</v>
      </c>
      <c r="S234" s="106">
        <f t="shared" ref="S234:S267" si="147">$I234*VLOOKUP($G234,alloc,15)</f>
        <v>0</v>
      </c>
      <c r="T234" s="106">
        <f t="shared" ref="T234:T267" si="148">$I234*VLOOKUP($G234,alloc,16)</f>
        <v>0</v>
      </c>
      <c r="U234" s="106">
        <f t="shared" ref="U234:U267" si="149">$I234*VLOOKUP($G234,alloc,17)</f>
        <v>0</v>
      </c>
      <c r="V234" s="106">
        <f t="shared" ref="V234:V267" si="150">$I234*VLOOKUP($G234,alloc,18)</f>
        <v>0</v>
      </c>
      <c r="W234" s="106">
        <f t="shared" ref="W234:W267" si="151">$I234*VLOOKUP($G234,alloc,19)</f>
        <v>0</v>
      </c>
      <c r="X234" s="106">
        <f t="shared" ref="X234:X267" si="152">$I234*VLOOKUP($G234,alloc,20)</f>
        <v>0</v>
      </c>
      <c r="Y234" s="98">
        <f t="shared" ref="Y234:Y267" si="153">SUM(J234:X234)-I234</f>
        <v>0</v>
      </c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5"/>
        <v>224</v>
      </c>
      <c r="C235" s="97">
        <v>39001</v>
      </c>
      <c r="E235" s="107" t="s">
        <v>291</v>
      </c>
      <c r="G235" s="118">
        <v>6.2</v>
      </c>
      <c r="H235" s="106" t="str">
        <f t="shared" si="137"/>
        <v>P, S, T &amp; D Plant - Customer</v>
      </c>
      <c r="I235" s="98">
        <f>'DepExp. Class.'!J$235</f>
        <v>0</v>
      </c>
      <c r="J235" s="106">
        <f t="shared" si="138"/>
        <v>0</v>
      </c>
      <c r="K235" s="106">
        <f t="shared" si="139"/>
        <v>0</v>
      </c>
      <c r="L235" s="106">
        <f t="shared" si="140"/>
        <v>0</v>
      </c>
      <c r="M235" s="106">
        <f t="shared" si="141"/>
        <v>0</v>
      </c>
      <c r="N235" s="106">
        <f t="shared" si="142"/>
        <v>0</v>
      </c>
      <c r="O235" s="106">
        <f t="shared" si="143"/>
        <v>0</v>
      </c>
      <c r="P235" s="106">
        <f t="shared" si="144"/>
        <v>0</v>
      </c>
      <c r="Q235" s="106">
        <f t="shared" si="145"/>
        <v>0</v>
      </c>
      <c r="R235" s="106">
        <f t="shared" si="146"/>
        <v>0</v>
      </c>
      <c r="S235" s="106">
        <f t="shared" si="147"/>
        <v>0</v>
      </c>
      <c r="T235" s="106">
        <f t="shared" si="148"/>
        <v>0</v>
      </c>
      <c r="U235" s="106">
        <f t="shared" si="149"/>
        <v>0</v>
      </c>
      <c r="V235" s="106">
        <f t="shared" si="150"/>
        <v>0</v>
      </c>
      <c r="W235" s="106">
        <f t="shared" si="151"/>
        <v>0</v>
      </c>
      <c r="X235" s="106">
        <f t="shared" si="152"/>
        <v>0</v>
      </c>
      <c r="Y235" s="98">
        <f t="shared" si="153"/>
        <v>0</v>
      </c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5"/>
        <v>225</v>
      </c>
      <c r="C236" s="97">
        <v>36602</v>
      </c>
      <c r="E236" s="107" t="s">
        <v>139</v>
      </c>
      <c r="G236" s="118">
        <v>6.2</v>
      </c>
      <c r="H236" s="106" t="str">
        <f t="shared" si="137"/>
        <v>P, S, T &amp; D Plant - Customer</v>
      </c>
      <c r="I236" s="98">
        <f>'DepExp. Class.'!J$236</f>
        <v>14003.607712545861</v>
      </c>
      <c r="J236" s="106">
        <f t="shared" si="138"/>
        <v>11457.825185169459</v>
      </c>
      <c r="K236" s="106">
        <f t="shared" si="139"/>
        <v>2454.8979081832854</v>
      </c>
      <c r="L236" s="106">
        <f t="shared" si="140"/>
        <v>3.7298078205487459</v>
      </c>
      <c r="M236" s="106">
        <f t="shared" si="141"/>
        <v>54.932347933189135</v>
      </c>
      <c r="N236" s="106">
        <f t="shared" si="142"/>
        <v>32.222463439379879</v>
      </c>
      <c r="O236" s="106">
        <f t="shared" si="143"/>
        <v>0</v>
      </c>
      <c r="P236" s="106">
        <f t="shared" si="144"/>
        <v>0</v>
      </c>
      <c r="Q236" s="106">
        <f t="shared" si="145"/>
        <v>0</v>
      </c>
      <c r="R236" s="106">
        <f t="shared" si="146"/>
        <v>0</v>
      </c>
      <c r="S236" s="106">
        <f t="shared" si="147"/>
        <v>0</v>
      </c>
      <c r="T236" s="106">
        <f t="shared" si="148"/>
        <v>0</v>
      </c>
      <c r="U236" s="106">
        <f t="shared" si="149"/>
        <v>0</v>
      </c>
      <c r="V236" s="106">
        <f t="shared" si="150"/>
        <v>0</v>
      </c>
      <c r="W236" s="106">
        <f t="shared" si="151"/>
        <v>0</v>
      </c>
      <c r="X236" s="106">
        <f t="shared" si="152"/>
        <v>0</v>
      </c>
      <c r="Y236" s="98">
        <f t="shared" si="153"/>
        <v>0</v>
      </c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5"/>
        <v>226</v>
      </c>
      <c r="C237" s="97">
        <v>37503</v>
      </c>
      <c r="E237" s="107" t="s">
        <v>278</v>
      </c>
      <c r="G237" s="118">
        <v>6.2</v>
      </c>
      <c r="H237" s="106" t="str">
        <f t="shared" si="137"/>
        <v>P, S, T &amp; D Plant - Customer</v>
      </c>
      <c r="I237" s="98">
        <f>'DepExp. Class.'!J$237</f>
        <v>0</v>
      </c>
      <c r="J237" s="106">
        <f t="shared" si="138"/>
        <v>0</v>
      </c>
      <c r="K237" s="106">
        <f t="shared" si="139"/>
        <v>0</v>
      </c>
      <c r="L237" s="106">
        <f t="shared" si="140"/>
        <v>0</v>
      </c>
      <c r="M237" s="106">
        <f t="shared" si="141"/>
        <v>0</v>
      </c>
      <c r="N237" s="106">
        <f t="shared" si="142"/>
        <v>0</v>
      </c>
      <c r="O237" s="106">
        <f t="shared" si="143"/>
        <v>0</v>
      </c>
      <c r="P237" s="106">
        <f t="shared" si="144"/>
        <v>0</v>
      </c>
      <c r="Q237" s="106">
        <f t="shared" si="145"/>
        <v>0</v>
      </c>
      <c r="R237" s="106">
        <f t="shared" si="146"/>
        <v>0</v>
      </c>
      <c r="S237" s="106">
        <f t="shared" si="147"/>
        <v>0</v>
      </c>
      <c r="T237" s="106">
        <f t="shared" si="148"/>
        <v>0</v>
      </c>
      <c r="U237" s="106">
        <f t="shared" si="149"/>
        <v>0</v>
      </c>
      <c r="V237" s="106">
        <f t="shared" si="150"/>
        <v>0</v>
      </c>
      <c r="W237" s="106">
        <f t="shared" si="151"/>
        <v>0</v>
      </c>
      <c r="X237" s="106">
        <f t="shared" si="152"/>
        <v>0</v>
      </c>
      <c r="Y237" s="98">
        <f t="shared" si="153"/>
        <v>0</v>
      </c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5"/>
        <v>227</v>
      </c>
      <c r="C238" s="97">
        <v>39004</v>
      </c>
      <c r="E238" s="107" t="s">
        <v>293</v>
      </c>
      <c r="G238" s="118">
        <v>6.2</v>
      </c>
      <c r="H238" s="106" t="str">
        <f t="shared" si="137"/>
        <v>P, S, T &amp; D Plant - Customer</v>
      </c>
      <c r="I238" s="98">
        <f>'DepExp. Class.'!J$238</f>
        <v>0</v>
      </c>
      <c r="J238" s="106">
        <f t="shared" si="138"/>
        <v>0</v>
      </c>
      <c r="K238" s="106">
        <f t="shared" si="139"/>
        <v>0</v>
      </c>
      <c r="L238" s="106">
        <f t="shared" si="140"/>
        <v>0</v>
      </c>
      <c r="M238" s="106">
        <f t="shared" si="141"/>
        <v>0</v>
      </c>
      <c r="N238" s="106">
        <f t="shared" si="142"/>
        <v>0</v>
      </c>
      <c r="O238" s="106">
        <f t="shared" si="143"/>
        <v>0</v>
      </c>
      <c r="P238" s="106">
        <f t="shared" si="144"/>
        <v>0</v>
      </c>
      <c r="Q238" s="106">
        <f t="shared" si="145"/>
        <v>0</v>
      </c>
      <c r="R238" s="106">
        <f t="shared" si="146"/>
        <v>0</v>
      </c>
      <c r="S238" s="106">
        <f t="shared" si="147"/>
        <v>0</v>
      </c>
      <c r="T238" s="106">
        <f t="shared" si="148"/>
        <v>0</v>
      </c>
      <c r="U238" s="106">
        <f t="shared" si="149"/>
        <v>0</v>
      </c>
      <c r="V238" s="106">
        <f t="shared" si="150"/>
        <v>0</v>
      </c>
      <c r="W238" s="106">
        <f t="shared" si="151"/>
        <v>0</v>
      </c>
      <c r="X238" s="106">
        <f t="shared" si="152"/>
        <v>0</v>
      </c>
      <c r="Y238" s="98">
        <f t="shared" si="153"/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5"/>
        <v>228</v>
      </c>
      <c r="C239" s="97">
        <v>39009</v>
      </c>
      <c r="E239" s="107" t="s">
        <v>294</v>
      </c>
      <c r="G239" s="118">
        <v>6.2</v>
      </c>
      <c r="H239" s="106" t="str">
        <f t="shared" si="137"/>
        <v>P, S, T &amp; D Plant - Customer</v>
      </c>
      <c r="I239" s="98">
        <f>'DepExp. Class.'!J$239</f>
        <v>4505.6045112619295</v>
      </c>
      <c r="J239" s="106">
        <f t="shared" si="138"/>
        <v>3686.5092127152084</v>
      </c>
      <c r="K239" s="106">
        <f t="shared" si="139"/>
        <v>789.8535375200986</v>
      </c>
      <c r="L239" s="106">
        <f t="shared" si="140"/>
        <v>1.2000506788938958</v>
      </c>
      <c r="M239" s="106">
        <f t="shared" si="141"/>
        <v>17.674262214604031</v>
      </c>
      <c r="N239" s="106">
        <f t="shared" si="142"/>
        <v>10.367448133124581</v>
      </c>
      <c r="O239" s="106">
        <f t="shared" si="143"/>
        <v>0</v>
      </c>
      <c r="P239" s="106">
        <f t="shared" si="144"/>
        <v>0</v>
      </c>
      <c r="Q239" s="106">
        <f t="shared" si="145"/>
        <v>0</v>
      </c>
      <c r="R239" s="106">
        <f t="shared" si="146"/>
        <v>0</v>
      </c>
      <c r="S239" s="106">
        <f t="shared" si="147"/>
        <v>0</v>
      </c>
      <c r="T239" s="106">
        <f t="shared" si="148"/>
        <v>0</v>
      </c>
      <c r="U239" s="106">
        <f t="shared" si="149"/>
        <v>0</v>
      </c>
      <c r="V239" s="106">
        <f t="shared" si="150"/>
        <v>0</v>
      </c>
      <c r="W239" s="106">
        <f t="shared" si="151"/>
        <v>0</v>
      </c>
      <c r="X239" s="106">
        <f t="shared" si="152"/>
        <v>0</v>
      </c>
      <c r="Y239" s="98">
        <f t="shared" si="153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5"/>
        <v>229</v>
      </c>
      <c r="C240" s="97">
        <v>39100</v>
      </c>
      <c r="E240" s="107" t="s">
        <v>295</v>
      </c>
      <c r="G240" s="118">
        <v>6.2</v>
      </c>
      <c r="H240" s="106" t="str">
        <f t="shared" si="137"/>
        <v>P, S, T &amp; D Plant - Customer</v>
      </c>
      <c r="I240" s="98">
        <f>'DepExp. Class.'!J$240</f>
        <v>5917.0107755547933</v>
      </c>
      <c r="J240" s="106">
        <f t="shared" si="138"/>
        <v>4841.3292114954156</v>
      </c>
      <c r="K240" s="106">
        <f t="shared" si="139"/>
        <v>1037.2796549130589</v>
      </c>
      <c r="L240" s="106">
        <f t="shared" si="140"/>
        <v>1.5759733861413103</v>
      </c>
      <c r="M240" s="106">
        <f t="shared" si="141"/>
        <v>23.210825475781171</v>
      </c>
      <c r="N240" s="106">
        <f t="shared" si="142"/>
        <v>13.615110284396058</v>
      </c>
      <c r="O240" s="106">
        <f t="shared" si="143"/>
        <v>0</v>
      </c>
      <c r="P240" s="106">
        <f t="shared" si="144"/>
        <v>0</v>
      </c>
      <c r="Q240" s="106">
        <f t="shared" si="145"/>
        <v>0</v>
      </c>
      <c r="R240" s="106">
        <f t="shared" si="146"/>
        <v>0</v>
      </c>
      <c r="S240" s="106">
        <f t="shared" si="147"/>
        <v>0</v>
      </c>
      <c r="T240" s="106">
        <f t="shared" si="148"/>
        <v>0</v>
      </c>
      <c r="U240" s="106">
        <f t="shared" si="149"/>
        <v>0</v>
      </c>
      <c r="V240" s="106">
        <f t="shared" si="150"/>
        <v>0</v>
      </c>
      <c r="W240" s="106">
        <f t="shared" si="151"/>
        <v>0</v>
      </c>
      <c r="X240" s="106">
        <f t="shared" si="152"/>
        <v>0</v>
      </c>
      <c r="Y240" s="98">
        <f t="shared" si="153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5"/>
        <v>230</v>
      </c>
      <c r="C241" s="97">
        <v>39102</v>
      </c>
      <c r="E241" s="107" t="s">
        <v>296</v>
      </c>
      <c r="G241" s="118">
        <v>6.2</v>
      </c>
      <c r="H241" s="106" t="str">
        <f t="shared" si="137"/>
        <v>P, S, T &amp; D Plant - Customer</v>
      </c>
      <c r="I241" s="98">
        <f>'DepExp. Class.'!J$241</f>
        <v>0</v>
      </c>
      <c r="J241" s="106">
        <f t="shared" si="138"/>
        <v>0</v>
      </c>
      <c r="K241" s="106">
        <f t="shared" si="139"/>
        <v>0</v>
      </c>
      <c r="L241" s="106">
        <f t="shared" si="140"/>
        <v>0</v>
      </c>
      <c r="M241" s="106">
        <f t="shared" si="141"/>
        <v>0</v>
      </c>
      <c r="N241" s="106">
        <f t="shared" si="142"/>
        <v>0</v>
      </c>
      <c r="O241" s="106">
        <f t="shared" si="143"/>
        <v>0</v>
      </c>
      <c r="P241" s="106">
        <f t="shared" si="144"/>
        <v>0</v>
      </c>
      <c r="Q241" s="106">
        <f t="shared" si="145"/>
        <v>0</v>
      </c>
      <c r="R241" s="106">
        <f t="shared" si="146"/>
        <v>0</v>
      </c>
      <c r="S241" s="106">
        <f t="shared" si="147"/>
        <v>0</v>
      </c>
      <c r="T241" s="106">
        <f t="shared" si="148"/>
        <v>0</v>
      </c>
      <c r="U241" s="106">
        <f t="shared" si="149"/>
        <v>0</v>
      </c>
      <c r="V241" s="106">
        <f t="shared" si="150"/>
        <v>0</v>
      </c>
      <c r="W241" s="106">
        <f t="shared" si="151"/>
        <v>0</v>
      </c>
      <c r="X241" s="106">
        <f t="shared" si="152"/>
        <v>0</v>
      </c>
      <c r="Y241" s="98">
        <f t="shared" si="153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5"/>
        <v>231</v>
      </c>
      <c r="C242" s="97">
        <v>39103</v>
      </c>
      <c r="E242" s="107" t="s">
        <v>297</v>
      </c>
      <c r="G242" s="118">
        <v>6.2</v>
      </c>
      <c r="H242" s="106" t="str">
        <f t="shared" si="137"/>
        <v>P, S, T &amp; D Plant - Customer</v>
      </c>
      <c r="I242" s="98">
        <f>'DepExp. Class.'!J$242</f>
        <v>0</v>
      </c>
      <c r="J242" s="106">
        <f t="shared" si="138"/>
        <v>0</v>
      </c>
      <c r="K242" s="106">
        <f t="shared" si="139"/>
        <v>0</v>
      </c>
      <c r="L242" s="106">
        <f t="shared" si="140"/>
        <v>0</v>
      </c>
      <c r="M242" s="106">
        <f t="shared" si="141"/>
        <v>0</v>
      </c>
      <c r="N242" s="106">
        <f t="shared" si="142"/>
        <v>0</v>
      </c>
      <c r="O242" s="106">
        <f t="shared" si="143"/>
        <v>0</v>
      </c>
      <c r="P242" s="106">
        <f t="shared" si="144"/>
        <v>0</v>
      </c>
      <c r="Q242" s="106">
        <f t="shared" si="145"/>
        <v>0</v>
      </c>
      <c r="R242" s="106">
        <f t="shared" si="146"/>
        <v>0</v>
      </c>
      <c r="S242" s="106">
        <f t="shared" si="147"/>
        <v>0</v>
      </c>
      <c r="T242" s="106">
        <f t="shared" si="148"/>
        <v>0</v>
      </c>
      <c r="U242" s="106">
        <f t="shared" si="149"/>
        <v>0</v>
      </c>
      <c r="V242" s="106">
        <f t="shared" si="150"/>
        <v>0</v>
      </c>
      <c r="W242" s="106">
        <f t="shared" si="151"/>
        <v>0</v>
      </c>
      <c r="X242" s="106">
        <f t="shared" si="152"/>
        <v>0</v>
      </c>
      <c r="Y242" s="98">
        <f t="shared" si="153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5"/>
        <v>232</v>
      </c>
      <c r="C243" s="97">
        <v>39200</v>
      </c>
      <c r="E243" s="107" t="s">
        <v>298</v>
      </c>
      <c r="G243" s="118">
        <v>6.2</v>
      </c>
      <c r="H243" s="106" t="str">
        <f t="shared" si="137"/>
        <v>P, S, T &amp; D Plant - Customer</v>
      </c>
      <c r="I243" s="98">
        <f>'DepExp. Class.'!J$243</f>
        <v>0</v>
      </c>
      <c r="J243" s="106">
        <f t="shared" si="138"/>
        <v>0</v>
      </c>
      <c r="K243" s="106">
        <f t="shared" si="139"/>
        <v>0</v>
      </c>
      <c r="L243" s="106">
        <f t="shared" si="140"/>
        <v>0</v>
      </c>
      <c r="M243" s="106">
        <f t="shared" si="141"/>
        <v>0</v>
      </c>
      <c r="N243" s="106">
        <f t="shared" si="142"/>
        <v>0</v>
      </c>
      <c r="O243" s="106">
        <f t="shared" si="143"/>
        <v>0</v>
      </c>
      <c r="P243" s="106">
        <f t="shared" si="144"/>
        <v>0</v>
      </c>
      <c r="Q243" s="106">
        <f t="shared" si="145"/>
        <v>0</v>
      </c>
      <c r="R243" s="106">
        <f t="shared" si="146"/>
        <v>0</v>
      </c>
      <c r="S243" s="106">
        <f t="shared" si="147"/>
        <v>0</v>
      </c>
      <c r="T243" s="106">
        <f t="shared" si="148"/>
        <v>0</v>
      </c>
      <c r="U243" s="106">
        <f t="shared" si="149"/>
        <v>0</v>
      </c>
      <c r="V243" s="106">
        <f t="shared" si="150"/>
        <v>0</v>
      </c>
      <c r="W243" s="106">
        <f t="shared" si="151"/>
        <v>0</v>
      </c>
      <c r="X243" s="106">
        <f t="shared" si="152"/>
        <v>0</v>
      </c>
      <c r="Y243" s="98">
        <f t="shared" si="153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5"/>
        <v>233</v>
      </c>
      <c r="C244" s="97">
        <v>39201</v>
      </c>
      <c r="E244" s="107" t="s">
        <v>299</v>
      </c>
      <c r="G244" s="118">
        <v>6.2</v>
      </c>
      <c r="H244" s="106" t="str">
        <f t="shared" si="137"/>
        <v>P, S, T &amp; D Plant - Customer</v>
      </c>
      <c r="I244" s="98">
        <f>'DepExp. Class.'!J$244</f>
        <v>0</v>
      </c>
      <c r="J244" s="106">
        <f t="shared" si="138"/>
        <v>0</v>
      </c>
      <c r="K244" s="106">
        <f t="shared" si="139"/>
        <v>0</v>
      </c>
      <c r="L244" s="106">
        <f t="shared" si="140"/>
        <v>0</v>
      </c>
      <c r="M244" s="106">
        <f t="shared" si="141"/>
        <v>0</v>
      </c>
      <c r="N244" s="106">
        <f t="shared" si="142"/>
        <v>0</v>
      </c>
      <c r="O244" s="106">
        <f t="shared" si="143"/>
        <v>0</v>
      </c>
      <c r="P244" s="106">
        <f t="shared" si="144"/>
        <v>0</v>
      </c>
      <c r="Q244" s="106">
        <f t="shared" si="145"/>
        <v>0</v>
      </c>
      <c r="R244" s="106">
        <f t="shared" si="146"/>
        <v>0</v>
      </c>
      <c r="S244" s="106">
        <f t="shared" si="147"/>
        <v>0</v>
      </c>
      <c r="T244" s="106">
        <f t="shared" si="148"/>
        <v>0</v>
      </c>
      <c r="U244" s="106">
        <f t="shared" si="149"/>
        <v>0</v>
      </c>
      <c r="V244" s="106">
        <f t="shared" si="150"/>
        <v>0</v>
      </c>
      <c r="W244" s="106">
        <f t="shared" si="151"/>
        <v>0</v>
      </c>
      <c r="X244" s="106">
        <f t="shared" si="152"/>
        <v>0</v>
      </c>
      <c r="Y244" s="98">
        <f t="shared" si="153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5"/>
        <v>234</v>
      </c>
      <c r="C245" s="97">
        <v>39202</v>
      </c>
      <c r="E245" s="107" t="s">
        <v>300</v>
      </c>
      <c r="G245" s="118">
        <v>6.2</v>
      </c>
      <c r="H245" s="106" t="str">
        <f t="shared" si="137"/>
        <v>P, S, T &amp; D Plant - Customer</v>
      </c>
      <c r="I245" s="98">
        <f>'DepExp. Class.'!J$245</f>
        <v>0</v>
      </c>
      <c r="J245" s="106">
        <f t="shared" si="138"/>
        <v>0</v>
      </c>
      <c r="K245" s="106">
        <f t="shared" si="139"/>
        <v>0</v>
      </c>
      <c r="L245" s="106">
        <f t="shared" si="140"/>
        <v>0</v>
      </c>
      <c r="M245" s="106">
        <f t="shared" si="141"/>
        <v>0</v>
      </c>
      <c r="N245" s="106">
        <f t="shared" si="142"/>
        <v>0</v>
      </c>
      <c r="O245" s="106">
        <f t="shared" si="143"/>
        <v>0</v>
      </c>
      <c r="P245" s="106">
        <f t="shared" si="144"/>
        <v>0</v>
      </c>
      <c r="Q245" s="106">
        <f t="shared" si="145"/>
        <v>0</v>
      </c>
      <c r="R245" s="106">
        <f t="shared" si="146"/>
        <v>0</v>
      </c>
      <c r="S245" s="106">
        <f t="shared" si="147"/>
        <v>0</v>
      </c>
      <c r="T245" s="106">
        <f t="shared" si="148"/>
        <v>0</v>
      </c>
      <c r="U245" s="106">
        <f t="shared" si="149"/>
        <v>0</v>
      </c>
      <c r="V245" s="106">
        <f t="shared" si="150"/>
        <v>0</v>
      </c>
      <c r="W245" s="106">
        <f t="shared" si="151"/>
        <v>0</v>
      </c>
      <c r="X245" s="106">
        <f t="shared" si="152"/>
        <v>0</v>
      </c>
      <c r="Y245" s="98">
        <f t="shared" si="153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5"/>
        <v>235</v>
      </c>
      <c r="C246" s="97">
        <v>39300</v>
      </c>
      <c r="E246" s="107" t="s">
        <v>186</v>
      </c>
      <c r="G246" s="118">
        <v>6.2</v>
      </c>
      <c r="H246" s="106" t="str">
        <f t="shared" si="137"/>
        <v>P, S, T &amp; D Plant - Customer</v>
      </c>
      <c r="I246" s="98">
        <f>'DepExp. Class.'!J$246</f>
        <v>0</v>
      </c>
      <c r="J246" s="106">
        <f t="shared" si="138"/>
        <v>0</v>
      </c>
      <c r="K246" s="106">
        <f t="shared" si="139"/>
        <v>0</v>
      </c>
      <c r="L246" s="106">
        <f t="shared" si="140"/>
        <v>0</v>
      </c>
      <c r="M246" s="106">
        <f t="shared" si="141"/>
        <v>0</v>
      </c>
      <c r="N246" s="106">
        <f t="shared" si="142"/>
        <v>0</v>
      </c>
      <c r="O246" s="106">
        <f t="shared" si="143"/>
        <v>0</v>
      </c>
      <c r="P246" s="106">
        <f t="shared" si="144"/>
        <v>0</v>
      </c>
      <c r="Q246" s="106">
        <f t="shared" si="145"/>
        <v>0</v>
      </c>
      <c r="R246" s="106">
        <f t="shared" si="146"/>
        <v>0</v>
      </c>
      <c r="S246" s="106">
        <f t="shared" si="147"/>
        <v>0</v>
      </c>
      <c r="T246" s="106">
        <f t="shared" si="148"/>
        <v>0</v>
      </c>
      <c r="U246" s="106">
        <f t="shared" si="149"/>
        <v>0</v>
      </c>
      <c r="V246" s="106">
        <f t="shared" si="150"/>
        <v>0</v>
      </c>
      <c r="W246" s="106">
        <f t="shared" si="151"/>
        <v>0</v>
      </c>
      <c r="X246" s="106">
        <f t="shared" si="152"/>
        <v>0</v>
      </c>
      <c r="Y246" s="98">
        <f t="shared" si="153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5"/>
        <v>236</v>
      </c>
      <c r="C247" s="97">
        <v>39400</v>
      </c>
      <c r="E247" s="107" t="s">
        <v>301</v>
      </c>
      <c r="G247" s="118">
        <v>6.2</v>
      </c>
      <c r="H247" s="106" t="str">
        <f t="shared" si="137"/>
        <v>P, S, T &amp; D Plant - Customer</v>
      </c>
      <c r="I247" s="98">
        <f>'DepExp. Class.'!J$247</f>
        <v>1078.6287362539065</v>
      </c>
      <c r="J247" s="106">
        <f t="shared" si="138"/>
        <v>882.53968215814086</v>
      </c>
      <c r="K247" s="106">
        <f t="shared" si="139"/>
        <v>189.08866077159641</v>
      </c>
      <c r="L247" s="106">
        <f t="shared" si="140"/>
        <v>0.28728867435669075</v>
      </c>
      <c r="M247" s="106">
        <f t="shared" si="141"/>
        <v>4.2311674424835575</v>
      </c>
      <c r="N247" s="106">
        <f t="shared" si="142"/>
        <v>2.4819372073289361</v>
      </c>
      <c r="O247" s="106">
        <f t="shared" si="143"/>
        <v>0</v>
      </c>
      <c r="P247" s="106">
        <f t="shared" si="144"/>
        <v>0</v>
      </c>
      <c r="Q247" s="106">
        <f t="shared" si="145"/>
        <v>0</v>
      </c>
      <c r="R247" s="106">
        <f t="shared" si="146"/>
        <v>0</v>
      </c>
      <c r="S247" s="106">
        <f t="shared" si="147"/>
        <v>0</v>
      </c>
      <c r="T247" s="106">
        <f t="shared" si="148"/>
        <v>0</v>
      </c>
      <c r="U247" s="106">
        <f t="shared" si="149"/>
        <v>0</v>
      </c>
      <c r="V247" s="106">
        <f t="shared" si="150"/>
        <v>0</v>
      </c>
      <c r="W247" s="106">
        <f t="shared" si="151"/>
        <v>0</v>
      </c>
      <c r="X247" s="106">
        <f t="shared" si="152"/>
        <v>0</v>
      </c>
      <c r="Y247" s="98">
        <f t="shared" si="153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5"/>
        <v>237</v>
      </c>
      <c r="C248" s="97">
        <v>39600</v>
      </c>
      <c r="E248" s="107" t="s">
        <v>302</v>
      </c>
      <c r="G248" s="118">
        <v>6.2</v>
      </c>
      <c r="H248" s="106" t="str">
        <f t="shared" si="137"/>
        <v>P, S, T &amp; D Plant - Customer</v>
      </c>
      <c r="I248" s="98">
        <f>'DepExp. Class.'!J$248</f>
        <v>2.653194774163163</v>
      </c>
      <c r="J248" s="106">
        <f t="shared" si="138"/>
        <v>2.1708578623872334</v>
      </c>
      <c r="K248" s="106">
        <f t="shared" si="139"/>
        <v>0.46511744935990129</v>
      </c>
      <c r="L248" s="106">
        <f t="shared" si="140"/>
        <v>7.0666836869809379E-4</v>
      </c>
      <c r="M248" s="106">
        <f t="shared" si="141"/>
        <v>1.0407762161051947E-2</v>
      </c>
      <c r="N248" s="106">
        <f t="shared" si="142"/>
        <v>6.1050318862783766E-3</v>
      </c>
      <c r="O248" s="106">
        <f t="shared" si="143"/>
        <v>0</v>
      </c>
      <c r="P248" s="106">
        <f t="shared" si="144"/>
        <v>0</v>
      </c>
      <c r="Q248" s="106">
        <f t="shared" si="145"/>
        <v>0</v>
      </c>
      <c r="R248" s="106">
        <f t="shared" si="146"/>
        <v>0</v>
      </c>
      <c r="S248" s="106">
        <f t="shared" si="147"/>
        <v>0</v>
      </c>
      <c r="T248" s="106">
        <f t="shared" si="148"/>
        <v>0</v>
      </c>
      <c r="U248" s="106">
        <f t="shared" si="149"/>
        <v>0</v>
      </c>
      <c r="V248" s="106">
        <f t="shared" si="150"/>
        <v>0</v>
      </c>
      <c r="W248" s="106">
        <f t="shared" si="151"/>
        <v>0</v>
      </c>
      <c r="X248" s="106">
        <f t="shared" si="152"/>
        <v>0</v>
      </c>
      <c r="Y248" s="98">
        <f t="shared" si="153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5"/>
        <v>238</v>
      </c>
      <c r="C249" s="97">
        <v>39603</v>
      </c>
      <c r="E249" s="107" t="s">
        <v>303</v>
      </c>
      <c r="G249" s="118">
        <v>6.2</v>
      </c>
      <c r="H249" s="106" t="str">
        <f t="shared" si="137"/>
        <v>P, S, T &amp; D Plant - Customer</v>
      </c>
      <c r="I249" s="98">
        <f>'DepExp. Class.'!J$249</f>
        <v>0</v>
      </c>
      <c r="J249" s="106">
        <f t="shared" si="138"/>
        <v>0</v>
      </c>
      <c r="K249" s="106">
        <f t="shared" si="139"/>
        <v>0</v>
      </c>
      <c r="L249" s="106">
        <f t="shared" si="140"/>
        <v>0</v>
      </c>
      <c r="M249" s="106">
        <f t="shared" si="141"/>
        <v>0</v>
      </c>
      <c r="N249" s="106">
        <f t="shared" si="142"/>
        <v>0</v>
      </c>
      <c r="O249" s="106">
        <f t="shared" si="143"/>
        <v>0</v>
      </c>
      <c r="P249" s="106">
        <f t="shared" si="144"/>
        <v>0</v>
      </c>
      <c r="Q249" s="106">
        <f t="shared" si="145"/>
        <v>0</v>
      </c>
      <c r="R249" s="106">
        <f t="shared" si="146"/>
        <v>0</v>
      </c>
      <c r="S249" s="106">
        <f t="shared" si="147"/>
        <v>0</v>
      </c>
      <c r="T249" s="106">
        <f t="shared" si="148"/>
        <v>0</v>
      </c>
      <c r="U249" s="106">
        <f t="shared" si="149"/>
        <v>0</v>
      </c>
      <c r="V249" s="106">
        <f t="shared" si="150"/>
        <v>0</v>
      </c>
      <c r="W249" s="106">
        <f t="shared" si="151"/>
        <v>0</v>
      </c>
      <c r="X249" s="106">
        <f t="shared" si="152"/>
        <v>0</v>
      </c>
      <c r="Y249" s="98">
        <f t="shared" si="153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5"/>
        <v>239</v>
      </c>
      <c r="C250" s="97">
        <v>39604</v>
      </c>
      <c r="E250" s="107" t="s">
        <v>304</v>
      </c>
      <c r="G250" s="118">
        <v>6.2</v>
      </c>
      <c r="H250" s="106" t="str">
        <f t="shared" si="137"/>
        <v>P, S, T &amp; D Plant - Customer</v>
      </c>
      <c r="I250" s="98">
        <f>'DepExp. Class.'!J$250</f>
        <v>0</v>
      </c>
      <c r="J250" s="106">
        <f t="shared" si="138"/>
        <v>0</v>
      </c>
      <c r="K250" s="106">
        <f t="shared" si="139"/>
        <v>0</v>
      </c>
      <c r="L250" s="106">
        <f t="shared" si="140"/>
        <v>0</v>
      </c>
      <c r="M250" s="106">
        <f t="shared" si="141"/>
        <v>0</v>
      </c>
      <c r="N250" s="106">
        <f t="shared" si="142"/>
        <v>0</v>
      </c>
      <c r="O250" s="106">
        <f t="shared" si="143"/>
        <v>0</v>
      </c>
      <c r="P250" s="106">
        <f t="shared" si="144"/>
        <v>0</v>
      </c>
      <c r="Q250" s="106">
        <f t="shared" si="145"/>
        <v>0</v>
      </c>
      <c r="R250" s="106">
        <f t="shared" si="146"/>
        <v>0</v>
      </c>
      <c r="S250" s="106">
        <f t="shared" si="147"/>
        <v>0</v>
      </c>
      <c r="T250" s="106">
        <f t="shared" si="148"/>
        <v>0</v>
      </c>
      <c r="U250" s="106">
        <f t="shared" si="149"/>
        <v>0</v>
      </c>
      <c r="V250" s="106">
        <f t="shared" si="150"/>
        <v>0</v>
      </c>
      <c r="W250" s="106">
        <f t="shared" si="151"/>
        <v>0</v>
      </c>
      <c r="X250" s="106">
        <f t="shared" si="152"/>
        <v>0</v>
      </c>
      <c r="Y250" s="98">
        <f t="shared" si="153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5"/>
        <v>240</v>
      </c>
      <c r="C251" s="97">
        <v>39605</v>
      </c>
      <c r="E251" s="98" t="s">
        <v>305</v>
      </c>
      <c r="G251" s="118">
        <v>6.2</v>
      </c>
      <c r="H251" s="106" t="str">
        <f t="shared" si="137"/>
        <v>P, S, T &amp; D Plant - Customer</v>
      </c>
      <c r="I251" s="98">
        <f>'DepExp. Class.'!J$251</f>
        <v>0</v>
      </c>
      <c r="J251" s="106">
        <f t="shared" si="138"/>
        <v>0</v>
      </c>
      <c r="K251" s="106">
        <f t="shared" si="139"/>
        <v>0</v>
      </c>
      <c r="L251" s="106">
        <f t="shared" si="140"/>
        <v>0</v>
      </c>
      <c r="M251" s="106">
        <f t="shared" si="141"/>
        <v>0</v>
      </c>
      <c r="N251" s="106">
        <f t="shared" si="142"/>
        <v>0</v>
      </c>
      <c r="O251" s="106">
        <f t="shared" si="143"/>
        <v>0</v>
      </c>
      <c r="P251" s="106">
        <f t="shared" si="144"/>
        <v>0</v>
      </c>
      <c r="Q251" s="106">
        <f t="shared" si="145"/>
        <v>0</v>
      </c>
      <c r="R251" s="106">
        <f t="shared" si="146"/>
        <v>0</v>
      </c>
      <c r="S251" s="106">
        <f t="shared" si="147"/>
        <v>0</v>
      </c>
      <c r="T251" s="106">
        <f t="shared" si="148"/>
        <v>0</v>
      </c>
      <c r="U251" s="106">
        <f t="shared" si="149"/>
        <v>0</v>
      </c>
      <c r="V251" s="106">
        <f t="shared" si="150"/>
        <v>0</v>
      </c>
      <c r="W251" s="106">
        <f t="shared" si="151"/>
        <v>0</v>
      </c>
      <c r="X251" s="106">
        <f t="shared" si="152"/>
        <v>0</v>
      </c>
      <c r="Y251" s="98">
        <f t="shared" si="153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5"/>
        <v>241</v>
      </c>
      <c r="C252" s="97">
        <v>39700</v>
      </c>
      <c r="E252" s="107" t="s">
        <v>306</v>
      </c>
      <c r="G252" s="118">
        <v>6.2</v>
      </c>
      <c r="H252" s="106" t="str">
        <f t="shared" si="137"/>
        <v>P, S, T &amp; D Plant - Customer</v>
      </c>
      <c r="I252" s="98">
        <f>'DepExp. Class.'!J$252</f>
        <v>4309.2116797682547</v>
      </c>
      <c r="J252" s="106">
        <f t="shared" si="138"/>
        <v>3525.8195692271966</v>
      </c>
      <c r="K252" s="106">
        <f t="shared" si="139"/>
        <v>755.42495589223154</v>
      </c>
      <c r="L252" s="106">
        <f t="shared" si="140"/>
        <v>1.1477421928350806</v>
      </c>
      <c r="M252" s="106">
        <f t="shared" si="141"/>
        <v>16.903866501395822</v>
      </c>
      <c r="N252" s="106">
        <f t="shared" si="142"/>
        <v>9.9155459545958493</v>
      </c>
      <c r="O252" s="106">
        <f t="shared" si="143"/>
        <v>0</v>
      </c>
      <c r="P252" s="106">
        <f t="shared" si="144"/>
        <v>0</v>
      </c>
      <c r="Q252" s="106">
        <f t="shared" si="145"/>
        <v>0</v>
      </c>
      <c r="R252" s="106">
        <f t="shared" si="146"/>
        <v>0</v>
      </c>
      <c r="S252" s="106">
        <f t="shared" si="147"/>
        <v>0</v>
      </c>
      <c r="T252" s="106">
        <f t="shared" si="148"/>
        <v>0</v>
      </c>
      <c r="U252" s="106">
        <f t="shared" si="149"/>
        <v>0</v>
      </c>
      <c r="V252" s="106">
        <f t="shared" si="150"/>
        <v>0</v>
      </c>
      <c r="W252" s="106">
        <f t="shared" si="151"/>
        <v>0</v>
      </c>
      <c r="X252" s="106">
        <f t="shared" si="152"/>
        <v>0</v>
      </c>
      <c r="Y252" s="98">
        <f t="shared" si="153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5"/>
        <v>242</v>
      </c>
      <c r="C253" s="97">
        <v>39701</v>
      </c>
      <c r="E253" s="107" t="s">
        <v>307</v>
      </c>
      <c r="G253" s="118">
        <v>6.2</v>
      </c>
      <c r="H253" s="106" t="str">
        <f t="shared" si="137"/>
        <v>P, S, T &amp; D Plant - Customer</v>
      </c>
      <c r="I253" s="98">
        <f>'DepExp. Class.'!J$253</f>
        <v>0</v>
      </c>
      <c r="J253" s="106">
        <f t="shared" si="138"/>
        <v>0</v>
      </c>
      <c r="K253" s="106">
        <f t="shared" si="139"/>
        <v>0</v>
      </c>
      <c r="L253" s="106">
        <f t="shared" si="140"/>
        <v>0</v>
      </c>
      <c r="M253" s="106">
        <f t="shared" si="141"/>
        <v>0</v>
      </c>
      <c r="N253" s="106">
        <f t="shared" si="142"/>
        <v>0</v>
      </c>
      <c r="O253" s="106">
        <f t="shared" si="143"/>
        <v>0</v>
      </c>
      <c r="P253" s="106">
        <f t="shared" si="144"/>
        <v>0</v>
      </c>
      <c r="Q253" s="106">
        <f t="shared" si="145"/>
        <v>0</v>
      </c>
      <c r="R253" s="106">
        <f t="shared" si="146"/>
        <v>0</v>
      </c>
      <c r="S253" s="106">
        <f t="shared" si="147"/>
        <v>0</v>
      </c>
      <c r="T253" s="106">
        <f t="shared" si="148"/>
        <v>0</v>
      </c>
      <c r="U253" s="106">
        <f t="shared" si="149"/>
        <v>0</v>
      </c>
      <c r="V253" s="106">
        <f t="shared" si="150"/>
        <v>0</v>
      </c>
      <c r="W253" s="106">
        <f t="shared" si="151"/>
        <v>0</v>
      </c>
      <c r="X253" s="106">
        <f t="shared" si="152"/>
        <v>0</v>
      </c>
      <c r="Y253" s="98">
        <f t="shared" si="153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5"/>
        <v>243</v>
      </c>
      <c r="C254" s="97">
        <v>39702</v>
      </c>
      <c r="E254" s="107" t="s">
        <v>308</v>
      </c>
      <c r="G254" s="118">
        <v>6.2</v>
      </c>
      <c r="H254" s="106" t="str">
        <f t="shared" si="137"/>
        <v>P, S, T &amp; D Plant - Customer</v>
      </c>
      <c r="I254" s="98">
        <f>'DepExp. Class.'!J$254</f>
        <v>0</v>
      </c>
      <c r="J254" s="106">
        <f t="shared" si="138"/>
        <v>0</v>
      </c>
      <c r="K254" s="106">
        <f t="shared" si="139"/>
        <v>0</v>
      </c>
      <c r="L254" s="106">
        <f t="shared" si="140"/>
        <v>0</v>
      </c>
      <c r="M254" s="106">
        <f t="shared" si="141"/>
        <v>0</v>
      </c>
      <c r="N254" s="106">
        <f t="shared" si="142"/>
        <v>0</v>
      </c>
      <c r="O254" s="106">
        <f t="shared" si="143"/>
        <v>0</v>
      </c>
      <c r="P254" s="106">
        <f t="shared" si="144"/>
        <v>0</v>
      </c>
      <c r="Q254" s="106">
        <f t="shared" si="145"/>
        <v>0</v>
      </c>
      <c r="R254" s="106">
        <f t="shared" si="146"/>
        <v>0</v>
      </c>
      <c r="S254" s="106">
        <f t="shared" si="147"/>
        <v>0</v>
      </c>
      <c r="T254" s="106">
        <f t="shared" si="148"/>
        <v>0</v>
      </c>
      <c r="U254" s="106">
        <f t="shared" si="149"/>
        <v>0</v>
      </c>
      <c r="V254" s="106">
        <f t="shared" si="150"/>
        <v>0</v>
      </c>
      <c r="W254" s="106">
        <f t="shared" si="151"/>
        <v>0</v>
      </c>
      <c r="X254" s="106">
        <f t="shared" si="152"/>
        <v>0</v>
      </c>
      <c r="Y254" s="98">
        <f t="shared" si="153"/>
        <v>0</v>
      </c>
    </row>
    <row r="255" spans="1:33">
      <c r="A255" s="97">
        <f t="shared" si="135"/>
        <v>244</v>
      </c>
      <c r="C255" s="97">
        <v>39705</v>
      </c>
      <c r="E255" s="107" t="s">
        <v>309</v>
      </c>
      <c r="G255" s="118">
        <v>6.2</v>
      </c>
      <c r="H255" s="106" t="str">
        <f t="shared" si="137"/>
        <v>P, S, T &amp; D Plant - Customer</v>
      </c>
      <c r="I255" s="98">
        <f>'DepExp. Class.'!J$255</f>
        <v>0</v>
      </c>
      <c r="J255" s="106">
        <f t="shared" si="138"/>
        <v>0</v>
      </c>
      <c r="K255" s="106">
        <f t="shared" si="139"/>
        <v>0</v>
      </c>
      <c r="L255" s="106">
        <f t="shared" si="140"/>
        <v>0</v>
      </c>
      <c r="M255" s="106">
        <f t="shared" si="141"/>
        <v>0</v>
      </c>
      <c r="N255" s="106">
        <f t="shared" si="142"/>
        <v>0</v>
      </c>
      <c r="O255" s="106">
        <f t="shared" si="143"/>
        <v>0</v>
      </c>
      <c r="P255" s="106">
        <f t="shared" si="144"/>
        <v>0</v>
      </c>
      <c r="Q255" s="106">
        <f t="shared" si="145"/>
        <v>0</v>
      </c>
      <c r="R255" s="106">
        <f t="shared" si="146"/>
        <v>0</v>
      </c>
      <c r="S255" s="106">
        <f t="shared" si="147"/>
        <v>0</v>
      </c>
      <c r="T255" s="106">
        <f t="shared" si="148"/>
        <v>0</v>
      </c>
      <c r="U255" s="106">
        <f t="shared" si="149"/>
        <v>0</v>
      </c>
      <c r="V255" s="106">
        <f t="shared" si="150"/>
        <v>0</v>
      </c>
      <c r="W255" s="106">
        <f t="shared" si="151"/>
        <v>0</v>
      </c>
      <c r="X255" s="106">
        <f t="shared" si="152"/>
        <v>0</v>
      </c>
      <c r="Y255" s="98">
        <f t="shared" si="153"/>
        <v>0</v>
      </c>
    </row>
    <row r="256" spans="1:33">
      <c r="A256" s="97">
        <f t="shared" si="135"/>
        <v>245</v>
      </c>
      <c r="C256" s="97">
        <v>39800</v>
      </c>
      <c r="E256" s="107" t="s">
        <v>310</v>
      </c>
      <c r="G256" s="118">
        <v>6.2</v>
      </c>
      <c r="H256" s="106" t="str">
        <f t="shared" si="137"/>
        <v>P, S, T &amp; D Plant - Customer</v>
      </c>
      <c r="I256" s="98">
        <f>'DepExp. Class.'!J$256</f>
        <v>709.34902806176115</v>
      </c>
      <c r="J256" s="106">
        <f t="shared" si="138"/>
        <v>580.39309052623582</v>
      </c>
      <c r="K256" s="106">
        <f t="shared" si="139"/>
        <v>124.35220129742413</v>
      </c>
      <c r="L256" s="106">
        <f t="shared" si="140"/>
        <v>0.18893242417759878</v>
      </c>
      <c r="M256" s="106">
        <f t="shared" si="141"/>
        <v>2.7825834895852086</v>
      </c>
      <c r="N256" s="106">
        <f t="shared" si="142"/>
        <v>1.6322203243384303</v>
      </c>
      <c r="O256" s="106">
        <f t="shared" si="143"/>
        <v>0</v>
      </c>
      <c r="P256" s="106">
        <f t="shared" si="144"/>
        <v>0</v>
      </c>
      <c r="Q256" s="106">
        <f t="shared" si="145"/>
        <v>0</v>
      </c>
      <c r="R256" s="106">
        <f t="shared" si="146"/>
        <v>0</v>
      </c>
      <c r="S256" s="106">
        <f t="shared" si="147"/>
        <v>0</v>
      </c>
      <c r="T256" s="106">
        <f t="shared" si="148"/>
        <v>0</v>
      </c>
      <c r="U256" s="106">
        <f t="shared" si="149"/>
        <v>0</v>
      </c>
      <c r="V256" s="106">
        <f t="shared" si="150"/>
        <v>0</v>
      </c>
      <c r="W256" s="106">
        <f t="shared" si="151"/>
        <v>0</v>
      </c>
      <c r="X256" s="106">
        <f t="shared" si="152"/>
        <v>0</v>
      </c>
      <c r="Y256" s="98">
        <f t="shared" si="153"/>
        <v>0</v>
      </c>
    </row>
    <row r="257" spans="1:33">
      <c r="A257" s="97">
        <f t="shared" si="135"/>
        <v>246</v>
      </c>
      <c r="C257" s="97">
        <v>39900</v>
      </c>
      <c r="E257" s="107" t="s">
        <v>311</v>
      </c>
      <c r="G257" s="118">
        <v>6.2</v>
      </c>
      <c r="H257" s="106" t="str">
        <f t="shared" si="137"/>
        <v>P, S, T &amp; D Plant - Customer</v>
      </c>
      <c r="I257" s="98">
        <f>'DepExp. Class.'!J$257</f>
        <v>625.65450509444202</v>
      </c>
      <c r="J257" s="106">
        <f t="shared" si="138"/>
        <v>511.9137934193509</v>
      </c>
      <c r="K257" s="106">
        <f t="shared" si="139"/>
        <v>109.68016009372801</v>
      </c>
      <c r="L257" s="106">
        <f t="shared" si="140"/>
        <v>0.16664070530711553</v>
      </c>
      <c r="M257" s="106">
        <f t="shared" si="141"/>
        <v>2.4542726178357723</v>
      </c>
      <c r="N257" s="106">
        <f t="shared" si="142"/>
        <v>1.4396382582202347</v>
      </c>
      <c r="O257" s="106">
        <f t="shared" si="143"/>
        <v>0</v>
      </c>
      <c r="P257" s="106">
        <f t="shared" si="144"/>
        <v>0</v>
      </c>
      <c r="Q257" s="106">
        <f t="shared" si="145"/>
        <v>0</v>
      </c>
      <c r="R257" s="106">
        <f t="shared" si="146"/>
        <v>0</v>
      </c>
      <c r="S257" s="106">
        <f t="shared" si="147"/>
        <v>0</v>
      </c>
      <c r="T257" s="106">
        <f t="shared" si="148"/>
        <v>0</v>
      </c>
      <c r="U257" s="106">
        <f t="shared" si="149"/>
        <v>0</v>
      </c>
      <c r="V257" s="106">
        <f t="shared" si="150"/>
        <v>0</v>
      </c>
      <c r="W257" s="106">
        <f t="shared" si="151"/>
        <v>0</v>
      </c>
      <c r="X257" s="106">
        <f t="shared" si="152"/>
        <v>0</v>
      </c>
      <c r="Y257" s="98">
        <f t="shared" si="153"/>
        <v>0</v>
      </c>
    </row>
    <row r="258" spans="1:33">
      <c r="A258" s="97">
        <f t="shared" si="135"/>
        <v>247</v>
      </c>
      <c r="C258" s="97">
        <v>39901</v>
      </c>
      <c r="E258" s="107" t="s">
        <v>312</v>
      </c>
      <c r="G258" s="118">
        <v>6.2</v>
      </c>
      <c r="H258" s="106" t="str">
        <f t="shared" si="137"/>
        <v>P, S, T &amp; D Plant - Customer</v>
      </c>
      <c r="I258" s="98">
        <f>'DepExp. Class.'!J$258</f>
        <v>42145.308472794917</v>
      </c>
      <c r="J258" s="106">
        <f t="shared" si="138"/>
        <v>34483.512161205428</v>
      </c>
      <c r="K258" s="106">
        <f t="shared" si="139"/>
        <v>7388.2696326112682</v>
      </c>
      <c r="L258" s="106">
        <f t="shared" si="140"/>
        <v>11.225243120773762</v>
      </c>
      <c r="M258" s="106">
        <f t="shared" si="141"/>
        <v>165.32459322643086</v>
      </c>
      <c r="N258" s="106">
        <f t="shared" si="142"/>
        <v>96.97684263101452</v>
      </c>
      <c r="O258" s="106">
        <f t="shared" si="143"/>
        <v>0</v>
      </c>
      <c r="P258" s="106">
        <f t="shared" si="144"/>
        <v>0</v>
      </c>
      <c r="Q258" s="106">
        <f t="shared" si="145"/>
        <v>0</v>
      </c>
      <c r="R258" s="106">
        <f t="shared" si="146"/>
        <v>0</v>
      </c>
      <c r="S258" s="106">
        <f t="shared" si="147"/>
        <v>0</v>
      </c>
      <c r="T258" s="106">
        <f t="shared" si="148"/>
        <v>0</v>
      </c>
      <c r="U258" s="106">
        <f t="shared" si="149"/>
        <v>0</v>
      </c>
      <c r="V258" s="106">
        <f t="shared" si="150"/>
        <v>0</v>
      </c>
      <c r="W258" s="106">
        <f t="shared" si="151"/>
        <v>0</v>
      </c>
      <c r="X258" s="106">
        <f t="shared" si="152"/>
        <v>0</v>
      </c>
      <c r="Y258" s="98">
        <f t="shared" si="153"/>
        <v>0</v>
      </c>
    </row>
    <row r="259" spans="1:33">
      <c r="A259" s="97">
        <f t="shared" si="135"/>
        <v>248</v>
      </c>
      <c r="C259" s="97">
        <v>39902</v>
      </c>
      <c r="E259" s="107" t="s">
        <v>313</v>
      </c>
      <c r="G259" s="118">
        <v>6.2</v>
      </c>
      <c r="H259" s="106" t="str">
        <f t="shared" si="137"/>
        <v>P, S, T &amp; D Plant - Customer</v>
      </c>
      <c r="I259" s="98">
        <f>'DepExp. Class.'!J$259</f>
        <v>7310.7246584319464</v>
      </c>
      <c r="J259" s="106">
        <f t="shared" si="138"/>
        <v>5981.6732111237088</v>
      </c>
      <c r="K259" s="106">
        <f t="shared" si="139"/>
        <v>1281.6042151202023</v>
      </c>
      <c r="L259" s="106">
        <f t="shared" si="140"/>
        <v>1.9471837946780626</v>
      </c>
      <c r="M259" s="106">
        <f t="shared" si="141"/>
        <v>28.677986332117754</v>
      </c>
      <c r="N259" s="106">
        <f t="shared" si="142"/>
        <v>16.82206206123934</v>
      </c>
      <c r="O259" s="106">
        <f t="shared" si="143"/>
        <v>0</v>
      </c>
      <c r="P259" s="106">
        <f t="shared" si="144"/>
        <v>0</v>
      </c>
      <c r="Q259" s="106">
        <f t="shared" si="145"/>
        <v>0</v>
      </c>
      <c r="R259" s="106">
        <f t="shared" si="146"/>
        <v>0</v>
      </c>
      <c r="S259" s="106">
        <f t="shared" si="147"/>
        <v>0</v>
      </c>
      <c r="T259" s="106">
        <f t="shared" si="148"/>
        <v>0</v>
      </c>
      <c r="U259" s="106">
        <f t="shared" si="149"/>
        <v>0</v>
      </c>
      <c r="V259" s="106">
        <f t="shared" si="150"/>
        <v>0</v>
      </c>
      <c r="W259" s="106">
        <f t="shared" si="151"/>
        <v>0</v>
      </c>
      <c r="X259" s="106">
        <f t="shared" si="152"/>
        <v>0</v>
      </c>
      <c r="Y259" s="98">
        <f t="shared" si="153"/>
        <v>0</v>
      </c>
    </row>
    <row r="260" spans="1:33">
      <c r="A260" s="97">
        <f t="shared" si="135"/>
        <v>249</v>
      </c>
      <c r="C260" s="97">
        <v>39903</v>
      </c>
      <c r="E260" s="107" t="s">
        <v>314</v>
      </c>
      <c r="G260" s="118">
        <v>6.2</v>
      </c>
      <c r="H260" s="106" t="str">
        <f t="shared" si="137"/>
        <v>P, S, T &amp; D Plant - Customer</v>
      </c>
      <c r="I260" s="98">
        <f>'DepExp. Class.'!J$260</f>
        <v>1088.5343550168136</v>
      </c>
      <c r="J260" s="106">
        <f t="shared" si="138"/>
        <v>890.64451131831811</v>
      </c>
      <c r="K260" s="106">
        <f t="shared" si="139"/>
        <v>190.82516205608584</v>
      </c>
      <c r="L260" s="106">
        <f t="shared" si="140"/>
        <v>0.28992699835773839</v>
      </c>
      <c r="M260" s="106">
        <f t="shared" si="141"/>
        <v>4.2700244932912605</v>
      </c>
      <c r="N260" s="106">
        <f t="shared" si="142"/>
        <v>2.504730150760667</v>
      </c>
      <c r="O260" s="106">
        <f t="shared" si="143"/>
        <v>0</v>
      </c>
      <c r="P260" s="106">
        <f t="shared" si="144"/>
        <v>0</v>
      </c>
      <c r="Q260" s="106">
        <f t="shared" si="145"/>
        <v>0</v>
      </c>
      <c r="R260" s="106">
        <f t="shared" si="146"/>
        <v>0</v>
      </c>
      <c r="S260" s="106">
        <f t="shared" si="147"/>
        <v>0</v>
      </c>
      <c r="T260" s="106">
        <f t="shared" si="148"/>
        <v>0</v>
      </c>
      <c r="U260" s="106">
        <f t="shared" si="149"/>
        <v>0</v>
      </c>
      <c r="V260" s="106">
        <f t="shared" si="150"/>
        <v>0</v>
      </c>
      <c r="W260" s="106">
        <f t="shared" si="151"/>
        <v>0</v>
      </c>
      <c r="X260" s="106">
        <f t="shared" si="152"/>
        <v>0</v>
      </c>
      <c r="Y260" s="98">
        <f t="shared" si="153"/>
        <v>0</v>
      </c>
    </row>
    <row r="261" spans="1:33">
      <c r="A261" s="97">
        <f t="shared" si="135"/>
        <v>250</v>
      </c>
      <c r="C261" s="97">
        <v>39904</v>
      </c>
      <c r="E261" s="107" t="s">
        <v>315</v>
      </c>
      <c r="G261" s="118">
        <v>6.2</v>
      </c>
      <c r="H261" s="106" t="str">
        <f t="shared" si="137"/>
        <v>P, S, T &amp; D Plant - Customer</v>
      </c>
      <c r="I261" s="98">
        <f>'DepExp. Class.'!J$261</f>
        <v>0</v>
      </c>
      <c r="J261" s="106">
        <f t="shared" si="138"/>
        <v>0</v>
      </c>
      <c r="K261" s="106">
        <f t="shared" si="139"/>
        <v>0</v>
      </c>
      <c r="L261" s="106">
        <f t="shared" si="140"/>
        <v>0</v>
      </c>
      <c r="M261" s="106">
        <f t="shared" si="141"/>
        <v>0</v>
      </c>
      <c r="N261" s="106">
        <f t="shared" si="142"/>
        <v>0</v>
      </c>
      <c r="O261" s="106">
        <f t="shared" si="143"/>
        <v>0</v>
      </c>
      <c r="P261" s="106">
        <f t="shared" si="144"/>
        <v>0</v>
      </c>
      <c r="Q261" s="106">
        <f t="shared" si="145"/>
        <v>0</v>
      </c>
      <c r="R261" s="106">
        <f t="shared" si="146"/>
        <v>0</v>
      </c>
      <c r="S261" s="106">
        <f t="shared" si="147"/>
        <v>0</v>
      </c>
      <c r="T261" s="106">
        <f t="shared" si="148"/>
        <v>0</v>
      </c>
      <c r="U261" s="106">
        <f t="shared" si="149"/>
        <v>0</v>
      </c>
      <c r="V261" s="106">
        <f t="shared" si="150"/>
        <v>0</v>
      </c>
      <c r="W261" s="106">
        <f t="shared" si="151"/>
        <v>0</v>
      </c>
      <c r="X261" s="106">
        <f t="shared" si="152"/>
        <v>0</v>
      </c>
      <c r="Y261" s="98">
        <f t="shared" si="153"/>
        <v>0</v>
      </c>
    </row>
    <row r="262" spans="1:33">
      <c r="A262" s="97">
        <f t="shared" si="135"/>
        <v>251</v>
      </c>
      <c r="C262" s="97">
        <v>39905</v>
      </c>
      <c r="E262" s="107" t="s">
        <v>316</v>
      </c>
      <c r="G262" s="118">
        <v>6.2</v>
      </c>
      <c r="H262" s="106" t="str">
        <f t="shared" si="137"/>
        <v>P, S, T &amp; D Plant - Customer</v>
      </c>
      <c r="I262" s="98">
        <f>'DepExp. Class.'!J$262</f>
        <v>0</v>
      </c>
      <c r="J262" s="106">
        <f t="shared" si="138"/>
        <v>0</v>
      </c>
      <c r="K262" s="106">
        <f t="shared" si="139"/>
        <v>0</v>
      </c>
      <c r="L262" s="106">
        <f t="shared" si="140"/>
        <v>0</v>
      </c>
      <c r="M262" s="106">
        <f t="shared" si="141"/>
        <v>0</v>
      </c>
      <c r="N262" s="106">
        <f t="shared" si="142"/>
        <v>0</v>
      </c>
      <c r="O262" s="106">
        <f t="shared" si="143"/>
        <v>0</v>
      </c>
      <c r="P262" s="106">
        <f t="shared" si="144"/>
        <v>0</v>
      </c>
      <c r="Q262" s="106">
        <f t="shared" si="145"/>
        <v>0</v>
      </c>
      <c r="R262" s="106">
        <f t="shared" si="146"/>
        <v>0</v>
      </c>
      <c r="S262" s="106">
        <f t="shared" si="147"/>
        <v>0</v>
      </c>
      <c r="T262" s="106">
        <f t="shared" si="148"/>
        <v>0</v>
      </c>
      <c r="U262" s="106">
        <f t="shared" si="149"/>
        <v>0</v>
      </c>
      <c r="V262" s="106">
        <f t="shared" si="150"/>
        <v>0</v>
      </c>
      <c r="W262" s="106">
        <f t="shared" si="151"/>
        <v>0</v>
      </c>
      <c r="X262" s="106">
        <f t="shared" si="152"/>
        <v>0</v>
      </c>
      <c r="Y262" s="98">
        <f t="shared" si="153"/>
        <v>0</v>
      </c>
    </row>
    <row r="263" spans="1:33">
      <c r="A263" s="97">
        <f t="shared" si="135"/>
        <v>252</v>
      </c>
      <c r="C263" s="97">
        <v>39906</v>
      </c>
      <c r="E263" s="107" t="s">
        <v>317</v>
      </c>
      <c r="G263" s="118">
        <v>6.2</v>
      </c>
      <c r="H263" s="106" t="str">
        <f t="shared" si="137"/>
        <v>P, S, T &amp; D Plant - Customer</v>
      </c>
      <c r="I263" s="98">
        <f>'DepExp. Class.'!J$263</f>
        <v>7824.0353018374944</v>
      </c>
      <c r="J263" s="106">
        <f t="shared" si="138"/>
        <v>6401.666668421034</v>
      </c>
      <c r="K263" s="106">
        <f t="shared" si="139"/>
        <v>1371.5899709776409</v>
      </c>
      <c r="L263" s="106">
        <f t="shared" si="140"/>
        <v>2.0839021383681442</v>
      </c>
      <c r="M263" s="106">
        <f t="shared" si="141"/>
        <v>30.69156450712623</v>
      </c>
      <c r="N263" s="106">
        <f t="shared" si="142"/>
        <v>18.003195793324785</v>
      </c>
      <c r="O263" s="106">
        <f t="shared" si="143"/>
        <v>0</v>
      </c>
      <c r="P263" s="106">
        <f t="shared" si="144"/>
        <v>0</v>
      </c>
      <c r="Q263" s="106">
        <f t="shared" si="145"/>
        <v>0</v>
      </c>
      <c r="R263" s="106">
        <f t="shared" si="146"/>
        <v>0</v>
      </c>
      <c r="S263" s="106">
        <f t="shared" si="147"/>
        <v>0</v>
      </c>
      <c r="T263" s="106">
        <f t="shared" si="148"/>
        <v>0</v>
      </c>
      <c r="U263" s="106">
        <f t="shared" si="149"/>
        <v>0</v>
      </c>
      <c r="V263" s="106">
        <f t="shared" si="150"/>
        <v>0</v>
      </c>
      <c r="W263" s="106">
        <f t="shared" si="151"/>
        <v>0</v>
      </c>
      <c r="X263" s="106">
        <f t="shared" si="152"/>
        <v>0</v>
      </c>
      <c r="Y263" s="98">
        <f t="shared" si="153"/>
        <v>0</v>
      </c>
    </row>
    <row r="264" spans="1:33">
      <c r="A264" s="97">
        <f t="shared" si="135"/>
        <v>253</v>
      </c>
      <c r="C264" s="97">
        <v>39907</v>
      </c>
      <c r="E264" s="107" t="s">
        <v>318</v>
      </c>
      <c r="G264" s="118">
        <v>6.2</v>
      </c>
      <c r="H264" s="106" t="str">
        <f t="shared" si="137"/>
        <v>P, S, T &amp; D Plant - Customer</v>
      </c>
      <c r="I264" s="98">
        <f>'DepExp. Class.'!J$264</f>
        <v>4.9257563531358066</v>
      </c>
      <c r="J264" s="106">
        <f t="shared" si="138"/>
        <v>4.0302796506077918</v>
      </c>
      <c r="K264" s="106">
        <f t="shared" si="139"/>
        <v>0.86350811988971721</v>
      </c>
      <c r="L264" s="106">
        <f t="shared" si="140"/>
        <v>1.3119565290010216E-3</v>
      </c>
      <c r="M264" s="106">
        <f t="shared" si="141"/>
        <v>1.932240372473136E-2</v>
      </c>
      <c r="N264" s="106">
        <f t="shared" si="142"/>
        <v>1.1334222384565523E-2</v>
      </c>
      <c r="O264" s="106">
        <f t="shared" si="143"/>
        <v>0</v>
      </c>
      <c r="P264" s="106">
        <f t="shared" si="144"/>
        <v>0</v>
      </c>
      <c r="Q264" s="106">
        <f t="shared" si="145"/>
        <v>0</v>
      </c>
      <c r="R264" s="106">
        <f t="shared" si="146"/>
        <v>0</v>
      </c>
      <c r="S264" s="106">
        <f t="shared" si="147"/>
        <v>0</v>
      </c>
      <c r="T264" s="106">
        <f t="shared" si="148"/>
        <v>0</v>
      </c>
      <c r="U264" s="106">
        <f t="shared" si="149"/>
        <v>0</v>
      </c>
      <c r="V264" s="106">
        <f t="shared" si="150"/>
        <v>0</v>
      </c>
      <c r="W264" s="106">
        <f t="shared" si="151"/>
        <v>0</v>
      </c>
      <c r="X264" s="106">
        <f t="shared" si="152"/>
        <v>0</v>
      </c>
      <c r="Y264" s="98">
        <f t="shared" si="153"/>
        <v>0</v>
      </c>
    </row>
    <row r="265" spans="1:33">
      <c r="A265" s="97">
        <f t="shared" si="135"/>
        <v>254</v>
      </c>
      <c r="C265" s="97">
        <v>39908</v>
      </c>
      <c r="E265" s="107" t="s">
        <v>319</v>
      </c>
      <c r="G265" s="118">
        <v>6.2</v>
      </c>
      <c r="H265" s="106" t="str">
        <f t="shared" si="137"/>
        <v>P, S, T &amp; D Plant - Customer</v>
      </c>
      <c r="I265" s="98">
        <f>'DepExp. Class.'!J$265</f>
        <v>0</v>
      </c>
      <c r="J265" s="106">
        <f t="shared" si="138"/>
        <v>0</v>
      </c>
      <c r="K265" s="106">
        <f t="shared" si="139"/>
        <v>0</v>
      </c>
      <c r="L265" s="106">
        <f t="shared" si="140"/>
        <v>0</v>
      </c>
      <c r="M265" s="106">
        <f t="shared" si="141"/>
        <v>0</v>
      </c>
      <c r="N265" s="106">
        <f t="shared" si="142"/>
        <v>0</v>
      </c>
      <c r="O265" s="106">
        <f t="shared" si="143"/>
        <v>0</v>
      </c>
      <c r="P265" s="106">
        <f t="shared" si="144"/>
        <v>0</v>
      </c>
      <c r="Q265" s="106">
        <f t="shared" si="145"/>
        <v>0</v>
      </c>
      <c r="R265" s="106">
        <f t="shared" si="146"/>
        <v>0</v>
      </c>
      <c r="S265" s="106">
        <f t="shared" si="147"/>
        <v>0</v>
      </c>
      <c r="T265" s="106">
        <f t="shared" si="148"/>
        <v>0</v>
      </c>
      <c r="U265" s="106">
        <f t="shared" si="149"/>
        <v>0</v>
      </c>
      <c r="V265" s="106">
        <f t="shared" si="150"/>
        <v>0</v>
      </c>
      <c r="W265" s="106">
        <f t="shared" si="151"/>
        <v>0</v>
      </c>
      <c r="X265" s="106">
        <f t="shared" si="152"/>
        <v>0</v>
      </c>
      <c r="Y265" s="98">
        <f t="shared" si="153"/>
        <v>0</v>
      </c>
    </row>
    <row r="266" spans="1:33">
      <c r="A266" s="97">
        <f t="shared" si="135"/>
        <v>255</v>
      </c>
      <c r="C266" s="97">
        <v>39909</v>
      </c>
      <c r="E266" s="107" t="s">
        <v>320</v>
      </c>
      <c r="G266" s="118">
        <v>6.2</v>
      </c>
      <c r="H266" s="106" t="str">
        <f t="shared" si="137"/>
        <v>P, S, T &amp; D Plant - Customer</v>
      </c>
      <c r="I266" s="98">
        <f>'DepExp. Class.'!J$266</f>
        <v>233772.32007337801</v>
      </c>
      <c r="J266" s="106">
        <f t="shared" si="138"/>
        <v>191273.73684800899</v>
      </c>
      <c r="K266" s="106">
        <f t="shared" si="139"/>
        <v>40981.380749843658</v>
      </c>
      <c r="L266" s="106">
        <f t="shared" si="140"/>
        <v>62.264371120332783</v>
      </c>
      <c r="M266" s="106">
        <f t="shared" si="141"/>
        <v>917.02528998400771</v>
      </c>
      <c r="N266" s="106">
        <f t="shared" si="142"/>
        <v>537.91281442101911</v>
      </c>
      <c r="O266" s="106">
        <f t="shared" si="143"/>
        <v>0</v>
      </c>
      <c r="P266" s="106">
        <f t="shared" si="144"/>
        <v>0</v>
      </c>
      <c r="Q266" s="106">
        <f t="shared" si="145"/>
        <v>0</v>
      </c>
      <c r="R266" s="106">
        <f t="shared" si="146"/>
        <v>0</v>
      </c>
      <c r="S266" s="106">
        <f t="shared" si="147"/>
        <v>0</v>
      </c>
      <c r="T266" s="106">
        <f t="shared" si="148"/>
        <v>0</v>
      </c>
      <c r="U266" s="106">
        <f t="shared" si="149"/>
        <v>0</v>
      </c>
      <c r="V266" s="106">
        <f t="shared" si="150"/>
        <v>0</v>
      </c>
      <c r="W266" s="106">
        <f t="shared" si="151"/>
        <v>0</v>
      </c>
      <c r="X266" s="106">
        <f t="shared" si="152"/>
        <v>0</v>
      </c>
      <c r="Y266" s="98">
        <f t="shared" si="153"/>
        <v>0</v>
      </c>
    </row>
    <row r="267" spans="1:33">
      <c r="A267" s="97">
        <f t="shared" si="135"/>
        <v>256</v>
      </c>
      <c r="C267" s="97">
        <v>39924</v>
      </c>
      <c r="E267" s="107" t="s">
        <v>321</v>
      </c>
      <c r="G267" s="118">
        <v>6.2</v>
      </c>
      <c r="H267" s="106" t="str">
        <f t="shared" si="137"/>
        <v>P, S, T &amp; D Plant - Customer</v>
      </c>
      <c r="I267" s="98">
        <f>'DepExp. Class.'!J$267</f>
        <v>0</v>
      </c>
      <c r="J267" s="106">
        <f t="shared" si="138"/>
        <v>0</v>
      </c>
      <c r="K267" s="106">
        <f t="shared" si="139"/>
        <v>0</v>
      </c>
      <c r="L267" s="106">
        <f t="shared" si="140"/>
        <v>0</v>
      </c>
      <c r="M267" s="106">
        <f t="shared" si="141"/>
        <v>0</v>
      </c>
      <c r="N267" s="106">
        <f t="shared" si="142"/>
        <v>0</v>
      </c>
      <c r="O267" s="106">
        <f t="shared" si="143"/>
        <v>0</v>
      </c>
      <c r="P267" s="106">
        <f t="shared" si="144"/>
        <v>0</v>
      </c>
      <c r="Q267" s="106">
        <f t="shared" si="145"/>
        <v>0</v>
      </c>
      <c r="R267" s="106">
        <f t="shared" si="146"/>
        <v>0</v>
      </c>
      <c r="S267" s="106">
        <f t="shared" si="147"/>
        <v>0</v>
      </c>
      <c r="T267" s="106">
        <f t="shared" si="148"/>
        <v>0</v>
      </c>
      <c r="U267" s="106">
        <f t="shared" si="149"/>
        <v>0</v>
      </c>
      <c r="V267" s="106">
        <f t="shared" si="150"/>
        <v>0</v>
      </c>
      <c r="W267" s="106">
        <f t="shared" si="151"/>
        <v>0</v>
      </c>
      <c r="X267" s="106">
        <f t="shared" si="152"/>
        <v>0</v>
      </c>
      <c r="Y267" s="98">
        <f t="shared" si="153"/>
        <v>0</v>
      </c>
    </row>
    <row r="268" spans="1:33">
      <c r="A268" s="97">
        <f t="shared" si="135"/>
        <v>257</v>
      </c>
      <c r="C268" s="103"/>
      <c r="E268" s="107"/>
      <c r="G268" s="118"/>
      <c r="H268" s="106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5"/>
        <v>258</v>
      </c>
      <c r="E269" s="107"/>
      <c r="G269" s="11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 t="shared" si="135"/>
        <v>259</v>
      </c>
      <c r="D270" s="97" t="s">
        <v>149</v>
      </c>
      <c r="G270" s="118"/>
      <c r="H270" s="106"/>
      <c r="I270" s="98">
        <f>'DepExp. Class.'!J$270</f>
        <v>323297.56876112742</v>
      </c>
      <c r="J270" s="106">
        <f>SUM(J234:J267)</f>
        <v>264523.76428230148</v>
      </c>
      <c r="K270" s="106">
        <f t="shared" ref="K270:X270" si="154">SUM(K234:K267)</f>
        <v>56675.575434849525</v>
      </c>
      <c r="L270" s="106">
        <f t="shared" si="154"/>
        <v>86.10908167966862</v>
      </c>
      <c r="M270" s="106">
        <f t="shared" si="154"/>
        <v>1268.2085143837344</v>
      </c>
      <c r="N270" s="106">
        <f t="shared" si="154"/>
        <v>743.91144791301326</v>
      </c>
      <c r="O270" s="106">
        <f t="shared" si="154"/>
        <v>0</v>
      </c>
      <c r="P270" s="106">
        <f t="shared" si="154"/>
        <v>0</v>
      </c>
      <c r="Q270" s="106">
        <f t="shared" si="154"/>
        <v>0</v>
      </c>
      <c r="R270" s="106">
        <f t="shared" si="154"/>
        <v>0</v>
      </c>
      <c r="S270" s="106">
        <f t="shared" si="154"/>
        <v>0</v>
      </c>
      <c r="T270" s="106">
        <f t="shared" si="154"/>
        <v>0</v>
      </c>
      <c r="U270" s="106">
        <f t="shared" si="154"/>
        <v>0</v>
      </c>
      <c r="V270" s="106">
        <f t="shared" si="154"/>
        <v>0</v>
      </c>
      <c r="W270" s="106">
        <f t="shared" si="154"/>
        <v>0</v>
      </c>
      <c r="X270" s="106">
        <f t="shared" si="154"/>
        <v>0</v>
      </c>
      <c r="Y270" s="98">
        <f>SUM(J270:X270)-I270</f>
        <v>0</v>
      </c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 t="shared" si="135"/>
        <v>260</v>
      </c>
      <c r="G271" s="11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>A271+1</f>
        <v>261</v>
      </c>
      <c r="D272" s="97" t="s">
        <v>141</v>
      </c>
      <c r="G272" s="118"/>
      <c r="H272" s="106"/>
      <c r="I272" s="98">
        <f>'DepExp. Class.'!J$272</f>
        <v>13346445.475591913</v>
      </c>
      <c r="J272" s="98">
        <f>J136+J146+J186+J228+J270</f>
        <v>10573783.571251944</v>
      </c>
      <c r="K272" s="98">
        <f t="shared" ref="K272:X272" si="155">K136+K146+K186+K228+K270</f>
        <v>2652133.2833924312</v>
      </c>
      <c r="L272" s="98">
        <f t="shared" si="155"/>
        <v>4946.3660298213608</v>
      </c>
      <c r="M272" s="98">
        <f t="shared" si="155"/>
        <v>72849.731897199541</v>
      </c>
      <c r="N272" s="98">
        <f t="shared" si="155"/>
        <v>42732.523020518551</v>
      </c>
      <c r="O272" s="98">
        <f t="shared" si="155"/>
        <v>0</v>
      </c>
      <c r="P272" s="98">
        <f t="shared" si="155"/>
        <v>0</v>
      </c>
      <c r="Q272" s="98">
        <f t="shared" si="155"/>
        <v>0</v>
      </c>
      <c r="R272" s="98">
        <f t="shared" si="155"/>
        <v>0</v>
      </c>
      <c r="S272" s="98">
        <f t="shared" si="155"/>
        <v>0</v>
      </c>
      <c r="T272" s="98">
        <f t="shared" si="155"/>
        <v>0</v>
      </c>
      <c r="U272" s="98">
        <f t="shared" si="155"/>
        <v>0</v>
      </c>
      <c r="V272" s="98">
        <f t="shared" si="155"/>
        <v>0</v>
      </c>
      <c r="W272" s="98">
        <f t="shared" si="155"/>
        <v>0</v>
      </c>
      <c r="X272" s="98">
        <f t="shared" si="155"/>
        <v>0</v>
      </c>
      <c r="Y272" s="98">
        <f>SUM(J272:X272)-I272</f>
        <v>0</v>
      </c>
      <c r="Z272" s="98"/>
      <c r="AA272" s="98"/>
      <c r="AB272" s="98"/>
      <c r="AC272" s="98"/>
      <c r="AD272" s="98"/>
      <c r="AE272" s="98"/>
      <c r="AF272" s="98"/>
      <c r="AG272" s="98"/>
    </row>
    <row r="273" spans="1:33">
      <c r="G273" s="102"/>
    </row>
    <row r="274" spans="1:33">
      <c r="F274" s="103" t="s">
        <v>19</v>
      </c>
      <c r="G274" s="102"/>
    </row>
    <row r="275" spans="1:33">
      <c r="F275" s="103"/>
      <c r="G275" s="102"/>
    </row>
    <row r="276" spans="1:33">
      <c r="G276" s="102"/>
      <c r="J276" s="98"/>
      <c r="K276" s="105"/>
      <c r="L276" s="105"/>
      <c r="M276" s="105"/>
      <c r="N276" s="103"/>
      <c r="O276" s="103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</row>
    <row r="277" spans="1:33">
      <c r="A277" s="105" t="s">
        <v>290</v>
      </c>
      <c r="C277" s="105" t="s">
        <v>288</v>
      </c>
      <c r="G277" s="104" t="s">
        <v>38</v>
      </c>
      <c r="H277" s="115" t="s">
        <v>38</v>
      </c>
      <c r="I277" s="103" t="s">
        <v>1</v>
      </c>
      <c r="J277" s="116" t="s">
        <v>56</v>
      </c>
      <c r="K277" s="116" t="s">
        <v>543</v>
      </c>
      <c r="L277" s="116" t="s">
        <v>543</v>
      </c>
      <c r="M277" s="117" t="s">
        <v>544</v>
      </c>
      <c r="N277" s="117" t="s">
        <v>544</v>
      </c>
      <c r="O277" s="103"/>
      <c r="P277" s="103"/>
      <c r="Q277" s="103"/>
      <c r="R277" s="103"/>
      <c r="S277" s="103"/>
      <c r="T277" s="105"/>
      <c r="U277" s="105"/>
      <c r="V277" s="105"/>
      <c r="W277" s="103"/>
      <c r="X277" s="103"/>
      <c r="Y277" s="103"/>
    </row>
    <row r="278" spans="1:33">
      <c r="A278" s="105" t="s">
        <v>289</v>
      </c>
      <c r="C278" s="105" t="s">
        <v>289</v>
      </c>
      <c r="G278" s="104" t="s">
        <v>39</v>
      </c>
      <c r="H278" s="115" t="s">
        <v>21</v>
      </c>
      <c r="I278" s="103" t="s">
        <v>2</v>
      </c>
      <c r="J278" s="116" t="s">
        <v>464</v>
      </c>
      <c r="K278" s="117" t="s">
        <v>545</v>
      </c>
      <c r="L278" s="117" t="s">
        <v>546</v>
      </c>
      <c r="M278" s="117" t="s">
        <v>545</v>
      </c>
      <c r="N278" s="117" t="s">
        <v>546</v>
      </c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33">
      <c r="A279" s="97">
        <f>+A272+1</f>
        <v>262</v>
      </c>
      <c r="D279" s="97" t="s">
        <v>322</v>
      </c>
      <c r="G279" s="102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</row>
    <row r="280" spans="1:33">
      <c r="A280" s="97">
        <f t="shared" ref="A280:A344" si="156">A279+1</f>
        <v>263</v>
      </c>
      <c r="G280" s="118"/>
      <c r="H280" s="106"/>
      <c r="I280" s="98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98"/>
      <c r="Z280" s="98"/>
      <c r="AA280" s="98"/>
      <c r="AB280" s="98"/>
      <c r="AC280" s="98"/>
      <c r="AD280" s="98"/>
      <c r="AE280" s="98"/>
      <c r="AF280" s="98"/>
      <c r="AG280" s="98"/>
    </row>
    <row r="281" spans="1:33">
      <c r="A281" s="97">
        <f t="shared" si="156"/>
        <v>264</v>
      </c>
      <c r="C281" s="97">
        <v>30100</v>
      </c>
      <c r="E281" s="107" t="s">
        <v>323</v>
      </c>
      <c r="G281" s="118">
        <v>99</v>
      </c>
      <c r="H281" s="106" t="str">
        <f>VLOOKUP($G281,alloc,3)</f>
        <v>-</v>
      </c>
      <c r="I281" s="98">
        <f>'DepExp. Class.'!K$14</f>
        <v>0</v>
      </c>
      <c r="J281" s="106">
        <f>$I281*VLOOKUP($G281,alloc,6)</f>
        <v>0</v>
      </c>
      <c r="K281" s="106">
        <f>$I281*VLOOKUP($G281,alloc,7)</f>
        <v>0</v>
      </c>
      <c r="L281" s="106">
        <f>$I281*VLOOKUP($G281,alloc,8)</f>
        <v>0</v>
      </c>
      <c r="M281" s="106">
        <f>$I281*VLOOKUP($G281,alloc,9)</f>
        <v>0</v>
      </c>
      <c r="N281" s="106">
        <f>$I281*VLOOKUP($G281,alloc,10)</f>
        <v>0</v>
      </c>
      <c r="O281" s="106">
        <f>$I281*VLOOKUP($G281,alloc,11)</f>
        <v>0</v>
      </c>
      <c r="P281" s="106">
        <f>$I281*VLOOKUP($G281,alloc,12)</f>
        <v>0</v>
      </c>
      <c r="Q281" s="106">
        <f>$I281*VLOOKUP($G281,alloc,13)</f>
        <v>0</v>
      </c>
      <c r="R281" s="106">
        <f>$I281*VLOOKUP($G281,alloc,14)</f>
        <v>0</v>
      </c>
      <c r="S281" s="106">
        <f>$I281*VLOOKUP($G281,alloc,15)</f>
        <v>0</v>
      </c>
      <c r="T281" s="106">
        <f>$I281*VLOOKUP($G281,alloc,16)</f>
        <v>0</v>
      </c>
      <c r="U281" s="106">
        <f>$I281*VLOOKUP($G281,alloc,17)</f>
        <v>0</v>
      </c>
      <c r="V281" s="106">
        <f>$I281*VLOOKUP($G281,alloc,18)</f>
        <v>0</v>
      </c>
      <c r="W281" s="106">
        <f>$I281*VLOOKUP($G281,alloc,19)</f>
        <v>0</v>
      </c>
      <c r="X281" s="106">
        <f>$I281*VLOOKUP($G281,alloc,20)</f>
        <v>0</v>
      </c>
      <c r="Y281" s="98">
        <f>SUM(J281:X281)-I281</f>
        <v>0</v>
      </c>
      <c r="Z281" s="98"/>
      <c r="AA281" s="98"/>
      <c r="AB281" s="98"/>
      <c r="AC281" s="98"/>
      <c r="AD281" s="98"/>
      <c r="AE281" s="98"/>
      <c r="AF281" s="98"/>
      <c r="AG281" s="98"/>
    </row>
    <row r="282" spans="1:33">
      <c r="A282" s="97">
        <f t="shared" si="156"/>
        <v>265</v>
      </c>
      <c r="C282" s="97">
        <v>30200</v>
      </c>
      <c r="E282" s="107" t="s">
        <v>185</v>
      </c>
      <c r="G282" s="118">
        <v>99</v>
      </c>
      <c r="H282" s="106" t="str">
        <f>VLOOKUP($G282,alloc,3)</f>
        <v>-</v>
      </c>
      <c r="I282" s="98">
        <f>'DepExp. Class.'!K$15</f>
        <v>0</v>
      </c>
      <c r="J282" s="106">
        <f>$I282*VLOOKUP($G282,alloc,6)</f>
        <v>0</v>
      </c>
      <c r="K282" s="106">
        <f>$I282*VLOOKUP($G282,alloc,7)</f>
        <v>0</v>
      </c>
      <c r="L282" s="106">
        <f>$I282*VLOOKUP($G282,alloc,8)</f>
        <v>0</v>
      </c>
      <c r="M282" s="106">
        <f>$I282*VLOOKUP($G282,alloc,9)</f>
        <v>0</v>
      </c>
      <c r="N282" s="106">
        <f>$I282*VLOOKUP($G282,alloc,10)</f>
        <v>0</v>
      </c>
      <c r="O282" s="106">
        <f>$I282*VLOOKUP($G282,alloc,11)</f>
        <v>0</v>
      </c>
      <c r="P282" s="106">
        <f>$I282*VLOOKUP($G282,alloc,12)</f>
        <v>0</v>
      </c>
      <c r="Q282" s="106">
        <f>$I282*VLOOKUP($G282,alloc,13)</f>
        <v>0</v>
      </c>
      <c r="R282" s="106">
        <f>$I282*VLOOKUP($G282,alloc,14)</f>
        <v>0</v>
      </c>
      <c r="S282" s="106">
        <f>$I282*VLOOKUP($G282,alloc,15)</f>
        <v>0</v>
      </c>
      <c r="T282" s="106">
        <f>$I282*VLOOKUP($G282,alloc,16)</f>
        <v>0</v>
      </c>
      <c r="U282" s="106">
        <f>$I282*VLOOKUP($G282,alloc,17)</f>
        <v>0</v>
      </c>
      <c r="V282" s="106">
        <f>$I282*VLOOKUP($G282,alloc,18)</f>
        <v>0</v>
      </c>
      <c r="W282" s="106">
        <f>$I282*VLOOKUP($G282,alloc,19)</f>
        <v>0</v>
      </c>
      <c r="X282" s="106">
        <f>$I282*VLOOKUP($G282,alloc,20)</f>
        <v>0</v>
      </c>
      <c r="Y282" s="98">
        <f>SUM(J282:X282)-I282</f>
        <v>0</v>
      </c>
      <c r="Z282" s="98"/>
      <c r="AA282" s="98"/>
      <c r="AB282" s="98"/>
      <c r="AC282" s="98"/>
      <c r="AD282" s="98"/>
      <c r="AE282" s="98"/>
      <c r="AF282" s="98"/>
      <c r="AG282" s="98"/>
    </row>
    <row r="283" spans="1:33">
      <c r="A283" s="97">
        <f t="shared" si="156"/>
        <v>266</v>
      </c>
      <c r="C283" s="97">
        <v>30300</v>
      </c>
      <c r="E283" s="107" t="s">
        <v>324</v>
      </c>
      <c r="G283" s="118">
        <v>99</v>
      </c>
      <c r="H283" s="106" t="str">
        <f>VLOOKUP($G283,alloc,3)</f>
        <v>-</v>
      </c>
      <c r="I283" s="98">
        <f>'DepExp. Class.'!K$16</f>
        <v>0</v>
      </c>
      <c r="J283" s="106">
        <f>$I283*VLOOKUP($G283,alloc,6)</f>
        <v>0</v>
      </c>
      <c r="K283" s="106">
        <f>$I283*VLOOKUP($G283,alloc,7)</f>
        <v>0</v>
      </c>
      <c r="L283" s="106">
        <f>$I283*VLOOKUP($G283,alloc,8)</f>
        <v>0</v>
      </c>
      <c r="M283" s="106">
        <f>$I283*VLOOKUP($G283,alloc,9)</f>
        <v>0</v>
      </c>
      <c r="N283" s="106">
        <f>$I283*VLOOKUP($G283,alloc,10)</f>
        <v>0</v>
      </c>
      <c r="O283" s="106">
        <f>$I283*VLOOKUP($G283,alloc,11)</f>
        <v>0</v>
      </c>
      <c r="P283" s="106">
        <f>$I283*VLOOKUP($G283,alloc,12)</f>
        <v>0</v>
      </c>
      <c r="Q283" s="106">
        <f>$I283*VLOOKUP($G283,alloc,13)</f>
        <v>0</v>
      </c>
      <c r="R283" s="106">
        <f>$I283*VLOOKUP($G283,alloc,14)</f>
        <v>0</v>
      </c>
      <c r="S283" s="106">
        <f>$I283*VLOOKUP($G283,alloc,15)</f>
        <v>0</v>
      </c>
      <c r="T283" s="106">
        <f>$I283*VLOOKUP($G283,alloc,16)</f>
        <v>0</v>
      </c>
      <c r="U283" s="106">
        <f>$I283*VLOOKUP($G283,alloc,17)</f>
        <v>0</v>
      </c>
      <c r="V283" s="106">
        <f>$I283*VLOOKUP($G283,alloc,18)</f>
        <v>0</v>
      </c>
      <c r="W283" s="106">
        <f>$I283*VLOOKUP($G283,alloc,19)</f>
        <v>0</v>
      </c>
      <c r="X283" s="106">
        <f>$I283*VLOOKUP($G283,alloc,20)</f>
        <v>0</v>
      </c>
      <c r="Y283" s="98">
        <f>SUM(J283:X283)-I283</f>
        <v>0</v>
      </c>
      <c r="Z283" s="98"/>
      <c r="AA283" s="98"/>
      <c r="AB283" s="98"/>
      <c r="AC283" s="98"/>
      <c r="AD283" s="98"/>
      <c r="AE283" s="98"/>
      <c r="AF283" s="98"/>
      <c r="AG283" s="98"/>
    </row>
    <row r="284" spans="1:33">
      <c r="A284" s="97">
        <f t="shared" si="156"/>
        <v>267</v>
      </c>
      <c r="G284" s="118"/>
      <c r="H284" s="106"/>
      <c r="I284" s="98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98"/>
      <c r="Z284" s="98"/>
      <c r="AA284" s="98"/>
      <c r="AB284" s="98"/>
      <c r="AC284" s="98"/>
      <c r="AD284" s="98"/>
      <c r="AE284" s="98"/>
      <c r="AF284" s="98"/>
      <c r="AG284" s="98"/>
    </row>
    <row r="285" spans="1:33">
      <c r="A285" s="97">
        <f t="shared" si="156"/>
        <v>268</v>
      </c>
      <c r="D285" s="97" t="s">
        <v>325</v>
      </c>
      <c r="G285" s="118"/>
      <c r="I285" s="98">
        <f>'DepExp. Class.'!K$18</f>
        <v>0</v>
      </c>
      <c r="J285" s="106">
        <f>SUM(J280:J283)</f>
        <v>0</v>
      </c>
      <c r="K285" s="106">
        <f t="shared" ref="K285:X285" si="157">SUM(K280:K283)</f>
        <v>0</v>
      </c>
      <c r="L285" s="106">
        <f t="shared" si="157"/>
        <v>0</v>
      </c>
      <c r="M285" s="106">
        <f t="shared" si="157"/>
        <v>0</v>
      </c>
      <c r="N285" s="106">
        <f t="shared" si="157"/>
        <v>0</v>
      </c>
      <c r="O285" s="106">
        <f t="shared" si="157"/>
        <v>0</v>
      </c>
      <c r="P285" s="106">
        <f t="shared" si="157"/>
        <v>0</v>
      </c>
      <c r="Q285" s="106">
        <f t="shared" si="157"/>
        <v>0</v>
      </c>
      <c r="R285" s="106">
        <f t="shared" si="157"/>
        <v>0</v>
      </c>
      <c r="S285" s="106">
        <f t="shared" si="157"/>
        <v>0</v>
      </c>
      <c r="T285" s="106">
        <f t="shared" si="157"/>
        <v>0</v>
      </c>
      <c r="U285" s="106">
        <f t="shared" si="157"/>
        <v>0</v>
      </c>
      <c r="V285" s="106">
        <f t="shared" si="157"/>
        <v>0</v>
      </c>
      <c r="W285" s="106">
        <f t="shared" si="157"/>
        <v>0</v>
      </c>
      <c r="X285" s="106">
        <f t="shared" si="157"/>
        <v>0</v>
      </c>
      <c r="Y285" s="98">
        <f>SUM(J285:X285)-I285</f>
        <v>0</v>
      </c>
      <c r="Z285" s="98"/>
      <c r="AA285" s="98"/>
      <c r="AB285" s="98"/>
      <c r="AC285" s="98"/>
      <c r="AD285" s="98"/>
      <c r="AE285" s="98"/>
      <c r="AF285" s="98"/>
      <c r="AG285" s="98"/>
    </row>
    <row r="286" spans="1:33">
      <c r="A286" s="97">
        <f t="shared" si="156"/>
        <v>269</v>
      </c>
      <c r="G286" s="118"/>
      <c r="H286" s="106"/>
      <c r="I286" s="98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98"/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si="156"/>
        <v>270</v>
      </c>
      <c r="D287" s="97" t="s">
        <v>334</v>
      </c>
      <c r="G287" s="118"/>
      <c r="H287" s="106"/>
      <c r="I287" s="98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6"/>
        <v>271</v>
      </c>
      <c r="G288" s="118">
        <v>3</v>
      </c>
      <c r="H288" s="106" t="str">
        <f t="shared" ref="H288:H295" si="158">VLOOKUP($G288,alloc,3)</f>
        <v>Peak Day</v>
      </c>
      <c r="I288" s="98">
        <f>'DepExp. Class.'!K$21</f>
        <v>0</v>
      </c>
      <c r="J288" s="106">
        <f t="shared" ref="J288:J295" si="159">$I288*VLOOKUP($G288,alloc,6)</f>
        <v>0</v>
      </c>
      <c r="K288" s="106">
        <f t="shared" ref="K288:K295" si="160">$I288*VLOOKUP($G288,alloc,7)</f>
        <v>0</v>
      </c>
      <c r="L288" s="106">
        <f t="shared" ref="L288:L295" si="161">$I288*VLOOKUP($G288,alloc,8)</f>
        <v>0</v>
      </c>
      <c r="M288" s="106">
        <f t="shared" ref="M288:M295" si="162">$I288*VLOOKUP($G288,alloc,9)</f>
        <v>0</v>
      </c>
      <c r="N288" s="106">
        <f t="shared" ref="N288:N295" si="163">$I288*VLOOKUP($G288,alloc,10)</f>
        <v>0</v>
      </c>
      <c r="O288" s="106">
        <f t="shared" ref="O288:O295" si="164">$I288*VLOOKUP($G288,alloc,11)</f>
        <v>0</v>
      </c>
      <c r="P288" s="106">
        <f t="shared" ref="P288:P295" si="165">$I288*VLOOKUP($G288,alloc,12)</f>
        <v>0</v>
      </c>
      <c r="Q288" s="106">
        <f t="shared" ref="Q288:Q295" si="166">$I288*VLOOKUP($G288,alloc,13)</f>
        <v>0</v>
      </c>
      <c r="R288" s="106">
        <f t="shared" ref="R288:R295" si="167">$I288*VLOOKUP($G288,alloc,14)</f>
        <v>0</v>
      </c>
      <c r="S288" s="106">
        <f t="shared" ref="S288:S295" si="168">$I288*VLOOKUP($G288,alloc,15)</f>
        <v>0</v>
      </c>
      <c r="T288" s="106">
        <f t="shared" ref="T288:T295" si="169">$I288*VLOOKUP($G288,alloc,16)</f>
        <v>0</v>
      </c>
      <c r="U288" s="106">
        <f t="shared" ref="U288:U295" si="170">$I288*VLOOKUP($G288,alloc,17)</f>
        <v>0</v>
      </c>
      <c r="V288" s="106">
        <f t="shared" ref="V288:V295" si="171">$I288*VLOOKUP($G288,alloc,18)</f>
        <v>0</v>
      </c>
      <c r="W288" s="106">
        <f t="shared" ref="W288:W295" si="172">$I288*VLOOKUP($G288,alloc,19)</f>
        <v>0</v>
      </c>
      <c r="X288" s="106">
        <f t="shared" ref="X288:X295" si="173">$I288*VLOOKUP($G288,alloc,20)</f>
        <v>0</v>
      </c>
      <c r="Y288" s="98">
        <f t="shared" ref="Y288:Y295" si="174">SUM(J288:X288)-I288</f>
        <v>0</v>
      </c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6"/>
        <v>272</v>
      </c>
      <c r="C289" s="97">
        <v>32520</v>
      </c>
      <c r="E289" s="107" t="s">
        <v>326</v>
      </c>
      <c r="G289" s="118">
        <v>3</v>
      </c>
      <c r="H289" s="106" t="str">
        <f t="shared" si="158"/>
        <v>Peak Day</v>
      </c>
      <c r="I289" s="98">
        <f>'DepExp. Class.'!K$22</f>
        <v>0</v>
      </c>
      <c r="J289" s="106">
        <f t="shared" si="159"/>
        <v>0</v>
      </c>
      <c r="K289" s="106">
        <f t="shared" si="160"/>
        <v>0</v>
      </c>
      <c r="L289" s="106">
        <f t="shared" si="161"/>
        <v>0</v>
      </c>
      <c r="M289" s="106">
        <f t="shared" si="162"/>
        <v>0</v>
      </c>
      <c r="N289" s="106">
        <f t="shared" si="163"/>
        <v>0</v>
      </c>
      <c r="O289" s="106">
        <f t="shared" si="164"/>
        <v>0</v>
      </c>
      <c r="P289" s="106">
        <f t="shared" si="165"/>
        <v>0</v>
      </c>
      <c r="Q289" s="106">
        <f t="shared" si="166"/>
        <v>0</v>
      </c>
      <c r="R289" s="106">
        <f t="shared" si="167"/>
        <v>0</v>
      </c>
      <c r="S289" s="106">
        <f t="shared" si="168"/>
        <v>0</v>
      </c>
      <c r="T289" s="106">
        <f t="shared" si="169"/>
        <v>0</v>
      </c>
      <c r="U289" s="106">
        <f t="shared" si="170"/>
        <v>0</v>
      </c>
      <c r="V289" s="106">
        <f t="shared" si="171"/>
        <v>0</v>
      </c>
      <c r="W289" s="106">
        <f t="shared" si="172"/>
        <v>0</v>
      </c>
      <c r="X289" s="106">
        <f t="shared" si="173"/>
        <v>0</v>
      </c>
      <c r="Y289" s="98">
        <f t="shared" si="174"/>
        <v>0</v>
      </c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6"/>
        <v>273</v>
      </c>
      <c r="C290" s="97">
        <v>32540</v>
      </c>
      <c r="E290" s="107" t="s">
        <v>327</v>
      </c>
      <c r="G290" s="118">
        <v>3</v>
      </c>
      <c r="H290" s="106" t="str">
        <f t="shared" si="158"/>
        <v>Peak Day</v>
      </c>
      <c r="I290" s="98">
        <f>'DepExp. Class.'!K$23</f>
        <v>0</v>
      </c>
      <c r="J290" s="106">
        <f t="shared" si="159"/>
        <v>0</v>
      </c>
      <c r="K290" s="106">
        <f t="shared" si="160"/>
        <v>0</v>
      </c>
      <c r="L290" s="106">
        <f t="shared" si="161"/>
        <v>0</v>
      </c>
      <c r="M290" s="106">
        <f t="shared" si="162"/>
        <v>0</v>
      </c>
      <c r="N290" s="106">
        <f t="shared" si="163"/>
        <v>0</v>
      </c>
      <c r="O290" s="106">
        <f t="shared" si="164"/>
        <v>0</v>
      </c>
      <c r="P290" s="106">
        <f t="shared" si="165"/>
        <v>0</v>
      </c>
      <c r="Q290" s="106">
        <f t="shared" si="166"/>
        <v>0</v>
      </c>
      <c r="R290" s="106">
        <f t="shared" si="167"/>
        <v>0</v>
      </c>
      <c r="S290" s="106">
        <f t="shared" si="168"/>
        <v>0</v>
      </c>
      <c r="T290" s="106">
        <f t="shared" si="169"/>
        <v>0</v>
      </c>
      <c r="U290" s="106">
        <f t="shared" si="170"/>
        <v>0</v>
      </c>
      <c r="V290" s="106">
        <f t="shared" si="171"/>
        <v>0</v>
      </c>
      <c r="W290" s="106">
        <f t="shared" si="172"/>
        <v>0</v>
      </c>
      <c r="X290" s="106">
        <f t="shared" si="173"/>
        <v>0</v>
      </c>
      <c r="Y290" s="98">
        <f t="shared" si="174"/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6"/>
        <v>274</v>
      </c>
      <c r="C291" s="97">
        <v>33100</v>
      </c>
      <c r="E291" s="107" t="s">
        <v>328</v>
      </c>
      <c r="G291" s="118">
        <v>3</v>
      </c>
      <c r="H291" s="106" t="str">
        <f t="shared" si="158"/>
        <v>Peak Day</v>
      </c>
      <c r="I291" s="98">
        <f>'DepExp. Class.'!K$24</f>
        <v>0</v>
      </c>
      <c r="J291" s="106">
        <f t="shared" si="159"/>
        <v>0</v>
      </c>
      <c r="K291" s="106">
        <f t="shared" si="160"/>
        <v>0</v>
      </c>
      <c r="L291" s="106">
        <f t="shared" si="161"/>
        <v>0</v>
      </c>
      <c r="M291" s="106">
        <f t="shared" si="162"/>
        <v>0</v>
      </c>
      <c r="N291" s="106">
        <f t="shared" si="163"/>
        <v>0</v>
      </c>
      <c r="O291" s="106">
        <f t="shared" si="164"/>
        <v>0</v>
      </c>
      <c r="P291" s="106">
        <f t="shared" si="165"/>
        <v>0</v>
      </c>
      <c r="Q291" s="106">
        <f t="shared" si="166"/>
        <v>0</v>
      </c>
      <c r="R291" s="106">
        <f t="shared" si="167"/>
        <v>0</v>
      </c>
      <c r="S291" s="106">
        <f t="shared" si="168"/>
        <v>0</v>
      </c>
      <c r="T291" s="106">
        <f t="shared" si="169"/>
        <v>0</v>
      </c>
      <c r="U291" s="106">
        <f t="shared" si="170"/>
        <v>0</v>
      </c>
      <c r="V291" s="106">
        <f t="shared" si="171"/>
        <v>0</v>
      </c>
      <c r="W291" s="106">
        <f t="shared" si="172"/>
        <v>0</v>
      </c>
      <c r="X291" s="106">
        <f t="shared" si="173"/>
        <v>0</v>
      </c>
      <c r="Y291" s="98">
        <f t="shared" si="174"/>
        <v>0</v>
      </c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6"/>
        <v>275</v>
      </c>
      <c r="C292" s="97">
        <v>33201</v>
      </c>
      <c r="E292" s="107" t="s">
        <v>329</v>
      </c>
      <c r="G292" s="118">
        <v>3</v>
      </c>
      <c r="H292" s="106" t="str">
        <f t="shared" si="158"/>
        <v>Peak Day</v>
      </c>
      <c r="I292" s="98">
        <f>'DepExp. Class.'!K$25</f>
        <v>0</v>
      </c>
      <c r="J292" s="106">
        <f t="shared" si="159"/>
        <v>0</v>
      </c>
      <c r="K292" s="106">
        <f t="shared" si="160"/>
        <v>0</v>
      </c>
      <c r="L292" s="106">
        <f t="shared" si="161"/>
        <v>0</v>
      </c>
      <c r="M292" s="106">
        <f t="shared" si="162"/>
        <v>0</v>
      </c>
      <c r="N292" s="106">
        <f t="shared" si="163"/>
        <v>0</v>
      </c>
      <c r="O292" s="106">
        <f t="shared" si="164"/>
        <v>0</v>
      </c>
      <c r="P292" s="106">
        <f t="shared" si="165"/>
        <v>0</v>
      </c>
      <c r="Q292" s="106">
        <f t="shared" si="166"/>
        <v>0</v>
      </c>
      <c r="R292" s="106">
        <f t="shared" si="167"/>
        <v>0</v>
      </c>
      <c r="S292" s="106">
        <f t="shared" si="168"/>
        <v>0</v>
      </c>
      <c r="T292" s="106">
        <f t="shared" si="169"/>
        <v>0</v>
      </c>
      <c r="U292" s="106">
        <f t="shared" si="170"/>
        <v>0</v>
      </c>
      <c r="V292" s="106">
        <f t="shared" si="171"/>
        <v>0</v>
      </c>
      <c r="W292" s="106">
        <f t="shared" si="172"/>
        <v>0</v>
      </c>
      <c r="X292" s="106">
        <f t="shared" si="173"/>
        <v>0</v>
      </c>
      <c r="Y292" s="98">
        <f t="shared" si="174"/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6"/>
        <v>276</v>
      </c>
      <c r="C293" s="97">
        <v>33202</v>
      </c>
      <c r="E293" s="107" t="s">
        <v>330</v>
      </c>
      <c r="G293" s="118">
        <v>3</v>
      </c>
      <c r="H293" s="106" t="str">
        <f t="shared" si="158"/>
        <v>Peak Day</v>
      </c>
      <c r="I293" s="98">
        <f>'DepExp. Class.'!K$26</f>
        <v>0</v>
      </c>
      <c r="J293" s="106">
        <f t="shared" si="159"/>
        <v>0</v>
      </c>
      <c r="K293" s="106">
        <f t="shared" si="160"/>
        <v>0</v>
      </c>
      <c r="L293" s="106">
        <f t="shared" si="161"/>
        <v>0</v>
      </c>
      <c r="M293" s="106">
        <f t="shared" si="162"/>
        <v>0</v>
      </c>
      <c r="N293" s="106">
        <f t="shared" si="163"/>
        <v>0</v>
      </c>
      <c r="O293" s="106">
        <f t="shared" si="164"/>
        <v>0</v>
      </c>
      <c r="P293" s="106">
        <f t="shared" si="165"/>
        <v>0</v>
      </c>
      <c r="Q293" s="106">
        <f t="shared" si="166"/>
        <v>0</v>
      </c>
      <c r="R293" s="106">
        <f t="shared" si="167"/>
        <v>0</v>
      </c>
      <c r="S293" s="106">
        <f t="shared" si="168"/>
        <v>0</v>
      </c>
      <c r="T293" s="106">
        <f t="shared" si="169"/>
        <v>0</v>
      </c>
      <c r="U293" s="106">
        <f t="shared" si="170"/>
        <v>0</v>
      </c>
      <c r="V293" s="106">
        <f t="shared" si="171"/>
        <v>0</v>
      </c>
      <c r="W293" s="106">
        <f t="shared" si="172"/>
        <v>0</v>
      </c>
      <c r="X293" s="106">
        <f t="shared" si="173"/>
        <v>0</v>
      </c>
      <c r="Y293" s="98">
        <f t="shared" si="174"/>
        <v>0</v>
      </c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6"/>
        <v>277</v>
      </c>
      <c r="C294" s="97">
        <v>33400</v>
      </c>
      <c r="E294" s="107" t="s">
        <v>331</v>
      </c>
      <c r="G294" s="118">
        <v>3</v>
      </c>
      <c r="H294" s="106" t="str">
        <f t="shared" si="158"/>
        <v>Peak Day</v>
      </c>
      <c r="I294" s="98">
        <f>'DepExp. Class.'!K$27</f>
        <v>0</v>
      </c>
      <c r="J294" s="106">
        <f t="shared" si="159"/>
        <v>0</v>
      </c>
      <c r="K294" s="106">
        <f t="shared" si="160"/>
        <v>0</v>
      </c>
      <c r="L294" s="106">
        <f t="shared" si="161"/>
        <v>0</v>
      </c>
      <c r="M294" s="106">
        <f t="shared" si="162"/>
        <v>0</v>
      </c>
      <c r="N294" s="106">
        <f t="shared" si="163"/>
        <v>0</v>
      </c>
      <c r="O294" s="106">
        <f t="shared" si="164"/>
        <v>0</v>
      </c>
      <c r="P294" s="106">
        <f t="shared" si="165"/>
        <v>0</v>
      </c>
      <c r="Q294" s="106">
        <f t="shared" si="166"/>
        <v>0</v>
      </c>
      <c r="R294" s="106">
        <f t="shared" si="167"/>
        <v>0</v>
      </c>
      <c r="S294" s="106">
        <f t="shared" si="168"/>
        <v>0</v>
      </c>
      <c r="T294" s="106">
        <f t="shared" si="169"/>
        <v>0</v>
      </c>
      <c r="U294" s="106">
        <f t="shared" si="170"/>
        <v>0</v>
      </c>
      <c r="V294" s="106">
        <f t="shared" si="171"/>
        <v>0</v>
      </c>
      <c r="W294" s="106">
        <f t="shared" si="172"/>
        <v>0</v>
      </c>
      <c r="X294" s="106">
        <f t="shared" si="173"/>
        <v>0</v>
      </c>
      <c r="Y294" s="98">
        <f t="shared" si="174"/>
        <v>0</v>
      </c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6"/>
        <v>278</v>
      </c>
      <c r="C295" s="97">
        <v>33600</v>
      </c>
      <c r="E295" s="107" t="s">
        <v>332</v>
      </c>
      <c r="G295" s="118">
        <v>3</v>
      </c>
      <c r="H295" s="106" t="str">
        <f t="shared" si="158"/>
        <v>Peak Day</v>
      </c>
      <c r="I295" s="98">
        <f>'DepExp. Class.'!K$28</f>
        <v>0</v>
      </c>
      <c r="J295" s="106">
        <f t="shared" si="159"/>
        <v>0</v>
      </c>
      <c r="K295" s="106">
        <f t="shared" si="160"/>
        <v>0</v>
      </c>
      <c r="L295" s="106">
        <f t="shared" si="161"/>
        <v>0</v>
      </c>
      <c r="M295" s="106">
        <f t="shared" si="162"/>
        <v>0</v>
      </c>
      <c r="N295" s="106">
        <f t="shared" si="163"/>
        <v>0</v>
      </c>
      <c r="O295" s="106">
        <f t="shared" si="164"/>
        <v>0</v>
      </c>
      <c r="P295" s="106">
        <f t="shared" si="165"/>
        <v>0</v>
      </c>
      <c r="Q295" s="106">
        <f t="shared" si="166"/>
        <v>0</v>
      </c>
      <c r="R295" s="106">
        <f t="shared" si="167"/>
        <v>0</v>
      </c>
      <c r="S295" s="106">
        <f t="shared" si="168"/>
        <v>0</v>
      </c>
      <c r="T295" s="106">
        <f t="shared" si="169"/>
        <v>0</v>
      </c>
      <c r="U295" s="106">
        <f t="shared" si="170"/>
        <v>0</v>
      </c>
      <c r="V295" s="106">
        <f t="shared" si="171"/>
        <v>0</v>
      </c>
      <c r="W295" s="106">
        <f t="shared" si="172"/>
        <v>0</v>
      </c>
      <c r="X295" s="106">
        <f t="shared" si="173"/>
        <v>0</v>
      </c>
      <c r="Y295" s="98">
        <f t="shared" si="174"/>
        <v>0</v>
      </c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6"/>
        <v>279</v>
      </c>
      <c r="G296" s="118"/>
      <c r="H296" s="106"/>
      <c r="I296" s="98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98"/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6"/>
        <v>280</v>
      </c>
      <c r="D297" s="97" t="s">
        <v>333</v>
      </c>
      <c r="G297" s="118"/>
      <c r="H297" s="106"/>
      <c r="I297" s="98">
        <f>'DepExp. Class.'!K$30</f>
        <v>0</v>
      </c>
      <c r="J297" s="106">
        <f>SUM(J288:J295)</f>
        <v>0</v>
      </c>
      <c r="K297" s="106">
        <f t="shared" ref="K297:X297" si="175">SUM(K288:K295)</f>
        <v>0</v>
      </c>
      <c r="L297" s="106">
        <f t="shared" si="175"/>
        <v>0</v>
      </c>
      <c r="M297" s="106">
        <f t="shared" si="175"/>
        <v>0</v>
      </c>
      <c r="N297" s="106">
        <f t="shared" si="175"/>
        <v>0</v>
      </c>
      <c r="O297" s="106">
        <f t="shared" si="175"/>
        <v>0</v>
      </c>
      <c r="P297" s="106">
        <f t="shared" si="175"/>
        <v>0</v>
      </c>
      <c r="Q297" s="106">
        <f t="shared" si="175"/>
        <v>0</v>
      </c>
      <c r="R297" s="106">
        <f t="shared" si="175"/>
        <v>0</v>
      </c>
      <c r="S297" s="106">
        <f t="shared" si="175"/>
        <v>0</v>
      </c>
      <c r="T297" s="106">
        <f t="shared" si="175"/>
        <v>0</v>
      </c>
      <c r="U297" s="106">
        <f t="shared" si="175"/>
        <v>0</v>
      </c>
      <c r="V297" s="106">
        <f t="shared" si="175"/>
        <v>0</v>
      </c>
      <c r="W297" s="106">
        <f t="shared" si="175"/>
        <v>0</v>
      </c>
      <c r="X297" s="106">
        <f t="shared" si="175"/>
        <v>0</v>
      </c>
      <c r="Y297" s="98">
        <f>SUM(J297:X297)-I297</f>
        <v>0</v>
      </c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6"/>
        <v>281</v>
      </c>
      <c r="G298" s="118"/>
      <c r="H298" s="106"/>
      <c r="I298" s="98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98"/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6"/>
        <v>282</v>
      </c>
      <c r="D299" s="97" t="s">
        <v>346</v>
      </c>
      <c r="G299" s="118"/>
      <c r="H299" s="106"/>
      <c r="I299" s="98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98"/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6"/>
        <v>283</v>
      </c>
      <c r="G300" s="118"/>
      <c r="H300" s="106"/>
      <c r="I300" s="98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98"/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6"/>
        <v>284</v>
      </c>
      <c r="C301" s="97">
        <v>35010</v>
      </c>
      <c r="E301" s="107" t="s">
        <v>274</v>
      </c>
      <c r="G301" s="118">
        <v>3</v>
      </c>
      <c r="H301" s="106" t="str">
        <f t="shared" ref="H301:H317" si="176">VLOOKUP($G301,alloc,3)</f>
        <v>Peak Day</v>
      </c>
      <c r="I301" s="98">
        <f>'DepExp. Class.'!K$34</f>
        <v>0</v>
      </c>
      <c r="J301" s="106">
        <f t="shared" ref="J301:J317" si="177">$I301*VLOOKUP($G301,alloc,6)</f>
        <v>0</v>
      </c>
      <c r="K301" s="106">
        <f t="shared" ref="K301:K317" si="178">$I301*VLOOKUP($G301,alloc,7)</f>
        <v>0</v>
      </c>
      <c r="L301" s="106">
        <f t="shared" ref="L301:L317" si="179">$I301*VLOOKUP($G301,alloc,8)</f>
        <v>0</v>
      </c>
      <c r="M301" s="106">
        <f t="shared" ref="M301:M317" si="180">$I301*VLOOKUP($G301,alloc,9)</f>
        <v>0</v>
      </c>
      <c r="N301" s="106">
        <f t="shared" ref="N301:N317" si="181">$I301*VLOOKUP($G301,alloc,10)</f>
        <v>0</v>
      </c>
      <c r="O301" s="106">
        <f t="shared" ref="O301:O317" si="182">$I301*VLOOKUP($G301,alloc,11)</f>
        <v>0</v>
      </c>
      <c r="P301" s="106">
        <f t="shared" ref="P301:P317" si="183">$I301*VLOOKUP($G301,alloc,12)</f>
        <v>0</v>
      </c>
      <c r="Q301" s="106">
        <f t="shared" ref="Q301:Q317" si="184">$I301*VLOOKUP($G301,alloc,13)</f>
        <v>0</v>
      </c>
      <c r="R301" s="106">
        <f t="shared" ref="R301:R317" si="185">$I301*VLOOKUP($G301,alloc,14)</f>
        <v>0</v>
      </c>
      <c r="S301" s="106">
        <f t="shared" ref="S301:S317" si="186">$I301*VLOOKUP($G301,alloc,15)</f>
        <v>0</v>
      </c>
      <c r="T301" s="106">
        <f t="shared" ref="T301:T317" si="187">$I301*VLOOKUP($G301,alloc,16)</f>
        <v>0</v>
      </c>
      <c r="U301" s="106">
        <f t="shared" ref="U301:U317" si="188">$I301*VLOOKUP($G301,alloc,17)</f>
        <v>0</v>
      </c>
      <c r="V301" s="106">
        <f t="shared" ref="V301:V317" si="189">$I301*VLOOKUP($G301,alloc,18)</f>
        <v>0</v>
      </c>
      <c r="W301" s="106">
        <f t="shared" ref="W301:W317" si="190">$I301*VLOOKUP($G301,alloc,19)</f>
        <v>0</v>
      </c>
      <c r="X301" s="106">
        <f t="shared" ref="X301:X317" si="191">$I301*VLOOKUP($G301,alloc,20)</f>
        <v>0</v>
      </c>
      <c r="Y301" s="98">
        <f t="shared" ref="Y301:Y317" si="192">SUM(J301:X301)-I301</f>
        <v>0</v>
      </c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6"/>
        <v>285</v>
      </c>
      <c r="C302" s="97">
        <v>35020</v>
      </c>
      <c r="E302" s="107" t="s">
        <v>137</v>
      </c>
      <c r="G302" s="118">
        <v>3</v>
      </c>
      <c r="H302" s="106" t="str">
        <f t="shared" si="176"/>
        <v>Peak Day</v>
      </c>
      <c r="I302" s="98">
        <f>'DepExp. Class.'!K$35</f>
        <v>15.917371999999999</v>
      </c>
      <c r="J302" s="106">
        <f t="shared" si="177"/>
        <v>7.4142181990340843</v>
      </c>
      <c r="K302" s="106">
        <f t="shared" si="178"/>
        <v>4.0007500538374678</v>
      </c>
      <c r="L302" s="106">
        <f t="shared" si="179"/>
        <v>9.0792296039996959E-2</v>
      </c>
      <c r="M302" s="106">
        <f t="shared" si="180"/>
        <v>2.3087267103453142</v>
      </c>
      <c r="N302" s="106">
        <f t="shared" si="181"/>
        <v>2.1028847407431353</v>
      </c>
      <c r="O302" s="106">
        <f t="shared" si="182"/>
        <v>0</v>
      </c>
      <c r="P302" s="106">
        <f t="shared" si="183"/>
        <v>0</v>
      </c>
      <c r="Q302" s="106">
        <f t="shared" si="184"/>
        <v>0</v>
      </c>
      <c r="R302" s="106">
        <f t="shared" si="185"/>
        <v>0</v>
      </c>
      <c r="S302" s="106">
        <f t="shared" si="186"/>
        <v>0</v>
      </c>
      <c r="T302" s="106">
        <f t="shared" si="187"/>
        <v>0</v>
      </c>
      <c r="U302" s="106">
        <f t="shared" si="188"/>
        <v>0</v>
      </c>
      <c r="V302" s="106">
        <f t="shared" si="189"/>
        <v>0</v>
      </c>
      <c r="W302" s="106">
        <f t="shared" si="190"/>
        <v>0</v>
      </c>
      <c r="X302" s="106">
        <f t="shared" si="191"/>
        <v>0</v>
      </c>
      <c r="Y302" s="98">
        <f t="shared" si="192"/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6"/>
        <v>286</v>
      </c>
      <c r="C303" s="97">
        <v>35100</v>
      </c>
      <c r="E303" s="107" t="s">
        <v>80</v>
      </c>
      <c r="G303" s="118">
        <v>3</v>
      </c>
      <c r="H303" s="106" t="str">
        <f t="shared" si="176"/>
        <v>Peak Day</v>
      </c>
      <c r="I303" s="98">
        <f>'DepExp. Class.'!K$36</f>
        <v>146.91275799999997</v>
      </c>
      <c r="J303" s="106">
        <f t="shared" si="177"/>
        <v>68.431098050224008</v>
      </c>
      <c r="K303" s="106">
        <f t="shared" si="178"/>
        <v>36.925770439863491</v>
      </c>
      <c r="L303" s="106">
        <f t="shared" si="179"/>
        <v>0.83798673652839362</v>
      </c>
      <c r="M303" s="106">
        <f t="shared" si="180"/>
        <v>21.308882426389054</v>
      </c>
      <c r="N303" s="106">
        <f t="shared" si="181"/>
        <v>19.409020346995025</v>
      </c>
      <c r="O303" s="106">
        <f t="shared" si="182"/>
        <v>0</v>
      </c>
      <c r="P303" s="106">
        <f t="shared" si="183"/>
        <v>0</v>
      </c>
      <c r="Q303" s="106">
        <f t="shared" si="184"/>
        <v>0</v>
      </c>
      <c r="R303" s="106">
        <f t="shared" si="185"/>
        <v>0</v>
      </c>
      <c r="S303" s="106">
        <f t="shared" si="186"/>
        <v>0</v>
      </c>
      <c r="T303" s="106">
        <f t="shared" si="187"/>
        <v>0</v>
      </c>
      <c r="U303" s="106">
        <f t="shared" si="188"/>
        <v>0</v>
      </c>
      <c r="V303" s="106">
        <f t="shared" si="189"/>
        <v>0</v>
      </c>
      <c r="W303" s="106">
        <f t="shared" si="190"/>
        <v>0</v>
      </c>
      <c r="X303" s="106">
        <f t="shared" si="191"/>
        <v>0</v>
      </c>
      <c r="Y303" s="98">
        <f t="shared" si="192"/>
        <v>0</v>
      </c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6"/>
        <v>287</v>
      </c>
      <c r="C304" s="97">
        <v>35102</v>
      </c>
      <c r="E304" s="107" t="s">
        <v>335</v>
      </c>
      <c r="G304" s="118">
        <v>3</v>
      </c>
      <c r="H304" s="106" t="str">
        <f t="shared" si="176"/>
        <v>Peak Day</v>
      </c>
      <c r="I304" s="98">
        <f>'DepExp. Class.'!K$37</f>
        <v>1049.8399050000003</v>
      </c>
      <c r="J304" s="106">
        <f t="shared" si="177"/>
        <v>489.00924912248183</v>
      </c>
      <c r="K304" s="106">
        <f t="shared" si="178"/>
        <v>263.87189144347911</v>
      </c>
      <c r="L304" s="106">
        <f t="shared" si="179"/>
        <v>5.9882608416365661</v>
      </c>
      <c r="M304" s="106">
        <f t="shared" si="180"/>
        <v>152.27346764653663</v>
      </c>
      <c r="N304" s="106">
        <f t="shared" si="181"/>
        <v>138.69703594586613</v>
      </c>
      <c r="O304" s="106">
        <f t="shared" si="182"/>
        <v>0</v>
      </c>
      <c r="P304" s="106">
        <f t="shared" si="183"/>
        <v>0</v>
      </c>
      <c r="Q304" s="106">
        <f t="shared" si="184"/>
        <v>0</v>
      </c>
      <c r="R304" s="106">
        <f t="shared" si="185"/>
        <v>0</v>
      </c>
      <c r="S304" s="106">
        <f t="shared" si="186"/>
        <v>0</v>
      </c>
      <c r="T304" s="106">
        <f t="shared" si="187"/>
        <v>0</v>
      </c>
      <c r="U304" s="106">
        <f t="shared" si="188"/>
        <v>0</v>
      </c>
      <c r="V304" s="106">
        <f t="shared" si="189"/>
        <v>0</v>
      </c>
      <c r="W304" s="106">
        <f t="shared" si="190"/>
        <v>0</v>
      </c>
      <c r="X304" s="106">
        <f t="shared" si="191"/>
        <v>0</v>
      </c>
      <c r="Y304" s="98">
        <f t="shared" si="192"/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6"/>
        <v>288</v>
      </c>
      <c r="C305" s="97">
        <v>35103</v>
      </c>
      <c r="E305" s="107" t="s">
        <v>336</v>
      </c>
      <c r="G305" s="118">
        <v>3</v>
      </c>
      <c r="H305" s="106" t="str">
        <f t="shared" si="176"/>
        <v>Peak Day</v>
      </c>
      <c r="I305" s="98">
        <f>'DepExp. Class.'!K$38</f>
        <v>127.26109000000001</v>
      </c>
      <c r="J305" s="106">
        <f t="shared" si="177"/>
        <v>59.277466751855442</v>
      </c>
      <c r="K305" s="106">
        <f t="shared" si="178"/>
        <v>31.986424182893693</v>
      </c>
      <c r="L305" s="106">
        <f t="shared" si="179"/>
        <v>0.72589410850313096</v>
      </c>
      <c r="M305" s="106">
        <f t="shared" si="180"/>
        <v>18.458516749539999</v>
      </c>
      <c r="N305" s="106">
        <f t="shared" si="181"/>
        <v>16.812788207207749</v>
      </c>
      <c r="O305" s="106">
        <f t="shared" si="182"/>
        <v>0</v>
      </c>
      <c r="P305" s="106">
        <f t="shared" si="183"/>
        <v>0</v>
      </c>
      <c r="Q305" s="106">
        <f t="shared" si="184"/>
        <v>0</v>
      </c>
      <c r="R305" s="106">
        <f t="shared" si="185"/>
        <v>0</v>
      </c>
      <c r="S305" s="106">
        <f t="shared" si="186"/>
        <v>0</v>
      </c>
      <c r="T305" s="106">
        <f t="shared" si="187"/>
        <v>0</v>
      </c>
      <c r="U305" s="106">
        <f t="shared" si="188"/>
        <v>0</v>
      </c>
      <c r="V305" s="106">
        <f t="shared" si="189"/>
        <v>0</v>
      </c>
      <c r="W305" s="106">
        <f t="shared" si="190"/>
        <v>0</v>
      </c>
      <c r="X305" s="106">
        <f t="shared" si="191"/>
        <v>0</v>
      </c>
      <c r="Y305" s="98">
        <f t="shared" si="192"/>
        <v>0</v>
      </c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6"/>
        <v>289</v>
      </c>
      <c r="C306" s="97">
        <v>35104</v>
      </c>
      <c r="E306" s="107" t="s">
        <v>337</v>
      </c>
      <c r="G306" s="118">
        <v>3</v>
      </c>
      <c r="H306" s="106" t="str">
        <f t="shared" si="176"/>
        <v>Peak Day</v>
      </c>
      <c r="I306" s="98">
        <f>'DepExp. Class.'!K$39</f>
        <v>948.35345700000005</v>
      </c>
      <c r="J306" s="106">
        <f t="shared" si="177"/>
        <v>441.73745892263429</v>
      </c>
      <c r="K306" s="106">
        <f t="shared" si="178"/>
        <v>238.3637917207501</v>
      </c>
      <c r="L306" s="106">
        <f t="shared" si="179"/>
        <v>5.409384653352233</v>
      </c>
      <c r="M306" s="106">
        <f t="shared" si="180"/>
        <v>137.55342006357688</v>
      </c>
      <c r="N306" s="106">
        <f t="shared" si="181"/>
        <v>125.28940163968657</v>
      </c>
      <c r="O306" s="106">
        <f t="shared" si="182"/>
        <v>0</v>
      </c>
      <c r="P306" s="106">
        <f t="shared" si="183"/>
        <v>0</v>
      </c>
      <c r="Q306" s="106">
        <f t="shared" si="184"/>
        <v>0</v>
      </c>
      <c r="R306" s="106">
        <f t="shared" si="185"/>
        <v>0</v>
      </c>
      <c r="S306" s="106">
        <f t="shared" si="186"/>
        <v>0</v>
      </c>
      <c r="T306" s="106">
        <f t="shared" si="187"/>
        <v>0</v>
      </c>
      <c r="U306" s="106">
        <f t="shared" si="188"/>
        <v>0</v>
      </c>
      <c r="V306" s="106">
        <f t="shared" si="189"/>
        <v>0</v>
      </c>
      <c r="W306" s="106">
        <f t="shared" si="190"/>
        <v>0</v>
      </c>
      <c r="X306" s="106">
        <f t="shared" si="191"/>
        <v>0</v>
      </c>
      <c r="Y306" s="98">
        <f t="shared" si="192"/>
        <v>0</v>
      </c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6"/>
        <v>290</v>
      </c>
      <c r="C307" s="97">
        <v>35200</v>
      </c>
      <c r="E307" s="107" t="s">
        <v>338</v>
      </c>
      <c r="G307" s="118">
        <v>3</v>
      </c>
      <c r="H307" s="106" t="str">
        <f t="shared" si="176"/>
        <v>Peak Day</v>
      </c>
      <c r="I307" s="98">
        <f>'DepExp. Class.'!K$40</f>
        <v>86743.849193499991</v>
      </c>
      <c r="J307" s="106">
        <f t="shared" si="177"/>
        <v>40404.774440448826</v>
      </c>
      <c r="K307" s="106">
        <f t="shared" si="178"/>
        <v>21802.622903514748</v>
      </c>
      <c r="L307" s="106">
        <f t="shared" si="179"/>
        <v>494.78476947231633</v>
      </c>
      <c r="M307" s="106">
        <f t="shared" si="180"/>
        <v>12581.71522228665</v>
      </c>
      <c r="N307" s="106">
        <f t="shared" si="181"/>
        <v>11459.951857777456</v>
      </c>
      <c r="O307" s="106">
        <f t="shared" si="182"/>
        <v>0</v>
      </c>
      <c r="P307" s="106">
        <f t="shared" si="183"/>
        <v>0</v>
      </c>
      <c r="Q307" s="106">
        <f t="shared" si="184"/>
        <v>0</v>
      </c>
      <c r="R307" s="106">
        <f t="shared" si="185"/>
        <v>0</v>
      </c>
      <c r="S307" s="106">
        <f t="shared" si="186"/>
        <v>0</v>
      </c>
      <c r="T307" s="106">
        <f t="shared" si="187"/>
        <v>0</v>
      </c>
      <c r="U307" s="106">
        <f t="shared" si="188"/>
        <v>0</v>
      </c>
      <c r="V307" s="106">
        <f t="shared" si="189"/>
        <v>0</v>
      </c>
      <c r="W307" s="106">
        <f t="shared" si="190"/>
        <v>0</v>
      </c>
      <c r="X307" s="106">
        <f t="shared" si="191"/>
        <v>0</v>
      </c>
      <c r="Y307" s="98">
        <f t="shared" si="192"/>
        <v>0</v>
      </c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6"/>
        <v>291</v>
      </c>
      <c r="C308" s="97">
        <v>35201</v>
      </c>
      <c r="E308" s="107" t="s">
        <v>339</v>
      </c>
      <c r="G308" s="118">
        <v>3</v>
      </c>
      <c r="H308" s="106" t="str">
        <f t="shared" si="176"/>
        <v>Peak Day</v>
      </c>
      <c r="I308" s="98">
        <f>'DepExp. Class.'!K$41</f>
        <v>13599.988320000002</v>
      </c>
      <c r="J308" s="106">
        <f t="shared" si="177"/>
        <v>6334.7945193964815</v>
      </c>
      <c r="K308" s="106">
        <f t="shared" si="178"/>
        <v>3418.2875165215055</v>
      </c>
      <c r="L308" s="106">
        <f t="shared" si="179"/>
        <v>77.573996868951809</v>
      </c>
      <c r="M308" s="106">
        <f t="shared" si="180"/>
        <v>1972.6030336394917</v>
      </c>
      <c r="N308" s="106">
        <f t="shared" si="181"/>
        <v>1796.7292535735719</v>
      </c>
      <c r="O308" s="106">
        <f t="shared" si="182"/>
        <v>0</v>
      </c>
      <c r="P308" s="106">
        <f t="shared" si="183"/>
        <v>0</v>
      </c>
      <c r="Q308" s="106">
        <f t="shared" si="184"/>
        <v>0</v>
      </c>
      <c r="R308" s="106">
        <f t="shared" si="185"/>
        <v>0</v>
      </c>
      <c r="S308" s="106">
        <f t="shared" si="186"/>
        <v>0</v>
      </c>
      <c r="T308" s="106">
        <f t="shared" si="187"/>
        <v>0</v>
      </c>
      <c r="U308" s="106">
        <f t="shared" si="188"/>
        <v>0</v>
      </c>
      <c r="V308" s="106">
        <f t="shared" si="189"/>
        <v>0</v>
      </c>
      <c r="W308" s="106">
        <f t="shared" si="190"/>
        <v>0</v>
      </c>
      <c r="X308" s="106">
        <f t="shared" si="191"/>
        <v>0</v>
      </c>
      <c r="Y308" s="98">
        <f t="shared" si="192"/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6"/>
        <v>292</v>
      </c>
      <c r="C309" s="97">
        <v>35202</v>
      </c>
      <c r="E309" s="107" t="s">
        <v>340</v>
      </c>
      <c r="G309" s="118">
        <v>3</v>
      </c>
      <c r="H309" s="106" t="str">
        <f t="shared" si="176"/>
        <v>Peak Day</v>
      </c>
      <c r="I309" s="98">
        <f>'DepExp. Class.'!K$42</f>
        <v>0</v>
      </c>
      <c r="J309" s="106">
        <f t="shared" si="177"/>
        <v>0</v>
      </c>
      <c r="K309" s="106">
        <f t="shared" si="178"/>
        <v>0</v>
      </c>
      <c r="L309" s="106">
        <f t="shared" si="179"/>
        <v>0</v>
      </c>
      <c r="M309" s="106">
        <f t="shared" si="180"/>
        <v>0</v>
      </c>
      <c r="N309" s="106">
        <f t="shared" si="181"/>
        <v>0</v>
      </c>
      <c r="O309" s="106">
        <f t="shared" si="182"/>
        <v>0</v>
      </c>
      <c r="P309" s="106">
        <f t="shared" si="183"/>
        <v>0</v>
      </c>
      <c r="Q309" s="106">
        <f t="shared" si="184"/>
        <v>0</v>
      </c>
      <c r="R309" s="106">
        <f t="shared" si="185"/>
        <v>0</v>
      </c>
      <c r="S309" s="106">
        <f t="shared" si="186"/>
        <v>0</v>
      </c>
      <c r="T309" s="106">
        <f t="shared" si="187"/>
        <v>0</v>
      </c>
      <c r="U309" s="106">
        <f t="shared" si="188"/>
        <v>0</v>
      </c>
      <c r="V309" s="106">
        <f t="shared" si="189"/>
        <v>0</v>
      </c>
      <c r="W309" s="106">
        <f t="shared" si="190"/>
        <v>0</v>
      </c>
      <c r="X309" s="106">
        <f t="shared" si="191"/>
        <v>0</v>
      </c>
      <c r="Y309" s="98">
        <f t="shared" si="192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6"/>
        <v>293</v>
      </c>
      <c r="C310" s="97">
        <v>35203</v>
      </c>
      <c r="E310" s="107" t="s">
        <v>341</v>
      </c>
      <c r="G310" s="118">
        <v>3</v>
      </c>
      <c r="H310" s="106" t="str">
        <f t="shared" si="176"/>
        <v>Peak Day</v>
      </c>
      <c r="I310" s="98">
        <f>'DepExp. Class.'!K$43</f>
        <v>11863.830720000004</v>
      </c>
      <c r="J310" s="106">
        <f t="shared" si="177"/>
        <v>5526.1025271309663</v>
      </c>
      <c r="K310" s="106">
        <f t="shared" si="178"/>
        <v>2981.9131821357587</v>
      </c>
      <c r="L310" s="106">
        <f t="shared" si="179"/>
        <v>67.670996876786603</v>
      </c>
      <c r="M310" s="106">
        <f t="shared" si="180"/>
        <v>1720.7829829119589</v>
      </c>
      <c r="N310" s="106">
        <f t="shared" si="181"/>
        <v>1567.3610309445335</v>
      </c>
      <c r="O310" s="106">
        <f t="shared" si="182"/>
        <v>0</v>
      </c>
      <c r="P310" s="106">
        <f t="shared" si="183"/>
        <v>0</v>
      </c>
      <c r="Q310" s="106">
        <f t="shared" si="184"/>
        <v>0</v>
      </c>
      <c r="R310" s="106">
        <f t="shared" si="185"/>
        <v>0</v>
      </c>
      <c r="S310" s="106">
        <f t="shared" si="186"/>
        <v>0</v>
      </c>
      <c r="T310" s="106">
        <f t="shared" si="187"/>
        <v>0</v>
      </c>
      <c r="U310" s="106">
        <f t="shared" si="188"/>
        <v>0</v>
      </c>
      <c r="V310" s="106">
        <f t="shared" si="189"/>
        <v>0</v>
      </c>
      <c r="W310" s="106">
        <f t="shared" si="190"/>
        <v>0</v>
      </c>
      <c r="X310" s="106">
        <f t="shared" si="191"/>
        <v>0</v>
      </c>
      <c r="Y310" s="98">
        <f t="shared" si="192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6"/>
        <v>294</v>
      </c>
      <c r="C311" s="97">
        <v>35210</v>
      </c>
      <c r="E311" s="107" t="s">
        <v>342</v>
      </c>
      <c r="G311" s="118">
        <v>3</v>
      </c>
      <c r="H311" s="106" t="str">
        <f t="shared" si="176"/>
        <v>Peak Day</v>
      </c>
      <c r="I311" s="98">
        <f>'DepExp. Class.'!K$44</f>
        <v>499.88425199999989</v>
      </c>
      <c r="J311" s="106">
        <f t="shared" si="177"/>
        <v>232.84314261103782</v>
      </c>
      <c r="K311" s="106">
        <f t="shared" si="178"/>
        <v>125.6433504287958</v>
      </c>
      <c r="L311" s="106">
        <f t="shared" si="179"/>
        <v>2.8513274046316459</v>
      </c>
      <c r="M311" s="106">
        <f t="shared" si="180"/>
        <v>72.505444031426038</v>
      </c>
      <c r="N311" s="106">
        <f t="shared" si="181"/>
        <v>66.040987524108616</v>
      </c>
      <c r="O311" s="106">
        <f t="shared" si="182"/>
        <v>0</v>
      </c>
      <c r="P311" s="106">
        <f t="shared" si="183"/>
        <v>0</v>
      </c>
      <c r="Q311" s="106">
        <f t="shared" si="184"/>
        <v>0</v>
      </c>
      <c r="R311" s="106">
        <f t="shared" si="185"/>
        <v>0</v>
      </c>
      <c r="S311" s="106">
        <f t="shared" si="186"/>
        <v>0</v>
      </c>
      <c r="T311" s="106">
        <f t="shared" si="187"/>
        <v>0</v>
      </c>
      <c r="U311" s="106">
        <f t="shared" si="188"/>
        <v>0</v>
      </c>
      <c r="V311" s="106">
        <f t="shared" si="189"/>
        <v>0</v>
      </c>
      <c r="W311" s="106">
        <f t="shared" si="190"/>
        <v>0</v>
      </c>
      <c r="X311" s="106">
        <f t="shared" si="191"/>
        <v>0</v>
      </c>
      <c r="Y311" s="98">
        <f t="shared" si="192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6"/>
        <v>295</v>
      </c>
      <c r="C312" s="97">
        <v>35211</v>
      </c>
      <c r="E312" s="107" t="s">
        <v>343</v>
      </c>
      <c r="G312" s="118">
        <v>3</v>
      </c>
      <c r="H312" s="106" t="str">
        <f t="shared" si="176"/>
        <v>Peak Day</v>
      </c>
      <c r="I312" s="98">
        <f>'DepExp. Class.'!K$45</f>
        <v>278.53277699999995</v>
      </c>
      <c r="J312" s="106">
        <f t="shared" si="177"/>
        <v>129.73892827665912</v>
      </c>
      <c r="K312" s="106">
        <f t="shared" si="178"/>
        <v>70.007789136187142</v>
      </c>
      <c r="L312" s="106">
        <f t="shared" si="179"/>
        <v>1.5887440681933207</v>
      </c>
      <c r="M312" s="106">
        <f t="shared" si="180"/>
        <v>40.399637701911786</v>
      </c>
      <c r="N312" s="106">
        <f t="shared" si="181"/>
        <v>36.797677817048594</v>
      </c>
      <c r="O312" s="106">
        <f t="shared" si="182"/>
        <v>0</v>
      </c>
      <c r="P312" s="106">
        <f t="shared" si="183"/>
        <v>0</v>
      </c>
      <c r="Q312" s="106">
        <f t="shared" si="184"/>
        <v>0</v>
      </c>
      <c r="R312" s="106">
        <f t="shared" si="185"/>
        <v>0</v>
      </c>
      <c r="S312" s="106">
        <f t="shared" si="186"/>
        <v>0</v>
      </c>
      <c r="T312" s="106">
        <f t="shared" si="187"/>
        <v>0</v>
      </c>
      <c r="U312" s="106">
        <f t="shared" si="188"/>
        <v>0</v>
      </c>
      <c r="V312" s="106">
        <f t="shared" si="189"/>
        <v>0</v>
      </c>
      <c r="W312" s="106">
        <f t="shared" si="190"/>
        <v>0</v>
      </c>
      <c r="X312" s="106">
        <f t="shared" si="191"/>
        <v>0</v>
      </c>
      <c r="Y312" s="98">
        <f t="shared" si="192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6"/>
        <v>296</v>
      </c>
      <c r="C313" s="97">
        <v>35301</v>
      </c>
      <c r="E313" s="98" t="s">
        <v>329</v>
      </c>
      <c r="G313" s="118">
        <v>3</v>
      </c>
      <c r="H313" s="106" t="str">
        <f t="shared" si="176"/>
        <v>Peak Day</v>
      </c>
      <c r="I313" s="98">
        <f>'DepExp. Class.'!K$46</f>
        <v>1104.7073309999998</v>
      </c>
      <c r="J313" s="106">
        <f t="shared" si="177"/>
        <v>514.56617324182469</v>
      </c>
      <c r="K313" s="106">
        <f t="shared" si="178"/>
        <v>277.66253838717194</v>
      </c>
      <c r="L313" s="106">
        <f t="shared" si="179"/>
        <v>6.3012232819404419</v>
      </c>
      <c r="M313" s="106">
        <f t="shared" si="180"/>
        <v>160.23168411179824</v>
      </c>
      <c r="N313" s="106">
        <f t="shared" si="181"/>
        <v>145.94571197726455</v>
      </c>
      <c r="O313" s="106">
        <f t="shared" si="182"/>
        <v>0</v>
      </c>
      <c r="P313" s="106">
        <f t="shared" si="183"/>
        <v>0</v>
      </c>
      <c r="Q313" s="106">
        <f t="shared" si="184"/>
        <v>0</v>
      </c>
      <c r="R313" s="106">
        <f t="shared" si="185"/>
        <v>0</v>
      </c>
      <c r="S313" s="106">
        <f t="shared" si="186"/>
        <v>0</v>
      </c>
      <c r="T313" s="106">
        <f t="shared" si="187"/>
        <v>0</v>
      </c>
      <c r="U313" s="106">
        <f t="shared" si="188"/>
        <v>0</v>
      </c>
      <c r="V313" s="106">
        <f t="shared" si="189"/>
        <v>0</v>
      </c>
      <c r="W313" s="106">
        <f t="shared" si="190"/>
        <v>0</v>
      </c>
      <c r="X313" s="106">
        <f t="shared" si="191"/>
        <v>0</v>
      </c>
      <c r="Y313" s="98">
        <f t="shared" si="192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6"/>
        <v>297</v>
      </c>
      <c r="C314" s="97">
        <v>35302</v>
      </c>
      <c r="E314" s="107" t="s">
        <v>330</v>
      </c>
      <c r="G314" s="118">
        <v>3</v>
      </c>
      <c r="H314" s="106" t="str">
        <f t="shared" si="176"/>
        <v>Peak Day</v>
      </c>
      <c r="I314" s="98">
        <f>'DepExp. Class.'!K$47</f>
        <v>1318.7090699999999</v>
      </c>
      <c r="J314" s="106">
        <f t="shared" si="177"/>
        <v>614.24692380283079</v>
      </c>
      <c r="K314" s="106">
        <f t="shared" si="178"/>
        <v>331.45078112130932</v>
      </c>
      <c r="L314" s="106">
        <f t="shared" si="179"/>
        <v>7.5218839060913485</v>
      </c>
      <c r="M314" s="106">
        <f t="shared" si="180"/>
        <v>191.27145191326991</v>
      </c>
      <c r="N314" s="106">
        <f t="shared" si="181"/>
        <v>174.21802925649854</v>
      </c>
      <c r="O314" s="106">
        <f t="shared" si="182"/>
        <v>0</v>
      </c>
      <c r="P314" s="106">
        <f t="shared" si="183"/>
        <v>0</v>
      </c>
      <c r="Q314" s="106">
        <f t="shared" si="184"/>
        <v>0</v>
      </c>
      <c r="R314" s="106">
        <f t="shared" si="185"/>
        <v>0</v>
      </c>
      <c r="S314" s="106">
        <f t="shared" si="186"/>
        <v>0</v>
      </c>
      <c r="T314" s="106">
        <f t="shared" si="187"/>
        <v>0</v>
      </c>
      <c r="U314" s="106">
        <f t="shared" si="188"/>
        <v>0</v>
      </c>
      <c r="V314" s="106">
        <f t="shared" si="189"/>
        <v>0</v>
      </c>
      <c r="W314" s="106">
        <f t="shared" si="190"/>
        <v>0</v>
      </c>
      <c r="X314" s="106">
        <f t="shared" si="191"/>
        <v>0</v>
      </c>
      <c r="Y314" s="98">
        <f t="shared" si="192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6"/>
        <v>298</v>
      </c>
      <c r="C315" s="97">
        <v>35400</v>
      </c>
      <c r="E315" s="107" t="s">
        <v>116</v>
      </c>
      <c r="G315" s="118">
        <v>3</v>
      </c>
      <c r="H315" s="106" t="str">
        <f t="shared" si="176"/>
        <v>Peak Day</v>
      </c>
      <c r="I315" s="98">
        <f>'DepExp. Class.'!K$48</f>
        <v>7895.4637275000023</v>
      </c>
      <c r="J315" s="106">
        <f t="shared" si="177"/>
        <v>3677.6605370688085</v>
      </c>
      <c r="K315" s="106">
        <f t="shared" si="178"/>
        <v>1984.4844320323364</v>
      </c>
      <c r="L315" s="106">
        <f t="shared" si="179"/>
        <v>45.035529741984931</v>
      </c>
      <c r="M315" s="106">
        <f t="shared" si="180"/>
        <v>1145.1933144643372</v>
      </c>
      <c r="N315" s="106">
        <f t="shared" si="181"/>
        <v>1043.0899141925356</v>
      </c>
      <c r="O315" s="106">
        <f t="shared" si="182"/>
        <v>0</v>
      </c>
      <c r="P315" s="106">
        <f t="shared" si="183"/>
        <v>0</v>
      </c>
      <c r="Q315" s="106">
        <f t="shared" si="184"/>
        <v>0</v>
      </c>
      <c r="R315" s="106">
        <f t="shared" si="185"/>
        <v>0</v>
      </c>
      <c r="S315" s="106">
        <f t="shared" si="186"/>
        <v>0</v>
      </c>
      <c r="T315" s="106">
        <f t="shared" si="187"/>
        <v>0</v>
      </c>
      <c r="U315" s="106">
        <f t="shared" si="188"/>
        <v>0</v>
      </c>
      <c r="V315" s="106">
        <f t="shared" si="189"/>
        <v>0</v>
      </c>
      <c r="W315" s="106">
        <f t="shared" si="190"/>
        <v>0</v>
      </c>
      <c r="X315" s="106">
        <f t="shared" si="191"/>
        <v>0</v>
      </c>
      <c r="Y315" s="98">
        <f t="shared" si="192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6"/>
        <v>299</v>
      </c>
      <c r="C316" s="97">
        <v>35500</v>
      </c>
      <c r="E316" s="107" t="s">
        <v>344</v>
      </c>
      <c r="G316" s="118">
        <v>3</v>
      </c>
      <c r="H316" s="106" t="str">
        <f t="shared" si="176"/>
        <v>Peak Day</v>
      </c>
      <c r="I316" s="98">
        <f>'DepExp. Class.'!K$49</f>
        <v>2553.3389530000004</v>
      </c>
      <c r="J316" s="106">
        <f t="shared" si="177"/>
        <v>1189.3302571325996</v>
      </c>
      <c r="K316" s="106">
        <f t="shared" si="178"/>
        <v>641.76868855487305</v>
      </c>
      <c r="L316" s="106">
        <f t="shared" si="179"/>
        <v>14.564182209929625</v>
      </c>
      <c r="M316" s="106">
        <f t="shared" si="180"/>
        <v>370.34768310725167</v>
      </c>
      <c r="N316" s="106">
        <f t="shared" si="181"/>
        <v>337.32814199534658</v>
      </c>
      <c r="O316" s="106">
        <f t="shared" si="182"/>
        <v>0</v>
      </c>
      <c r="P316" s="106">
        <f t="shared" si="183"/>
        <v>0</v>
      </c>
      <c r="Q316" s="106">
        <f t="shared" si="184"/>
        <v>0</v>
      </c>
      <c r="R316" s="106">
        <f t="shared" si="185"/>
        <v>0</v>
      </c>
      <c r="S316" s="106">
        <f t="shared" si="186"/>
        <v>0</v>
      </c>
      <c r="T316" s="106">
        <f t="shared" si="187"/>
        <v>0</v>
      </c>
      <c r="U316" s="106">
        <f t="shared" si="188"/>
        <v>0</v>
      </c>
      <c r="V316" s="106">
        <f t="shared" si="189"/>
        <v>0</v>
      </c>
      <c r="W316" s="106">
        <f t="shared" si="190"/>
        <v>0</v>
      </c>
      <c r="X316" s="106">
        <f t="shared" si="191"/>
        <v>0</v>
      </c>
      <c r="Y316" s="98">
        <f t="shared" si="192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6"/>
        <v>300</v>
      </c>
      <c r="C317" s="97">
        <v>35600</v>
      </c>
      <c r="E317" s="107" t="s">
        <v>332</v>
      </c>
      <c r="G317" s="118">
        <v>3</v>
      </c>
      <c r="H317" s="106" t="str">
        <f t="shared" si="176"/>
        <v>Peak Day</v>
      </c>
      <c r="I317" s="98">
        <f>'DepExp. Class.'!K$50</f>
        <v>10362.872624999998</v>
      </c>
      <c r="J317" s="106">
        <f t="shared" si="177"/>
        <v>4826.9650800739664</v>
      </c>
      <c r="K317" s="106">
        <f t="shared" si="178"/>
        <v>2604.6550405669714</v>
      </c>
      <c r="L317" s="106">
        <f t="shared" si="179"/>
        <v>59.109569041534009</v>
      </c>
      <c r="M317" s="106">
        <f t="shared" si="180"/>
        <v>1503.0773186204206</v>
      </c>
      <c r="N317" s="106">
        <f t="shared" si="181"/>
        <v>1369.0656166971064</v>
      </c>
      <c r="O317" s="106">
        <f t="shared" si="182"/>
        <v>0</v>
      </c>
      <c r="P317" s="106">
        <f t="shared" si="183"/>
        <v>0</v>
      </c>
      <c r="Q317" s="106">
        <f t="shared" si="184"/>
        <v>0</v>
      </c>
      <c r="R317" s="106">
        <f t="shared" si="185"/>
        <v>0</v>
      </c>
      <c r="S317" s="106">
        <f t="shared" si="186"/>
        <v>0</v>
      </c>
      <c r="T317" s="106">
        <f t="shared" si="187"/>
        <v>0</v>
      </c>
      <c r="U317" s="106">
        <f t="shared" si="188"/>
        <v>0</v>
      </c>
      <c r="V317" s="106">
        <f t="shared" si="189"/>
        <v>0</v>
      </c>
      <c r="W317" s="106">
        <f t="shared" si="190"/>
        <v>0</v>
      </c>
      <c r="X317" s="106">
        <f t="shared" si="191"/>
        <v>0</v>
      </c>
      <c r="Y317" s="98">
        <f t="shared" si="192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6"/>
        <v>301</v>
      </c>
      <c r="G318" s="118"/>
      <c r="H318" s="106"/>
      <c r="I318" s="98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98"/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6"/>
        <v>302</v>
      </c>
      <c r="D319" s="97" t="s">
        <v>345</v>
      </c>
      <c r="G319" s="118"/>
      <c r="H319" s="106"/>
      <c r="I319" s="98">
        <f>'DepExp. Class.'!K$52</f>
        <v>138509.46155099999</v>
      </c>
      <c r="J319" s="106">
        <f>SUM(J301:J317)</f>
        <v>64516.892020230225</v>
      </c>
      <c r="K319" s="106">
        <f t="shared" ref="K319:X319" si="193">SUM(K301:K317)</f>
        <v>34813.644850240475</v>
      </c>
      <c r="L319" s="106">
        <f t="shared" si="193"/>
        <v>790.05454150842036</v>
      </c>
      <c r="M319" s="106">
        <f t="shared" si="193"/>
        <v>20090.030786384905</v>
      </c>
      <c r="N319" s="106">
        <f t="shared" si="193"/>
        <v>18298.839352635969</v>
      </c>
      <c r="O319" s="106">
        <f t="shared" si="193"/>
        <v>0</v>
      </c>
      <c r="P319" s="106">
        <f t="shared" si="193"/>
        <v>0</v>
      </c>
      <c r="Q319" s="106">
        <f t="shared" si="193"/>
        <v>0</v>
      </c>
      <c r="R319" s="106">
        <f t="shared" si="193"/>
        <v>0</v>
      </c>
      <c r="S319" s="106">
        <f t="shared" si="193"/>
        <v>0</v>
      </c>
      <c r="T319" s="106">
        <f t="shared" si="193"/>
        <v>0</v>
      </c>
      <c r="U319" s="106">
        <f t="shared" si="193"/>
        <v>0</v>
      </c>
      <c r="V319" s="106">
        <f t="shared" si="193"/>
        <v>0</v>
      </c>
      <c r="W319" s="106">
        <f t="shared" si="193"/>
        <v>0</v>
      </c>
      <c r="X319" s="106">
        <f t="shared" si="193"/>
        <v>0</v>
      </c>
      <c r="Y319" s="98">
        <f>SUM(J319:X319)-I319</f>
        <v>0</v>
      </c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6"/>
        <v>303</v>
      </c>
      <c r="G320" s="118"/>
      <c r="H320" s="106"/>
      <c r="I320" s="98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98"/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6"/>
        <v>304</v>
      </c>
      <c r="D321" s="97" t="s">
        <v>64</v>
      </c>
      <c r="G321" s="118"/>
      <c r="H321" s="106"/>
      <c r="I321" s="98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98"/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6"/>
        <v>305</v>
      </c>
      <c r="G322" s="118"/>
      <c r="H322" s="106"/>
      <c r="I322" s="98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98"/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6"/>
        <v>306</v>
      </c>
      <c r="C323" s="97">
        <v>36510</v>
      </c>
      <c r="E323" s="97" t="s">
        <v>115</v>
      </c>
      <c r="G323" s="118">
        <v>3</v>
      </c>
      <c r="H323" s="106" t="str">
        <f t="shared" ref="H323:H331" si="194">VLOOKUP($G323,alloc,3)</f>
        <v>Peak Day</v>
      </c>
      <c r="I323" s="98">
        <f>'DepExp. Class.'!K$56</f>
        <v>0</v>
      </c>
      <c r="J323" s="106">
        <f t="shared" ref="J323:J331" si="195">$I323*VLOOKUP($G323,alloc,6)</f>
        <v>0</v>
      </c>
      <c r="K323" s="106">
        <f t="shared" ref="K323:K331" si="196">$I323*VLOOKUP($G323,alloc,7)</f>
        <v>0</v>
      </c>
      <c r="L323" s="106">
        <f t="shared" ref="L323:L331" si="197">$I323*VLOOKUP($G323,alloc,8)</f>
        <v>0</v>
      </c>
      <c r="M323" s="106">
        <f t="shared" ref="M323:M331" si="198">$I323*VLOOKUP($G323,alloc,9)</f>
        <v>0</v>
      </c>
      <c r="N323" s="106">
        <f t="shared" ref="N323:N331" si="199">$I323*VLOOKUP($G323,alloc,10)</f>
        <v>0</v>
      </c>
      <c r="O323" s="106">
        <f t="shared" ref="O323:O331" si="200">$I323*VLOOKUP($G323,alloc,11)</f>
        <v>0</v>
      </c>
      <c r="P323" s="106">
        <f t="shared" ref="P323:P331" si="201">$I323*VLOOKUP($G323,alloc,12)</f>
        <v>0</v>
      </c>
      <c r="Q323" s="106">
        <f t="shared" ref="Q323:Q331" si="202">$I323*VLOOKUP($G323,alloc,13)</f>
        <v>0</v>
      </c>
      <c r="R323" s="106">
        <f t="shared" ref="R323:R331" si="203">$I323*VLOOKUP($G323,alloc,14)</f>
        <v>0</v>
      </c>
      <c r="S323" s="106">
        <f t="shared" ref="S323:S331" si="204">$I323*VLOOKUP($G323,alloc,15)</f>
        <v>0</v>
      </c>
      <c r="T323" s="106">
        <f t="shared" ref="T323:T331" si="205">$I323*VLOOKUP($G323,alloc,16)</f>
        <v>0</v>
      </c>
      <c r="U323" s="106">
        <f t="shared" ref="U323:U331" si="206">$I323*VLOOKUP($G323,alloc,17)</f>
        <v>0</v>
      </c>
      <c r="V323" s="106">
        <f t="shared" ref="V323:V331" si="207">$I323*VLOOKUP($G323,alloc,18)</f>
        <v>0</v>
      </c>
      <c r="W323" s="106">
        <f t="shared" ref="W323:W331" si="208">$I323*VLOOKUP($G323,alloc,19)</f>
        <v>0</v>
      </c>
      <c r="X323" s="106">
        <f t="shared" ref="X323:X331" si="209">$I323*VLOOKUP($G323,alloc,20)</f>
        <v>0</v>
      </c>
      <c r="Y323" s="98">
        <f t="shared" ref="Y323:Y331" si="210">SUM(J323:X323)-I323</f>
        <v>0</v>
      </c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6"/>
        <v>307</v>
      </c>
      <c r="C324" s="97">
        <v>36520</v>
      </c>
      <c r="E324" s="97" t="s">
        <v>137</v>
      </c>
      <c r="G324" s="118">
        <v>3</v>
      </c>
      <c r="H324" s="106" t="str">
        <f t="shared" si="194"/>
        <v>Peak Day</v>
      </c>
      <c r="I324" s="98">
        <f>'DepExp. Class.'!K$57</f>
        <v>7376.0620000000026</v>
      </c>
      <c r="J324" s="106">
        <f t="shared" si="195"/>
        <v>3435.7262692361387</v>
      </c>
      <c r="K324" s="106">
        <f t="shared" si="196"/>
        <v>1853.9354639452113</v>
      </c>
      <c r="L324" s="106">
        <f t="shared" si="197"/>
        <v>42.072875140027655</v>
      </c>
      <c r="M324" s="106">
        <f t="shared" si="198"/>
        <v>1069.8569686354688</v>
      </c>
      <c r="N324" s="106">
        <f t="shared" si="199"/>
        <v>974.47042304315676</v>
      </c>
      <c r="O324" s="106">
        <f t="shared" si="200"/>
        <v>0</v>
      </c>
      <c r="P324" s="106">
        <f t="shared" si="201"/>
        <v>0</v>
      </c>
      <c r="Q324" s="106">
        <f t="shared" si="202"/>
        <v>0</v>
      </c>
      <c r="R324" s="106">
        <f t="shared" si="203"/>
        <v>0</v>
      </c>
      <c r="S324" s="106">
        <f t="shared" si="204"/>
        <v>0</v>
      </c>
      <c r="T324" s="106">
        <f t="shared" si="205"/>
        <v>0</v>
      </c>
      <c r="U324" s="106">
        <f t="shared" si="206"/>
        <v>0</v>
      </c>
      <c r="V324" s="106">
        <f t="shared" si="207"/>
        <v>0</v>
      </c>
      <c r="W324" s="106">
        <f t="shared" si="208"/>
        <v>0</v>
      </c>
      <c r="X324" s="106">
        <f t="shared" si="209"/>
        <v>0</v>
      </c>
      <c r="Y324" s="98">
        <f t="shared" si="210"/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6"/>
        <v>308</v>
      </c>
      <c r="C325" s="97">
        <v>36602</v>
      </c>
      <c r="E325" s="107" t="s">
        <v>139</v>
      </c>
      <c r="G325" s="118">
        <v>3</v>
      </c>
      <c r="H325" s="106" t="str">
        <f t="shared" si="194"/>
        <v>Peak Day</v>
      </c>
      <c r="I325" s="98">
        <f>'DepExp. Class.'!K$58</f>
        <v>553.71943599999997</v>
      </c>
      <c r="J325" s="106">
        <f t="shared" si="195"/>
        <v>257.91925448183844</v>
      </c>
      <c r="K325" s="106">
        <f t="shared" si="196"/>
        <v>139.17454862447474</v>
      </c>
      <c r="L325" s="106">
        <f t="shared" si="197"/>
        <v>3.1584019621085786</v>
      </c>
      <c r="M325" s="106">
        <f t="shared" si="198"/>
        <v>80.313939507761887</v>
      </c>
      <c r="N325" s="106">
        <f t="shared" si="199"/>
        <v>73.153291423816384</v>
      </c>
      <c r="O325" s="106">
        <f t="shared" si="200"/>
        <v>0</v>
      </c>
      <c r="P325" s="106">
        <f t="shared" si="201"/>
        <v>0</v>
      </c>
      <c r="Q325" s="106">
        <f t="shared" si="202"/>
        <v>0</v>
      </c>
      <c r="R325" s="106">
        <f t="shared" si="203"/>
        <v>0</v>
      </c>
      <c r="S325" s="106">
        <f t="shared" si="204"/>
        <v>0</v>
      </c>
      <c r="T325" s="106">
        <f t="shared" si="205"/>
        <v>0</v>
      </c>
      <c r="U325" s="106">
        <f t="shared" si="206"/>
        <v>0</v>
      </c>
      <c r="V325" s="106">
        <f t="shared" si="207"/>
        <v>0</v>
      </c>
      <c r="W325" s="106">
        <f t="shared" si="208"/>
        <v>0</v>
      </c>
      <c r="X325" s="106">
        <f t="shared" si="209"/>
        <v>0</v>
      </c>
      <c r="Y325" s="98">
        <f t="shared" si="210"/>
        <v>0</v>
      </c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6"/>
        <v>309</v>
      </c>
      <c r="C326" s="97">
        <v>36603</v>
      </c>
      <c r="E326" s="107" t="s">
        <v>270</v>
      </c>
      <c r="G326" s="118">
        <v>3</v>
      </c>
      <c r="H326" s="106" t="str">
        <f t="shared" si="194"/>
        <v>Peak Day</v>
      </c>
      <c r="I326" s="98">
        <f>'DepExp. Class.'!K$59</f>
        <v>0</v>
      </c>
      <c r="J326" s="106">
        <f t="shared" si="195"/>
        <v>0</v>
      </c>
      <c r="K326" s="106">
        <f t="shared" si="196"/>
        <v>0</v>
      </c>
      <c r="L326" s="106">
        <f t="shared" si="197"/>
        <v>0</v>
      </c>
      <c r="M326" s="106">
        <f t="shared" si="198"/>
        <v>0</v>
      </c>
      <c r="N326" s="106">
        <f t="shared" si="199"/>
        <v>0</v>
      </c>
      <c r="O326" s="106">
        <f t="shared" si="200"/>
        <v>0</v>
      </c>
      <c r="P326" s="106">
        <f t="shared" si="201"/>
        <v>0</v>
      </c>
      <c r="Q326" s="106">
        <f t="shared" si="202"/>
        <v>0</v>
      </c>
      <c r="R326" s="106">
        <f t="shared" si="203"/>
        <v>0</v>
      </c>
      <c r="S326" s="106">
        <f t="shared" si="204"/>
        <v>0</v>
      </c>
      <c r="T326" s="106">
        <f t="shared" si="205"/>
        <v>0</v>
      </c>
      <c r="U326" s="106">
        <f t="shared" si="206"/>
        <v>0</v>
      </c>
      <c r="V326" s="106">
        <f t="shared" si="207"/>
        <v>0</v>
      </c>
      <c r="W326" s="106">
        <f t="shared" si="208"/>
        <v>0</v>
      </c>
      <c r="X326" s="106">
        <f t="shared" si="209"/>
        <v>0</v>
      </c>
      <c r="Y326" s="98">
        <f t="shared" si="210"/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6"/>
        <v>310</v>
      </c>
      <c r="C327" s="97">
        <v>36700</v>
      </c>
      <c r="E327" s="107" t="s">
        <v>271</v>
      </c>
      <c r="G327" s="118">
        <v>3</v>
      </c>
      <c r="H327" s="106" t="str">
        <f t="shared" si="194"/>
        <v>Peak Day</v>
      </c>
      <c r="I327" s="98">
        <f>'DepExp. Class.'!K$60</f>
        <v>1478.3907090000002</v>
      </c>
      <c r="J327" s="106">
        <f t="shared" si="195"/>
        <v>688.62569147411432</v>
      </c>
      <c r="K327" s="106">
        <f t="shared" si="196"/>
        <v>371.58594450293452</v>
      </c>
      <c r="L327" s="106">
        <f t="shared" si="197"/>
        <v>8.4327040238997384</v>
      </c>
      <c r="M327" s="106">
        <f t="shared" si="198"/>
        <v>214.43238985648182</v>
      </c>
      <c r="N327" s="106">
        <f t="shared" si="199"/>
        <v>195.31397914256985</v>
      </c>
      <c r="O327" s="106">
        <f t="shared" si="200"/>
        <v>0</v>
      </c>
      <c r="P327" s="106">
        <f t="shared" si="201"/>
        <v>0</v>
      </c>
      <c r="Q327" s="106">
        <f t="shared" si="202"/>
        <v>0</v>
      </c>
      <c r="R327" s="106">
        <f t="shared" si="203"/>
        <v>0</v>
      </c>
      <c r="S327" s="106">
        <f t="shared" si="204"/>
        <v>0</v>
      </c>
      <c r="T327" s="106">
        <f t="shared" si="205"/>
        <v>0</v>
      </c>
      <c r="U327" s="106">
        <f t="shared" si="206"/>
        <v>0</v>
      </c>
      <c r="V327" s="106">
        <f t="shared" si="207"/>
        <v>0</v>
      </c>
      <c r="W327" s="106">
        <f t="shared" si="208"/>
        <v>0</v>
      </c>
      <c r="X327" s="106">
        <f t="shared" si="209"/>
        <v>0</v>
      </c>
      <c r="Y327" s="98">
        <f t="shared" si="210"/>
        <v>0</v>
      </c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6"/>
        <v>311</v>
      </c>
      <c r="C328" s="97">
        <v>36701</v>
      </c>
      <c r="E328" s="107" t="s">
        <v>272</v>
      </c>
      <c r="G328" s="118">
        <v>3</v>
      </c>
      <c r="H328" s="106" t="str">
        <f t="shared" si="194"/>
        <v>Peak Day</v>
      </c>
      <c r="I328" s="98">
        <f>'DepExp. Class.'!K$61</f>
        <v>384031.38000599999</v>
      </c>
      <c r="J328" s="106">
        <f t="shared" si="195"/>
        <v>178879.5566655513</v>
      </c>
      <c r="K328" s="106">
        <f t="shared" si="196"/>
        <v>96524.323502289306</v>
      </c>
      <c r="L328" s="106">
        <f t="shared" si="197"/>
        <v>2190.5054893579995</v>
      </c>
      <c r="M328" s="106">
        <f t="shared" si="198"/>
        <v>55701.626162322762</v>
      </c>
      <c r="N328" s="106">
        <f t="shared" si="199"/>
        <v>50735.368186478634</v>
      </c>
      <c r="O328" s="106">
        <f t="shared" si="200"/>
        <v>0</v>
      </c>
      <c r="P328" s="106">
        <f t="shared" si="201"/>
        <v>0</v>
      </c>
      <c r="Q328" s="106">
        <f t="shared" si="202"/>
        <v>0</v>
      </c>
      <c r="R328" s="106">
        <f t="shared" si="203"/>
        <v>0</v>
      </c>
      <c r="S328" s="106">
        <f t="shared" si="204"/>
        <v>0</v>
      </c>
      <c r="T328" s="106">
        <f t="shared" si="205"/>
        <v>0</v>
      </c>
      <c r="U328" s="106">
        <f t="shared" si="206"/>
        <v>0</v>
      </c>
      <c r="V328" s="106">
        <f t="shared" si="207"/>
        <v>0</v>
      </c>
      <c r="W328" s="106">
        <f t="shared" si="208"/>
        <v>0</v>
      </c>
      <c r="X328" s="106">
        <f t="shared" si="209"/>
        <v>0</v>
      </c>
      <c r="Y328" s="98">
        <f t="shared" si="210"/>
        <v>0</v>
      </c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6"/>
        <v>312</v>
      </c>
      <c r="C329" s="97">
        <v>36703</v>
      </c>
      <c r="E329" s="107" t="s">
        <v>639</v>
      </c>
      <c r="G329" s="118">
        <v>3</v>
      </c>
      <c r="H329" s="106" t="str">
        <f t="shared" si="194"/>
        <v>Peak Day</v>
      </c>
      <c r="I329" s="98">
        <f>'DepExp. Class.'!K$62</f>
        <v>5117.7420000000011</v>
      </c>
      <c r="J329" s="106">
        <f t="shared" si="195"/>
        <v>2383.8141041348476</v>
      </c>
      <c r="K329" s="106">
        <f t="shared" si="196"/>
        <v>1286.3182805570088</v>
      </c>
      <c r="L329" s="106">
        <f t="shared" si="197"/>
        <v>29.191473738273267</v>
      </c>
      <c r="M329" s="106">
        <f t="shared" si="198"/>
        <v>742.30015181250099</v>
      </c>
      <c r="N329" s="106">
        <f t="shared" si="199"/>
        <v>676.11798975737054</v>
      </c>
      <c r="O329" s="106">
        <f t="shared" si="200"/>
        <v>0</v>
      </c>
      <c r="P329" s="106">
        <f t="shared" si="201"/>
        <v>0</v>
      </c>
      <c r="Q329" s="106">
        <f t="shared" si="202"/>
        <v>0</v>
      </c>
      <c r="R329" s="106">
        <f t="shared" si="203"/>
        <v>0</v>
      </c>
      <c r="S329" s="106">
        <f t="shared" si="204"/>
        <v>0</v>
      </c>
      <c r="T329" s="106">
        <f t="shared" si="205"/>
        <v>0</v>
      </c>
      <c r="U329" s="106">
        <f t="shared" si="206"/>
        <v>0</v>
      </c>
      <c r="V329" s="106">
        <f t="shared" si="207"/>
        <v>0</v>
      </c>
      <c r="W329" s="106">
        <f t="shared" si="208"/>
        <v>0</v>
      </c>
      <c r="X329" s="106">
        <f t="shared" si="209"/>
        <v>0</v>
      </c>
      <c r="Y329" s="98">
        <f t="shared" si="210"/>
        <v>0</v>
      </c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6"/>
        <v>313</v>
      </c>
      <c r="C330" s="97">
        <v>36900</v>
      </c>
      <c r="E330" s="107" t="s">
        <v>273</v>
      </c>
      <c r="G330" s="118">
        <v>3</v>
      </c>
      <c r="H330" s="106" t="str">
        <f t="shared" si="194"/>
        <v>Peak Day</v>
      </c>
      <c r="I330" s="98">
        <f>'DepExp. Class.'!K$63</f>
        <v>35792.614281000002</v>
      </c>
      <c r="J330" s="106">
        <f t="shared" si="195"/>
        <v>16671.989081689964</v>
      </c>
      <c r="K330" s="106">
        <f t="shared" si="196"/>
        <v>8996.290563020988</v>
      </c>
      <c r="L330" s="106">
        <f t="shared" si="197"/>
        <v>204.1601862321227</v>
      </c>
      <c r="M330" s="106">
        <f t="shared" si="198"/>
        <v>5191.5205992315732</v>
      </c>
      <c r="N330" s="106">
        <f t="shared" si="199"/>
        <v>4728.6538508253579</v>
      </c>
      <c r="O330" s="106">
        <f t="shared" si="200"/>
        <v>0</v>
      </c>
      <c r="P330" s="106">
        <f t="shared" si="201"/>
        <v>0</v>
      </c>
      <c r="Q330" s="106">
        <f t="shared" si="202"/>
        <v>0</v>
      </c>
      <c r="R330" s="106">
        <f t="shared" si="203"/>
        <v>0</v>
      </c>
      <c r="S330" s="106">
        <f t="shared" si="204"/>
        <v>0</v>
      </c>
      <c r="T330" s="106">
        <f t="shared" si="205"/>
        <v>0</v>
      </c>
      <c r="U330" s="106">
        <f t="shared" si="206"/>
        <v>0</v>
      </c>
      <c r="V330" s="106">
        <f t="shared" si="207"/>
        <v>0</v>
      </c>
      <c r="W330" s="106">
        <f t="shared" si="208"/>
        <v>0</v>
      </c>
      <c r="X330" s="106">
        <f t="shared" si="209"/>
        <v>0</v>
      </c>
      <c r="Y330" s="98">
        <f t="shared" si="210"/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6"/>
        <v>314</v>
      </c>
      <c r="C331" s="97">
        <v>36901</v>
      </c>
      <c r="E331" s="107" t="s">
        <v>273</v>
      </c>
      <c r="G331" s="118">
        <v>3</v>
      </c>
      <c r="H331" s="106" t="str">
        <f t="shared" si="194"/>
        <v>Peak Day</v>
      </c>
      <c r="I331" s="98">
        <f>'DepExp. Class.'!K$64</f>
        <v>40624.037291000008</v>
      </c>
      <c r="J331" s="106">
        <f t="shared" si="195"/>
        <v>18922.437485356979</v>
      </c>
      <c r="K331" s="106">
        <f t="shared" si="196"/>
        <v>10210.644029621448</v>
      </c>
      <c r="L331" s="106">
        <f t="shared" si="197"/>
        <v>231.7185035359071</v>
      </c>
      <c r="M331" s="106">
        <f t="shared" si="198"/>
        <v>5892.29176624105</v>
      </c>
      <c r="N331" s="106">
        <f t="shared" si="199"/>
        <v>5366.9455062446241</v>
      </c>
      <c r="O331" s="106">
        <f t="shared" si="200"/>
        <v>0</v>
      </c>
      <c r="P331" s="106">
        <f t="shared" si="201"/>
        <v>0</v>
      </c>
      <c r="Q331" s="106">
        <f t="shared" si="202"/>
        <v>0</v>
      </c>
      <c r="R331" s="106">
        <f t="shared" si="203"/>
        <v>0</v>
      </c>
      <c r="S331" s="106">
        <f t="shared" si="204"/>
        <v>0</v>
      </c>
      <c r="T331" s="106">
        <f t="shared" si="205"/>
        <v>0</v>
      </c>
      <c r="U331" s="106">
        <f t="shared" si="206"/>
        <v>0</v>
      </c>
      <c r="V331" s="106">
        <f t="shared" si="207"/>
        <v>0</v>
      </c>
      <c r="W331" s="106">
        <f t="shared" si="208"/>
        <v>0</v>
      </c>
      <c r="X331" s="106">
        <f t="shared" si="209"/>
        <v>0</v>
      </c>
      <c r="Y331" s="98">
        <f t="shared" si="210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6"/>
        <v>315</v>
      </c>
      <c r="G332" s="118"/>
      <c r="I332" s="98"/>
      <c r="J332" s="120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6"/>
        <v>316</v>
      </c>
      <c r="D333" s="97" t="s">
        <v>65</v>
      </c>
      <c r="G333" s="118"/>
      <c r="H333" s="106"/>
      <c r="I333" s="98">
        <f>'DepExp. Class.'!K$66</f>
        <v>474973.94572300004</v>
      </c>
      <c r="J333" s="106">
        <f>SUM(J323:J331)</f>
        <v>221240.06855192521</v>
      </c>
      <c r="K333" s="106">
        <f t="shared" ref="K333:X333" si="211">SUM(K323:K331)</f>
        <v>119382.27233256136</v>
      </c>
      <c r="L333" s="106">
        <f t="shared" si="211"/>
        <v>2709.2396339903385</v>
      </c>
      <c r="M333" s="106">
        <f t="shared" si="211"/>
        <v>68892.341977607604</v>
      </c>
      <c r="N333" s="106">
        <f t="shared" si="211"/>
        <v>62750.023226915524</v>
      </c>
      <c r="O333" s="106">
        <f t="shared" si="211"/>
        <v>0</v>
      </c>
      <c r="P333" s="106">
        <f t="shared" si="211"/>
        <v>0</v>
      </c>
      <c r="Q333" s="106">
        <f t="shared" si="211"/>
        <v>0</v>
      </c>
      <c r="R333" s="106">
        <f t="shared" si="211"/>
        <v>0</v>
      </c>
      <c r="S333" s="106">
        <f t="shared" si="211"/>
        <v>0</v>
      </c>
      <c r="T333" s="106">
        <f t="shared" si="211"/>
        <v>0</v>
      </c>
      <c r="U333" s="106">
        <f t="shared" si="211"/>
        <v>0</v>
      </c>
      <c r="V333" s="106">
        <f t="shared" si="211"/>
        <v>0</v>
      </c>
      <c r="W333" s="106">
        <f t="shared" si="211"/>
        <v>0</v>
      </c>
      <c r="X333" s="106">
        <f t="shared" si="211"/>
        <v>0</v>
      </c>
      <c r="Y333" s="98">
        <f>SUM(J333:X333)-I333</f>
        <v>0</v>
      </c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6"/>
        <v>317</v>
      </c>
      <c r="G334" s="11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6"/>
        <v>318</v>
      </c>
      <c r="D335" s="97" t="s">
        <v>24</v>
      </c>
      <c r="G335" s="11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6"/>
        <v>319</v>
      </c>
      <c r="G336" s="11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6"/>
        <v>320</v>
      </c>
      <c r="C337" s="97">
        <v>37400</v>
      </c>
      <c r="E337" s="107" t="s">
        <v>115</v>
      </c>
      <c r="G337" s="118">
        <v>3</v>
      </c>
      <c r="H337" s="106" t="str">
        <f t="shared" ref="H337:H359" si="212">VLOOKUP($G337,alloc,3)</f>
        <v>Peak Day</v>
      </c>
      <c r="I337" s="98">
        <f>'DepExp. Class.'!K$70</f>
        <v>0</v>
      </c>
      <c r="J337" s="106">
        <f t="shared" ref="J337:J359" si="213">$I337*VLOOKUP($G337,alloc,6)</f>
        <v>0</v>
      </c>
      <c r="K337" s="106">
        <f t="shared" ref="K337:K359" si="214">$I337*VLOOKUP($G337,alloc,7)</f>
        <v>0</v>
      </c>
      <c r="L337" s="106">
        <f t="shared" ref="L337:L359" si="215">$I337*VLOOKUP($G337,alloc,8)</f>
        <v>0</v>
      </c>
      <c r="M337" s="106">
        <f t="shared" ref="M337:M359" si="216">$I337*VLOOKUP($G337,alloc,9)</f>
        <v>0</v>
      </c>
      <c r="N337" s="106">
        <f t="shared" ref="N337:N359" si="217">$I337*VLOOKUP($G337,alloc,10)</f>
        <v>0</v>
      </c>
      <c r="O337" s="106">
        <f t="shared" ref="O337:O359" si="218">$I337*VLOOKUP($G337,alloc,11)</f>
        <v>0</v>
      </c>
      <c r="P337" s="106">
        <f t="shared" ref="P337:P359" si="219">$I337*VLOOKUP($G337,alloc,12)</f>
        <v>0</v>
      </c>
      <c r="Q337" s="106">
        <f t="shared" ref="Q337:Q359" si="220">$I337*VLOOKUP($G337,alloc,13)</f>
        <v>0</v>
      </c>
      <c r="R337" s="106">
        <f t="shared" ref="R337:R359" si="221">$I337*VLOOKUP($G337,alloc,14)</f>
        <v>0</v>
      </c>
      <c r="S337" s="106">
        <f t="shared" ref="S337:S359" si="222">$I337*VLOOKUP($G337,alloc,15)</f>
        <v>0</v>
      </c>
      <c r="T337" s="106">
        <f t="shared" ref="T337:T359" si="223">$I337*VLOOKUP($G337,alloc,16)</f>
        <v>0</v>
      </c>
      <c r="U337" s="106">
        <f t="shared" ref="U337:U359" si="224">$I337*VLOOKUP($G337,alloc,17)</f>
        <v>0</v>
      </c>
      <c r="V337" s="106">
        <f t="shared" ref="V337:V359" si="225">$I337*VLOOKUP($G337,alloc,18)</f>
        <v>0</v>
      </c>
      <c r="W337" s="106">
        <f t="shared" ref="W337:W359" si="226">$I337*VLOOKUP($G337,alloc,19)</f>
        <v>0</v>
      </c>
      <c r="X337" s="106">
        <f t="shared" ref="X337:X359" si="227">$I337*VLOOKUP($G337,alloc,20)</f>
        <v>0</v>
      </c>
      <c r="Y337" s="98">
        <f t="shared" ref="Y337:Y359" si="228">SUM(J337:X337)-I337</f>
        <v>0</v>
      </c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6"/>
        <v>321</v>
      </c>
      <c r="C338" s="97">
        <v>37401</v>
      </c>
      <c r="E338" s="107" t="s">
        <v>274</v>
      </c>
      <c r="G338" s="118">
        <v>3</v>
      </c>
      <c r="H338" s="106" t="str">
        <f t="shared" si="212"/>
        <v>Peak Day</v>
      </c>
      <c r="I338" s="98">
        <f>'DepExp. Class.'!K$71</f>
        <v>0</v>
      </c>
      <c r="J338" s="106">
        <f t="shared" si="213"/>
        <v>0</v>
      </c>
      <c r="K338" s="106">
        <f t="shared" si="214"/>
        <v>0</v>
      </c>
      <c r="L338" s="106">
        <f t="shared" si="215"/>
        <v>0</v>
      </c>
      <c r="M338" s="106">
        <f t="shared" si="216"/>
        <v>0</v>
      </c>
      <c r="N338" s="106">
        <f t="shared" si="217"/>
        <v>0</v>
      </c>
      <c r="O338" s="106">
        <f t="shared" si="218"/>
        <v>0</v>
      </c>
      <c r="P338" s="106">
        <f t="shared" si="219"/>
        <v>0</v>
      </c>
      <c r="Q338" s="106">
        <f t="shared" si="220"/>
        <v>0</v>
      </c>
      <c r="R338" s="106">
        <f t="shared" si="221"/>
        <v>0</v>
      </c>
      <c r="S338" s="106">
        <f t="shared" si="222"/>
        <v>0</v>
      </c>
      <c r="T338" s="106">
        <f t="shared" si="223"/>
        <v>0</v>
      </c>
      <c r="U338" s="106">
        <f t="shared" si="224"/>
        <v>0</v>
      </c>
      <c r="V338" s="106">
        <f t="shared" si="225"/>
        <v>0</v>
      </c>
      <c r="W338" s="106">
        <f t="shared" si="226"/>
        <v>0</v>
      </c>
      <c r="X338" s="106">
        <f t="shared" si="227"/>
        <v>0</v>
      </c>
      <c r="Y338" s="98">
        <f t="shared" si="228"/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6"/>
        <v>322</v>
      </c>
      <c r="C339" s="97">
        <v>37402</v>
      </c>
      <c r="E339" s="107" t="s">
        <v>275</v>
      </c>
      <c r="G339" s="118">
        <v>3</v>
      </c>
      <c r="H339" s="106" t="str">
        <f t="shared" si="212"/>
        <v>Peak Day</v>
      </c>
      <c r="I339" s="98">
        <f>'DepExp. Class.'!K$72</f>
        <v>31054.986392961921</v>
      </c>
      <c r="J339" s="106">
        <f t="shared" si="213"/>
        <v>14465.229893820046</v>
      </c>
      <c r="K339" s="106">
        <f t="shared" si="214"/>
        <v>7805.5120206755391</v>
      </c>
      <c r="L339" s="106">
        <f t="shared" si="215"/>
        <v>177.13687398321005</v>
      </c>
      <c r="M339" s="106">
        <f t="shared" si="216"/>
        <v>4504.3538955325967</v>
      </c>
      <c r="N339" s="106">
        <f t="shared" si="217"/>
        <v>4102.7537089505304</v>
      </c>
      <c r="O339" s="106">
        <f t="shared" si="218"/>
        <v>0</v>
      </c>
      <c r="P339" s="106">
        <f t="shared" si="219"/>
        <v>0</v>
      </c>
      <c r="Q339" s="106">
        <f t="shared" si="220"/>
        <v>0</v>
      </c>
      <c r="R339" s="106">
        <f t="shared" si="221"/>
        <v>0</v>
      </c>
      <c r="S339" s="106">
        <f t="shared" si="222"/>
        <v>0</v>
      </c>
      <c r="T339" s="106">
        <f t="shared" si="223"/>
        <v>0</v>
      </c>
      <c r="U339" s="106">
        <f t="shared" si="224"/>
        <v>0</v>
      </c>
      <c r="V339" s="106">
        <f t="shared" si="225"/>
        <v>0</v>
      </c>
      <c r="W339" s="106">
        <f t="shared" si="226"/>
        <v>0</v>
      </c>
      <c r="X339" s="106">
        <f t="shared" si="227"/>
        <v>0</v>
      </c>
      <c r="Y339" s="98">
        <f t="shared" si="228"/>
        <v>0</v>
      </c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6"/>
        <v>323</v>
      </c>
      <c r="C340" s="97">
        <v>37403</v>
      </c>
      <c r="E340" s="107" t="s">
        <v>276</v>
      </c>
      <c r="G340" s="118">
        <v>3</v>
      </c>
      <c r="H340" s="106" t="str">
        <f t="shared" si="212"/>
        <v>Peak Day</v>
      </c>
      <c r="I340" s="98">
        <f>'DepExp. Class.'!K$73</f>
        <v>0</v>
      </c>
      <c r="J340" s="106">
        <f t="shared" si="213"/>
        <v>0</v>
      </c>
      <c r="K340" s="106">
        <f t="shared" si="214"/>
        <v>0</v>
      </c>
      <c r="L340" s="106">
        <f t="shared" si="215"/>
        <v>0</v>
      </c>
      <c r="M340" s="106">
        <f t="shared" si="216"/>
        <v>0</v>
      </c>
      <c r="N340" s="106">
        <f t="shared" si="217"/>
        <v>0</v>
      </c>
      <c r="O340" s="106">
        <f t="shared" si="218"/>
        <v>0</v>
      </c>
      <c r="P340" s="106">
        <f t="shared" si="219"/>
        <v>0</v>
      </c>
      <c r="Q340" s="106">
        <f t="shared" si="220"/>
        <v>0</v>
      </c>
      <c r="R340" s="106">
        <f t="shared" si="221"/>
        <v>0</v>
      </c>
      <c r="S340" s="106">
        <f t="shared" si="222"/>
        <v>0</v>
      </c>
      <c r="T340" s="106">
        <f t="shared" si="223"/>
        <v>0</v>
      </c>
      <c r="U340" s="106">
        <f t="shared" si="224"/>
        <v>0</v>
      </c>
      <c r="V340" s="106">
        <f t="shared" si="225"/>
        <v>0</v>
      </c>
      <c r="W340" s="106">
        <f t="shared" si="226"/>
        <v>0</v>
      </c>
      <c r="X340" s="106">
        <f t="shared" si="227"/>
        <v>0</v>
      </c>
      <c r="Y340" s="98">
        <f t="shared" si="228"/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6"/>
        <v>324</v>
      </c>
      <c r="C341" s="97">
        <v>37500</v>
      </c>
      <c r="E341" s="107" t="s">
        <v>139</v>
      </c>
      <c r="G341" s="118">
        <v>3</v>
      </c>
      <c r="H341" s="106" t="str">
        <f t="shared" si="212"/>
        <v>Peak Day</v>
      </c>
      <c r="I341" s="98">
        <f>'DepExp. Class.'!K$74</f>
        <v>3221.7614670214916</v>
      </c>
      <c r="J341" s="106">
        <f t="shared" si="213"/>
        <v>1500.6775302944166</v>
      </c>
      <c r="K341" s="106">
        <f t="shared" si="214"/>
        <v>809.77326927068827</v>
      </c>
      <c r="L341" s="106">
        <f t="shared" si="215"/>
        <v>18.376847690942334</v>
      </c>
      <c r="M341" s="106">
        <f t="shared" si="216"/>
        <v>467.29866923219629</v>
      </c>
      <c r="N341" s="106">
        <f t="shared" si="217"/>
        <v>425.63515053324835</v>
      </c>
      <c r="O341" s="106">
        <f t="shared" si="218"/>
        <v>0</v>
      </c>
      <c r="P341" s="106">
        <f t="shared" si="219"/>
        <v>0</v>
      </c>
      <c r="Q341" s="106">
        <f t="shared" si="220"/>
        <v>0</v>
      </c>
      <c r="R341" s="106">
        <f t="shared" si="221"/>
        <v>0</v>
      </c>
      <c r="S341" s="106">
        <f t="shared" si="222"/>
        <v>0</v>
      </c>
      <c r="T341" s="106">
        <f t="shared" si="223"/>
        <v>0</v>
      </c>
      <c r="U341" s="106">
        <f t="shared" si="224"/>
        <v>0</v>
      </c>
      <c r="V341" s="106">
        <f t="shared" si="225"/>
        <v>0</v>
      </c>
      <c r="W341" s="106">
        <f t="shared" si="226"/>
        <v>0</v>
      </c>
      <c r="X341" s="106">
        <f t="shared" si="227"/>
        <v>0</v>
      </c>
      <c r="Y341" s="98">
        <f t="shared" si="228"/>
        <v>0</v>
      </c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6"/>
        <v>325</v>
      </c>
      <c r="C342" s="97">
        <v>37501</v>
      </c>
      <c r="E342" s="107" t="s">
        <v>277</v>
      </c>
      <c r="G342" s="118">
        <v>3</v>
      </c>
      <c r="H342" s="106" t="str">
        <f t="shared" si="212"/>
        <v>Peak Day</v>
      </c>
      <c r="I342" s="98">
        <f>'DepExp. Class.'!K$75</f>
        <v>956.63669652382896</v>
      </c>
      <c r="J342" s="106">
        <f t="shared" si="213"/>
        <v>445.59574314345485</v>
      </c>
      <c r="K342" s="106">
        <f t="shared" si="214"/>
        <v>240.44574161617928</v>
      </c>
      <c r="L342" s="106">
        <f t="shared" si="215"/>
        <v>5.4566320466416327</v>
      </c>
      <c r="M342" s="106">
        <f t="shared" si="216"/>
        <v>138.75485811106685</v>
      </c>
      <c r="N342" s="106">
        <f t="shared" si="217"/>
        <v>126.38372160648639</v>
      </c>
      <c r="O342" s="106">
        <f t="shared" si="218"/>
        <v>0</v>
      </c>
      <c r="P342" s="106">
        <f t="shared" si="219"/>
        <v>0</v>
      </c>
      <c r="Q342" s="106">
        <f t="shared" si="220"/>
        <v>0</v>
      </c>
      <c r="R342" s="106">
        <f t="shared" si="221"/>
        <v>0</v>
      </c>
      <c r="S342" s="106">
        <f t="shared" si="222"/>
        <v>0</v>
      </c>
      <c r="T342" s="106">
        <f t="shared" si="223"/>
        <v>0</v>
      </c>
      <c r="U342" s="106">
        <f t="shared" si="224"/>
        <v>0</v>
      </c>
      <c r="V342" s="106">
        <f t="shared" si="225"/>
        <v>0</v>
      </c>
      <c r="W342" s="106">
        <f t="shared" si="226"/>
        <v>0</v>
      </c>
      <c r="X342" s="106">
        <f t="shared" si="227"/>
        <v>0</v>
      </c>
      <c r="Y342" s="98">
        <f t="shared" si="228"/>
        <v>0</v>
      </c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6"/>
        <v>326</v>
      </c>
      <c r="C343" s="97">
        <v>37502</v>
      </c>
      <c r="E343" s="107" t="s">
        <v>275</v>
      </c>
      <c r="G343" s="118">
        <v>3</v>
      </c>
      <c r="H343" s="106" t="str">
        <f t="shared" si="212"/>
        <v>Peak Day</v>
      </c>
      <c r="I343" s="98">
        <f>'DepExp. Class.'!K$76</f>
        <v>369.48883842503318</v>
      </c>
      <c r="J343" s="106">
        <f t="shared" si="213"/>
        <v>172.10572638440854</v>
      </c>
      <c r="K343" s="106">
        <f t="shared" si="214"/>
        <v>92.869130043658913</v>
      </c>
      <c r="L343" s="106">
        <f t="shared" si="215"/>
        <v>2.107555192010353</v>
      </c>
      <c r="M343" s="106">
        <f t="shared" si="216"/>
        <v>53.592310994951823</v>
      </c>
      <c r="N343" s="106">
        <f t="shared" si="217"/>
        <v>48.814115810003564</v>
      </c>
      <c r="O343" s="106">
        <f t="shared" si="218"/>
        <v>0</v>
      </c>
      <c r="P343" s="106">
        <f t="shared" si="219"/>
        <v>0</v>
      </c>
      <c r="Q343" s="106">
        <f t="shared" si="220"/>
        <v>0</v>
      </c>
      <c r="R343" s="106">
        <f t="shared" si="221"/>
        <v>0</v>
      </c>
      <c r="S343" s="106">
        <f t="shared" si="222"/>
        <v>0</v>
      </c>
      <c r="T343" s="106">
        <f t="shared" si="223"/>
        <v>0</v>
      </c>
      <c r="U343" s="106">
        <f t="shared" si="224"/>
        <v>0</v>
      </c>
      <c r="V343" s="106">
        <f t="shared" si="225"/>
        <v>0</v>
      </c>
      <c r="W343" s="106">
        <f t="shared" si="226"/>
        <v>0</v>
      </c>
      <c r="X343" s="106">
        <f t="shared" si="227"/>
        <v>0</v>
      </c>
      <c r="Y343" s="98">
        <f t="shared" si="228"/>
        <v>0</v>
      </c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6"/>
        <v>327</v>
      </c>
      <c r="C344" s="97">
        <v>37503</v>
      </c>
      <c r="E344" s="107" t="s">
        <v>278</v>
      </c>
      <c r="G344" s="118">
        <v>3</v>
      </c>
      <c r="H344" s="106" t="str">
        <f t="shared" si="212"/>
        <v>Peak Day</v>
      </c>
      <c r="I344" s="98">
        <f>'DepExp. Class.'!K$77</f>
        <v>38.383873756337195</v>
      </c>
      <c r="J344" s="106">
        <f t="shared" si="213"/>
        <v>17.878982494953441</v>
      </c>
      <c r="K344" s="106">
        <f t="shared" si="214"/>
        <v>9.6475903809470953</v>
      </c>
      <c r="L344" s="106">
        <f t="shared" si="215"/>
        <v>0.21894066616318553</v>
      </c>
      <c r="M344" s="106">
        <f t="shared" si="216"/>
        <v>5.5673684442242237</v>
      </c>
      <c r="N344" s="106">
        <f t="shared" si="217"/>
        <v>5.0709917700492504</v>
      </c>
      <c r="O344" s="106">
        <f t="shared" si="218"/>
        <v>0</v>
      </c>
      <c r="P344" s="106">
        <f t="shared" si="219"/>
        <v>0</v>
      </c>
      <c r="Q344" s="106">
        <f t="shared" si="220"/>
        <v>0</v>
      </c>
      <c r="R344" s="106">
        <f t="shared" si="221"/>
        <v>0</v>
      </c>
      <c r="S344" s="106">
        <f t="shared" si="222"/>
        <v>0</v>
      </c>
      <c r="T344" s="106">
        <f t="shared" si="223"/>
        <v>0</v>
      </c>
      <c r="U344" s="106">
        <f t="shared" si="224"/>
        <v>0</v>
      </c>
      <c r="V344" s="106">
        <f t="shared" si="225"/>
        <v>0</v>
      </c>
      <c r="W344" s="106">
        <f t="shared" si="226"/>
        <v>0</v>
      </c>
      <c r="X344" s="106">
        <f t="shared" si="227"/>
        <v>0</v>
      </c>
      <c r="Y344" s="98">
        <f t="shared" si="228"/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ref="A345:A351" si="229">A344+1</f>
        <v>328</v>
      </c>
      <c r="C345" s="97">
        <v>37600</v>
      </c>
      <c r="E345" s="107" t="s">
        <v>271</v>
      </c>
      <c r="G345" s="118">
        <v>3</v>
      </c>
      <c r="H345" s="106" t="str">
        <f t="shared" si="212"/>
        <v>Peak Day</v>
      </c>
      <c r="I345" s="98">
        <f>'DepExp. Class.'!K$78</f>
        <v>109086.62912834437</v>
      </c>
      <c r="J345" s="106">
        <f t="shared" si="213"/>
        <v>50811.909840057306</v>
      </c>
      <c r="K345" s="106">
        <f t="shared" si="214"/>
        <v>27418.366383481625</v>
      </c>
      <c r="L345" s="106">
        <f t="shared" si="215"/>
        <v>622.22743338699365</v>
      </c>
      <c r="M345" s="106">
        <f t="shared" si="216"/>
        <v>15822.411790724114</v>
      </c>
      <c r="N345" s="106">
        <f t="shared" si="217"/>
        <v>14411.713680694338</v>
      </c>
      <c r="O345" s="106">
        <f t="shared" si="218"/>
        <v>0</v>
      </c>
      <c r="P345" s="106">
        <f t="shared" si="219"/>
        <v>0</v>
      </c>
      <c r="Q345" s="106">
        <f t="shared" si="220"/>
        <v>0</v>
      </c>
      <c r="R345" s="106">
        <f t="shared" si="221"/>
        <v>0</v>
      </c>
      <c r="S345" s="106">
        <f t="shared" si="222"/>
        <v>0</v>
      </c>
      <c r="T345" s="106">
        <f t="shared" si="223"/>
        <v>0</v>
      </c>
      <c r="U345" s="106">
        <f t="shared" si="224"/>
        <v>0</v>
      </c>
      <c r="V345" s="106">
        <f t="shared" si="225"/>
        <v>0</v>
      </c>
      <c r="W345" s="106">
        <f t="shared" si="226"/>
        <v>0</v>
      </c>
      <c r="X345" s="106">
        <f t="shared" si="227"/>
        <v>0</v>
      </c>
      <c r="Y345" s="98">
        <f t="shared" si="228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si="229"/>
        <v>329</v>
      </c>
      <c r="C346" s="97">
        <v>37601</v>
      </c>
      <c r="E346" s="107" t="s">
        <v>272</v>
      </c>
      <c r="G346" s="118">
        <v>3</v>
      </c>
      <c r="H346" s="106" t="str">
        <f t="shared" si="212"/>
        <v>Peak Day</v>
      </c>
      <c r="I346" s="98">
        <f>'DepExp. Class.'!K$79</f>
        <v>2119794.6981184431</v>
      </c>
      <c r="J346" s="106">
        <f t="shared" si="213"/>
        <v>987387.89474831184</v>
      </c>
      <c r="K346" s="106">
        <f t="shared" si="214"/>
        <v>532799.55715188046</v>
      </c>
      <c r="L346" s="106">
        <f t="shared" si="215"/>
        <v>12091.256507392407</v>
      </c>
      <c r="M346" s="106">
        <f t="shared" si="216"/>
        <v>307464.48848430708</v>
      </c>
      <c r="N346" s="106">
        <f t="shared" si="217"/>
        <v>280051.50122655142</v>
      </c>
      <c r="O346" s="106">
        <f t="shared" si="218"/>
        <v>0</v>
      </c>
      <c r="P346" s="106">
        <f t="shared" si="219"/>
        <v>0</v>
      </c>
      <c r="Q346" s="106">
        <f t="shared" si="220"/>
        <v>0</v>
      </c>
      <c r="R346" s="106">
        <f t="shared" si="221"/>
        <v>0</v>
      </c>
      <c r="S346" s="106">
        <f t="shared" si="222"/>
        <v>0</v>
      </c>
      <c r="T346" s="106">
        <f t="shared" si="223"/>
        <v>0</v>
      </c>
      <c r="U346" s="106">
        <f t="shared" si="224"/>
        <v>0</v>
      </c>
      <c r="V346" s="106">
        <f t="shared" si="225"/>
        <v>0</v>
      </c>
      <c r="W346" s="106">
        <f t="shared" si="226"/>
        <v>0</v>
      </c>
      <c r="X346" s="106">
        <f t="shared" si="227"/>
        <v>0</v>
      </c>
      <c r="Y346" s="98">
        <f t="shared" si="228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229"/>
        <v>330</v>
      </c>
      <c r="C347" s="97">
        <v>37602</v>
      </c>
      <c r="E347" s="107" t="s">
        <v>279</v>
      </c>
      <c r="G347" s="118">
        <v>3</v>
      </c>
      <c r="H347" s="106" t="str">
        <f t="shared" si="212"/>
        <v>Peak Day</v>
      </c>
      <c r="I347" s="98">
        <f>'DepExp. Class.'!K$80</f>
        <v>2144083.4694665452</v>
      </c>
      <c r="J347" s="106">
        <f t="shared" si="213"/>
        <v>998701.4614954656</v>
      </c>
      <c r="K347" s="106">
        <f t="shared" si="214"/>
        <v>538904.41562214587</v>
      </c>
      <c r="L347" s="106">
        <f t="shared" si="215"/>
        <v>12229.799058178094</v>
      </c>
      <c r="M347" s="106">
        <f t="shared" si="216"/>
        <v>310987.44033671293</v>
      </c>
      <c r="N347" s="106">
        <f t="shared" si="217"/>
        <v>283260.35295404278</v>
      </c>
      <c r="O347" s="106">
        <f t="shared" si="218"/>
        <v>0</v>
      </c>
      <c r="P347" s="106">
        <f t="shared" si="219"/>
        <v>0</v>
      </c>
      <c r="Q347" s="106">
        <f t="shared" si="220"/>
        <v>0</v>
      </c>
      <c r="R347" s="106">
        <f t="shared" si="221"/>
        <v>0</v>
      </c>
      <c r="S347" s="106">
        <f t="shared" si="222"/>
        <v>0</v>
      </c>
      <c r="T347" s="106">
        <f t="shared" si="223"/>
        <v>0</v>
      </c>
      <c r="U347" s="106">
        <f t="shared" si="224"/>
        <v>0</v>
      </c>
      <c r="V347" s="106">
        <f t="shared" si="225"/>
        <v>0</v>
      </c>
      <c r="W347" s="106">
        <f t="shared" si="226"/>
        <v>0</v>
      </c>
      <c r="X347" s="106">
        <f t="shared" si="227"/>
        <v>0</v>
      </c>
      <c r="Y347" s="98">
        <f t="shared" si="228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229"/>
        <v>331</v>
      </c>
      <c r="C348" s="97">
        <v>37603</v>
      </c>
      <c r="E348" s="107" t="s">
        <v>639</v>
      </c>
      <c r="G348" s="118">
        <v>3</v>
      </c>
      <c r="H348" s="106" t="str">
        <f t="shared" si="212"/>
        <v>Peak Day</v>
      </c>
      <c r="I348" s="98">
        <f>'DepExp. Class.'!K$81</f>
        <v>131766.50693452358</v>
      </c>
      <c r="J348" s="106">
        <f t="shared" si="213"/>
        <v>61376.063444210246</v>
      </c>
      <c r="K348" s="106">
        <f t="shared" si="214"/>
        <v>33118.837689555185</v>
      </c>
      <c r="L348" s="106">
        <f t="shared" si="215"/>
        <v>751.59289521885762</v>
      </c>
      <c r="M348" s="106">
        <f t="shared" si="216"/>
        <v>19112.002539655146</v>
      </c>
      <c r="N348" s="106">
        <f t="shared" si="217"/>
        <v>17408.010365884151</v>
      </c>
      <c r="O348" s="106">
        <f t="shared" si="218"/>
        <v>0</v>
      </c>
      <c r="P348" s="106">
        <f t="shared" si="219"/>
        <v>0</v>
      </c>
      <c r="Q348" s="106">
        <f t="shared" si="220"/>
        <v>0</v>
      </c>
      <c r="R348" s="106">
        <f t="shared" si="221"/>
        <v>0</v>
      </c>
      <c r="S348" s="106">
        <f t="shared" si="222"/>
        <v>0</v>
      </c>
      <c r="T348" s="106">
        <f t="shared" si="223"/>
        <v>0</v>
      </c>
      <c r="U348" s="106">
        <f t="shared" si="224"/>
        <v>0</v>
      </c>
      <c r="V348" s="106">
        <f t="shared" si="225"/>
        <v>0</v>
      </c>
      <c r="W348" s="106">
        <f t="shared" si="226"/>
        <v>0</v>
      </c>
      <c r="X348" s="106">
        <f t="shared" si="227"/>
        <v>0</v>
      </c>
      <c r="Y348" s="98">
        <f t="shared" si="228"/>
        <v>0</v>
      </c>
      <c r="Z348" s="98"/>
      <c r="AA348" s="98"/>
      <c r="AB348" s="98"/>
      <c r="AC348" s="98"/>
      <c r="AD348" s="98"/>
      <c r="AE348" s="98"/>
      <c r="AF348" s="98"/>
      <c r="AG348" s="98"/>
    </row>
    <row r="349" spans="1:33">
      <c r="A349" s="97">
        <f t="shared" si="229"/>
        <v>332</v>
      </c>
      <c r="C349" s="97">
        <v>37604</v>
      </c>
      <c r="E349" s="107" t="s">
        <v>640</v>
      </c>
      <c r="G349" s="118">
        <v>3</v>
      </c>
      <c r="H349" s="106" t="str">
        <f t="shared" si="212"/>
        <v>Peak Day</v>
      </c>
      <c r="I349" s="98">
        <f>'DepExp. Class.'!K$82</f>
        <v>351788.97095843154</v>
      </c>
      <c r="J349" s="106">
        <f t="shared" si="213"/>
        <v>163861.23228755829</v>
      </c>
      <c r="K349" s="106">
        <f t="shared" si="214"/>
        <v>88420.358869628268</v>
      </c>
      <c r="L349" s="106">
        <f t="shared" si="215"/>
        <v>2006.5955859336459</v>
      </c>
      <c r="M349" s="106">
        <f t="shared" si="216"/>
        <v>51025.043182795693</v>
      </c>
      <c r="N349" s="106">
        <f t="shared" si="217"/>
        <v>46475.741032515645</v>
      </c>
      <c r="O349" s="106">
        <f t="shared" si="218"/>
        <v>0</v>
      </c>
      <c r="P349" s="106">
        <f t="shared" si="219"/>
        <v>0</v>
      </c>
      <c r="Q349" s="106">
        <f t="shared" si="220"/>
        <v>0</v>
      </c>
      <c r="R349" s="106">
        <f t="shared" si="221"/>
        <v>0</v>
      </c>
      <c r="S349" s="106">
        <f t="shared" si="222"/>
        <v>0</v>
      </c>
      <c r="T349" s="106">
        <f t="shared" si="223"/>
        <v>0</v>
      </c>
      <c r="U349" s="106">
        <f t="shared" si="224"/>
        <v>0</v>
      </c>
      <c r="V349" s="106">
        <f t="shared" si="225"/>
        <v>0</v>
      </c>
      <c r="W349" s="106">
        <f t="shared" si="226"/>
        <v>0</v>
      </c>
      <c r="X349" s="106">
        <f t="shared" si="227"/>
        <v>0</v>
      </c>
      <c r="Y349" s="98">
        <f t="shared" si="228"/>
        <v>0</v>
      </c>
      <c r="Z349" s="98"/>
      <c r="AA349" s="98"/>
      <c r="AB349" s="98"/>
      <c r="AC349" s="98"/>
      <c r="AD349" s="98"/>
      <c r="AE349" s="98"/>
      <c r="AF349" s="98"/>
      <c r="AG349" s="98"/>
    </row>
    <row r="350" spans="1:33">
      <c r="A350" s="97">
        <f t="shared" si="229"/>
        <v>333</v>
      </c>
      <c r="C350" s="97">
        <v>37800</v>
      </c>
      <c r="E350" s="107" t="s">
        <v>280</v>
      </c>
      <c r="G350" s="118">
        <v>3</v>
      </c>
      <c r="H350" s="106" t="str">
        <f t="shared" si="212"/>
        <v>Peak Day</v>
      </c>
      <c r="I350" s="98">
        <f>'DepExp. Class.'!K$83</f>
        <v>343341.18188288732</v>
      </c>
      <c r="J350" s="106">
        <f t="shared" si="213"/>
        <v>159926.30185397284</v>
      </c>
      <c r="K350" s="106">
        <f t="shared" si="214"/>
        <v>86297.05028585004</v>
      </c>
      <c r="L350" s="106">
        <f t="shared" si="215"/>
        <v>1958.4096060727579</v>
      </c>
      <c r="M350" s="106">
        <f t="shared" si="216"/>
        <v>49799.73813356569</v>
      </c>
      <c r="N350" s="106">
        <f t="shared" si="217"/>
        <v>45359.682003426016</v>
      </c>
      <c r="O350" s="106">
        <f t="shared" si="218"/>
        <v>0</v>
      </c>
      <c r="P350" s="106">
        <f t="shared" si="219"/>
        <v>0</v>
      </c>
      <c r="Q350" s="106">
        <f t="shared" si="220"/>
        <v>0</v>
      </c>
      <c r="R350" s="106">
        <f t="shared" si="221"/>
        <v>0</v>
      </c>
      <c r="S350" s="106">
        <f t="shared" si="222"/>
        <v>0</v>
      </c>
      <c r="T350" s="106">
        <f t="shared" si="223"/>
        <v>0</v>
      </c>
      <c r="U350" s="106">
        <f t="shared" si="224"/>
        <v>0</v>
      </c>
      <c r="V350" s="106">
        <f t="shared" si="225"/>
        <v>0</v>
      </c>
      <c r="W350" s="106">
        <f t="shared" si="226"/>
        <v>0</v>
      </c>
      <c r="X350" s="106">
        <f t="shared" si="227"/>
        <v>0</v>
      </c>
      <c r="Y350" s="98">
        <f t="shared" si="228"/>
        <v>0</v>
      </c>
      <c r="Z350" s="98"/>
      <c r="AA350" s="98"/>
      <c r="AB350" s="98"/>
      <c r="AC350" s="98"/>
      <c r="AD350" s="98"/>
      <c r="AE350" s="98"/>
      <c r="AF350" s="98"/>
      <c r="AG350" s="98"/>
    </row>
    <row r="351" spans="1:33">
      <c r="A351" s="97">
        <f t="shared" si="229"/>
        <v>334</v>
      </c>
      <c r="C351" s="97">
        <v>37900</v>
      </c>
      <c r="E351" s="107" t="s">
        <v>281</v>
      </c>
      <c r="G351" s="118">
        <v>3</v>
      </c>
      <c r="H351" s="106" t="str">
        <f t="shared" si="212"/>
        <v>Peak Day</v>
      </c>
      <c r="I351" s="98">
        <f>'DepExp. Class.'!K$84</f>
        <v>65503.922974751229</v>
      </c>
      <c r="J351" s="106">
        <f t="shared" si="213"/>
        <v>30511.341811168797</v>
      </c>
      <c r="K351" s="106">
        <f t="shared" si="214"/>
        <v>16464.076065307851</v>
      </c>
      <c r="L351" s="106">
        <f t="shared" si="215"/>
        <v>373.63275586602941</v>
      </c>
      <c r="M351" s="106">
        <f t="shared" si="216"/>
        <v>9500.9814813783505</v>
      </c>
      <c r="N351" s="106">
        <f t="shared" si="217"/>
        <v>8653.8908610302024</v>
      </c>
      <c r="O351" s="106">
        <f t="shared" si="218"/>
        <v>0</v>
      </c>
      <c r="P351" s="106">
        <f t="shared" si="219"/>
        <v>0</v>
      </c>
      <c r="Q351" s="106">
        <f t="shared" si="220"/>
        <v>0</v>
      </c>
      <c r="R351" s="106">
        <f t="shared" si="221"/>
        <v>0</v>
      </c>
      <c r="S351" s="106">
        <f t="shared" si="222"/>
        <v>0</v>
      </c>
      <c r="T351" s="106">
        <f t="shared" si="223"/>
        <v>0</v>
      </c>
      <c r="U351" s="106">
        <f t="shared" si="224"/>
        <v>0</v>
      </c>
      <c r="V351" s="106">
        <f t="shared" si="225"/>
        <v>0</v>
      </c>
      <c r="W351" s="106">
        <f t="shared" si="226"/>
        <v>0</v>
      </c>
      <c r="X351" s="106">
        <f t="shared" si="227"/>
        <v>0</v>
      </c>
      <c r="Y351" s="98">
        <f t="shared" si="228"/>
        <v>0</v>
      </c>
      <c r="Z351" s="98"/>
      <c r="AA351" s="98"/>
      <c r="AB351" s="98"/>
      <c r="AC351" s="98"/>
      <c r="AD351" s="98"/>
      <c r="AE351" s="98"/>
      <c r="AF351" s="98"/>
      <c r="AG351" s="98"/>
    </row>
    <row r="352" spans="1:33">
      <c r="A352" s="97">
        <f t="shared" ref="A352:A410" si="230">A351+1</f>
        <v>335</v>
      </c>
      <c r="C352" s="97">
        <v>37905</v>
      </c>
      <c r="E352" s="107" t="s">
        <v>282</v>
      </c>
      <c r="G352" s="118">
        <v>3</v>
      </c>
      <c r="H352" s="106" t="str">
        <f t="shared" si="212"/>
        <v>Peak Day</v>
      </c>
      <c r="I352" s="98">
        <f>'DepExp. Class.'!K$85</f>
        <v>24861.842411462119</v>
      </c>
      <c r="J352" s="106">
        <f t="shared" si="213"/>
        <v>11580.499875769689</v>
      </c>
      <c r="K352" s="106">
        <f t="shared" si="214"/>
        <v>6248.8969514663431</v>
      </c>
      <c r="L352" s="106">
        <f t="shared" si="215"/>
        <v>141.81133395143499</v>
      </c>
      <c r="M352" s="106">
        <f t="shared" si="216"/>
        <v>3606.0726383562915</v>
      </c>
      <c r="N352" s="106">
        <f t="shared" si="217"/>
        <v>3284.5616119183619</v>
      </c>
      <c r="O352" s="106">
        <f t="shared" si="218"/>
        <v>0</v>
      </c>
      <c r="P352" s="106">
        <f t="shared" si="219"/>
        <v>0</v>
      </c>
      <c r="Q352" s="106">
        <f t="shared" si="220"/>
        <v>0</v>
      </c>
      <c r="R352" s="106">
        <f t="shared" si="221"/>
        <v>0</v>
      </c>
      <c r="S352" s="106">
        <f t="shared" si="222"/>
        <v>0</v>
      </c>
      <c r="T352" s="106">
        <f t="shared" si="223"/>
        <v>0</v>
      </c>
      <c r="U352" s="106">
        <f t="shared" si="224"/>
        <v>0</v>
      </c>
      <c r="V352" s="106">
        <f t="shared" si="225"/>
        <v>0</v>
      </c>
      <c r="W352" s="106">
        <f t="shared" si="226"/>
        <v>0</v>
      </c>
      <c r="X352" s="106">
        <f t="shared" si="227"/>
        <v>0</v>
      </c>
      <c r="Y352" s="98">
        <f t="shared" si="228"/>
        <v>0</v>
      </c>
      <c r="Z352" s="98"/>
      <c r="AA352" s="98"/>
      <c r="AB352" s="98"/>
      <c r="AC352" s="98"/>
      <c r="AD352" s="98"/>
      <c r="AE352" s="98"/>
      <c r="AF352" s="98"/>
      <c r="AG352" s="98"/>
    </row>
    <row r="353" spans="1:33">
      <c r="A353" s="97">
        <f t="shared" si="230"/>
        <v>336</v>
      </c>
      <c r="C353" s="97">
        <v>38000</v>
      </c>
      <c r="E353" s="107" t="s">
        <v>52</v>
      </c>
      <c r="G353" s="118">
        <v>99</v>
      </c>
      <c r="H353" s="106" t="str">
        <f t="shared" si="212"/>
        <v>-</v>
      </c>
      <c r="I353" s="98">
        <f>'DepExp. Class.'!K$86</f>
        <v>0</v>
      </c>
      <c r="J353" s="106">
        <f t="shared" si="213"/>
        <v>0</v>
      </c>
      <c r="K353" s="106">
        <f t="shared" si="214"/>
        <v>0</v>
      </c>
      <c r="L353" s="106">
        <f t="shared" si="215"/>
        <v>0</v>
      </c>
      <c r="M353" s="106">
        <f t="shared" si="216"/>
        <v>0</v>
      </c>
      <c r="N353" s="106">
        <f t="shared" si="217"/>
        <v>0</v>
      </c>
      <c r="O353" s="106">
        <f t="shared" si="218"/>
        <v>0</v>
      </c>
      <c r="P353" s="106">
        <f t="shared" si="219"/>
        <v>0</v>
      </c>
      <c r="Q353" s="106">
        <f t="shared" si="220"/>
        <v>0</v>
      </c>
      <c r="R353" s="106">
        <f t="shared" si="221"/>
        <v>0</v>
      </c>
      <c r="S353" s="106">
        <f t="shared" si="222"/>
        <v>0</v>
      </c>
      <c r="T353" s="106">
        <f t="shared" si="223"/>
        <v>0</v>
      </c>
      <c r="U353" s="106">
        <f t="shared" si="224"/>
        <v>0</v>
      </c>
      <c r="V353" s="106">
        <f t="shared" si="225"/>
        <v>0</v>
      </c>
      <c r="W353" s="106">
        <f t="shared" si="226"/>
        <v>0</v>
      </c>
      <c r="X353" s="106">
        <f t="shared" si="227"/>
        <v>0</v>
      </c>
      <c r="Y353" s="98">
        <f t="shared" si="228"/>
        <v>0</v>
      </c>
    </row>
    <row r="354" spans="1:33">
      <c r="A354" s="97">
        <f t="shared" si="230"/>
        <v>337</v>
      </c>
      <c r="C354" s="97">
        <v>38100</v>
      </c>
      <c r="E354" s="107" t="s">
        <v>51</v>
      </c>
      <c r="G354" s="118">
        <v>99</v>
      </c>
      <c r="H354" s="106" t="str">
        <f t="shared" si="212"/>
        <v>-</v>
      </c>
      <c r="I354" s="98">
        <f>'DepExp. Class.'!K$87</f>
        <v>0</v>
      </c>
      <c r="J354" s="106">
        <f t="shared" si="213"/>
        <v>0</v>
      </c>
      <c r="K354" s="106">
        <f t="shared" si="214"/>
        <v>0</v>
      </c>
      <c r="L354" s="106">
        <f t="shared" si="215"/>
        <v>0</v>
      </c>
      <c r="M354" s="106">
        <f t="shared" si="216"/>
        <v>0</v>
      </c>
      <c r="N354" s="106">
        <f t="shared" si="217"/>
        <v>0</v>
      </c>
      <c r="O354" s="106">
        <f t="shared" si="218"/>
        <v>0</v>
      </c>
      <c r="P354" s="106">
        <f t="shared" si="219"/>
        <v>0</v>
      </c>
      <c r="Q354" s="106">
        <f t="shared" si="220"/>
        <v>0</v>
      </c>
      <c r="R354" s="106">
        <f t="shared" si="221"/>
        <v>0</v>
      </c>
      <c r="S354" s="106">
        <f t="shared" si="222"/>
        <v>0</v>
      </c>
      <c r="T354" s="106">
        <f t="shared" si="223"/>
        <v>0</v>
      </c>
      <c r="U354" s="106">
        <f t="shared" si="224"/>
        <v>0</v>
      </c>
      <c r="V354" s="106">
        <f t="shared" si="225"/>
        <v>0</v>
      </c>
      <c r="W354" s="106">
        <f t="shared" si="226"/>
        <v>0</v>
      </c>
      <c r="X354" s="106">
        <f t="shared" si="227"/>
        <v>0</v>
      </c>
      <c r="Y354" s="98">
        <f t="shared" si="228"/>
        <v>0</v>
      </c>
    </row>
    <row r="355" spans="1:33">
      <c r="A355" s="97">
        <f t="shared" si="230"/>
        <v>338</v>
      </c>
      <c r="C355" s="97">
        <v>38200</v>
      </c>
      <c r="E355" s="107" t="s">
        <v>283</v>
      </c>
      <c r="G355" s="118">
        <v>99</v>
      </c>
      <c r="H355" s="106" t="str">
        <f t="shared" si="212"/>
        <v>-</v>
      </c>
      <c r="I355" s="98">
        <f>'DepExp. Class.'!K$88</f>
        <v>0</v>
      </c>
      <c r="J355" s="106">
        <f t="shared" si="213"/>
        <v>0</v>
      </c>
      <c r="K355" s="106">
        <f t="shared" si="214"/>
        <v>0</v>
      </c>
      <c r="L355" s="106">
        <f t="shared" si="215"/>
        <v>0</v>
      </c>
      <c r="M355" s="106">
        <f t="shared" si="216"/>
        <v>0</v>
      </c>
      <c r="N355" s="106">
        <f t="shared" si="217"/>
        <v>0</v>
      </c>
      <c r="O355" s="106">
        <f t="shared" si="218"/>
        <v>0</v>
      </c>
      <c r="P355" s="106">
        <f t="shared" si="219"/>
        <v>0</v>
      </c>
      <c r="Q355" s="106">
        <f t="shared" si="220"/>
        <v>0</v>
      </c>
      <c r="R355" s="106">
        <f t="shared" si="221"/>
        <v>0</v>
      </c>
      <c r="S355" s="106">
        <f t="shared" si="222"/>
        <v>0</v>
      </c>
      <c r="T355" s="106">
        <f t="shared" si="223"/>
        <v>0</v>
      </c>
      <c r="U355" s="106">
        <f t="shared" si="224"/>
        <v>0</v>
      </c>
      <c r="V355" s="106">
        <f t="shared" si="225"/>
        <v>0</v>
      </c>
      <c r="W355" s="106">
        <f t="shared" si="226"/>
        <v>0</v>
      </c>
      <c r="X355" s="106">
        <f t="shared" si="227"/>
        <v>0</v>
      </c>
      <c r="Y355" s="98">
        <f t="shared" si="228"/>
        <v>0</v>
      </c>
    </row>
    <row r="356" spans="1:33">
      <c r="A356" s="97">
        <f t="shared" si="230"/>
        <v>339</v>
      </c>
      <c r="C356" s="97">
        <v>38300</v>
      </c>
      <c r="E356" s="107" t="s">
        <v>284</v>
      </c>
      <c r="G356" s="118">
        <v>99</v>
      </c>
      <c r="H356" s="106" t="str">
        <f t="shared" si="212"/>
        <v>-</v>
      </c>
      <c r="I356" s="98">
        <f>'DepExp. Class.'!K$89</f>
        <v>0</v>
      </c>
      <c r="J356" s="106">
        <f t="shared" si="213"/>
        <v>0</v>
      </c>
      <c r="K356" s="106">
        <f t="shared" si="214"/>
        <v>0</v>
      </c>
      <c r="L356" s="106">
        <f t="shared" si="215"/>
        <v>0</v>
      </c>
      <c r="M356" s="106">
        <f t="shared" si="216"/>
        <v>0</v>
      </c>
      <c r="N356" s="106">
        <f t="shared" si="217"/>
        <v>0</v>
      </c>
      <c r="O356" s="106">
        <f t="shared" si="218"/>
        <v>0</v>
      </c>
      <c r="P356" s="106">
        <f t="shared" si="219"/>
        <v>0</v>
      </c>
      <c r="Q356" s="106">
        <f t="shared" si="220"/>
        <v>0</v>
      </c>
      <c r="R356" s="106">
        <f t="shared" si="221"/>
        <v>0</v>
      </c>
      <c r="S356" s="106">
        <f t="shared" si="222"/>
        <v>0</v>
      </c>
      <c r="T356" s="106">
        <f t="shared" si="223"/>
        <v>0</v>
      </c>
      <c r="U356" s="106">
        <f t="shared" si="224"/>
        <v>0</v>
      </c>
      <c r="V356" s="106">
        <f t="shared" si="225"/>
        <v>0</v>
      </c>
      <c r="W356" s="106">
        <f t="shared" si="226"/>
        <v>0</v>
      </c>
      <c r="X356" s="106">
        <f t="shared" si="227"/>
        <v>0</v>
      </c>
      <c r="Y356" s="98">
        <f t="shared" si="228"/>
        <v>0</v>
      </c>
    </row>
    <row r="357" spans="1:33">
      <c r="A357" s="97">
        <f t="shared" si="230"/>
        <v>340</v>
      </c>
      <c r="C357" s="97">
        <v>38400</v>
      </c>
      <c r="E357" s="107" t="s">
        <v>285</v>
      </c>
      <c r="G357" s="118">
        <v>99</v>
      </c>
      <c r="H357" s="106" t="str">
        <f t="shared" si="212"/>
        <v>-</v>
      </c>
      <c r="I357" s="98">
        <f>'DepExp. Class.'!K$90</f>
        <v>0</v>
      </c>
      <c r="J357" s="106">
        <f t="shared" si="213"/>
        <v>0</v>
      </c>
      <c r="K357" s="106">
        <f t="shared" si="214"/>
        <v>0</v>
      </c>
      <c r="L357" s="106">
        <f t="shared" si="215"/>
        <v>0</v>
      </c>
      <c r="M357" s="106">
        <f t="shared" si="216"/>
        <v>0</v>
      </c>
      <c r="N357" s="106">
        <f t="shared" si="217"/>
        <v>0</v>
      </c>
      <c r="O357" s="106">
        <f t="shared" si="218"/>
        <v>0</v>
      </c>
      <c r="P357" s="106">
        <f t="shared" si="219"/>
        <v>0</v>
      </c>
      <c r="Q357" s="106">
        <f t="shared" si="220"/>
        <v>0</v>
      </c>
      <c r="R357" s="106">
        <f t="shared" si="221"/>
        <v>0</v>
      </c>
      <c r="S357" s="106">
        <f t="shared" si="222"/>
        <v>0</v>
      </c>
      <c r="T357" s="106">
        <f t="shared" si="223"/>
        <v>0</v>
      </c>
      <c r="U357" s="106">
        <f t="shared" si="224"/>
        <v>0</v>
      </c>
      <c r="V357" s="106">
        <f t="shared" si="225"/>
        <v>0</v>
      </c>
      <c r="W357" s="106">
        <f t="shared" si="226"/>
        <v>0</v>
      </c>
      <c r="X357" s="106">
        <f t="shared" si="227"/>
        <v>0</v>
      </c>
      <c r="Y357" s="98">
        <f t="shared" si="228"/>
        <v>0</v>
      </c>
    </row>
    <row r="358" spans="1:33">
      <c r="A358" s="97">
        <f t="shared" si="230"/>
        <v>341</v>
      </c>
      <c r="C358" s="97">
        <v>38500</v>
      </c>
      <c r="E358" s="107" t="s">
        <v>286</v>
      </c>
      <c r="G358" s="118">
        <v>99</v>
      </c>
      <c r="H358" s="106" t="str">
        <f t="shared" si="212"/>
        <v>-</v>
      </c>
      <c r="I358" s="98">
        <f>'DepExp. Class.'!K$91</f>
        <v>0</v>
      </c>
      <c r="J358" s="106">
        <f t="shared" si="213"/>
        <v>0</v>
      </c>
      <c r="K358" s="106">
        <f t="shared" si="214"/>
        <v>0</v>
      </c>
      <c r="L358" s="106">
        <f t="shared" si="215"/>
        <v>0</v>
      </c>
      <c r="M358" s="106">
        <f t="shared" si="216"/>
        <v>0</v>
      </c>
      <c r="N358" s="106">
        <f t="shared" si="217"/>
        <v>0</v>
      </c>
      <c r="O358" s="106">
        <f t="shared" si="218"/>
        <v>0</v>
      </c>
      <c r="P358" s="106">
        <f t="shared" si="219"/>
        <v>0</v>
      </c>
      <c r="Q358" s="106">
        <f t="shared" si="220"/>
        <v>0</v>
      </c>
      <c r="R358" s="106">
        <f t="shared" si="221"/>
        <v>0</v>
      </c>
      <c r="S358" s="106">
        <f t="shared" si="222"/>
        <v>0</v>
      </c>
      <c r="T358" s="106">
        <f t="shared" si="223"/>
        <v>0</v>
      </c>
      <c r="U358" s="106">
        <f t="shared" si="224"/>
        <v>0</v>
      </c>
      <c r="V358" s="106">
        <f t="shared" si="225"/>
        <v>0</v>
      </c>
      <c r="W358" s="106">
        <f t="shared" si="226"/>
        <v>0</v>
      </c>
      <c r="X358" s="106">
        <f t="shared" si="227"/>
        <v>0</v>
      </c>
      <c r="Y358" s="98">
        <f t="shared" si="228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30"/>
        <v>342</v>
      </c>
      <c r="C359" s="97">
        <v>38600</v>
      </c>
      <c r="E359" s="107" t="s">
        <v>287</v>
      </c>
      <c r="G359" s="118">
        <v>99</v>
      </c>
      <c r="H359" s="106" t="str">
        <f t="shared" si="212"/>
        <v>-</v>
      </c>
      <c r="I359" s="98">
        <f>'DepExp. Class.'!K$92</f>
        <v>0</v>
      </c>
      <c r="J359" s="106">
        <f t="shared" si="213"/>
        <v>0</v>
      </c>
      <c r="K359" s="106">
        <f t="shared" si="214"/>
        <v>0</v>
      </c>
      <c r="L359" s="106">
        <f t="shared" si="215"/>
        <v>0</v>
      </c>
      <c r="M359" s="106">
        <f t="shared" si="216"/>
        <v>0</v>
      </c>
      <c r="N359" s="106">
        <f t="shared" si="217"/>
        <v>0</v>
      </c>
      <c r="O359" s="106">
        <f t="shared" si="218"/>
        <v>0</v>
      </c>
      <c r="P359" s="106">
        <f t="shared" si="219"/>
        <v>0</v>
      </c>
      <c r="Q359" s="106">
        <f t="shared" si="220"/>
        <v>0</v>
      </c>
      <c r="R359" s="106">
        <f t="shared" si="221"/>
        <v>0</v>
      </c>
      <c r="S359" s="106">
        <f t="shared" si="222"/>
        <v>0</v>
      </c>
      <c r="T359" s="106">
        <f t="shared" si="223"/>
        <v>0</v>
      </c>
      <c r="U359" s="106">
        <f t="shared" si="224"/>
        <v>0</v>
      </c>
      <c r="V359" s="106">
        <f t="shared" si="225"/>
        <v>0</v>
      </c>
      <c r="W359" s="106">
        <f t="shared" si="226"/>
        <v>0</v>
      </c>
      <c r="X359" s="106">
        <f t="shared" si="227"/>
        <v>0</v>
      </c>
      <c r="Y359" s="98">
        <f t="shared" si="228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30"/>
        <v>343</v>
      </c>
      <c r="G360" s="118"/>
      <c r="H360" s="106"/>
      <c r="I360" s="98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98"/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30"/>
        <v>344</v>
      </c>
      <c r="D361" s="97" t="s">
        <v>66</v>
      </c>
      <c r="G361" s="102"/>
      <c r="I361" s="98">
        <f>'DepExp. Class.'!K$94</f>
        <v>5325868.4791440768</v>
      </c>
      <c r="J361" s="106">
        <f>SUM(J337:J359)</f>
        <v>2480758.1932326518</v>
      </c>
      <c r="K361" s="106">
        <f t="shared" ref="K361:X361" si="231">SUM(K337:K359)</f>
        <v>1338629.8067713026</v>
      </c>
      <c r="L361" s="106">
        <f t="shared" si="231"/>
        <v>30378.622025579192</v>
      </c>
      <c r="M361" s="106">
        <f t="shared" si="231"/>
        <v>772487.74568981014</v>
      </c>
      <c r="N361" s="106">
        <f t="shared" si="231"/>
        <v>703614.1114247333</v>
      </c>
      <c r="O361" s="106">
        <f t="shared" si="231"/>
        <v>0</v>
      </c>
      <c r="P361" s="106">
        <f t="shared" si="231"/>
        <v>0</v>
      </c>
      <c r="Q361" s="106">
        <f t="shared" si="231"/>
        <v>0</v>
      </c>
      <c r="R361" s="106">
        <f t="shared" si="231"/>
        <v>0</v>
      </c>
      <c r="S361" s="106">
        <f t="shared" si="231"/>
        <v>0</v>
      </c>
      <c r="T361" s="106">
        <f t="shared" si="231"/>
        <v>0</v>
      </c>
      <c r="U361" s="106">
        <f t="shared" si="231"/>
        <v>0</v>
      </c>
      <c r="V361" s="106">
        <f t="shared" si="231"/>
        <v>0</v>
      </c>
      <c r="W361" s="106">
        <f t="shared" si="231"/>
        <v>0</v>
      </c>
      <c r="X361" s="106">
        <f t="shared" si="231"/>
        <v>0</v>
      </c>
      <c r="Y361" s="98">
        <f>SUM(J361:X361)-I361</f>
        <v>0</v>
      </c>
    </row>
    <row r="362" spans="1:33">
      <c r="A362" s="97">
        <f t="shared" si="230"/>
        <v>345</v>
      </c>
      <c r="G362" s="102"/>
      <c r="N362" s="105"/>
      <c r="O362" s="105"/>
      <c r="Q362" s="103"/>
      <c r="R362" s="103"/>
      <c r="S362" s="103"/>
      <c r="T362" s="103"/>
      <c r="U362" s="103"/>
      <c r="V362" s="103"/>
    </row>
    <row r="363" spans="1:33">
      <c r="A363" s="97">
        <f t="shared" si="230"/>
        <v>346</v>
      </c>
      <c r="D363" s="97" t="s">
        <v>148</v>
      </c>
      <c r="G363" s="102"/>
      <c r="J363" s="98"/>
      <c r="K363" s="105"/>
      <c r="L363" s="105"/>
      <c r="M363" s="105"/>
      <c r="N363" s="103"/>
      <c r="O363" s="103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33">
      <c r="A364" s="97">
        <f t="shared" si="230"/>
        <v>347</v>
      </c>
      <c r="G364" s="104"/>
      <c r="H364" s="115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5"/>
      <c r="U364" s="105"/>
      <c r="V364" s="105"/>
      <c r="W364" s="103"/>
      <c r="X364" s="103"/>
      <c r="Y364" s="103"/>
    </row>
    <row r="365" spans="1:33">
      <c r="A365" s="97">
        <f t="shared" si="230"/>
        <v>348</v>
      </c>
      <c r="C365" s="97">
        <v>38900</v>
      </c>
      <c r="E365" s="107" t="s">
        <v>115</v>
      </c>
      <c r="G365" s="118">
        <v>6.4</v>
      </c>
      <c r="H365" s="106" t="str">
        <f t="shared" ref="H365:H398" si="232">VLOOKUP($G365,alloc,3)</f>
        <v>P, S, T &amp; D Plant - Demand</v>
      </c>
      <c r="I365" s="98">
        <f>'DepExp. Class.'!K$98</f>
        <v>0</v>
      </c>
      <c r="J365" s="106">
        <f t="shared" ref="J365:J398" si="233">$I365*VLOOKUP($G365,alloc,6)</f>
        <v>0</v>
      </c>
      <c r="K365" s="106">
        <f t="shared" ref="K365:K398" si="234">$I365*VLOOKUP($G365,alloc,7)</f>
        <v>0</v>
      </c>
      <c r="L365" s="106">
        <f t="shared" ref="L365:L398" si="235">$I365*VLOOKUP($G365,alloc,8)</f>
        <v>0</v>
      </c>
      <c r="M365" s="106">
        <f t="shared" ref="M365:M398" si="236">$I365*VLOOKUP($G365,alloc,9)</f>
        <v>0</v>
      </c>
      <c r="N365" s="106">
        <f t="shared" ref="N365:N398" si="237">$I365*VLOOKUP($G365,alloc,10)</f>
        <v>0</v>
      </c>
      <c r="O365" s="106">
        <f t="shared" ref="O365:O398" si="238">$I365*VLOOKUP($G365,alloc,11)</f>
        <v>0</v>
      </c>
      <c r="P365" s="106">
        <f t="shared" ref="P365:P398" si="239">$I365*VLOOKUP($G365,alloc,12)</f>
        <v>0</v>
      </c>
      <c r="Q365" s="106">
        <f t="shared" ref="Q365:Q398" si="240">$I365*VLOOKUP($G365,alloc,13)</f>
        <v>0</v>
      </c>
      <c r="R365" s="106">
        <f t="shared" ref="R365:R398" si="241">$I365*VLOOKUP($G365,alloc,14)</f>
        <v>0</v>
      </c>
      <c r="S365" s="106">
        <f t="shared" ref="S365:S398" si="242">$I365*VLOOKUP($G365,alloc,15)</f>
        <v>0</v>
      </c>
      <c r="T365" s="106">
        <f t="shared" ref="T365:T398" si="243">$I365*VLOOKUP($G365,alloc,16)</f>
        <v>0</v>
      </c>
      <c r="U365" s="106">
        <f t="shared" ref="U365:U398" si="244">$I365*VLOOKUP($G365,alloc,17)</f>
        <v>0</v>
      </c>
      <c r="V365" s="106">
        <f t="shared" ref="V365:V398" si="245">$I365*VLOOKUP($G365,alloc,18)</f>
        <v>0</v>
      </c>
      <c r="W365" s="106">
        <f t="shared" ref="W365:W398" si="246">$I365*VLOOKUP($G365,alloc,19)</f>
        <v>0</v>
      </c>
      <c r="X365" s="106">
        <f t="shared" ref="X365:X398" si="247">$I365*VLOOKUP($G365,alloc,20)</f>
        <v>0</v>
      </c>
      <c r="Y365" s="98">
        <f t="shared" ref="Y365:Y398" si="248">SUM(J365:X365)-I365</f>
        <v>0</v>
      </c>
    </row>
    <row r="366" spans="1:33">
      <c r="A366" s="97">
        <f t="shared" si="230"/>
        <v>349</v>
      </c>
      <c r="C366" s="97">
        <v>39000</v>
      </c>
      <c r="E366" s="107" t="s">
        <v>291</v>
      </c>
      <c r="G366" s="118">
        <v>6.4</v>
      </c>
      <c r="H366" s="106" t="str">
        <f t="shared" si="232"/>
        <v>P, S, T &amp; D Plant - Demand</v>
      </c>
      <c r="I366" s="98">
        <f>'DepExp. Class.'!K$99</f>
        <v>96105.457461117243</v>
      </c>
      <c r="J366" s="106">
        <f t="shared" si="233"/>
        <v>44765.356475598579</v>
      </c>
      <c r="K366" s="106">
        <f t="shared" si="234"/>
        <v>24155.615268125883</v>
      </c>
      <c r="L366" s="106">
        <f t="shared" si="235"/>
        <v>548.18315139390415</v>
      </c>
      <c r="M366" s="106">
        <f t="shared" si="236"/>
        <v>13939.564687590184</v>
      </c>
      <c r="N366" s="106">
        <f t="shared" si="237"/>
        <v>12696.737878408694</v>
      </c>
      <c r="O366" s="106">
        <f t="shared" si="238"/>
        <v>0</v>
      </c>
      <c r="P366" s="106">
        <f t="shared" si="239"/>
        <v>0</v>
      </c>
      <c r="Q366" s="106">
        <f t="shared" si="240"/>
        <v>0</v>
      </c>
      <c r="R366" s="106">
        <f t="shared" si="241"/>
        <v>0</v>
      </c>
      <c r="S366" s="106">
        <f t="shared" si="242"/>
        <v>0</v>
      </c>
      <c r="T366" s="106">
        <f t="shared" si="243"/>
        <v>0</v>
      </c>
      <c r="U366" s="106">
        <f t="shared" si="244"/>
        <v>0</v>
      </c>
      <c r="V366" s="106">
        <f t="shared" si="245"/>
        <v>0</v>
      </c>
      <c r="W366" s="106">
        <f t="shared" si="246"/>
        <v>0</v>
      </c>
      <c r="X366" s="106">
        <f t="shared" si="247"/>
        <v>0</v>
      </c>
      <c r="Y366" s="98">
        <f t="shared" si="248"/>
        <v>0</v>
      </c>
    </row>
    <row r="367" spans="1:33">
      <c r="A367" s="97">
        <f t="shared" si="230"/>
        <v>350</v>
      </c>
      <c r="C367" s="97">
        <v>39001</v>
      </c>
      <c r="E367" s="107" t="s">
        <v>139</v>
      </c>
      <c r="G367" s="118">
        <v>6.4</v>
      </c>
      <c r="H367" s="106" t="str">
        <f t="shared" si="232"/>
        <v>P, S, T &amp; D Plant - Demand</v>
      </c>
      <c r="I367" s="98">
        <f>'DepExp. Class.'!K$100</f>
        <v>1808.1625053781313</v>
      </c>
      <c r="J367" s="106">
        <f t="shared" si="233"/>
        <v>842.23145341992426</v>
      </c>
      <c r="K367" s="106">
        <f t="shared" si="234"/>
        <v>454.47239913337779</v>
      </c>
      <c r="L367" s="106">
        <f t="shared" si="235"/>
        <v>10.313714190804481</v>
      </c>
      <c r="M367" s="106">
        <f t="shared" si="236"/>
        <v>262.26396372538096</v>
      </c>
      <c r="N367" s="106">
        <f t="shared" si="237"/>
        <v>238.88097490864382</v>
      </c>
      <c r="O367" s="106">
        <f t="shared" si="238"/>
        <v>0</v>
      </c>
      <c r="P367" s="106">
        <f t="shared" si="239"/>
        <v>0</v>
      </c>
      <c r="Q367" s="106">
        <f t="shared" si="240"/>
        <v>0</v>
      </c>
      <c r="R367" s="106">
        <f t="shared" si="241"/>
        <v>0</v>
      </c>
      <c r="S367" s="106">
        <f t="shared" si="242"/>
        <v>0</v>
      </c>
      <c r="T367" s="106">
        <f t="shared" si="243"/>
        <v>0</v>
      </c>
      <c r="U367" s="106">
        <f t="shared" si="244"/>
        <v>0</v>
      </c>
      <c r="V367" s="106">
        <f t="shared" si="245"/>
        <v>0</v>
      </c>
      <c r="W367" s="106">
        <f t="shared" si="246"/>
        <v>0</v>
      </c>
      <c r="X367" s="106">
        <f t="shared" si="247"/>
        <v>0</v>
      </c>
      <c r="Y367" s="98">
        <f t="shared" si="248"/>
        <v>0</v>
      </c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30"/>
        <v>351</v>
      </c>
      <c r="C368" s="97">
        <v>39002</v>
      </c>
      <c r="E368" s="107" t="s">
        <v>278</v>
      </c>
      <c r="G368" s="118">
        <v>6.4</v>
      </c>
      <c r="H368" s="106" t="str">
        <f t="shared" si="232"/>
        <v>P, S, T &amp; D Plant - Demand</v>
      </c>
      <c r="I368" s="98">
        <f>'DepExp. Class.'!K$101</f>
        <v>7407.4948863192049</v>
      </c>
      <c r="J368" s="106">
        <f t="shared" si="233"/>
        <v>3450.3675226915452</v>
      </c>
      <c r="K368" s="106">
        <f t="shared" si="234"/>
        <v>1861.8359591798405</v>
      </c>
      <c r="L368" s="106">
        <f t="shared" si="235"/>
        <v>42.252167545839661</v>
      </c>
      <c r="M368" s="106">
        <f t="shared" si="236"/>
        <v>1074.4161348237305</v>
      </c>
      <c r="N368" s="106">
        <f t="shared" si="237"/>
        <v>978.62310207824896</v>
      </c>
      <c r="O368" s="106">
        <f t="shared" si="238"/>
        <v>0</v>
      </c>
      <c r="P368" s="106">
        <f t="shared" si="239"/>
        <v>0</v>
      </c>
      <c r="Q368" s="106">
        <f t="shared" si="240"/>
        <v>0</v>
      </c>
      <c r="R368" s="106">
        <f t="shared" si="241"/>
        <v>0</v>
      </c>
      <c r="S368" s="106">
        <f t="shared" si="242"/>
        <v>0</v>
      </c>
      <c r="T368" s="106">
        <f t="shared" si="243"/>
        <v>0</v>
      </c>
      <c r="U368" s="106">
        <f t="shared" si="244"/>
        <v>0</v>
      </c>
      <c r="V368" s="106">
        <f t="shared" si="245"/>
        <v>0</v>
      </c>
      <c r="W368" s="106">
        <f t="shared" si="246"/>
        <v>0</v>
      </c>
      <c r="X368" s="106">
        <f t="shared" si="247"/>
        <v>0</v>
      </c>
      <c r="Y368" s="98">
        <f t="shared" si="248"/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30"/>
        <v>352</v>
      </c>
      <c r="C369" s="97">
        <v>39003</v>
      </c>
      <c r="E369" s="107" t="s">
        <v>293</v>
      </c>
      <c r="G369" s="118">
        <v>6.4</v>
      </c>
      <c r="H369" s="106" t="str">
        <f t="shared" si="232"/>
        <v>P, S, T &amp; D Plant - Demand</v>
      </c>
      <c r="I369" s="98">
        <f>'DepExp. Class.'!K$102</f>
        <v>237.76801831595063</v>
      </c>
      <c r="J369" s="106">
        <f t="shared" si="233"/>
        <v>110.75094359460788</v>
      </c>
      <c r="K369" s="106">
        <f t="shared" si="234"/>
        <v>59.761775504044756</v>
      </c>
      <c r="L369" s="106">
        <f t="shared" si="235"/>
        <v>1.3562228933133691</v>
      </c>
      <c r="M369" s="106">
        <f t="shared" si="236"/>
        <v>34.486935076462942</v>
      </c>
      <c r="N369" s="106">
        <f t="shared" si="237"/>
        <v>31.412141247521692</v>
      </c>
      <c r="O369" s="106">
        <f t="shared" si="238"/>
        <v>0</v>
      </c>
      <c r="P369" s="106">
        <f t="shared" si="239"/>
        <v>0</v>
      </c>
      <c r="Q369" s="106">
        <f t="shared" si="240"/>
        <v>0</v>
      </c>
      <c r="R369" s="106">
        <f t="shared" si="241"/>
        <v>0</v>
      </c>
      <c r="S369" s="106">
        <f t="shared" si="242"/>
        <v>0</v>
      </c>
      <c r="T369" s="106">
        <f t="shared" si="243"/>
        <v>0</v>
      </c>
      <c r="U369" s="106">
        <f t="shared" si="244"/>
        <v>0</v>
      </c>
      <c r="V369" s="106">
        <f t="shared" si="245"/>
        <v>0</v>
      </c>
      <c r="W369" s="106">
        <f t="shared" si="246"/>
        <v>0</v>
      </c>
      <c r="X369" s="106">
        <f t="shared" si="247"/>
        <v>0</v>
      </c>
      <c r="Y369" s="98">
        <f t="shared" si="248"/>
        <v>0</v>
      </c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30"/>
        <v>353</v>
      </c>
      <c r="C370" s="97">
        <v>39004</v>
      </c>
      <c r="E370" s="107" t="s">
        <v>294</v>
      </c>
      <c r="G370" s="118">
        <v>6.4</v>
      </c>
      <c r="H370" s="106" t="str">
        <f t="shared" si="232"/>
        <v>P, S, T &amp; D Plant - Demand</v>
      </c>
      <c r="I370" s="98">
        <f>'DepExp. Class.'!K$103</f>
        <v>0</v>
      </c>
      <c r="J370" s="106">
        <f t="shared" si="233"/>
        <v>0</v>
      </c>
      <c r="K370" s="106">
        <f t="shared" si="234"/>
        <v>0</v>
      </c>
      <c r="L370" s="106">
        <f t="shared" si="235"/>
        <v>0</v>
      </c>
      <c r="M370" s="106">
        <f t="shared" si="236"/>
        <v>0</v>
      </c>
      <c r="N370" s="106">
        <f t="shared" si="237"/>
        <v>0</v>
      </c>
      <c r="O370" s="106">
        <f t="shared" si="238"/>
        <v>0</v>
      </c>
      <c r="P370" s="106">
        <f t="shared" si="239"/>
        <v>0</v>
      </c>
      <c r="Q370" s="106">
        <f t="shared" si="240"/>
        <v>0</v>
      </c>
      <c r="R370" s="106">
        <f t="shared" si="241"/>
        <v>0</v>
      </c>
      <c r="S370" s="106">
        <f t="shared" si="242"/>
        <v>0</v>
      </c>
      <c r="T370" s="106">
        <f t="shared" si="243"/>
        <v>0</v>
      </c>
      <c r="U370" s="106">
        <f t="shared" si="244"/>
        <v>0</v>
      </c>
      <c r="V370" s="106">
        <f t="shared" si="245"/>
        <v>0</v>
      </c>
      <c r="W370" s="106">
        <f t="shared" si="246"/>
        <v>0</v>
      </c>
      <c r="X370" s="106">
        <f t="shared" si="247"/>
        <v>0</v>
      </c>
      <c r="Y370" s="98">
        <f t="shared" si="248"/>
        <v>0</v>
      </c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30"/>
        <v>354</v>
      </c>
      <c r="C371" s="97">
        <v>39009</v>
      </c>
      <c r="E371" s="107" t="s">
        <v>295</v>
      </c>
      <c r="G371" s="118">
        <v>6.4</v>
      </c>
      <c r="H371" s="106" t="str">
        <f t="shared" si="232"/>
        <v>P, S, T &amp; D Plant - Demand</v>
      </c>
      <c r="I371" s="98">
        <f>'DepExp. Class.'!K$104</f>
        <v>37682.622013574291</v>
      </c>
      <c r="J371" s="106">
        <f t="shared" si="233"/>
        <v>17552.343560253848</v>
      </c>
      <c r="K371" s="106">
        <f t="shared" si="234"/>
        <v>9471.3343414694555</v>
      </c>
      <c r="L371" s="106">
        <f t="shared" si="235"/>
        <v>214.94074357373464</v>
      </c>
      <c r="M371" s="106">
        <f t="shared" si="236"/>
        <v>5465.6557601710438</v>
      </c>
      <c r="N371" s="106">
        <f t="shared" si="237"/>
        <v>4978.3476081062081</v>
      </c>
      <c r="O371" s="106">
        <f t="shared" si="238"/>
        <v>0</v>
      </c>
      <c r="P371" s="106">
        <f t="shared" si="239"/>
        <v>0</v>
      </c>
      <c r="Q371" s="106">
        <f t="shared" si="240"/>
        <v>0</v>
      </c>
      <c r="R371" s="106">
        <f t="shared" si="241"/>
        <v>0</v>
      </c>
      <c r="S371" s="106">
        <f t="shared" si="242"/>
        <v>0</v>
      </c>
      <c r="T371" s="106">
        <f t="shared" si="243"/>
        <v>0</v>
      </c>
      <c r="U371" s="106">
        <f t="shared" si="244"/>
        <v>0</v>
      </c>
      <c r="V371" s="106">
        <f t="shared" si="245"/>
        <v>0</v>
      </c>
      <c r="W371" s="106">
        <f t="shared" si="246"/>
        <v>0</v>
      </c>
      <c r="X371" s="106">
        <f t="shared" si="247"/>
        <v>0</v>
      </c>
      <c r="Y371" s="98">
        <f t="shared" si="248"/>
        <v>0</v>
      </c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30"/>
        <v>355</v>
      </c>
      <c r="C372" s="97">
        <v>39100</v>
      </c>
      <c r="E372" s="107" t="s">
        <v>296</v>
      </c>
      <c r="G372" s="118">
        <v>6.4</v>
      </c>
      <c r="H372" s="106" t="str">
        <f t="shared" si="232"/>
        <v>P, S, T &amp; D Plant - Demand</v>
      </c>
      <c r="I372" s="98">
        <f>'DepExp. Class.'!K$105</f>
        <v>0</v>
      </c>
      <c r="J372" s="106">
        <f t="shared" si="233"/>
        <v>0</v>
      </c>
      <c r="K372" s="106">
        <f t="shared" si="234"/>
        <v>0</v>
      </c>
      <c r="L372" s="106">
        <f t="shared" si="235"/>
        <v>0</v>
      </c>
      <c r="M372" s="106">
        <f t="shared" si="236"/>
        <v>0</v>
      </c>
      <c r="N372" s="106">
        <f t="shared" si="237"/>
        <v>0</v>
      </c>
      <c r="O372" s="106">
        <f t="shared" si="238"/>
        <v>0</v>
      </c>
      <c r="P372" s="106">
        <f t="shared" si="239"/>
        <v>0</v>
      </c>
      <c r="Q372" s="106">
        <f t="shared" si="240"/>
        <v>0</v>
      </c>
      <c r="R372" s="106">
        <f t="shared" si="241"/>
        <v>0</v>
      </c>
      <c r="S372" s="106">
        <f t="shared" si="242"/>
        <v>0</v>
      </c>
      <c r="T372" s="106">
        <f t="shared" si="243"/>
        <v>0</v>
      </c>
      <c r="U372" s="106">
        <f t="shared" si="244"/>
        <v>0</v>
      </c>
      <c r="V372" s="106">
        <f t="shared" si="245"/>
        <v>0</v>
      </c>
      <c r="W372" s="106">
        <f t="shared" si="246"/>
        <v>0</v>
      </c>
      <c r="X372" s="106">
        <f t="shared" si="247"/>
        <v>0</v>
      </c>
      <c r="Y372" s="98">
        <f t="shared" si="248"/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30"/>
        <v>356</v>
      </c>
      <c r="C373" s="97">
        <v>39102</v>
      </c>
      <c r="E373" s="107" t="s">
        <v>297</v>
      </c>
      <c r="G373" s="118">
        <v>6.4</v>
      </c>
      <c r="H373" s="106" t="str">
        <f t="shared" si="232"/>
        <v>P, S, T &amp; D Plant - Demand</v>
      </c>
      <c r="I373" s="98">
        <f>'DepExp. Class.'!K$106</f>
        <v>0</v>
      </c>
      <c r="J373" s="106">
        <f t="shared" si="233"/>
        <v>0</v>
      </c>
      <c r="K373" s="106">
        <f t="shared" si="234"/>
        <v>0</v>
      </c>
      <c r="L373" s="106">
        <f t="shared" si="235"/>
        <v>0</v>
      </c>
      <c r="M373" s="106">
        <f t="shared" si="236"/>
        <v>0</v>
      </c>
      <c r="N373" s="106">
        <f t="shared" si="237"/>
        <v>0</v>
      </c>
      <c r="O373" s="106">
        <f t="shared" si="238"/>
        <v>0</v>
      </c>
      <c r="P373" s="106">
        <f t="shared" si="239"/>
        <v>0</v>
      </c>
      <c r="Q373" s="106">
        <f t="shared" si="240"/>
        <v>0</v>
      </c>
      <c r="R373" s="106">
        <f t="shared" si="241"/>
        <v>0</v>
      </c>
      <c r="S373" s="106">
        <f t="shared" si="242"/>
        <v>0</v>
      </c>
      <c r="T373" s="106">
        <f t="shared" si="243"/>
        <v>0</v>
      </c>
      <c r="U373" s="106">
        <f t="shared" si="244"/>
        <v>0</v>
      </c>
      <c r="V373" s="106">
        <f t="shared" si="245"/>
        <v>0</v>
      </c>
      <c r="W373" s="106">
        <f t="shared" si="246"/>
        <v>0</v>
      </c>
      <c r="X373" s="106">
        <f t="shared" si="247"/>
        <v>0</v>
      </c>
      <c r="Y373" s="98">
        <f t="shared" si="248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30"/>
        <v>357</v>
      </c>
      <c r="C374" s="97">
        <v>39103</v>
      </c>
      <c r="E374" s="107" t="s">
        <v>298</v>
      </c>
      <c r="G374" s="118">
        <v>6.4</v>
      </c>
      <c r="H374" s="106" t="str">
        <f t="shared" si="232"/>
        <v>P, S, T &amp; D Plant - Demand</v>
      </c>
      <c r="I374" s="98">
        <f>'DepExp. Class.'!K$107</f>
        <v>1611.7472129802404</v>
      </c>
      <c r="J374" s="106">
        <f t="shared" si="233"/>
        <v>750.74236618460407</v>
      </c>
      <c r="K374" s="106">
        <f t="shared" si="234"/>
        <v>405.10441981899322</v>
      </c>
      <c r="L374" s="106">
        <f t="shared" si="235"/>
        <v>9.1933662229256203</v>
      </c>
      <c r="M374" s="106">
        <f t="shared" si="236"/>
        <v>233.77501266742391</v>
      </c>
      <c r="N374" s="106">
        <f t="shared" si="237"/>
        <v>212.93204808629363</v>
      </c>
      <c r="O374" s="106">
        <f t="shared" si="238"/>
        <v>0</v>
      </c>
      <c r="P374" s="106">
        <f t="shared" si="239"/>
        <v>0</v>
      </c>
      <c r="Q374" s="106">
        <f t="shared" si="240"/>
        <v>0</v>
      </c>
      <c r="R374" s="106">
        <f t="shared" si="241"/>
        <v>0</v>
      </c>
      <c r="S374" s="106">
        <f t="shared" si="242"/>
        <v>0</v>
      </c>
      <c r="T374" s="106">
        <f t="shared" si="243"/>
        <v>0</v>
      </c>
      <c r="U374" s="106">
        <f t="shared" si="244"/>
        <v>0</v>
      </c>
      <c r="V374" s="106">
        <f t="shared" si="245"/>
        <v>0</v>
      </c>
      <c r="W374" s="106">
        <f t="shared" si="246"/>
        <v>0</v>
      </c>
      <c r="X374" s="106">
        <f t="shared" si="247"/>
        <v>0</v>
      </c>
      <c r="Y374" s="98">
        <f t="shared" si="248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30"/>
        <v>358</v>
      </c>
      <c r="C375" s="97">
        <v>39200</v>
      </c>
      <c r="E375" s="107" t="s">
        <v>299</v>
      </c>
      <c r="G375" s="118">
        <v>6.4</v>
      </c>
      <c r="H375" s="106" t="str">
        <f t="shared" si="232"/>
        <v>P, S, T &amp; D Plant - Demand</v>
      </c>
      <c r="I375" s="98">
        <f>'DepExp. Class.'!K$108</f>
        <v>0</v>
      </c>
      <c r="J375" s="106">
        <f t="shared" si="233"/>
        <v>0</v>
      </c>
      <c r="K375" s="106">
        <f t="shared" si="234"/>
        <v>0</v>
      </c>
      <c r="L375" s="106">
        <f t="shared" si="235"/>
        <v>0</v>
      </c>
      <c r="M375" s="106">
        <f t="shared" si="236"/>
        <v>0</v>
      </c>
      <c r="N375" s="106">
        <f t="shared" si="237"/>
        <v>0</v>
      </c>
      <c r="O375" s="106">
        <f t="shared" si="238"/>
        <v>0</v>
      </c>
      <c r="P375" s="106">
        <f t="shared" si="239"/>
        <v>0</v>
      </c>
      <c r="Q375" s="106">
        <f t="shared" si="240"/>
        <v>0</v>
      </c>
      <c r="R375" s="106">
        <f t="shared" si="241"/>
        <v>0</v>
      </c>
      <c r="S375" s="106">
        <f t="shared" si="242"/>
        <v>0</v>
      </c>
      <c r="T375" s="106">
        <f t="shared" si="243"/>
        <v>0</v>
      </c>
      <c r="U375" s="106">
        <f t="shared" si="244"/>
        <v>0</v>
      </c>
      <c r="V375" s="106">
        <f t="shared" si="245"/>
        <v>0</v>
      </c>
      <c r="W375" s="106">
        <f t="shared" si="246"/>
        <v>0</v>
      </c>
      <c r="X375" s="106">
        <f t="shared" si="247"/>
        <v>0</v>
      </c>
      <c r="Y375" s="98">
        <f t="shared" si="248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30"/>
        <v>359</v>
      </c>
      <c r="C376" s="97">
        <v>39201</v>
      </c>
      <c r="E376" s="107" t="s">
        <v>300</v>
      </c>
      <c r="G376" s="118">
        <v>6.4</v>
      </c>
      <c r="H376" s="106" t="str">
        <f t="shared" si="232"/>
        <v>P, S, T &amp; D Plant - Demand</v>
      </c>
      <c r="I376" s="98">
        <f>'DepExp. Class.'!K$109</f>
        <v>227.22601420205476</v>
      </c>
      <c r="J376" s="106">
        <f t="shared" si="233"/>
        <v>105.84054012124939</v>
      </c>
      <c r="K376" s="106">
        <f t="shared" si="234"/>
        <v>57.112096679787605</v>
      </c>
      <c r="L376" s="106">
        <f t="shared" si="235"/>
        <v>1.2960915626914737</v>
      </c>
      <c r="M376" s="106">
        <f t="shared" si="236"/>
        <v>32.957875726821456</v>
      </c>
      <c r="N376" s="106">
        <f t="shared" si="237"/>
        <v>30.019410111504833</v>
      </c>
      <c r="O376" s="106">
        <f t="shared" si="238"/>
        <v>0</v>
      </c>
      <c r="P376" s="106">
        <f t="shared" si="239"/>
        <v>0</v>
      </c>
      <c r="Q376" s="106">
        <f t="shared" si="240"/>
        <v>0</v>
      </c>
      <c r="R376" s="106">
        <f t="shared" si="241"/>
        <v>0</v>
      </c>
      <c r="S376" s="106">
        <f t="shared" si="242"/>
        <v>0</v>
      </c>
      <c r="T376" s="106">
        <f t="shared" si="243"/>
        <v>0</v>
      </c>
      <c r="U376" s="106">
        <f t="shared" si="244"/>
        <v>0</v>
      </c>
      <c r="V376" s="106">
        <f t="shared" si="245"/>
        <v>0</v>
      </c>
      <c r="W376" s="106">
        <f t="shared" si="246"/>
        <v>0</v>
      </c>
      <c r="X376" s="106">
        <f t="shared" si="247"/>
        <v>0</v>
      </c>
      <c r="Y376" s="98">
        <f t="shared" si="248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30"/>
        <v>360</v>
      </c>
      <c r="C377" s="97">
        <v>39202</v>
      </c>
      <c r="E377" s="107" t="s">
        <v>186</v>
      </c>
      <c r="G377" s="118">
        <v>6.4</v>
      </c>
      <c r="H377" s="106" t="str">
        <f t="shared" si="232"/>
        <v>P, S, T &amp; D Plant - Demand</v>
      </c>
      <c r="I377" s="98">
        <f>'DepExp. Class.'!K$110</f>
        <v>0</v>
      </c>
      <c r="J377" s="106">
        <f t="shared" si="233"/>
        <v>0</v>
      </c>
      <c r="K377" s="106">
        <f t="shared" si="234"/>
        <v>0</v>
      </c>
      <c r="L377" s="106">
        <f t="shared" si="235"/>
        <v>0</v>
      </c>
      <c r="M377" s="106">
        <f t="shared" si="236"/>
        <v>0</v>
      </c>
      <c r="N377" s="106">
        <f t="shared" si="237"/>
        <v>0</v>
      </c>
      <c r="O377" s="106">
        <f t="shared" si="238"/>
        <v>0</v>
      </c>
      <c r="P377" s="106">
        <f t="shared" si="239"/>
        <v>0</v>
      </c>
      <c r="Q377" s="106">
        <f t="shared" si="240"/>
        <v>0</v>
      </c>
      <c r="R377" s="106">
        <f t="shared" si="241"/>
        <v>0</v>
      </c>
      <c r="S377" s="106">
        <f t="shared" si="242"/>
        <v>0</v>
      </c>
      <c r="T377" s="106">
        <f t="shared" si="243"/>
        <v>0</v>
      </c>
      <c r="U377" s="106">
        <f t="shared" si="244"/>
        <v>0</v>
      </c>
      <c r="V377" s="106">
        <f t="shared" si="245"/>
        <v>0</v>
      </c>
      <c r="W377" s="106">
        <f t="shared" si="246"/>
        <v>0</v>
      </c>
      <c r="X377" s="106">
        <f t="shared" si="247"/>
        <v>0</v>
      </c>
      <c r="Y377" s="98">
        <f t="shared" si="248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30"/>
        <v>361</v>
      </c>
      <c r="C378" s="97">
        <v>39300</v>
      </c>
      <c r="E378" s="107" t="s">
        <v>301</v>
      </c>
      <c r="G378" s="118">
        <v>6.4</v>
      </c>
      <c r="H378" s="106" t="str">
        <f t="shared" si="232"/>
        <v>P, S, T &amp; D Plant - Demand</v>
      </c>
      <c r="I378" s="98">
        <f>'DepExp. Class.'!K$111</f>
        <v>102496.36910677498</v>
      </c>
      <c r="J378" s="106">
        <f t="shared" si="233"/>
        <v>47742.205507690967</v>
      </c>
      <c r="K378" s="106">
        <f t="shared" si="234"/>
        <v>25761.938228375584</v>
      </c>
      <c r="L378" s="106">
        <f t="shared" si="235"/>
        <v>584.6367532886153</v>
      </c>
      <c r="M378" s="106">
        <f t="shared" si="236"/>
        <v>14866.531049863235</v>
      </c>
      <c r="N378" s="106">
        <f t="shared" si="237"/>
        <v>13541.057567556578</v>
      </c>
      <c r="O378" s="106">
        <f t="shared" si="238"/>
        <v>0</v>
      </c>
      <c r="P378" s="106">
        <f t="shared" si="239"/>
        <v>0</v>
      </c>
      <c r="Q378" s="106">
        <f t="shared" si="240"/>
        <v>0</v>
      </c>
      <c r="R378" s="106">
        <f t="shared" si="241"/>
        <v>0</v>
      </c>
      <c r="S378" s="106">
        <f t="shared" si="242"/>
        <v>0</v>
      </c>
      <c r="T378" s="106">
        <f t="shared" si="243"/>
        <v>0</v>
      </c>
      <c r="U378" s="106">
        <f t="shared" si="244"/>
        <v>0</v>
      </c>
      <c r="V378" s="106">
        <f t="shared" si="245"/>
        <v>0</v>
      </c>
      <c r="W378" s="106">
        <f t="shared" si="246"/>
        <v>0</v>
      </c>
      <c r="X378" s="106">
        <f t="shared" si="247"/>
        <v>0</v>
      </c>
      <c r="Y378" s="98">
        <f t="shared" si="248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30"/>
        <v>362</v>
      </c>
      <c r="C379" s="97">
        <v>39400</v>
      </c>
      <c r="E379" s="107" t="s">
        <v>302</v>
      </c>
      <c r="G379" s="118">
        <v>6.4</v>
      </c>
      <c r="H379" s="106" t="str">
        <f t="shared" si="232"/>
        <v>P, S, T &amp; D Plant - Demand</v>
      </c>
      <c r="I379" s="98">
        <f>'DepExp. Class.'!K$112</f>
        <v>0</v>
      </c>
      <c r="J379" s="106">
        <f t="shared" si="233"/>
        <v>0</v>
      </c>
      <c r="K379" s="106">
        <f t="shared" si="234"/>
        <v>0</v>
      </c>
      <c r="L379" s="106">
        <f t="shared" si="235"/>
        <v>0</v>
      </c>
      <c r="M379" s="106">
        <f t="shared" si="236"/>
        <v>0</v>
      </c>
      <c r="N379" s="106">
        <f t="shared" si="237"/>
        <v>0</v>
      </c>
      <c r="O379" s="106">
        <f t="shared" si="238"/>
        <v>0</v>
      </c>
      <c r="P379" s="106">
        <f t="shared" si="239"/>
        <v>0</v>
      </c>
      <c r="Q379" s="106">
        <f t="shared" si="240"/>
        <v>0</v>
      </c>
      <c r="R379" s="106">
        <f t="shared" si="241"/>
        <v>0</v>
      </c>
      <c r="S379" s="106">
        <f t="shared" si="242"/>
        <v>0</v>
      </c>
      <c r="T379" s="106">
        <f t="shared" si="243"/>
        <v>0</v>
      </c>
      <c r="U379" s="106">
        <f t="shared" si="244"/>
        <v>0</v>
      </c>
      <c r="V379" s="106">
        <f t="shared" si="245"/>
        <v>0</v>
      </c>
      <c r="W379" s="106">
        <f t="shared" si="246"/>
        <v>0</v>
      </c>
      <c r="X379" s="106">
        <f t="shared" si="247"/>
        <v>0</v>
      </c>
      <c r="Y379" s="98">
        <f t="shared" si="248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30"/>
        <v>363</v>
      </c>
      <c r="C380" s="97">
        <v>39600</v>
      </c>
      <c r="E380" s="107" t="s">
        <v>303</v>
      </c>
      <c r="G380" s="118">
        <v>6.4</v>
      </c>
      <c r="H380" s="106" t="str">
        <f t="shared" si="232"/>
        <v>P, S, T &amp; D Plant - Demand</v>
      </c>
      <c r="I380" s="98">
        <f>'DepExp. Class.'!K$113</f>
        <v>0</v>
      </c>
      <c r="J380" s="106">
        <f t="shared" si="233"/>
        <v>0</v>
      </c>
      <c r="K380" s="106">
        <f t="shared" si="234"/>
        <v>0</v>
      </c>
      <c r="L380" s="106">
        <f t="shared" si="235"/>
        <v>0</v>
      </c>
      <c r="M380" s="106">
        <f t="shared" si="236"/>
        <v>0</v>
      </c>
      <c r="N380" s="106">
        <f t="shared" si="237"/>
        <v>0</v>
      </c>
      <c r="O380" s="106">
        <f t="shared" si="238"/>
        <v>0</v>
      </c>
      <c r="P380" s="106">
        <f t="shared" si="239"/>
        <v>0</v>
      </c>
      <c r="Q380" s="106">
        <f t="shared" si="240"/>
        <v>0</v>
      </c>
      <c r="R380" s="106">
        <f t="shared" si="241"/>
        <v>0</v>
      </c>
      <c r="S380" s="106">
        <f t="shared" si="242"/>
        <v>0</v>
      </c>
      <c r="T380" s="106">
        <f t="shared" si="243"/>
        <v>0</v>
      </c>
      <c r="U380" s="106">
        <f t="shared" si="244"/>
        <v>0</v>
      </c>
      <c r="V380" s="106">
        <f t="shared" si="245"/>
        <v>0</v>
      </c>
      <c r="W380" s="106">
        <f t="shared" si="246"/>
        <v>0</v>
      </c>
      <c r="X380" s="106">
        <f t="shared" si="247"/>
        <v>0</v>
      </c>
      <c r="Y380" s="98">
        <f t="shared" si="248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30"/>
        <v>364</v>
      </c>
      <c r="C381" s="97">
        <v>39603</v>
      </c>
      <c r="E381" s="107" t="s">
        <v>304</v>
      </c>
      <c r="G381" s="118">
        <v>6.4</v>
      </c>
      <c r="H381" s="106" t="str">
        <f t="shared" si="232"/>
        <v>P, S, T &amp; D Plant - Demand</v>
      </c>
      <c r="I381" s="98">
        <f>'DepExp. Class.'!K$114</f>
        <v>0</v>
      </c>
      <c r="J381" s="106">
        <f t="shared" si="233"/>
        <v>0</v>
      </c>
      <c r="K381" s="106">
        <f t="shared" si="234"/>
        <v>0</v>
      </c>
      <c r="L381" s="106">
        <f t="shared" si="235"/>
        <v>0</v>
      </c>
      <c r="M381" s="106">
        <f t="shared" si="236"/>
        <v>0</v>
      </c>
      <c r="N381" s="106">
        <f t="shared" si="237"/>
        <v>0</v>
      </c>
      <c r="O381" s="106">
        <f t="shared" si="238"/>
        <v>0</v>
      </c>
      <c r="P381" s="106">
        <f t="shared" si="239"/>
        <v>0</v>
      </c>
      <c r="Q381" s="106">
        <f t="shared" si="240"/>
        <v>0</v>
      </c>
      <c r="R381" s="106">
        <f t="shared" si="241"/>
        <v>0</v>
      </c>
      <c r="S381" s="106">
        <f t="shared" si="242"/>
        <v>0</v>
      </c>
      <c r="T381" s="106">
        <f t="shared" si="243"/>
        <v>0</v>
      </c>
      <c r="U381" s="106">
        <f t="shared" si="244"/>
        <v>0</v>
      </c>
      <c r="V381" s="106">
        <f t="shared" si="245"/>
        <v>0</v>
      </c>
      <c r="W381" s="106">
        <f t="shared" si="246"/>
        <v>0</v>
      </c>
      <c r="X381" s="106">
        <f t="shared" si="247"/>
        <v>0</v>
      </c>
      <c r="Y381" s="98">
        <f t="shared" si="248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30"/>
        <v>365</v>
      </c>
      <c r="C382" s="97">
        <v>39604</v>
      </c>
      <c r="E382" s="98" t="s">
        <v>305</v>
      </c>
      <c r="G382" s="118">
        <v>6.4</v>
      </c>
      <c r="H382" s="106" t="str">
        <f t="shared" si="232"/>
        <v>P, S, T &amp; D Plant - Demand</v>
      </c>
      <c r="I382" s="98">
        <f>'DepExp. Class.'!K$115</f>
        <v>0</v>
      </c>
      <c r="J382" s="106">
        <f t="shared" si="233"/>
        <v>0</v>
      </c>
      <c r="K382" s="106">
        <f t="shared" si="234"/>
        <v>0</v>
      </c>
      <c r="L382" s="106">
        <f t="shared" si="235"/>
        <v>0</v>
      </c>
      <c r="M382" s="106">
        <f t="shared" si="236"/>
        <v>0</v>
      </c>
      <c r="N382" s="106">
        <f t="shared" si="237"/>
        <v>0</v>
      </c>
      <c r="O382" s="106">
        <f t="shared" si="238"/>
        <v>0</v>
      </c>
      <c r="P382" s="106">
        <f t="shared" si="239"/>
        <v>0</v>
      </c>
      <c r="Q382" s="106">
        <f t="shared" si="240"/>
        <v>0</v>
      </c>
      <c r="R382" s="106">
        <f t="shared" si="241"/>
        <v>0</v>
      </c>
      <c r="S382" s="106">
        <f t="shared" si="242"/>
        <v>0</v>
      </c>
      <c r="T382" s="106">
        <f t="shared" si="243"/>
        <v>0</v>
      </c>
      <c r="U382" s="106">
        <f t="shared" si="244"/>
        <v>0</v>
      </c>
      <c r="V382" s="106">
        <f t="shared" si="245"/>
        <v>0</v>
      </c>
      <c r="W382" s="106">
        <f t="shared" si="246"/>
        <v>0</v>
      </c>
      <c r="X382" s="106">
        <f t="shared" si="247"/>
        <v>0</v>
      </c>
      <c r="Y382" s="98">
        <f t="shared" si="248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30"/>
        <v>366</v>
      </c>
      <c r="C383" s="97">
        <v>39605</v>
      </c>
      <c r="E383" s="107" t="s">
        <v>306</v>
      </c>
      <c r="G383" s="118">
        <v>6.4</v>
      </c>
      <c r="H383" s="106" t="str">
        <f t="shared" si="232"/>
        <v>P, S, T &amp; D Plant - Demand</v>
      </c>
      <c r="I383" s="98">
        <f>'DepExp. Class.'!K$116</f>
        <v>12193.966721141078</v>
      </c>
      <c r="J383" s="106">
        <f t="shared" si="233"/>
        <v>5679.8779335118988</v>
      </c>
      <c r="K383" s="106">
        <f t="shared" si="234"/>
        <v>3064.8911777708959</v>
      </c>
      <c r="L383" s="106">
        <f t="shared" si="235"/>
        <v>69.554084458647566</v>
      </c>
      <c r="M383" s="106">
        <f t="shared" si="236"/>
        <v>1768.6673826659498</v>
      </c>
      <c r="N383" s="106">
        <f t="shared" si="237"/>
        <v>1610.9761427336859</v>
      </c>
      <c r="O383" s="106">
        <f t="shared" si="238"/>
        <v>0</v>
      </c>
      <c r="P383" s="106">
        <f t="shared" si="239"/>
        <v>0</v>
      </c>
      <c r="Q383" s="106">
        <f t="shared" si="240"/>
        <v>0</v>
      </c>
      <c r="R383" s="106">
        <f t="shared" si="241"/>
        <v>0</v>
      </c>
      <c r="S383" s="106">
        <f t="shared" si="242"/>
        <v>0</v>
      </c>
      <c r="T383" s="106">
        <f t="shared" si="243"/>
        <v>0</v>
      </c>
      <c r="U383" s="106">
        <f t="shared" si="244"/>
        <v>0</v>
      </c>
      <c r="V383" s="106">
        <f t="shared" si="245"/>
        <v>0</v>
      </c>
      <c r="W383" s="106">
        <f t="shared" si="246"/>
        <v>0</v>
      </c>
      <c r="X383" s="106">
        <f t="shared" si="247"/>
        <v>0</v>
      </c>
      <c r="Y383" s="98">
        <f t="shared" si="248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30"/>
        <v>367</v>
      </c>
      <c r="C384" s="97">
        <v>39700</v>
      </c>
      <c r="E384" s="107" t="s">
        <v>307</v>
      </c>
      <c r="G384" s="118">
        <v>6.4</v>
      </c>
      <c r="H384" s="106" t="str">
        <f t="shared" si="232"/>
        <v>P, S, T &amp; D Plant - Demand</v>
      </c>
      <c r="I384" s="98">
        <f>'DepExp. Class.'!K$117</f>
        <v>0</v>
      </c>
      <c r="J384" s="106">
        <f t="shared" si="233"/>
        <v>0</v>
      </c>
      <c r="K384" s="106">
        <f t="shared" si="234"/>
        <v>0</v>
      </c>
      <c r="L384" s="106">
        <f t="shared" si="235"/>
        <v>0</v>
      </c>
      <c r="M384" s="106">
        <f t="shared" si="236"/>
        <v>0</v>
      </c>
      <c r="N384" s="106">
        <f t="shared" si="237"/>
        <v>0</v>
      </c>
      <c r="O384" s="106">
        <f t="shared" si="238"/>
        <v>0</v>
      </c>
      <c r="P384" s="106">
        <f t="shared" si="239"/>
        <v>0</v>
      </c>
      <c r="Q384" s="106">
        <f t="shared" si="240"/>
        <v>0</v>
      </c>
      <c r="R384" s="106">
        <f t="shared" si="241"/>
        <v>0</v>
      </c>
      <c r="S384" s="106">
        <f t="shared" si="242"/>
        <v>0</v>
      </c>
      <c r="T384" s="106">
        <f t="shared" si="243"/>
        <v>0</v>
      </c>
      <c r="U384" s="106">
        <f t="shared" si="244"/>
        <v>0</v>
      </c>
      <c r="V384" s="106">
        <f t="shared" si="245"/>
        <v>0</v>
      </c>
      <c r="W384" s="106">
        <f t="shared" si="246"/>
        <v>0</v>
      </c>
      <c r="X384" s="106">
        <f t="shared" si="247"/>
        <v>0</v>
      </c>
      <c r="Y384" s="98">
        <f t="shared" si="248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30"/>
        <v>368</v>
      </c>
      <c r="C385" s="97">
        <v>39701</v>
      </c>
      <c r="E385" s="107" t="s">
        <v>308</v>
      </c>
      <c r="G385" s="118">
        <v>6.4</v>
      </c>
      <c r="H385" s="106" t="str">
        <f t="shared" si="232"/>
        <v>P, S, T &amp; D Plant - Demand</v>
      </c>
      <c r="I385" s="98">
        <f>'DepExp. Class.'!K$118</f>
        <v>0</v>
      </c>
      <c r="J385" s="106">
        <f t="shared" si="233"/>
        <v>0</v>
      </c>
      <c r="K385" s="106">
        <f t="shared" si="234"/>
        <v>0</v>
      </c>
      <c r="L385" s="106">
        <f t="shared" si="235"/>
        <v>0</v>
      </c>
      <c r="M385" s="106">
        <f t="shared" si="236"/>
        <v>0</v>
      </c>
      <c r="N385" s="106">
        <f t="shared" si="237"/>
        <v>0</v>
      </c>
      <c r="O385" s="106">
        <f t="shared" si="238"/>
        <v>0</v>
      </c>
      <c r="P385" s="106">
        <f t="shared" si="239"/>
        <v>0</v>
      </c>
      <c r="Q385" s="106">
        <f t="shared" si="240"/>
        <v>0</v>
      </c>
      <c r="R385" s="106">
        <f t="shared" si="241"/>
        <v>0</v>
      </c>
      <c r="S385" s="106">
        <f t="shared" si="242"/>
        <v>0</v>
      </c>
      <c r="T385" s="106">
        <f t="shared" si="243"/>
        <v>0</v>
      </c>
      <c r="U385" s="106">
        <f t="shared" si="244"/>
        <v>0</v>
      </c>
      <c r="V385" s="106">
        <f t="shared" si="245"/>
        <v>0</v>
      </c>
      <c r="W385" s="106">
        <f t="shared" si="246"/>
        <v>0</v>
      </c>
      <c r="X385" s="106">
        <f t="shared" si="247"/>
        <v>0</v>
      </c>
      <c r="Y385" s="98">
        <f t="shared" si="248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30"/>
        <v>369</v>
      </c>
      <c r="C386" s="97">
        <v>39702</v>
      </c>
      <c r="E386" s="107" t="s">
        <v>309</v>
      </c>
      <c r="G386" s="118">
        <v>6.4</v>
      </c>
      <c r="H386" s="106" t="str">
        <f t="shared" si="232"/>
        <v>P, S, T &amp; D Plant - Demand</v>
      </c>
      <c r="I386" s="98">
        <f>'DepExp. Class.'!K$119</f>
        <v>0</v>
      </c>
      <c r="J386" s="106">
        <f t="shared" si="233"/>
        <v>0</v>
      </c>
      <c r="K386" s="106">
        <f t="shared" si="234"/>
        <v>0</v>
      </c>
      <c r="L386" s="106">
        <f t="shared" si="235"/>
        <v>0</v>
      </c>
      <c r="M386" s="106">
        <f t="shared" si="236"/>
        <v>0</v>
      </c>
      <c r="N386" s="106">
        <f t="shared" si="237"/>
        <v>0</v>
      </c>
      <c r="O386" s="106">
        <f t="shared" si="238"/>
        <v>0</v>
      </c>
      <c r="P386" s="106">
        <f t="shared" si="239"/>
        <v>0</v>
      </c>
      <c r="Q386" s="106">
        <f t="shared" si="240"/>
        <v>0</v>
      </c>
      <c r="R386" s="106">
        <f t="shared" si="241"/>
        <v>0</v>
      </c>
      <c r="S386" s="106">
        <f t="shared" si="242"/>
        <v>0</v>
      </c>
      <c r="T386" s="106">
        <f t="shared" si="243"/>
        <v>0</v>
      </c>
      <c r="U386" s="106">
        <f t="shared" si="244"/>
        <v>0</v>
      </c>
      <c r="V386" s="106">
        <f t="shared" si="245"/>
        <v>0</v>
      </c>
      <c r="W386" s="106">
        <f t="shared" si="246"/>
        <v>0</v>
      </c>
      <c r="X386" s="106">
        <f t="shared" si="247"/>
        <v>0</v>
      </c>
      <c r="Y386" s="98">
        <f t="shared" si="248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30"/>
        <v>370</v>
      </c>
      <c r="C387" s="97">
        <v>39705</v>
      </c>
      <c r="E387" s="107" t="s">
        <v>310</v>
      </c>
      <c r="G387" s="118">
        <v>6.4</v>
      </c>
      <c r="H387" s="106" t="str">
        <f t="shared" si="232"/>
        <v>P, S, T &amp; D Plant - Demand</v>
      </c>
      <c r="I387" s="98">
        <f>'DepExp. Class.'!K$120</f>
        <v>111499.87403862043</v>
      </c>
      <c r="J387" s="106">
        <f t="shared" si="233"/>
        <v>51935.985116585049</v>
      </c>
      <c r="K387" s="106">
        <f t="shared" si="234"/>
        <v>28024.923150811686</v>
      </c>
      <c r="L387" s="106">
        <f t="shared" si="235"/>
        <v>635.99252264361212</v>
      </c>
      <c r="M387" s="106">
        <f t="shared" si="236"/>
        <v>16172.439608316061</v>
      </c>
      <c r="N387" s="106">
        <f t="shared" si="237"/>
        <v>14730.533640264019</v>
      </c>
      <c r="O387" s="106">
        <f t="shared" si="238"/>
        <v>0</v>
      </c>
      <c r="P387" s="106">
        <f t="shared" si="239"/>
        <v>0</v>
      </c>
      <c r="Q387" s="106">
        <f t="shared" si="240"/>
        <v>0</v>
      </c>
      <c r="R387" s="106">
        <f t="shared" si="241"/>
        <v>0</v>
      </c>
      <c r="S387" s="106">
        <f t="shared" si="242"/>
        <v>0</v>
      </c>
      <c r="T387" s="106">
        <f t="shared" si="243"/>
        <v>0</v>
      </c>
      <c r="U387" s="106">
        <f t="shared" si="244"/>
        <v>0</v>
      </c>
      <c r="V387" s="106">
        <f t="shared" si="245"/>
        <v>0</v>
      </c>
      <c r="W387" s="106">
        <f t="shared" si="246"/>
        <v>0</v>
      </c>
      <c r="X387" s="106">
        <f t="shared" si="247"/>
        <v>0</v>
      </c>
      <c r="Y387" s="98">
        <f t="shared" si="248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30"/>
        <v>371</v>
      </c>
      <c r="C388" s="97">
        <v>39800</v>
      </c>
      <c r="E388" s="107" t="s">
        <v>311</v>
      </c>
      <c r="G388" s="118">
        <v>6.4</v>
      </c>
      <c r="H388" s="106" t="str">
        <f t="shared" si="232"/>
        <v>P, S, T &amp; D Plant - Demand</v>
      </c>
      <c r="I388" s="98">
        <f>'DepExp. Class.'!K$121</f>
        <v>0</v>
      </c>
      <c r="J388" s="106">
        <f t="shared" si="233"/>
        <v>0</v>
      </c>
      <c r="K388" s="106">
        <f t="shared" si="234"/>
        <v>0</v>
      </c>
      <c r="L388" s="106">
        <f t="shared" si="235"/>
        <v>0</v>
      </c>
      <c r="M388" s="106">
        <f t="shared" si="236"/>
        <v>0</v>
      </c>
      <c r="N388" s="106">
        <f t="shared" si="237"/>
        <v>0</v>
      </c>
      <c r="O388" s="106">
        <f t="shared" si="238"/>
        <v>0</v>
      </c>
      <c r="P388" s="106">
        <f t="shared" si="239"/>
        <v>0</v>
      </c>
      <c r="Q388" s="106">
        <f t="shared" si="240"/>
        <v>0</v>
      </c>
      <c r="R388" s="106">
        <f t="shared" si="241"/>
        <v>0</v>
      </c>
      <c r="S388" s="106">
        <f t="shared" si="242"/>
        <v>0</v>
      </c>
      <c r="T388" s="106">
        <f t="shared" si="243"/>
        <v>0</v>
      </c>
      <c r="U388" s="106">
        <f t="shared" si="244"/>
        <v>0</v>
      </c>
      <c r="V388" s="106">
        <f t="shared" si="245"/>
        <v>0</v>
      </c>
      <c r="W388" s="106">
        <f t="shared" si="246"/>
        <v>0</v>
      </c>
      <c r="X388" s="106">
        <f t="shared" si="247"/>
        <v>0</v>
      </c>
      <c r="Y388" s="98">
        <f t="shared" si="248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30"/>
        <v>372</v>
      </c>
      <c r="C389" s="97">
        <v>39900</v>
      </c>
      <c r="E389" s="107" t="s">
        <v>312</v>
      </c>
      <c r="G389" s="118">
        <v>6.4</v>
      </c>
      <c r="H389" s="106" t="str">
        <f t="shared" si="232"/>
        <v>P, S, T &amp; D Plant - Demand</v>
      </c>
      <c r="I389" s="98">
        <f>'DepExp. Class.'!K$122</f>
        <v>2199.8543367479306</v>
      </c>
      <c r="J389" s="106">
        <f t="shared" si="233"/>
        <v>1024.6792032466517</v>
      </c>
      <c r="K389" s="106">
        <f t="shared" si="234"/>
        <v>552.92213791189113</v>
      </c>
      <c r="L389" s="106">
        <f t="shared" si="235"/>
        <v>12.547914705196893</v>
      </c>
      <c r="M389" s="106">
        <f t="shared" si="236"/>
        <v>319.07669595954172</v>
      </c>
      <c r="N389" s="106">
        <f t="shared" si="237"/>
        <v>290.62838492464925</v>
      </c>
      <c r="O389" s="106">
        <f t="shared" si="238"/>
        <v>0</v>
      </c>
      <c r="P389" s="106">
        <f t="shared" si="239"/>
        <v>0</v>
      </c>
      <c r="Q389" s="106">
        <f t="shared" si="240"/>
        <v>0</v>
      </c>
      <c r="R389" s="106">
        <f t="shared" si="241"/>
        <v>0</v>
      </c>
      <c r="S389" s="106">
        <f t="shared" si="242"/>
        <v>0</v>
      </c>
      <c r="T389" s="106">
        <f t="shared" si="243"/>
        <v>0</v>
      </c>
      <c r="U389" s="106">
        <f t="shared" si="244"/>
        <v>0</v>
      </c>
      <c r="V389" s="106">
        <f t="shared" si="245"/>
        <v>0</v>
      </c>
      <c r="W389" s="106">
        <f t="shared" si="246"/>
        <v>0</v>
      </c>
      <c r="X389" s="106">
        <f t="shared" si="247"/>
        <v>0</v>
      </c>
      <c r="Y389" s="98">
        <f t="shared" si="248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30"/>
        <v>373</v>
      </c>
      <c r="C390" s="97">
        <v>39901</v>
      </c>
      <c r="E390" s="107" t="s">
        <v>313</v>
      </c>
      <c r="G390" s="118">
        <v>6.4</v>
      </c>
      <c r="H390" s="106" t="str">
        <f t="shared" si="232"/>
        <v>P, S, T &amp; D Plant - Demand</v>
      </c>
      <c r="I390" s="98">
        <f>'DepExp. Class.'!K$123</f>
        <v>0</v>
      </c>
      <c r="J390" s="106">
        <f t="shared" si="233"/>
        <v>0</v>
      </c>
      <c r="K390" s="106">
        <f t="shared" si="234"/>
        <v>0</v>
      </c>
      <c r="L390" s="106">
        <f t="shared" si="235"/>
        <v>0</v>
      </c>
      <c r="M390" s="106">
        <f t="shared" si="236"/>
        <v>0</v>
      </c>
      <c r="N390" s="106">
        <f t="shared" si="237"/>
        <v>0</v>
      </c>
      <c r="O390" s="106">
        <f t="shared" si="238"/>
        <v>0</v>
      </c>
      <c r="P390" s="106">
        <f t="shared" si="239"/>
        <v>0</v>
      </c>
      <c r="Q390" s="106">
        <f t="shared" si="240"/>
        <v>0</v>
      </c>
      <c r="R390" s="106">
        <f t="shared" si="241"/>
        <v>0</v>
      </c>
      <c r="S390" s="106">
        <f t="shared" si="242"/>
        <v>0</v>
      </c>
      <c r="T390" s="106">
        <f t="shared" si="243"/>
        <v>0</v>
      </c>
      <c r="U390" s="106">
        <f t="shared" si="244"/>
        <v>0</v>
      </c>
      <c r="V390" s="106">
        <f t="shared" si="245"/>
        <v>0</v>
      </c>
      <c r="W390" s="106">
        <f t="shared" si="246"/>
        <v>0</v>
      </c>
      <c r="X390" s="106">
        <f t="shared" si="247"/>
        <v>0</v>
      </c>
      <c r="Y390" s="98">
        <f t="shared" si="248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30"/>
        <v>374</v>
      </c>
      <c r="C391" s="97">
        <v>39902</v>
      </c>
      <c r="E391" s="107" t="s">
        <v>314</v>
      </c>
      <c r="G391" s="118">
        <v>6.4</v>
      </c>
      <c r="H391" s="106" t="str">
        <f t="shared" si="232"/>
        <v>P, S, T &amp; D Plant - Demand</v>
      </c>
      <c r="I391" s="98">
        <f>'DepExp. Class.'!K$124</f>
        <v>8267.4289701694051</v>
      </c>
      <c r="J391" s="106">
        <f t="shared" si="233"/>
        <v>3850.9197579758534</v>
      </c>
      <c r="K391" s="106">
        <f t="shared" si="234"/>
        <v>2077.9759936189657</v>
      </c>
      <c r="L391" s="106">
        <f t="shared" si="235"/>
        <v>47.157210282530798</v>
      </c>
      <c r="M391" s="106">
        <f t="shared" si="236"/>
        <v>1199.1448141887215</v>
      </c>
      <c r="N391" s="106">
        <f t="shared" si="237"/>
        <v>1092.231194103334</v>
      </c>
      <c r="O391" s="106">
        <f t="shared" si="238"/>
        <v>0</v>
      </c>
      <c r="P391" s="106">
        <f t="shared" si="239"/>
        <v>0</v>
      </c>
      <c r="Q391" s="106">
        <f t="shared" si="240"/>
        <v>0</v>
      </c>
      <c r="R391" s="106">
        <f t="shared" si="241"/>
        <v>0</v>
      </c>
      <c r="S391" s="106">
        <f t="shared" si="242"/>
        <v>0</v>
      </c>
      <c r="T391" s="106">
        <f t="shared" si="243"/>
        <v>0</v>
      </c>
      <c r="U391" s="106">
        <f t="shared" si="244"/>
        <v>0</v>
      </c>
      <c r="V391" s="106">
        <f t="shared" si="245"/>
        <v>0</v>
      </c>
      <c r="W391" s="106">
        <f t="shared" si="246"/>
        <v>0</v>
      </c>
      <c r="X391" s="106">
        <f t="shared" si="247"/>
        <v>0</v>
      </c>
      <c r="Y391" s="98">
        <f t="shared" si="248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30"/>
        <v>375</v>
      </c>
      <c r="C392" s="97">
        <v>39903</v>
      </c>
      <c r="E392" s="107" t="s">
        <v>315</v>
      </c>
      <c r="G392" s="118">
        <v>6.4</v>
      </c>
      <c r="H392" s="106" t="str">
        <f t="shared" si="232"/>
        <v>P, S, T &amp; D Plant - Demand</v>
      </c>
      <c r="I392" s="98">
        <f>'DepExp. Class.'!K$125</f>
        <v>0</v>
      </c>
      <c r="J392" s="106">
        <f t="shared" si="233"/>
        <v>0</v>
      </c>
      <c r="K392" s="106">
        <f t="shared" si="234"/>
        <v>0</v>
      </c>
      <c r="L392" s="106">
        <f t="shared" si="235"/>
        <v>0</v>
      </c>
      <c r="M392" s="106">
        <f t="shared" si="236"/>
        <v>0</v>
      </c>
      <c r="N392" s="106">
        <f t="shared" si="237"/>
        <v>0</v>
      </c>
      <c r="O392" s="106">
        <f t="shared" si="238"/>
        <v>0</v>
      </c>
      <c r="P392" s="106">
        <f t="shared" si="239"/>
        <v>0</v>
      </c>
      <c r="Q392" s="106">
        <f t="shared" si="240"/>
        <v>0</v>
      </c>
      <c r="R392" s="106">
        <f t="shared" si="241"/>
        <v>0</v>
      </c>
      <c r="S392" s="106">
        <f t="shared" si="242"/>
        <v>0</v>
      </c>
      <c r="T392" s="106">
        <f t="shared" si="243"/>
        <v>0</v>
      </c>
      <c r="U392" s="106">
        <f t="shared" si="244"/>
        <v>0</v>
      </c>
      <c r="V392" s="106">
        <f t="shared" si="245"/>
        <v>0</v>
      </c>
      <c r="W392" s="106">
        <f t="shared" si="246"/>
        <v>0</v>
      </c>
      <c r="X392" s="106">
        <f t="shared" si="247"/>
        <v>0</v>
      </c>
      <c r="Y392" s="98">
        <f t="shared" si="248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30"/>
        <v>376</v>
      </c>
      <c r="C393" s="97">
        <v>39904</v>
      </c>
      <c r="E393" s="107" t="s">
        <v>316</v>
      </c>
      <c r="G393" s="118">
        <v>6.4</v>
      </c>
      <c r="H393" s="106" t="str">
        <f t="shared" si="232"/>
        <v>P, S, T &amp; D Plant - Demand</v>
      </c>
      <c r="I393" s="98">
        <f>'DepExp. Class.'!K$126</f>
        <v>0</v>
      </c>
      <c r="J393" s="106">
        <f t="shared" si="233"/>
        <v>0</v>
      </c>
      <c r="K393" s="106">
        <f t="shared" si="234"/>
        <v>0</v>
      </c>
      <c r="L393" s="106">
        <f t="shared" si="235"/>
        <v>0</v>
      </c>
      <c r="M393" s="106">
        <f t="shared" si="236"/>
        <v>0</v>
      </c>
      <c r="N393" s="106">
        <f t="shared" si="237"/>
        <v>0</v>
      </c>
      <c r="O393" s="106">
        <f t="shared" si="238"/>
        <v>0</v>
      </c>
      <c r="P393" s="106">
        <f t="shared" si="239"/>
        <v>0</v>
      </c>
      <c r="Q393" s="106">
        <f t="shared" si="240"/>
        <v>0</v>
      </c>
      <c r="R393" s="106">
        <f t="shared" si="241"/>
        <v>0</v>
      </c>
      <c r="S393" s="106">
        <f t="shared" si="242"/>
        <v>0</v>
      </c>
      <c r="T393" s="106">
        <f t="shared" si="243"/>
        <v>0</v>
      </c>
      <c r="U393" s="106">
        <f t="shared" si="244"/>
        <v>0</v>
      </c>
      <c r="V393" s="106">
        <f t="shared" si="245"/>
        <v>0</v>
      </c>
      <c r="W393" s="106">
        <f t="shared" si="246"/>
        <v>0</v>
      </c>
      <c r="X393" s="106">
        <f t="shared" si="247"/>
        <v>0</v>
      </c>
      <c r="Y393" s="98">
        <f t="shared" si="248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30"/>
        <v>377</v>
      </c>
      <c r="C394" s="97">
        <v>39905</v>
      </c>
      <c r="E394" s="107" t="s">
        <v>317</v>
      </c>
      <c r="G394" s="118">
        <v>6.4</v>
      </c>
      <c r="H394" s="106" t="str">
        <f t="shared" si="232"/>
        <v>P, S, T &amp; D Plant - Demand</v>
      </c>
      <c r="I394" s="98">
        <f>'DepExp. Class.'!K$127</f>
        <v>1502.0945891392673</v>
      </c>
      <c r="J394" s="106">
        <f t="shared" si="233"/>
        <v>699.66681933845496</v>
      </c>
      <c r="K394" s="106">
        <f t="shared" si="234"/>
        <v>377.54379355887988</v>
      </c>
      <c r="L394" s="106">
        <f t="shared" si="235"/>
        <v>8.5679103697023589</v>
      </c>
      <c r="M394" s="106">
        <f t="shared" si="236"/>
        <v>217.8705064762573</v>
      </c>
      <c r="N394" s="106">
        <f t="shared" si="237"/>
        <v>198.44555939597279</v>
      </c>
      <c r="O394" s="106">
        <f t="shared" si="238"/>
        <v>0</v>
      </c>
      <c r="P394" s="106">
        <f t="shared" si="239"/>
        <v>0</v>
      </c>
      <c r="Q394" s="106">
        <f t="shared" si="240"/>
        <v>0</v>
      </c>
      <c r="R394" s="106">
        <f t="shared" si="241"/>
        <v>0</v>
      </c>
      <c r="S394" s="106">
        <f t="shared" si="242"/>
        <v>0</v>
      </c>
      <c r="T394" s="106">
        <f t="shared" si="243"/>
        <v>0</v>
      </c>
      <c r="U394" s="106">
        <f t="shared" si="244"/>
        <v>0</v>
      </c>
      <c r="V394" s="106">
        <f t="shared" si="245"/>
        <v>0</v>
      </c>
      <c r="W394" s="106">
        <f t="shared" si="246"/>
        <v>0</v>
      </c>
      <c r="X394" s="106">
        <f t="shared" si="247"/>
        <v>0</v>
      </c>
      <c r="Y394" s="98">
        <f t="shared" si="248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30"/>
        <v>378</v>
      </c>
      <c r="C395" s="97">
        <v>39906</v>
      </c>
      <c r="E395" s="107" t="s">
        <v>318</v>
      </c>
      <c r="G395" s="118">
        <v>6.4</v>
      </c>
      <c r="H395" s="106" t="str">
        <f t="shared" si="232"/>
        <v>P, S, T &amp; D Plant - Demand</v>
      </c>
      <c r="I395" s="98">
        <f>'DepExp. Class.'!K$128</f>
        <v>0</v>
      </c>
      <c r="J395" s="106">
        <f t="shared" si="233"/>
        <v>0</v>
      </c>
      <c r="K395" s="106">
        <f t="shared" si="234"/>
        <v>0</v>
      </c>
      <c r="L395" s="106">
        <f t="shared" si="235"/>
        <v>0</v>
      </c>
      <c r="M395" s="106">
        <f t="shared" si="236"/>
        <v>0</v>
      </c>
      <c r="N395" s="106">
        <f t="shared" si="237"/>
        <v>0</v>
      </c>
      <c r="O395" s="106">
        <f t="shared" si="238"/>
        <v>0</v>
      </c>
      <c r="P395" s="106">
        <f t="shared" si="239"/>
        <v>0</v>
      </c>
      <c r="Q395" s="106">
        <f t="shared" si="240"/>
        <v>0</v>
      </c>
      <c r="R395" s="106">
        <f t="shared" si="241"/>
        <v>0</v>
      </c>
      <c r="S395" s="106">
        <f t="shared" si="242"/>
        <v>0</v>
      </c>
      <c r="T395" s="106">
        <f t="shared" si="243"/>
        <v>0</v>
      </c>
      <c r="U395" s="106">
        <f t="shared" si="244"/>
        <v>0</v>
      </c>
      <c r="V395" s="106">
        <f t="shared" si="245"/>
        <v>0</v>
      </c>
      <c r="W395" s="106">
        <f t="shared" si="246"/>
        <v>0</v>
      </c>
      <c r="X395" s="106">
        <f t="shared" si="247"/>
        <v>0</v>
      </c>
      <c r="Y395" s="98">
        <f t="shared" si="248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30"/>
        <v>379</v>
      </c>
      <c r="C396" s="97">
        <v>39907</v>
      </c>
      <c r="E396" s="107" t="s">
        <v>319</v>
      </c>
      <c r="G396" s="118">
        <v>6.4</v>
      </c>
      <c r="H396" s="106" t="str">
        <f t="shared" si="232"/>
        <v>P, S, T &amp; D Plant - Demand</v>
      </c>
      <c r="I396" s="98">
        <f>'DepExp. Class.'!K$129</f>
        <v>0</v>
      </c>
      <c r="J396" s="106">
        <f t="shared" si="233"/>
        <v>0</v>
      </c>
      <c r="K396" s="106">
        <f t="shared" si="234"/>
        <v>0</v>
      </c>
      <c r="L396" s="106">
        <f t="shared" si="235"/>
        <v>0</v>
      </c>
      <c r="M396" s="106">
        <f t="shared" si="236"/>
        <v>0</v>
      </c>
      <c r="N396" s="106">
        <f t="shared" si="237"/>
        <v>0</v>
      </c>
      <c r="O396" s="106">
        <f t="shared" si="238"/>
        <v>0</v>
      </c>
      <c r="P396" s="106">
        <f t="shared" si="239"/>
        <v>0</v>
      </c>
      <c r="Q396" s="106">
        <f t="shared" si="240"/>
        <v>0</v>
      </c>
      <c r="R396" s="106">
        <f t="shared" si="241"/>
        <v>0</v>
      </c>
      <c r="S396" s="106">
        <f t="shared" si="242"/>
        <v>0</v>
      </c>
      <c r="T396" s="106">
        <f t="shared" si="243"/>
        <v>0</v>
      </c>
      <c r="U396" s="106">
        <f t="shared" si="244"/>
        <v>0</v>
      </c>
      <c r="V396" s="106">
        <f t="shared" si="245"/>
        <v>0</v>
      </c>
      <c r="W396" s="106">
        <f t="shared" si="246"/>
        <v>0</v>
      </c>
      <c r="X396" s="106">
        <f t="shared" si="247"/>
        <v>0</v>
      </c>
      <c r="Y396" s="98">
        <f t="shared" si="248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30"/>
        <v>380</v>
      </c>
      <c r="C397" s="97">
        <v>39908</v>
      </c>
      <c r="E397" s="107" t="s">
        <v>320</v>
      </c>
      <c r="G397" s="118">
        <v>6.4</v>
      </c>
      <c r="H397" s="106" t="str">
        <f t="shared" si="232"/>
        <v>P, S, T &amp; D Plant - Demand</v>
      </c>
      <c r="I397" s="98">
        <f>'DepExp. Class.'!K$130</f>
        <v>2153.2553658742954</v>
      </c>
      <c r="J397" s="106">
        <f t="shared" si="233"/>
        <v>1002.9736768628011</v>
      </c>
      <c r="K397" s="106">
        <f t="shared" si="234"/>
        <v>541.20972488092923</v>
      </c>
      <c r="L397" s="106">
        <f t="shared" si="235"/>
        <v>12.282115328345094</v>
      </c>
      <c r="M397" s="106">
        <f t="shared" si="236"/>
        <v>312.31777314674542</v>
      </c>
      <c r="N397" s="106">
        <f t="shared" si="237"/>
        <v>284.47207565547455</v>
      </c>
      <c r="O397" s="106">
        <f t="shared" si="238"/>
        <v>0</v>
      </c>
      <c r="P397" s="106">
        <f t="shared" si="239"/>
        <v>0</v>
      </c>
      <c r="Q397" s="106">
        <f t="shared" si="240"/>
        <v>0</v>
      </c>
      <c r="R397" s="106">
        <f t="shared" si="241"/>
        <v>0</v>
      </c>
      <c r="S397" s="106">
        <f t="shared" si="242"/>
        <v>0</v>
      </c>
      <c r="T397" s="106">
        <f t="shared" si="243"/>
        <v>0</v>
      </c>
      <c r="U397" s="106">
        <f t="shared" si="244"/>
        <v>0</v>
      </c>
      <c r="V397" s="106">
        <f t="shared" si="245"/>
        <v>0</v>
      </c>
      <c r="W397" s="106">
        <f t="shared" si="246"/>
        <v>0</v>
      </c>
      <c r="X397" s="106">
        <f t="shared" si="247"/>
        <v>0</v>
      </c>
      <c r="Y397" s="98">
        <f t="shared" si="248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30"/>
        <v>381</v>
      </c>
      <c r="C398" s="97">
        <v>40600</v>
      </c>
      <c r="E398" s="107" t="s">
        <v>548</v>
      </c>
      <c r="G398" s="118">
        <v>6.4</v>
      </c>
      <c r="H398" s="106" t="str">
        <f t="shared" si="232"/>
        <v>P, S, T &amp; D Plant - Demand</v>
      </c>
      <c r="I398" s="98">
        <f>'DepExp. Class.'!K$131</f>
        <v>21383.516312860917</v>
      </c>
      <c r="J398" s="106">
        <f t="shared" si="233"/>
        <v>9960.3160500461781</v>
      </c>
      <c r="K398" s="106">
        <f t="shared" si="234"/>
        <v>5374.6374740700112</v>
      </c>
      <c r="L398" s="106">
        <f t="shared" si="235"/>
        <v>121.97104795021268</v>
      </c>
      <c r="M398" s="106">
        <f t="shared" si="236"/>
        <v>3101.5606893277823</v>
      </c>
      <c r="N398" s="106">
        <f t="shared" si="237"/>
        <v>2825.0310514667326</v>
      </c>
      <c r="O398" s="106">
        <f t="shared" si="238"/>
        <v>0</v>
      </c>
      <c r="P398" s="106">
        <f t="shared" si="239"/>
        <v>0</v>
      </c>
      <c r="Q398" s="106">
        <f t="shared" si="240"/>
        <v>0</v>
      </c>
      <c r="R398" s="106">
        <f t="shared" si="241"/>
        <v>0</v>
      </c>
      <c r="S398" s="106">
        <f t="shared" si="242"/>
        <v>0</v>
      </c>
      <c r="T398" s="106">
        <f t="shared" si="243"/>
        <v>0</v>
      </c>
      <c r="U398" s="106">
        <f t="shared" si="244"/>
        <v>0</v>
      </c>
      <c r="V398" s="106">
        <f t="shared" si="245"/>
        <v>0</v>
      </c>
      <c r="W398" s="106">
        <f t="shared" si="246"/>
        <v>0</v>
      </c>
      <c r="X398" s="106">
        <f t="shared" si="247"/>
        <v>0</v>
      </c>
      <c r="Y398" s="98">
        <f t="shared" si="248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30"/>
        <v>382</v>
      </c>
      <c r="C399" s="103"/>
      <c r="E399" s="107"/>
      <c r="G399" s="118"/>
      <c r="H399" s="106"/>
      <c r="I399" s="98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98"/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30"/>
        <v>383</v>
      </c>
      <c r="G400" s="11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30"/>
        <v>384</v>
      </c>
      <c r="D401" s="97" t="s">
        <v>149</v>
      </c>
      <c r="G401" s="118"/>
      <c r="H401" s="106"/>
      <c r="I401" s="98">
        <f>'DepExp. Class.'!K$134</f>
        <v>406776.83755321545</v>
      </c>
      <c r="J401" s="98">
        <f>SUM(J365:J399)</f>
        <v>189474.25692712222</v>
      </c>
      <c r="K401" s="98">
        <f t="shared" ref="K401:X401" si="249">SUM(K365:K399)</f>
        <v>102241.27794091024</v>
      </c>
      <c r="L401" s="98">
        <f t="shared" si="249"/>
        <v>2320.2450164100765</v>
      </c>
      <c r="M401" s="98">
        <f t="shared" si="249"/>
        <v>59000.728889725346</v>
      </c>
      <c r="N401" s="98">
        <f t="shared" si="249"/>
        <v>53740.328779047559</v>
      </c>
      <c r="O401" s="98">
        <f t="shared" si="249"/>
        <v>0</v>
      </c>
      <c r="P401" s="98">
        <f t="shared" si="249"/>
        <v>0</v>
      </c>
      <c r="Q401" s="98">
        <f t="shared" si="249"/>
        <v>0</v>
      </c>
      <c r="R401" s="98">
        <f t="shared" si="249"/>
        <v>0</v>
      </c>
      <c r="S401" s="98">
        <f t="shared" si="249"/>
        <v>0</v>
      </c>
      <c r="T401" s="98">
        <f t="shared" si="249"/>
        <v>0</v>
      </c>
      <c r="U401" s="98">
        <f t="shared" si="249"/>
        <v>0</v>
      </c>
      <c r="V401" s="98">
        <f t="shared" si="249"/>
        <v>0</v>
      </c>
      <c r="W401" s="98">
        <f t="shared" si="249"/>
        <v>0</v>
      </c>
      <c r="X401" s="98">
        <f t="shared" si="249"/>
        <v>0</v>
      </c>
      <c r="Y401" s="98">
        <f>SUM(J401:X401)-I401</f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30"/>
        <v>385</v>
      </c>
      <c r="G402" s="118"/>
      <c r="I402" s="98"/>
      <c r="J402" s="120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30"/>
        <v>386</v>
      </c>
      <c r="D403" s="97" t="s">
        <v>356</v>
      </c>
      <c r="G403" s="118"/>
      <c r="I403" s="98">
        <f>'DepExp. Class.'!K$136</f>
        <v>6346128.7239712924</v>
      </c>
      <c r="J403" s="98">
        <f>J401+J361+J333+J319+J297+J285</f>
        <v>2955989.4107319294</v>
      </c>
      <c r="K403" s="98">
        <f t="shared" ref="K403:X403" si="250">K401+K361+K333+K319+K297+K285</f>
        <v>1595067.0018950149</v>
      </c>
      <c r="L403" s="98">
        <f t="shared" si="250"/>
        <v>36198.161217488028</v>
      </c>
      <c r="M403" s="98">
        <f t="shared" si="250"/>
        <v>920470.84734352794</v>
      </c>
      <c r="N403" s="98">
        <f t="shared" si="250"/>
        <v>838403.30278333242</v>
      </c>
      <c r="O403" s="98">
        <f t="shared" si="250"/>
        <v>0</v>
      </c>
      <c r="P403" s="98">
        <f t="shared" si="250"/>
        <v>0</v>
      </c>
      <c r="Q403" s="98">
        <f t="shared" si="250"/>
        <v>0</v>
      </c>
      <c r="R403" s="98">
        <f t="shared" si="250"/>
        <v>0</v>
      </c>
      <c r="S403" s="98">
        <f t="shared" si="250"/>
        <v>0</v>
      </c>
      <c r="T403" s="98">
        <f t="shared" si="250"/>
        <v>0</v>
      </c>
      <c r="U403" s="98">
        <f t="shared" si="250"/>
        <v>0</v>
      </c>
      <c r="V403" s="98">
        <f t="shared" si="250"/>
        <v>0</v>
      </c>
      <c r="W403" s="98">
        <f t="shared" si="250"/>
        <v>0</v>
      </c>
      <c r="X403" s="98">
        <f t="shared" si="250"/>
        <v>0</v>
      </c>
      <c r="Y403" s="98">
        <f>SUM(J403:X403)-I403</f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30"/>
        <v>387</v>
      </c>
      <c r="G404" s="118"/>
      <c r="I404" s="98"/>
      <c r="J404" s="120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30"/>
        <v>388</v>
      </c>
      <c r="D405" s="97" t="s">
        <v>347</v>
      </c>
      <c r="G405" s="118"/>
      <c r="H405" s="106"/>
      <c r="I405" s="98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98"/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30"/>
        <v>389</v>
      </c>
      <c r="G406" s="118"/>
      <c r="H406" s="106"/>
      <c r="I406" s="98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98"/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30"/>
        <v>390</v>
      </c>
      <c r="D407" s="97" t="s">
        <v>322</v>
      </c>
      <c r="G407" s="118"/>
      <c r="H407" s="106"/>
      <c r="I407" s="98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30"/>
        <v>391</v>
      </c>
      <c r="G408" s="118"/>
      <c r="H408" s="106"/>
      <c r="I408" s="98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98"/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30"/>
        <v>392</v>
      </c>
      <c r="C409" s="97">
        <v>30100</v>
      </c>
      <c r="E409" s="107" t="s">
        <v>323</v>
      </c>
      <c r="G409" s="118">
        <v>99</v>
      </c>
      <c r="H409" s="106" t="str">
        <f t="shared" ref="H409:H450" si="251">VLOOKUP($G409,alloc,3)</f>
        <v>-</v>
      </c>
      <c r="I409" s="98">
        <f>'DepExp. Class.'!K$142</f>
        <v>0</v>
      </c>
      <c r="J409" s="106">
        <f t="shared" ref="J409:J450" si="252">$I409*VLOOKUP($G409,alloc,6)</f>
        <v>0</v>
      </c>
      <c r="K409" s="106">
        <f t="shared" ref="K409:K450" si="253">$I409*VLOOKUP($G409,alloc,7)</f>
        <v>0</v>
      </c>
      <c r="L409" s="106">
        <f t="shared" ref="L409:L450" si="254">$I409*VLOOKUP($G409,alloc,8)</f>
        <v>0</v>
      </c>
      <c r="M409" s="106">
        <f t="shared" ref="M409:M450" si="255">$I409*VLOOKUP($G409,alloc,9)</f>
        <v>0</v>
      </c>
      <c r="N409" s="106">
        <f t="shared" ref="N409:N450" si="256">$I409*VLOOKUP($G409,alloc,10)</f>
        <v>0</v>
      </c>
      <c r="O409" s="106">
        <f t="shared" ref="O409:O450" si="257">$I409*VLOOKUP($G409,alloc,11)</f>
        <v>0</v>
      </c>
      <c r="P409" s="106">
        <f t="shared" ref="P409:P450" si="258">$I409*VLOOKUP($G409,alloc,12)</f>
        <v>0</v>
      </c>
      <c r="Q409" s="106">
        <f t="shared" ref="Q409:Q450" si="259">$I409*VLOOKUP($G409,alloc,13)</f>
        <v>0</v>
      </c>
      <c r="R409" s="106">
        <f t="shared" ref="R409:R450" si="260">$I409*VLOOKUP($G409,alloc,14)</f>
        <v>0</v>
      </c>
      <c r="S409" s="106">
        <f t="shared" ref="S409:S450" si="261">$I409*VLOOKUP($G409,alloc,15)</f>
        <v>0</v>
      </c>
      <c r="T409" s="106">
        <f t="shared" ref="T409:T450" si="262">$I409*VLOOKUP($G409,alloc,16)</f>
        <v>0</v>
      </c>
      <c r="U409" s="106">
        <f t="shared" ref="U409:U450" si="263">$I409*VLOOKUP($G409,alloc,17)</f>
        <v>0</v>
      </c>
      <c r="V409" s="106">
        <f t="shared" ref="V409:V450" si="264">$I409*VLOOKUP($G409,alloc,18)</f>
        <v>0</v>
      </c>
      <c r="W409" s="106">
        <f t="shared" ref="W409:W450" si="265">$I409*VLOOKUP($G409,alloc,19)</f>
        <v>0</v>
      </c>
      <c r="X409" s="106">
        <f t="shared" ref="X409:X450" si="266">$I409*VLOOKUP($G409,alloc,20)</f>
        <v>0</v>
      </c>
      <c r="Y409" s="98">
        <f>SUM(J409:X409)-I409</f>
        <v>0</v>
      </c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30"/>
        <v>393</v>
      </c>
      <c r="C410" s="97">
        <v>30200</v>
      </c>
      <c r="E410" s="107" t="s">
        <v>185</v>
      </c>
      <c r="G410" s="118">
        <v>99</v>
      </c>
      <c r="H410" s="106" t="str">
        <f t="shared" si="251"/>
        <v>-</v>
      </c>
      <c r="I410" s="98">
        <f>'DepExp. Class.'!K$143</f>
        <v>0</v>
      </c>
      <c r="J410" s="106">
        <f t="shared" si="252"/>
        <v>0</v>
      </c>
      <c r="K410" s="106">
        <f t="shared" si="253"/>
        <v>0</v>
      </c>
      <c r="L410" s="106">
        <f t="shared" si="254"/>
        <v>0</v>
      </c>
      <c r="M410" s="106">
        <f t="shared" si="255"/>
        <v>0</v>
      </c>
      <c r="N410" s="106">
        <f t="shared" si="256"/>
        <v>0</v>
      </c>
      <c r="O410" s="106">
        <f t="shared" si="257"/>
        <v>0</v>
      </c>
      <c r="P410" s="106">
        <f t="shared" si="258"/>
        <v>0</v>
      </c>
      <c r="Q410" s="106">
        <f t="shared" si="259"/>
        <v>0</v>
      </c>
      <c r="R410" s="106">
        <f t="shared" si="260"/>
        <v>0</v>
      </c>
      <c r="S410" s="106">
        <f t="shared" si="261"/>
        <v>0</v>
      </c>
      <c r="T410" s="106">
        <f t="shared" si="262"/>
        <v>0</v>
      </c>
      <c r="U410" s="106">
        <f t="shared" si="263"/>
        <v>0</v>
      </c>
      <c r="V410" s="106">
        <f t="shared" si="264"/>
        <v>0</v>
      </c>
      <c r="W410" s="106">
        <f t="shared" si="265"/>
        <v>0</v>
      </c>
      <c r="X410" s="106">
        <f t="shared" si="266"/>
        <v>0</v>
      </c>
      <c r="Y410" s="98">
        <f>SUM(J410:X410)-I410</f>
        <v>0</v>
      </c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ref="A411:A474" si="267">A410+1</f>
        <v>394</v>
      </c>
      <c r="C411" s="97">
        <v>30300</v>
      </c>
      <c r="E411" s="107" t="s">
        <v>324</v>
      </c>
      <c r="G411" s="118">
        <v>99</v>
      </c>
      <c r="H411" s="106" t="str">
        <f t="shared" si="251"/>
        <v>-</v>
      </c>
      <c r="I411" s="98">
        <f>'DepExp. Class.'!K$144</f>
        <v>0</v>
      </c>
      <c r="J411" s="106">
        <f t="shared" si="252"/>
        <v>0</v>
      </c>
      <c r="K411" s="106">
        <f t="shared" si="253"/>
        <v>0</v>
      </c>
      <c r="L411" s="106">
        <f t="shared" si="254"/>
        <v>0</v>
      </c>
      <c r="M411" s="106">
        <f t="shared" si="255"/>
        <v>0</v>
      </c>
      <c r="N411" s="106">
        <f t="shared" si="256"/>
        <v>0</v>
      </c>
      <c r="O411" s="106">
        <f t="shared" si="257"/>
        <v>0</v>
      </c>
      <c r="P411" s="106">
        <f t="shared" si="258"/>
        <v>0</v>
      </c>
      <c r="Q411" s="106">
        <f t="shared" si="259"/>
        <v>0</v>
      </c>
      <c r="R411" s="106">
        <f t="shared" si="260"/>
        <v>0</v>
      </c>
      <c r="S411" s="106">
        <f t="shared" si="261"/>
        <v>0</v>
      </c>
      <c r="T411" s="106">
        <f t="shared" si="262"/>
        <v>0</v>
      </c>
      <c r="U411" s="106">
        <f t="shared" si="263"/>
        <v>0</v>
      </c>
      <c r="V411" s="106">
        <f t="shared" si="264"/>
        <v>0</v>
      </c>
      <c r="W411" s="106">
        <f t="shared" si="265"/>
        <v>0</v>
      </c>
      <c r="X411" s="106">
        <f t="shared" si="266"/>
        <v>0</v>
      </c>
      <c r="Y411" s="98">
        <f>SUM(J411:X411)-I411</f>
        <v>0</v>
      </c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67"/>
        <v>395</v>
      </c>
      <c r="G412" s="118"/>
      <c r="H412" s="106"/>
      <c r="I412" s="98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98"/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si="267"/>
        <v>396</v>
      </c>
      <c r="D413" s="97" t="s">
        <v>325</v>
      </c>
      <c r="G413" s="118"/>
      <c r="H413" s="106"/>
      <c r="I413" s="98">
        <f>'DepExp. Class.'!K$146</f>
        <v>0</v>
      </c>
      <c r="J413" s="106">
        <f>SUM(J409:J411)</f>
        <v>0</v>
      </c>
      <c r="K413" s="106">
        <f t="shared" ref="K413:X413" si="268">SUM(K409:K411)</f>
        <v>0</v>
      </c>
      <c r="L413" s="106">
        <f t="shared" si="268"/>
        <v>0</v>
      </c>
      <c r="M413" s="106">
        <f t="shared" si="268"/>
        <v>0</v>
      </c>
      <c r="N413" s="106">
        <f t="shared" si="268"/>
        <v>0</v>
      </c>
      <c r="O413" s="106">
        <f t="shared" si="268"/>
        <v>0</v>
      </c>
      <c r="P413" s="106">
        <f t="shared" si="268"/>
        <v>0</v>
      </c>
      <c r="Q413" s="106">
        <f t="shared" si="268"/>
        <v>0</v>
      </c>
      <c r="R413" s="106">
        <f t="shared" si="268"/>
        <v>0</v>
      </c>
      <c r="S413" s="106">
        <f t="shared" si="268"/>
        <v>0</v>
      </c>
      <c r="T413" s="106">
        <f t="shared" si="268"/>
        <v>0</v>
      </c>
      <c r="U413" s="106">
        <f t="shared" si="268"/>
        <v>0</v>
      </c>
      <c r="V413" s="106">
        <f t="shared" si="268"/>
        <v>0</v>
      </c>
      <c r="W413" s="106">
        <f t="shared" si="268"/>
        <v>0</v>
      </c>
      <c r="X413" s="106">
        <f t="shared" si="268"/>
        <v>0</v>
      </c>
      <c r="Y413" s="98">
        <f>SUM(J413:X413)-I413</f>
        <v>0</v>
      </c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67"/>
        <v>397</v>
      </c>
      <c r="G414" s="118"/>
      <c r="H414" s="106"/>
      <c r="I414" s="98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67"/>
        <v>398</v>
      </c>
      <c r="D415" s="97" t="s">
        <v>148</v>
      </c>
      <c r="G415" s="118"/>
      <c r="H415" s="106"/>
      <c r="I415" s="98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67"/>
        <v>399</v>
      </c>
      <c r="G416" s="118"/>
      <c r="H416" s="106"/>
      <c r="I416" s="98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67"/>
        <v>400</v>
      </c>
      <c r="C417" s="108">
        <v>37400</v>
      </c>
      <c r="E417" s="107" t="s">
        <v>115</v>
      </c>
      <c r="G417" s="118">
        <v>6.4</v>
      </c>
      <c r="H417" s="106" t="str">
        <f t="shared" si="251"/>
        <v>P, S, T &amp; D Plant - Demand</v>
      </c>
      <c r="I417" s="98">
        <f>'DepExp. Class.'!K$150</f>
        <v>0</v>
      </c>
      <c r="J417" s="106">
        <f t="shared" si="252"/>
        <v>0</v>
      </c>
      <c r="K417" s="106">
        <f t="shared" si="253"/>
        <v>0</v>
      </c>
      <c r="L417" s="106">
        <f t="shared" si="254"/>
        <v>0</v>
      </c>
      <c r="M417" s="106">
        <f t="shared" si="255"/>
        <v>0</v>
      </c>
      <c r="N417" s="106">
        <f t="shared" si="256"/>
        <v>0</v>
      </c>
      <c r="O417" s="106">
        <f t="shared" si="257"/>
        <v>0</v>
      </c>
      <c r="P417" s="106">
        <f t="shared" si="258"/>
        <v>0</v>
      </c>
      <c r="Q417" s="106">
        <f t="shared" si="259"/>
        <v>0</v>
      </c>
      <c r="R417" s="106">
        <f t="shared" si="260"/>
        <v>0</v>
      </c>
      <c r="S417" s="106">
        <f t="shared" si="261"/>
        <v>0</v>
      </c>
      <c r="T417" s="106">
        <f t="shared" si="262"/>
        <v>0</v>
      </c>
      <c r="U417" s="106">
        <f t="shared" si="263"/>
        <v>0</v>
      </c>
      <c r="V417" s="106">
        <f t="shared" si="264"/>
        <v>0</v>
      </c>
      <c r="W417" s="106">
        <f t="shared" si="265"/>
        <v>0</v>
      </c>
      <c r="X417" s="106">
        <f t="shared" si="266"/>
        <v>0</v>
      </c>
      <c r="Y417" s="98">
        <f t="shared" ref="Y417:Y450" si="269">SUM(J417:X417)-I417</f>
        <v>0</v>
      </c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si="267"/>
        <v>401</v>
      </c>
      <c r="C418" s="108">
        <v>39001</v>
      </c>
      <c r="E418" s="107" t="s">
        <v>291</v>
      </c>
      <c r="G418" s="118">
        <v>6.4</v>
      </c>
      <c r="H418" s="106" t="str">
        <f t="shared" si="251"/>
        <v>P, S, T &amp; D Plant - Demand</v>
      </c>
      <c r="I418" s="98">
        <f>'DepExp. Class.'!K$151</f>
        <v>959.99780040055407</v>
      </c>
      <c r="J418" s="106">
        <f t="shared" si="252"/>
        <v>447.16132554811679</v>
      </c>
      <c r="K418" s="106">
        <f t="shared" si="253"/>
        <v>241.29053788755888</v>
      </c>
      <c r="L418" s="106">
        <f t="shared" si="254"/>
        <v>5.4758036999897355</v>
      </c>
      <c r="M418" s="106">
        <f t="shared" si="255"/>
        <v>139.24236762560483</v>
      </c>
      <c r="N418" s="106">
        <f t="shared" si="256"/>
        <v>126.82776563928388</v>
      </c>
      <c r="O418" s="106">
        <f t="shared" si="257"/>
        <v>0</v>
      </c>
      <c r="P418" s="106">
        <f t="shared" si="258"/>
        <v>0</v>
      </c>
      <c r="Q418" s="106">
        <f t="shared" si="259"/>
        <v>0</v>
      </c>
      <c r="R418" s="106">
        <f t="shared" si="260"/>
        <v>0</v>
      </c>
      <c r="S418" s="106">
        <f t="shared" si="261"/>
        <v>0</v>
      </c>
      <c r="T418" s="106">
        <f t="shared" si="262"/>
        <v>0</v>
      </c>
      <c r="U418" s="106">
        <f t="shared" si="263"/>
        <v>0</v>
      </c>
      <c r="V418" s="106">
        <f t="shared" si="264"/>
        <v>0</v>
      </c>
      <c r="W418" s="106">
        <f t="shared" si="265"/>
        <v>0</v>
      </c>
      <c r="X418" s="106">
        <f t="shared" si="266"/>
        <v>0</v>
      </c>
      <c r="Y418" s="98">
        <f t="shared" si="269"/>
        <v>0</v>
      </c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67"/>
        <v>402</v>
      </c>
      <c r="C419" s="108">
        <v>36602</v>
      </c>
      <c r="E419" s="107" t="s">
        <v>139</v>
      </c>
      <c r="G419" s="118">
        <v>6.4</v>
      </c>
      <c r="H419" s="106" t="str">
        <f t="shared" si="251"/>
        <v>P, S, T &amp; D Plant - Demand</v>
      </c>
      <c r="I419" s="98">
        <f>'DepExp. Class.'!K$152</f>
        <v>0</v>
      </c>
      <c r="J419" s="106">
        <f t="shared" si="252"/>
        <v>0</v>
      </c>
      <c r="K419" s="106">
        <f t="shared" si="253"/>
        <v>0</v>
      </c>
      <c r="L419" s="106">
        <f t="shared" si="254"/>
        <v>0</v>
      </c>
      <c r="M419" s="106">
        <f t="shared" si="255"/>
        <v>0</v>
      </c>
      <c r="N419" s="106">
        <f t="shared" si="256"/>
        <v>0</v>
      </c>
      <c r="O419" s="106">
        <f t="shared" si="257"/>
        <v>0</v>
      </c>
      <c r="P419" s="106">
        <f t="shared" si="258"/>
        <v>0</v>
      </c>
      <c r="Q419" s="106">
        <f t="shared" si="259"/>
        <v>0</v>
      </c>
      <c r="R419" s="106">
        <f t="shared" si="260"/>
        <v>0</v>
      </c>
      <c r="S419" s="106">
        <f t="shared" si="261"/>
        <v>0</v>
      </c>
      <c r="T419" s="106">
        <f t="shared" si="262"/>
        <v>0</v>
      </c>
      <c r="U419" s="106">
        <f t="shared" si="263"/>
        <v>0</v>
      </c>
      <c r="V419" s="106">
        <f t="shared" si="264"/>
        <v>0</v>
      </c>
      <c r="W419" s="106">
        <f t="shared" si="265"/>
        <v>0</v>
      </c>
      <c r="X419" s="106">
        <f t="shared" si="266"/>
        <v>0</v>
      </c>
      <c r="Y419" s="98">
        <f t="shared" si="269"/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67"/>
        <v>403</v>
      </c>
      <c r="C420" s="108">
        <v>38900</v>
      </c>
      <c r="E420" s="107" t="s">
        <v>115</v>
      </c>
      <c r="G420" s="118">
        <v>6.4</v>
      </c>
      <c r="H420" s="106" t="str">
        <f t="shared" si="251"/>
        <v>P, S, T &amp; D Plant - Demand</v>
      </c>
      <c r="I420" s="98">
        <f>'DepExp. Class.'!K$153</f>
        <v>0</v>
      </c>
      <c r="J420" s="106">
        <f t="shared" si="252"/>
        <v>0</v>
      </c>
      <c r="K420" s="106">
        <f t="shared" si="253"/>
        <v>0</v>
      </c>
      <c r="L420" s="106">
        <f t="shared" si="254"/>
        <v>0</v>
      </c>
      <c r="M420" s="106">
        <f t="shared" si="255"/>
        <v>0</v>
      </c>
      <c r="N420" s="106">
        <f t="shared" si="256"/>
        <v>0</v>
      </c>
      <c r="O420" s="106">
        <f t="shared" si="257"/>
        <v>0</v>
      </c>
      <c r="P420" s="106">
        <f t="shared" si="258"/>
        <v>0</v>
      </c>
      <c r="Q420" s="106">
        <f t="shared" si="259"/>
        <v>0</v>
      </c>
      <c r="R420" s="106">
        <f t="shared" si="260"/>
        <v>0</v>
      </c>
      <c r="S420" s="106">
        <f t="shared" si="261"/>
        <v>0</v>
      </c>
      <c r="T420" s="106">
        <f t="shared" si="262"/>
        <v>0</v>
      </c>
      <c r="U420" s="106">
        <f t="shared" si="263"/>
        <v>0</v>
      </c>
      <c r="V420" s="106">
        <f t="shared" si="264"/>
        <v>0</v>
      </c>
      <c r="W420" s="106">
        <f t="shared" si="265"/>
        <v>0</v>
      </c>
      <c r="X420" s="106">
        <f t="shared" si="266"/>
        <v>0</v>
      </c>
      <c r="Y420" s="98">
        <f t="shared" si="269"/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67"/>
        <v>404</v>
      </c>
      <c r="C421" s="108">
        <v>39004</v>
      </c>
      <c r="E421" s="107" t="s">
        <v>293</v>
      </c>
      <c r="G421" s="118">
        <v>6.4</v>
      </c>
      <c r="H421" s="106" t="str">
        <f t="shared" si="251"/>
        <v>P, S, T &amp; D Plant - Demand</v>
      </c>
      <c r="I421" s="98">
        <f>'DepExp. Class.'!K$154</f>
        <v>214.37661380523187</v>
      </c>
      <c r="J421" s="106">
        <f t="shared" si="252"/>
        <v>99.855365039031042</v>
      </c>
      <c r="K421" s="106">
        <f t="shared" si="253"/>
        <v>53.882465599395161</v>
      </c>
      <c r="L421" s="106">
        <f t="shared" si="254"/>
        <v>1.2227989007643165</v>
      </c>
      <c r="M421" s="106">
        <f t="shared" si="255"/>
        <v>31.094141317142103</v>
      </c>
      <c r="N421" s="106">
        <f t="shared" si="256"/>
        <v>28.321842948899242</v>
      </c>
      <c r="O421" s="106">
        <f t="shared" si="257"/>
        <v>0</v>
      </c>
      <c r="P421" s="106">
        <f t="shared" si="258"/>
        <v>0</v>
      </c>
      <c r="Q421" s="106">
        <f t="shared" si="259"/>
        <v>0</v>
      </c>
      <c r="R421" s="106">
        <f t="shared" si="260"/>
        <v>0</v>
      </c>
      <c r="S421" s="106">
        <f t="shared" si="261"/>
        <v>0</v>
      </c>
      <c r="T421" s="106">
        <f t="shared" si="262"/>
        <v>0</v>
      </c>
      <c r="U421" s="106">
        <f t="shared" si="263"/>
        <v>0</v>
      </c>
      <c r="V421" s="106">
        <f t="shared" si="264"/>
        <v>0</v>
      </c>
      <c r="W421" s="106">
        <f t="shared" si="265"/>
        <v>0</v>
      </c>
      <c r="X421" s="106">
        <f t="shared" si="266"/>
        <v>0</v>
      </c>
      <c r="Y421" s="98">
        <f t="shared" si="269"/>
        <v>0</v>
      </c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67"/>
        <v>405</v>
      </c>
      <c r="C422" s="108">
        <v>39009</v>
      </c>
      <c r="E422" s="107" t="s">
        <v>294</v>
      </c>
      <c r="G422" s="118">
        <v>6.4</v>
      </c>
      <c r="H422" s="106" t="str">
        <f t="shared" si="251"/>
        <v>P, S, T &amp; D Plant - Demand</v>
      </c>
      <c r="I422" s="98">
        <f>'DepExp. Class.'!K$155</f>
        <v>0</v>
      </c>
      <c r="J422" s="106">
        <f t="shared" si="252"/>
        <v>0</v>
      </c>
      <c r="K422" s="106">
        <f t="shared" si="253"/>
        <v>0</v>
      </c>
      <c r="L422" s="106">
        <f t="shared" si="254"/>
        <v>0</v>
      </c>
      <c r="M422" s="106">
        <f t="shared" si="255"/>
        <v>0</v>
      </c>
      <c r="N422" s="106">
        <f t="shared" si="256"/>
        <v>0</v>
      </c>
      <c r="O422" s="106">
        <f t="shared" si="257"/>
        <v>0</v>
      </c>
      <c r="P422" s="106">
        <f t="shared" si="258"/>
        <v>0</v>
      </c>
      <c r="Q422" s="106">
        <f t="shared" si="259"/>
        <v>0</v>
      </c>
      <c r="R422" s="106">
        <f t="shared" si="260"/>
        <v>0</v>
      </c>
      <c r="S422" s="106">
        <f t="shared" si="261"/>
        <v>0</v>
      </c>
      <c r="T422" s="106">
        <f t="shared" si="262"/>
        <v>0</v>
      </c>
      <c r="U422" s="106">
        <f t="shared" si="263"/>
        <v>0</v>
      </c>
      <c r="V422" s="106">
        <f t="shared" si="264"/>
        <v>0</v>
      </c>
      <c r="W422" s="106">
        <f t="shared" si="265"/>
        <v>0</v>
      </c>
      <c r="X422" s="106">
        <f t="shared" si="266"/>
        <v>0</v>
      </c>
      <c r="Y422" s="98">
        <f t="shared" si="269"/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67"/>
        <v>406</v>
      </c>
      <c r="C423" s="108">
        <v>39100</v>
      </c>
      <c r="E423" s="107" t="s">
        <v>295</v>
      </c>
      <c r="G423" s="118">
        <v>6.4</v>
      </c>
      <c r="H423" s="106" t="str">
        <f t="shared" si="251"/>
        <v>P, S, T &amp; D Plant - Demand</v>
      </c>
      <c r="I423" s="98">
        <f>'DepExp. Class.'!K$156</f>
        <v>291.79152736779781</v>
      </c>
      <c r="J423" s="106">
        <f t="shared" si="252"/>
        <v>135.91477616620875</v>
      </c>
      <c r="K423" s="106">
        <f t="shared" si="253"/>
        <v>73.340308238447562</v>
      </c>
      <c r="L423" s="106">
        <f t="shared" si="254"/>
        <v>1.6643716522262579</v>
      </c>
      <c r="M423" s="106">
        <f t="shared" si="255"/>
        <v>42.3227460592421</v>
      </c>
      <c r="N423" s="106">
        <f t="shared" si="256"/>
        <v>38.549325251673139</v>
      </c>
      <c r="O423" s="106">
        <f t="shared" si="257"/>
        <v>0</v>
      </c>
      <c r="P423" s="106">
        <f t="shared" si="258"/>
        <v>0</v>
      </c>
      <c r="Q423" s="106">
        <f t="shared" si="259"/>
        <v>0</v>
      </c>
      <c r="R423" s="106">
        <f t="shared" si="260"/>
        <v>0</v>
      </c>
      <c r="S423" s="106">
        <f t="shared" si="261"/>
        <v>0</v>
      </c>
      <c r="T423" s="106">
        <f t="shared" si="262"/>
        <v>0</v>
      </c>
      <c r="U423" s="106">
        <f t="shared" si="263"/>
        <v>0</v>
      </c>
      <c r="V423" s="106">
        <f t="shared" si="264"/>
        <v>0</v>
      </c>
      <c r="W423" s="106">
        <f t="shared" si="265"/>
        <v>0</v>
      </c>
      <c r="X423" s="106">
        <f t="shared" si="266"/>
        <v>0</v>
      </c>
      <c r="Y423" s="98">
        <f t="shared" si="269"/>
        <v>0</v>
      </c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67"/>
        <v>407</v>
      </c>
      <c r="C424" s="108">
        <v>39102</v>
      </c>
      <c r="E424" s="107" t="s">
        <v>296</v>
      </c>
      <c r="G424" s="118">
        <v>6.4</v>
      </c>
      <c r="H424" s="106" t="str">
        <f t="shared" si="251"/>
        <v>P, S, T &amp; D Plant - Demand</v>
      </c>
      <c r="I424" s="98">
        <f>'DepExp. Class.'!K$157</f>
        <v>0</v>
      </c>
      <c r="J424" s="106">
        <f t="shared" si="252"/>
        <v>0</v>
      </c>
      <c r="K424" s="106">
        <f t="shared" si="253"/>
        <v>0</v>
      </c>
      <c r="L424" s="106">
        <f t="shared" si="254"/>
        <v>0</v>
      </c>
      <c r="M424" s="106">
        <f t="shared" si="255"/>
        <v>0</v>
      </c>
      <c r="N424" s="106">
        <f t="shared" si="256"/>
        <v>0</v>
      </c>
      <c r="O424" s="106">
        <f t="shared" si="257"/>
        <v>0</v>
      </c>
      <c r="P424" s="106">
        <f t="shared" si="258"/>
        <v>0</v>
      </c>
      <c r="Q424" s="106">
        <f t="shared" si="259"/>
        <v>0</v>
      </c>
      <c r="R424" s="106">
        <f t="shared" si="260"/>
        <v>0</v>
      </c>
      <c r="S424" s="106">
        <f t="shared" si="261"/>
        <v>0</v>
      </c>
      <c r="T424" s="106">
        <f t="shared" si="262"/>
        <v>0</v>
      </c>
      <c r="U424" s="106">
        <f t="shared" si="263"/>
        <v>0</v>
      </c>
      <c r="V424" s="106">
        <f t="shared" si="264"/>
        <v>0</v>
      </c>
      <c r="W424" s="106">
        <f t="shared" si="265"/>
        <v>0</v>
      </c>
      <c r="X424" s="106">
        <f t="shared" si="266"/>
        <v>0</v>
      </c>
      <c r="Y424" s="98">
        <f t="shared" si="269"/>
        <v>0</v>
      </c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67"/>
        <v>408</v>
      </c>
      <c r="C425" s="108">
        <v>39103</v>
      </c>
      <c r="E425" s="107" t="s">
        <v>297</v>
      </c>
      <c r="G425" s="118">
        <v>6.4</v>
      </c>
      <c r="H425" s="106" t="str">
        <f t="shared" si="251"/>
        <v>P, S, T &amp; D Plant - Demand</v>
      </c>
      <c r="I425" s="98">
        <f>'DepExp. Class.'!K$158</f>
        <v>0</v>
      </c>
      <c r="J425" s="106">
        <f t="shared" si="252"/>
        <v>0</v>
      </c>
      <c r="K425" s="106">
        <f t="shared" si="253"/>
        <v>0</v>
      </c>
      <c r="L425" s="106">
        <f t="shared" si="254"/>
        <v>0</v>
      </c>
      <c r="M425" s="106">
        <f t="shared" si="255"/>
        <v>0</v>
      </c>
      <c r="N425" s="106">
        <f t="shared" si="256"/>
        <v>0</v>
      </c>
      <c r="O425" s="106">
        <f t="shared" si="257"/>
        <v>0</v>
      </c>
      <c r="P425" s="106">
        <f t="shared" si="258"/>
        <v>0</v>
      </c>
      <c r="Q425" s="106">
        <f t="shared" si="259"/>
        <v>0</v>
      </c>
      <c r="R425" s="106">
        <f t="shared" si="260"/>
        <v>0</v>
      </c>
      <c r="S425" s="106">
        <f t="shared" si="261"/>
        <v>0</v>
      </c>
      <c r="T425" s="106">
        <f t="shared" si="262"/>
        <v>0</v>
      </c>
      <c r="U425" s="106">
        <f t="shared" si="263"/>
        <v>0</v>
      </c>
      <c r="V425" s="106">
        <f t="shared" si="264"/>
        <v>0</v>
      </c>
      <c r="W425" s="106">
        <f t="shared" si="265"/>
        <v>0</v>
      </c>
      <c r="X425" s="106">
        <f t="shared" si="266"/>
        <v>0</v>
      </c>
      <c r="Y425" s="98">
        <f t="shared" si="269"/>
        <v>0</v>
      </c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67"/>
        <v>409</v>
      </c>
      <c r="C426" s="108">
        <v>39200</v>
      </c>
      <c r="E426" s="107" t="s">
        <v>298</v>
      </c>
      <c r="G426" s="118">
        <v>6.4</v>
      </c>
      <c r="H426" s="106" t="str">
        <f t="shared" si="251"/>
        <v>P, S, T &amp; D Plant - Demand</v>
      </c>
      <c r="I426" s="98">
        <f>'DepExp. Class.'!K$159</f>
        <v>140.42149346170518</v>
      </c>
      <c r="J426" s="106">
        <f t="shared" si="252"/>
        <v>65.407505231348509</v>
      </c>
      <c r="K426" s="106">
        <f t="shared" si="253"/>
        <v>35.29422429323477</v>
      </c>
      <c r="L426" s="106">
        <f t="shared" si="254"/>
        <v>0.80096072421714049</v>
      </c>
      <c r="M426" s="106">
        <f t="shared" si="255"/>
        <v>20.367360432464519</v>
      </c>
      <c r="N426" s="106">
        <f t="shared" si="256"/>
        <v>18.551442780440247</v>
      </c>
      <c r="O426" s="106">
        <f t="shared" si="257"/>
        <v>0</v>
      </c>
      <c r="P426" s="106">
        <f t="shared" si="258"/>
        <v>0</v>
      </c>
      <c r="Q426" s="106">
        <f t="shared" si="259"/>
        <v>0</v>
      </c>
      <c r="R426" s="106">
        <f t="shared" si="260"/>
        <v>0</v>
      </c>
      <c r="S426" s="106">
        <f t="shared" si="261"/>
        <v>0</v>
      </c>
      <c r="T426" s="106">
        <f t="shared" si="262"/>
        <v>0</v>
      </c>
      <c r="U426" s="106">
        <f t="shared" si="263"/>
        <v>0</v>
      </c>
      <c r="V426" s="106">
        <f t="shared" si="264"/>
        <v>0</v>
      </c>
      <c r="W426" s="106">
        <f t="shared" si="265"/>
        <v>0</v>
      </c>
      <c r="X426" s="106">
        <f t="shared" si="266"/>
        <v>0</v>
      </c>
      <c r="Y426" s="98">
        <f t="shared" si="269"/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67"/>
        <v>410</v>
      </c>
      <c r="C427" s="108">
        <v>39201</v>
      </c>
      <c r="E427" s="107" t="s">
        <v>299</v>
      </c>
      <c r="G427" s="118">
        <v>6.4</v>
      </c>
      <c r="H427" s="106" t="str">
        <f t="shared" si="251"/>
        <v>P, S, T &amp; D Plant - Demand</v>
      </c>
      <c r="I427" s="98">
        <f>'DepExp. Class.'!K$160</f>
        <v>0</v>
      </c>
      <c r="J427" s="106">
        <f t="shared" si="252"/>
        <v>0</v>
      </c>
      <c r="K427" s="106">
        <f t="shared" si="253"/>
        <v>0</v>
      </c>
      <c r="L427" s="106">
        <f t="shared" si="254"/>
        <v>0</v>
      </c>
      <c r="M427" s="106">
        <f t="shared" si="255"/>
        <v>0</v>
      </c>
      <c r="N427" s="106">
        <f t="shared" si="256"/>
        <v>0</v>
      </c>
      <c r="O427" s="106">
        <f t="shared" si="257"/>
        <v>0</v>
      </c>
      <c r="P427" s="106">
        <f t="shared" si="258"/>
        <v>0</v>
      </c>
      <c r="Q427" s="106">
        <f t="shared" si="259"/>
        <v>0</v>
      </c>
      <c r="R427" s="106">
        <f t="shared" si="260"/>
        <v>0</v>
      </c>
      <c r="S427" s="106">
        <f t="shared" si="261"/>
        <v>0</v>
      </c>
      <c r="T427" s="106">
        <f t="shared" si="262"/>
        <v>0</v>
      </c>
      <c r="U427" s="106">
        <f t="shared" si="263"/>
        <v>0</v>
      </c>
      <c r="V427" s="106">
        <f t="shared" si="264"/>
        <v>0</v>
      </c>
      <c r="W427" s="106">
        <f t="shared" si="265"/>
        <v>0</v>
      </c>
      <c r="X427" s="106">
        <f t="shared" si="266"/>
        <v>0</v>
      </c>
      <c r="Y427" s="98">
        <f t="shared" si="269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67"/>
        <v>411</v>
      </c>
      <c r="C428" s="108">
        <v>39202</v>
      </c>
      <c r="E428" s="107" t="s">
        <v>300</v>
      </c>
      <c r="G428" s="118">
        <v>6.4</v>
      </c>
      <c r="H428" s="106" t="str">
        <f t="shared" si="251"/>
        <v>P, S, T &amp; D Plant - Demand</v>
      </c>
      <c r="I428" s="98">
        <f>'DepExp. Class.'!K$161</f>
        <v>0</v>
      </c>
      <c r="J428" s="106">
        <f t="shared" si="252"/>
        <v>0</v>
      </c>
      <c r="K428" s="106">
        <f t="shared" si="253"/>
        <v>0</v>
      </c>
      <c r="L428" s="106">
        <f t="shared" si="254"/>
        <v>0</v>
      </c>
      <c r="M428" s="106">
        <f t="shared" si="255"/>
        <v>0</v>
      </c>
      <c r="N428" s="106">
        <f t="shared" si="256"/>
        <v>0</v>
      </c>
      <c r="O428" s="106">
        <f t="shared" si="257"/>
        <v>0</v>
      </c>
      <c r="P428" s="106">
        <f t="shared" si="258"/>
        <v>0</v>
      </c>
      <c r="Q428" s="106">
        <f t="shared" si="259"/>
        <v>0</v>
      </c>
      <c r="R428" s="106">
        <f t="shared" si="260"/>
        <v>0</v>
      </c>
      <c r="S428" s="106">
        <f t="shared" si="261"/>
        <v>0</v>
      </c>
      <c r="T428" s="106">
        <f t="shared" si="262"/>
        <v>0</v>
      </c>
      <c r="U428" s="106">
        <f t="shared" si="263"/>
        <v>0</v>
      </c>
      <c r="V428" s="106">
        <f t="shared" si="264"/>
        <v>0</v>
      </c>
      <c r="W428" s="106">
        <f t="shared" si="265"/>
        <v>0</v>
      </c>
      <c r="X428" s="106">
        <f t="shared" si="266"/>
        <v>0</v>
      </c>
      <c r="Y428" s="98">
        <f t="shared" si="269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67"/>
        <v>412</v>
      </c>
      <c r="C429" s="108">
        <v>39300</v>
      </c>
      <c r="E429" s="107" t="s">
        <v>186</v>
      </c>
      <c r="G429" s="118">
        <v>6.4</v>
      </c>
      <c r="H429" s="106" t="str">
        <f t="shared" si="251"/>
        <v>P, S, T &amp; D Plant - Demand</v>
      </c>
      <c r="I429" s="98">
        <f>'DepExp. Class.'!K$162</f>
        <v>0</v>
      </c>
      <c r="J429" s="106">
        <f t="shared" si="252"/>
        <v>0</v>
      </c>
      <c r="K429" s="106">
        <f t="shared" si="253"/>
        <v>0</v>
      </c>
      <c r="L429" s="106">
        <f t="shared" si="254"/>
        <v>0</v>
      </c>
      <c r="M429" s="106">
        <f t="shared" si="255"/>
        <v>0</v>
      </c>
      <c r="N429" s="106">
        <f t="shared" si="256"/>
        <v>0</v>
      </c>
      <c r="O429" s="106">
        <f t="shared" si="257"/>
        <v>0</v>
      </c>
      <c r="P429" s="106">
        <f t="shared" si="258"/>
        <v>0</v>
      </c>
      <c r="Q429" s="106">
        <f t="shared" si="259"/>
        <v>0</v>
      </c>
      <c r="R429" s="106">
        <f t="shared" si="260"/>
        <v>0</v>
      </c>
      <c r="S429" s="106">
        <f t="shared" si="261"/>
        <v>0</v>
      </c>
      <c r="T429" s="106">
        <f t="shared" si="262"/>
        <v>0</v>
      </c>
      <c r="U429" s="106">
        <f t="shared" si="263"/>
        <v>0</v>
      </c>
      <c r="V429" s="106">
        <f t="shared" si="264"/>
        <v>0</v>
      </c>
      <c r="W429" s="106">
        <f t="shared" si="265"/>
        <v>0</v>
      </c>
      <c r="X429" s="106">
        <f t="shared" si="266"/>
        <v>0</v>
      </c>
      <c r="Y429" s="98">
        <f t="shared" si="269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67"/>
        <v>413</v>
      </c>
      <c r="C430" s="108">
        <v>39400</v>
      </c>
      <c r="E430" s="107" t="s">
        <v>301</v>
      </c>
      <c r="G430" s="118">
        <v>6.4</v>
      </c>
      <c r="H430" s="106" t="str">
        <f t="shared" si="251"/>
        <v>P, S, T &amp; D Plant - Demand</v>
      </c>
      <c r="I430" s="98">
        <f>'DepExp. Class.'!K$163</f>
        <v>697.37385084104926</v>
      </c>
      <c r="J430" s="106">
        <f t="shared" si="252"/>
        <v>324.8326354649617</v>
      </c>
      <c r="K430" s="106">
        <f t="shared" si="253"/>
        <v>175.28135117387288</v>
      </c>
      <c r="L430" s="106">
        <f t="shared" si="254"/>
        <v>3.9778031898804169</v>
      </c>
      <c r="M430" s="106">
        <f t="shared" si="255"/>
        <v>101.15021729297395</v>
      </c>
      <c r="N430" s="106">
        <f t="shared" si="256"/>
        <v>92.131843719360319</v>
      </c>
      <c r="O430" s="106">
        <f t="shared" si="257"/>
        <v>0</v>
      </c>
      <c r="P430" s="106">
        <f t="shared" si="258"/>
        <v>0</v>
      </c>
      <c r="Q430" s="106">
        <f t="shared" si="259"/>
        <v>0</v>
      </c>
      <c r="R430" s="106">
        <f t="shared" si="260"/>
        <v>0</v>
      </c>
      <c r="S430" s="106">
        <f t="shared" si="261"/>
        <v>0</v>
      </c>
      <c r="T430" s="106">
        <f t="shared" si="262"/>
        <v>0</v>
      </c>
      <c r="U430" s="106">
        <f t="shared" si="263"/>
        <v>0</v>
      </c>
      <c r="V430" s="106">
        <f t="shared" si="264"/>
        <v>0</v>
      </c>
      <c r="W430" s="106">
        <f t="shared" si="265"/>
        <v>0</v>
      </c>
      <c r="X430" s="106">
        <f t="shared" si="266"/>
        <v>0</v>
      </c>
      <c r="Y430" s="98">
        <f t="shared" si="269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67"/>
        <v>414</v>
      </c>
      <c r="C431" s="108">
        <v>39600</v>
      </c>
      <c r="E431" s="107" t="s">
        <v>302</v>
      </c>
      <c r="G431" s="118">
        <v>6.4</v>
      </c>
      <c r="H431" s="106" t="str">
        <f t="shared" si="251"/>
        <v>P, S, T &amp; D Plant - Demand</v>
      </c>
      <c r="I431" s="98">
        <f>'DepExp. Class.'!K$164</f>
        <v>4.4733150414926373</v>
      </c>
      <c r="J431" s="106">
        <f t="shared" si="252"/>
        <v>2.083643819510383</v>
      </c>
      <c r="K431" s="106">
        <f t="shared" si="253"/>
        <v>1.1243448600110388</v>
      </c>
      <c r="L431" s="106">
        <f t="shared" si="254"/>
        <v>2.5515678312184376E-2</v>
      </c>
      <c r="M431" s="106">
        <f t="shared" si="255"/>
        <v>0.6488295882061127</v>
      </c>
      <c r="N431" s="106">
        <f t="shared" si="256"/>
        <v>0.59098109545291844</v>
      </c>
      <c r="O431" s="106">
        <f t="shared" si="257"/>
        <v>0</v>
      </c>
      <c r="P431" s="106">
        <f t="shared" si="258"/>
        <v>0</v>
      </c>
      <c r="Q431" s="106">
        <f t="shared" si="259"/>
        <v>0</v>
      </c>
      <c r="R431" s="106">
        <f t="shared" si="260"/>
        <v>0</v>
      </c>
      <c r="S431" s="106">
        <f t="shared" si="261"/>
        <v>0</v>
      </c>
      <c r="T431" s="106">
        <f t="shared" si="262"/>
        <v>0</v>
      </c>
      <c r="U431" s="106">
        <f t="shared" si="263"/>
        <v>0</v>
      </c>
      <c r="V431" s="106">
        <f t="shared" si="264"/>
        <v>0</v>
      </c>
      <c r="W431" s="106">
        <f t="shared" si="265"/>
        <v>0</v>
      </c>
      <c r="X431" s="106">
        <f t="shared" si="266"/>
        <v>0</v>
      </c>
      <c r="Y431" s="98">
        <f t="shared" si="269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67"/>
        <v>415</v>
      </c>
      <c r="C432" s="108">
        <v>39603</v>
      </c>
      <c r="E432" s="107" t="s">
        <v>303</v>
      </c>
      <c r="G432" s="118">
        <v>6.4</v>
      </c>
      <c r="H432" s="106" t="str">
        <f t="shared" si="251"/>
        <v>P, S, T &amp; D Plant - Demand</v>
      </c>
      <c r="I432" s="98">
        <f>'DepExp. Class.'!K$165</f>
        <v>0</v>
      </c>
      <c r="J432" s="106">
        <f t="shared" si="252"/>
        <v>0</v>
      </c>
      <c r="K432" s="106">
        <f t="shared" si="253"/>
        <v>0</v>
      </c>
      <c r="L432" s="106">
        <f t="shared" si="254"/>
        <v>0</v>
      </c>
      <c r="M432" s="106">
        <f t="shared" si="255"/>
        <v>0</v>
      </c>
      <c r="N432" s="106">
        <f t="shared" si="256"/>
        <v>0</v>
      </c>
      <c r="O432" s="106">
        <f t="shared" si="257"/>
        <v>0</v>
      </c>
      <c r="P432" s="106">
        <f t="shared" si="258"/>
        <v>0</v>
      </c>
      <c r="Q432" s="106">
        <f t="shared" si="259"/>
        <v>0</v>
      </c>
      <c r="R432" s="106">
        <f t="shared" si="260"/>
        <v>0</v>
      </c>
      <c r="S432" s="106">
        <f t="shared" si="261"/>
        <v>0</v>
      </c>
      <c r="T432" s="106">
        <f t="shared" si="262"/>
        <v>0</v>
      </c>
      <c r="U432" s="106">
        <f t="shared" si="263"/>
        <v>0</v>
      </c>
      <c r="V432" s="106">
        <f t="shared" si="264"/>
        <v>0</v>
      </c>
      <c r="W432" s="106">
        <f t="shared" si="265"/>
        <v>0</v>
      </c>
      <c r="X432" s="106">
        <f t="shared" si="266"/>
        <v>0</v>
      </c>
      <c r="Y432" s="98">
        <f t="shared" si="269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67"/>
        <v>416</v>
      </c>
      <c r="C433" s="108">
        <v>39604</v>
      </c>
      <c r="E433" s="107" t="s">
        <v>304</v>
      </c>
      <c r="G433" s="118">
        <v>6.4</v>
      </c>
      <c r="H433" s="106" t="str">
        <f t="shared" si="251"/>
        <v>P, S, T &amp; D Plant - Demand</v>
      </c>
      <c r="I433" s="98">
        <f>'DepExp. Class.'!K$166</f>
        <v>0</v>
      </c>
      <c r="J433" s="106">
        <f t="shared" si="252"/>
        <v>0</v>
      </c>
      <c r="K433" s="106">
        <f t="shared" si="253"/>
        <v>0</v>
      </c>
      <c r="L433" s="106">
        <f t="shared" si="254"/>
        <v>0</v>
      </c>
      <c r="M433" s="106">
        <f t="shared" si="255"/>
        <v>0</v>
      </c>
      <c r="N433" s="106">
        <f t="shared" si="256"/>
        <v>0</v>
      </c>
      <c r="O433" s="106">
        <f t="shared" si="257"/>
        <v>0</v>
      </c>
      <c r="P433" s="106">
        <f t="shared" si="258"/>
        <v>0</v>
      </c>
      <c r="Q433" s="106">
        <f t="shared" si="259"/>
        <v>0</v>
      </c>
      <c r="R433" s="106">
        <f t="shared" si="260"/>
        <v>0</v>
      </c>
      <c r="S433" s="106">
        <f t="shared" si="261"/>
        <v>0</v>
      </c>
      <c r="T433" s="106">
        <f t="shared" si="262"/>
        <v>0</v>
      </c>
      <c r="U433" s="106">
        <f t="shared" si="263"/>
        <v>0</v>
      </c>
      <c r="V433" s="106">
        <f t="shared" si="264"/>
        <v>0</v>
      </c>
      <c r="W433" s="106">
        <f t="shared" si="265"/>
        <v>0</v>
      </c>
      <c r="X433" s="106">
        <f t="shared" si="266"/>
        <v>0</v>
      </c>
      <c r="Y433" s="98">
        <f t="shared" si="269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67"/>
        <v>417</v>
      </c>
      <c r="C434" s="108">
        <v>39605</v>
      </c>
      <c r="E434" s="98" t="s">
        <v>305</v>
      </c>
      <c r="G434" s="118">
        <v>6.4</v>
      </c>
      <c r="H434" s="106" t="str">
        <f t="shared" si="251"/>
        <v>P, S, T &amp; D Plant - Demand</v>
      </c>
      <c r="I434" s="98">
        <f>'DepExp. Class.'!K$167</f>
        <v>0</v>
      </c>
      <c r="J434" s="106">
        <f t="shared" si="252"/>
        <v>0</v>
      </c>
      <c r="K434" s="106">
        <f t="shared" si="253"/>
        <v>0</v>
      </c>
      <c r="L434" s="106">
        <f t="shared" si="254"/>
        <v>0</v>
      </c>
      <c r="M434" s="106">
        <f t="shared" si="255"/>
        <v>0</v>
      </c>
      <c r="N434" s="106">
        <f t="shared" si="256"/>
        <v>0</v>
      </c>
      <c r="O434" s="106">
        <f t="shared" si="257"/>
        <v>0</v>
      </c>
      <c r="P434" s="106">
        <f t="shared" si="258"/>
        <v>0</v>
      </c>
      <c r="Q434" s="106">
        <f t="shared" si="259"/>
        <v>0</v>
      </c>
      <c r="R434" s="106">
        <f t="shared" si="260"/>
        <v>0</v>
      </c>
      <c r="S434" s="106">
        <f t="shared" si="261"/>
        <v>0</v>
      </c>
      <c r="T434" s="106">
        <f t="shared" si="262"/>
        <v>0</v>
      </c>
      <c r="U434" s="106">
        <f t="shared" si="263"/>
        <v>0</v>
      </c>
      <c r="V434" s="106">
        <f t="shared" si="264"/>
        <v>0</v>
      </c>
      <c r="W434" s="106">
        <f t="shared" si="265"/>
        <v>0</v>
      </c>
      <c r="X434" s="106">
        <f t="shared" si="266"/>
        <v>0</v>
      </c>
      <c r="Y434" s="98">
        <f t="shared" si="269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67"/>
        <v>418</v>
      </c>
      <c r="C435" s="108">
        <v>39700</v>
      </c>
      <c r="E435" s="107" t="s">
        <v>306</v>
      </c>
      <c r="G435" s="118">
        <v>6.4</v>
      </c>
      <c r="H435" s="106" t="str">
        <f t="shared" si="251"/>
        <v>P, S, T &amp; D Plant - Demand</v>
      </c>
      <c r="I435" s="98">
        <f>'DepExp. Class.'!K$168</f>
        <v>0</v>
      </c>
      <c r="J435" s="106">
        <f t="shared" si="252"/>
        <v>0</v>
      </c>
      <c r="K435" s="106">
        <f t="shared" si="253"/>
        <v>0</v>
      </c>
      <c r="L435" s="106">
        <f t="shared" si="254"/>
        <v>0</v>
      </c>
      <c r="M435" s="106">
        <f t="shared" si="255"/>
        <v>0</v>
      </c>
      <c r="N435" s="106">
        <f t="shared" si="256"/>
        <v>0</v>
      </c>
      <c r="O435" s="106">
        <f t="shared" si="257"/>
        <v>0</v>
      </c>
      <c r="P435" s="106">
        <f t="shared" si="258"/>
        <v>0</v>
      </c>
      <c r="Q435" s="106">
        <f t="shared" si="259"/>
        <v>0</v>
      </c>
      <c r="R435" s="106">
        <f t="shared" si="260"/>
        <v>0</v>
      </c>
      <c r="S435" s="106">
        <f t="shared" si="261"/>
        <v>0</v>
      </c>
      <c r="T435" s="106">
        <f t="shared" si="262"/>
        <v>0</v>
      </c>
      <c r="U435" s="106">
        <f t="shared" si="263"/>
        <v>0</v>
      </c>
      <c r="V435" s="106">
        <f t="shared" si="264"/>
        <v>0</v>
      </c>
      <c r="W435" s="106">
        <f t="shared" si="265"/>
        <v>0</v>
      </c>
      <c r="X435" s="106">
        <f t="shared" si="266"/>
        <v>0</v>
      </c>
      <c r="Y435" s="98">
        <f t="shared" si="269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67"/>
        <v>419</v>
      </c>
      <c r="C436" s="108">
        <v>39701</v>
      </c>
      <c r="E436" s="107" t="s">
        <v>307</v>
      </c>
      <c r="G436" s="118">
        <v>6.4</v>
      </c>
      <c r="H436" s="106" t="str">
        <f t="shared" si="251"/>
        <v>P, S, T &amp; D Plant - Demand</v>
      </c>
      <c r="I436" s="98">
        <f>'DepExp. Class.'!K$169</f>
        <v>0</v>
      </c>
      <c r="J436" s="106">
        <f t="shared" si="252"/>
        <v>0</v>
      </c>
      <c r="K436" s="106">
        <f t="shared" si="253"/>
        <v>0</v>
      </c>
      <c r="L436" s="106">
        <f t="shared" si="254"/>
        <v>0</v>
      </c>
      <c r="M436" s="106">
        <f t="shared" si="255"/>
        <v>0</v>
      </c>
      <c r="N436" s="106">
        <f t="shared" si="256"/>
        <v>0</v>
      </c>
      <c r="O436" s="106">
        <f t="shared" si="257"/>
        <v>0</v>
      </c>
      <c r="P436" s="106">
        <f t="shared" si="258"/>
        <v>0</v>
      </c>
      <c r="Q436" s="106">
        <f t="shared" si="259"/>
        <v>0</v>
      </c>
      <c r="R436" s="106">
        <f t="shared" si="260"/>
        <v>0</v>
      </c>
      <c r="S436" s="106">
        <f t="shared" si="261"/>
        <v>0</v>
      </c>
      <c r="T436" s="106">
        <f t="shared" si="262"/>
        <v>0</v>
      </c>
      <c r="U436" s="106">
        <f t="shared" si="263"/>
        <v>0</v>
      </c>
      <c r="V436" s="106">
        <f t="shared" si="264"/>
        <v>0</v>
      </c>
      <c r="W436" s="106">
        <f t="shared" si="265"/>
        <v>0</v>
      </c>
      <c r="X436" s="106">
        <f t="shared" si="266"/>
        <v>0</v>
      </c>
      <c r="Y436" s="98">
        <f t="shared" si="269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67"/>
        <v>420</v>
      </c>
      <c r="C437" s="108">
        <v>39702</v>
      </c>
      <c r="E437" s="107" t="s">
        <v>308</v>
      </c>
      <c r="G437" s="118">
        <v>6.4</v>
      </c>
      <c r="H437" s="106" t="str">
        <f t="shared" si="251"/>
        <v>P, S, T &amp; D Plant - Demand</v>
      </c>
      <c r="I437" s="98">
        <f>'DepExp. Class.'!K$170</f>
        <v>0</v>
      </c>
      <c r="J437" s="106">
        <f t="shared" si="252"/>
        <v>0</v>
      </c>
      <c r="K437" s="106">
        <f t="shared" si="253"/>
        <v>0</v>
      </c>
      <c r="L437" s="106">
        <f t="shared" si="254"/>
        <v>0</v>
      </c>
      <c r="M437" s="106">
        <f t="shared" si="255"/>
        <v>0</v>
      </c>
      <c r="N437" s="106">
        <f t="shared" si="256"/>
        <v>0</v>
      </c>
      <c r="O437" s="106">
        <f t="shared" si="257"/>
        <v>0</v>
      </c>
      <c r="P437" s="106">
        <f t="shared" si="258"/>
        <v>0</v>
      </c>
      <c r="Q437" s="106">
        <f t="shared" si="259"/>
        <v>0</v>
      </c>
      <c r="R437" s="106">
        <f t="shared" si="260"/>
        <v>0</v>
      </c>
      <c r="S437" s="106">
        <f t="shared" si="261"/>
        <v>0</v>
      </c>
      <c r="T437" s="106">
        <f t="shared" si="262"/>
        <v>0</v>
      </c>
      <c r="U437" s="106">
        <f t="shared" si="263"/>
        <v>0</v>
      </c>
      <c r="V437" s="106">
        <f t="shared" si="264"/>
        <v>0</v>
      </c>
      <c r="W437" s="106">
        <f t="shared" si="265"/>
        <v>0</v>
      </c>
      <c r="X437" s="106">
        <f t="shared" si="266"/>
        <v>0</v>
      </c>
      <c r="Y437" s="98">
        <f t="shared" si="269"/>
        <v>0</v>
      </c>
    </row>
    <row r="438" spans="1:33">
      <c r="A438" s="97">
        <f t="shared" si="267"/>
        <v>421</v>
      </c>
      <c r="C438" s="108">
        <v>39705</v>
      </c>
      <c r="E438" s="107" t="s">
        <v>309</v>
      </c>
      <c r="G438" s="118">
        <v>6.4</v>
      </c>
      <c r="H438" s="106" t="str">
        <f t="shared" si="251"/>
        <v>P, S, T &amp; D Plant - Demand</v>
      </c>
      <c r="I438" s="98">
        <f>'DepExp. Class.'!K$171</f>
        <v>0</v>
      </c>
      <c r="J438" s="106">
        <f t="shared" si="252"/>
        <v>0</v>
      </c>
      <c r="K438" s="106">
        <f t="shared" si="253"/>
        <v>0</v>
      </c>
      <c r="L438" s="106">
        <f t="shared" si="254"/>
        <v>0</v>
      </c>
      <c r="M438" s="106">
        <f t="shared" si="255"/>
        <v>0</v>
      </c>
      <c r="N438" s="106">
        <f t="shared" si="256"/>
        <v>0</v>
      </c>
      <c r="O438" s="106">
        <f t="shared" si="257"/>
        <v>0</v>
      </c>
      <c r="P438" s="106">
        <f t="shared" si="258"/>
        <v>0</v>
      </c>
      <c r="Q438" s="106">
        <f t="shared" si="259"/>
        <v>0</v>
      </c>
      <c r="R438" s="106">
        <f t="shared" si="260"/>
        <v>0</v>
      </c>
      <c r="S438" s="106">
        <f t="shared" si="261"/>
        <v>0</v>
      </c>
      <c r="T438" s="106">
        <f t="shared" si="262"/>
        <v>0</v>
      </c>
      <c r="U438" s="106">
        <f t="shared" si="263"/>
        <v>0</v>
      </c>
      <c r="V438" s="106">
        <f t="shared" si="264"/>
        <v>0</v>
      </c>
      <c r="W438" s="106">
        <f t="shared" si="265"/>
        <v>0</v>
      </c>
      <c r="X438" s="106">
        <f t="shared" si="266"/>
        <v>0</v>
      </c>
      <c r="Y438" s="98">
        <f t="shared" si="269"/>
        <v>0</v>
      </c>
    </row>
    <row r="439" spans="1:33">
      <c r="A439" s="97">
        <f t="shared" si="267"/>
        <v>422</v>
      </c>
      <c r="C439" s="108">
        <v>39800</v>
      </c>
      <c r="E439" s="107" t="s">
        <v>310</v>
      </c>
      <c r="G439" s="118">
        <v>6.4</v>
      </c>
      <c r="H439" s="106" t="str">
        <f t="shared" si="251"/>
        <v>P, S, T &amp; D Plant - Demand</v>
      </c>
      <c r="I439" s="98">
        <f>'DepExp. Class.'!K$172</f>
        <v>0</v>
      </c>
      <c r="J439" s="106">
        <f t="shared" si="252"/>
        <v>0</v>
      </c>
      <c r="K439" s="106">
        <f t="shared" si="253"/>
        <v>0</v>
      </c>
      <c r="L439" s="106">
        <f t="shared" si="254"/>
        <v>0</v>
      </c>
      <c r="M439" s="106">
        <f t="shared" si="255"/>
        <v>0</v>
      </c>
      <c r="N439" s="106">
        <f t="shared" si="256"/>
        <v>0</v>
      </c>
      <c r="O439" s="106">
        <f t="shared" si="257"/>
        <v>0</v>
      </c>
      <c r="P439" s="106">
        <f t="shared" si="258"/>
        <v>0</v>
      </c>
      <c r="Q439" s="106">
        <f t="shared" si="259"/>
        <v>0</v>
      </c>
      <c r="R439" s="106">
        <f t="shared" si="260"/>
        <v>0</v>
      </c>
      <c r="S439" s="106">
        <f t="shared" si="261"/>
        <v>0</v>
      </c>
      <c r="T439" s="106">
        <f t="shared" si="262"/>
        <v>0</v>
      </c>
      <c r="U439" s="106">
        <f t="shared" si="263"/>
        <v>0</v>
      </c>
      <c r="V439" s="106">
        <f t="shared" si="264"/>
        <v>0</v>
      </c>
      <c r="W439" s="106">
        <f t="shared" si="265"/>
        <v>0</v>
      </c>
      <c r="X439" s="106">
        <f t="shared" si="266"/>
        <v>0</v>
      </c>
      <c r="Y439" s="98">
        <f t="shared" si="269"/>
        <v>0</v>
      </c>
    </row>
    <row r="440" spans="1:33">
      <c r="A440" s="97">
        <f t="shared" si="267"/>
        <v>423</v>
      </c>
      <c r="C440" s="108">
        <v>39900</v>
      </c>
      <c r="E440" s="107" t="s">
        <v>311</v>
      </c>
      <c r="G440" s="118">
        <v>6.4</v>
      </c>
      <c r="H440" s="106" t="str">
        <f t="shared" si="251"/>
        <v>P, S, T &amp; D Plant - Demand</v>
      </c>
      <c r="I440" s="98">
        <f>'DepExp. Class.'!K$173</f>
        <v>0</v>
      </c>
      <c r="J440" s="106">
        <f t="shared" si="252"/>
        <v>0</v>
      </c>
      <c r="K440" s="106">
        <f t="shared" si="253"/>
        <v>0</v>
      </c>
      <c r="L440" s="106">
        <f t="shared" si="254"/>
        <v>0</v>
      </c>
      <c r="M440" s="106">
        <f t="shared" si="255"/>
        <v>0</v>
      </c>
      <c r="N440" s="106">
        <f t="shared" si="256"/>
        <v>0</v>
      </c>
      <c r="O440" s="106">
        <f t="shared" si="257"/>
        <v>0</v>
      </c>
      <c r="P440" s="106">
        <f t="shared" si="258"/>
        <v>0</v>
      </c>
      <c r="Q440" s="106">
        <f t="shared" si="259"/>
        <v>0</v>
      </c>
      <c r="R440" s="106">
        <f t="shared" si="260"/>
        <v>0</v>
      </c>
      <c r="S440" s="106">
        <f t="shared" si="261"/>
        <v>0</v>
      </c>
      <c r="T440" s="106">
        <f t="shared" si="262"/>
        <v>0</v>
      </c>
      <c r="U440" s="106">
        <f t="shared" si="263"/>
        <v>0</v>
      </c>
      <c r="V440" s="106">
        <f t="shared" si="264"/>
        <v>0</v>
      </c>
      <c r="W440" s="106">
        <f t="shared" si="265"/>
        <v>0</v>
      </c>
      <c r="X440" s="106">
        <f t="shared" si="266"/>
        <v>0</v>
      </c>
      <c r="Y440" s="98">
        <f t="shared" si="269"/>
        <v>0</v>
      </c>
    </row>
    <row r="441" spans="1:33">
      <c r="A441" s="97">
        <f t="shared" si="267"/>
        <v>424</v>
      </c>
      <c r="C441" s="108">
        <v>39901</v>
      </c>
      <c r="E441" s="107" t="s">
        <v>312</v>
      </c>
      <c r="G441" s="118">
        <v>6.4</v>
      </c>
      <c r="H441" s="106" t="str">
        <f t="shared" si="251"/>
        <v>P, S, T &amp; D Plant - Demand</v>
      </c>
      <c r="I441" s="98">
        <f>'DepExp. Class.'!K$174</f>
        <v>0</v>
      </c>
      <c r="J441" s="106">
        <f t="shared" si="252"/>
        <v>0</v>
      </c>
      <c r="K441" s="106">
        <f t="shared" si="253"/>
        <v>0</v>
      </c>
      <c r="L441" s="106">
        <f t="shared" si="254"/>
        <v>0</v>
      </c>
      <c r="M441" s="106">
        <f t="shared" si="255"/>
        <v>0</v>
      </c>
      <c r="N441" s="106">
        <f t="shared" si="256"/>
        <v>0</v>
      </c>
      <c r="O441" s="106">
        <f t="shared" si="257"/>
        <v>0</v>
      </c>
      <c r="P441" s="106">
        <f t="shared" si="258"/>
        <v>0</v>
      </c>
      <c r="Q441" s="106">
        <f t="shared" si="259"/>
        <v>0</v>
      </c>
      <c r="R441" s="106">
        <f t="shared" si="260"/>
        <v>0</v>
      </c>
      <c r="S441" s="106">
        <f t="shared" si="261"/>
        <v>0</v>
      </c>
      <c r="T441" s="106">
        <f t="shared" si="262"/>
        <v>0</v>
      </c>
      <c r="U441" s="106">
        <f t="shared" si="263"/>
        <v>0</v>
      </c>
      <c r="V441" s="106">
        <f t="shared" si="264"/>
        <v>0</v>
      </c>
      <c r="W441" s="106">
        <f t="shared" si="265"/>
        <v>0</v>
      </c>
      <c r="X441" s="106">
        <f t="shared" si="266"/>
        <v>0</v>
      </c>
      <c r="Y441" s="98">
        <f t="shared" si="269"/>
        <v>0</v>
      </c>
    </row>
    <row r="442" spans="1:33">
      <c r="A442" s="97">
        <f t="shared" si="267"/>
        <v>425</v>
      </c>
      <c r="C442" s="108">
        <v>39902</v>
      </c>
      <c r="E442" s="107" t="s">
        <v>313</v>
      </c>
      <c r="G442" s="118">
        <v>6.4</v>
      </c>
      <c r="H442" s="106" t="str">
        <f t="shared" si="251"/>
        <v>P, S, T &amp; D Plant - Demand</v>
      </c>
      <c r="I442" s="98">
        <f>'DepExp. Class.'!K$175</f>
        <v>0</v>
      </c>
      <c r="J442" s="106">
        <f t="shared" si="252"/>
        <v>0</v>
      </c>
      <c r="K442" s="106">
        <f t="shared" si="253"/>
        <v>0</v>
      </c>
      <c r="L442" s="106">
        <f t="shared" si="254"/>
        <v>0</v>
      </c>
      <c r="M442" s="106">
        <f t="shared" si="255"/>
        <v>0</v>
      </c>
      <c r="N442" s="106">
        <f t="shared" si="256"/>
        <v>0</v>
      </c>
      <c r="O442" s="106">
        <f t="shared" si="257"/>
        <v>0</v>
      </c>
      <c r="P442" s="106">
        <f t="shared" si="258"/>
        <v>0</v>
      </c>
      <c r="Q442" s="106">
        <f t="shared" si="259"/>
        <v>0</v>
      </c>
      <c r="R442" s="106">
        <f t="shared" si="260"/>
        <v>0</v>
      </c>
      <c r="S442" s="106">
        <f t="shared" si="261"/>
        <v>0</v>
      </c>
      <c r="T442" s="106">
        <f t="shared" si="262"/>
        <v>0</v>
      </c>
      <c r="U442" s="106">
        <f t="shared" si="263"/>
        <v>0</v>
      </c>
      <c r="V442" s="106">
        <f t="shared" si="264"/>
        <v>0</v>
      </c>
      <c r="W442" s="106">
        <f t="shared" si="265"/>
        <v>0</v>
      </c>
      <c r="X442" s="106">
        <f t="shared" si="266"/>
        <v>0</v>
      </c>
      <c r="Y442" s="98">
        <f t="shared" si="269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67"/>
        <v>426</v>
      </c>
      <c r="C443" s="108">
        <v>39903</v>
      </c>
      <c r="E443" s="107" t="s">
        <v>314</v>
      </c>
      <c r="G443" s="118">
        <v>6.4</v>
      </c>
      <c r="H443" s="106" t="str">
        <f t="shared" si="251"/>
        <v>P, S, T &amp; D Plant - Demand</v>
      </c>
      <c r="I443" s="98">
        <f>'DepExp. Class.'!K$176</f>
        <v>612.59129096445349</v>
      </c>
      <c r="J443" s="106">
        <f t="shared" si="252"/>
        <v>285.34141804554389</v>
      </c>
      <c r="K443" s="106">
        <f t="shared" si="253"/>
        <v>153.97168831050769</v>
      </c>
      <c r="L443" s="106">
        <f t="shared" si="254"/>
        <v>3.4942055661429898</v>
      </c>
      <c r="M443" s="106">
        <f t="shared" si="255"/>
        <v>88.85297623090996</v>
      </c>
      <c r="N443" s="106">
        <f t="shared" si="256"/>
        <v>80.931002811348961</v>
      </c>
      <c r="O443" s="106">
        <f t="shared" si="257"/>
        <v>0</v>
      </c>
      <c r="P443" s="106">
        <f t="shared" si="258"/>
        <v>0</v>
      </c>
      <c r="Q443" s="106">
        <f t="shared" si="259"/>
        <v>0</v>
      </c>
      <c r="R443" s="106">
        <f t="shared" si="260"/>
        <v>0</v>
      </c>
      <c r="S443" s="106">
        <f t="shared" si="261"/>
        <v>0</v>
      </c>
      <c r="T443" s="106">
        <f t="shared" si="262"/>
        <v>0</v>
      </c>
      <c r="U443" s="106">
        <f t="shared" si="263"/>
        <v>0</v>
      </c>
      <c r="V443" s="106">
        <f t="shared" si="264"/>
        <v>0</v>
      </c>
      <c r="W443" s="106">
        <f t="shared" si="265"/>
        <v>0</v>
      </c>
      <c r="X443" s="106">
        <f t="shared" si="266"/>
        <v>0</v>
      </c>
      <c r="Y443" s="98">
        <f t="shared" si="269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67"/>
        <v>427</v>
      </c>
      <c r="C444" s="108">
        <v>39904</v>
      </c>
      <c r="E444" s="107" t="s">
        <v>315</v>
      </c>
      <c r="G444" s="118">
        <v>6.4</v>
      </c>
      <c r="H444" s="106" t="str">
        <f t="shared" si="251"/>
        <v>P, S, T &amp; D Plant - Demand</v>
      </c>
      <c r="I444" s="98">
        <f>'DepExp. Class.'!K$177</f>
        <v>0</v>
      </c>
      <c r="J444" s="106">
        <f t="shared" si="252"/>
        <v>0</v>
      </c>
      <c r="K444" s="106">
        <f t="shared" si="253"/>
        <v>0</v>
      </c>
      <c r="L444" s="106">
        <f t="shared" si="254"/>
        <v>0</v>
      </c>
      <c r="M444" s="106">
        <f t="shared" si="255"/>
        <v>0</v>
      </c>
      <c r="N444" s="106">
        <f t="shared" si="256"/>
        <v>0</v>
      </c>
      <c r="O444" s="106">
        <f t="shared" si="257"/>
        <v>0</v>
      </c>
      <c r="P444" s="106">
        <f t="shared" si="258"/>
        <v>0</v>
      </c>
      <c r="Q444" s="106">
        <f t="shared" si="259"/>
        <v>0</v>
      </c>
      <c r="R444" s="106">
        <f t="shared" si="260"/>
        <v>0</v>
      </c>
      <c r="S444" s="106">
        <f t="shared" si="261"/>
        <v>0</v>
      </c>
      <c r="T444" s="106">
        <f t="shared" si="262"/>
        <v>0</v>
      </c>
      <c r="U444" s="106">
        <f t="shared" si="263"/>
        <v>0</v>
      </c>
      <c r="V444" s="106">
        <f t="shared" si="264"/>
        <v>0</v>
      </c>
      <c r="W444" s="106">
        <f t="shared" si="265"/>
        <v>0</v>
      </c>
      <c r="X444" s="106">
        <f t="shared" si="266"/>
        <v>0</v>
      </c>
      <c r="Y444" s="98">
        <f t="shared" si="269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67"/>
        <v>428</v>
      </c>
      <c r="C445" s="108">
        <v>39905</v>
      </c>
      <c r="E445" s="107" t="s">
        <v>316</v>
      </c>
      <c r="G445" s="118">
        <v>6.4</v>
      </c>
      <c r="H445" s="106" t="str">
        <f t="shared" si="251"/>
        <v>P, S, T &amp; D Plant - Demand</v>
      </c>
      <c r="I445" s="98">
        <f>'DepExp. Class.'!K$178</f>
        <v>0</v>
      </c>
      <c r="J445" s="106">
        <f t="shared" si="252"/>
        <v>0</v>
      </c>
      <c r="K445" s="106">
        <f t="shared" si="253"/>
        <v>0</v>
      </c>
      <c r="L445" s="106">
        <f t="shared" si="254"/>
        <v>0</v>
      </c>
      <c r="M445" s="106">
        <f t="shared" si="255"/>
        <v>0</v>
      </c>
      <c r="N445" s="106">
        <f t="shared" si="256"/>
        <v>0</v>
      </c>
      <c r="O445" s="106">
        <f t="shared" si="257"/>
        <v>0</v>
      </c>
      <c r="P445" s="106">
        <f t="shared" si="258"/>
        <v>0</v>
      </c>
      <c r="Q445" s="106">
        <f t="shared" si="259"/>
        <v>0</v>
      </c>
      <c r="R445" s="106">
        <f t="shared" si="260"/>
        <v>0</v>
      </c>
      <c r="S445" s="106">
        <f t="shared" si="261"/>
        <v>0</v>
      </c>
      <c r="T445" s="106">
        <f t="shared" si="262"/>
        <v>0</v>
      </c>
      <c r="U445" s="106">
        <f t="shared" si="263"/>
        <v>0</v>
      </c>
      <c r="V445" s="106">
        <f t="shared" si="264"/>
        <v>0</v>
      </c>
      <c r="W445" s="106">
        <f t="shared" si="265"/>
        <v>0</v>
      </c>
      <c r="X445" s="106">
        <f t="shared" si="266"/>
        <v>0</v>
      </c>
      <c r="Y445" s="98">
        <f t="shared" si="269"/>
        <v>0</v>
      </c>
    </row>
    <row r="446" spans="1:33">
      <c r="A446" s="97">
        <f t="shared" si="267"/>
        <v>429</v>
      </c>
      <c r="C446" s="108">
        <v>39906</v>
      </c>
      <c r="E446" s="107" t="s">
        <v>317</v>
      </c>
      <c r="G446" s="118">
        <v>6.4</v>
      </c>
      <c r="H446" s="106" t="str">
        <f t="shared" si="251"/>
        <v>P, S, T &amp; D Plant - Demand</v>
      </c>
      <c r="I446" s="98">
        <f>'DepExp. Class.'!K$179</f>
        <v>0</v>
      </c>
      <c r="J446" s="106">
        <f t="shared" si="252"/>
        <v>0</v>
      </c>
      <c r="K446" s="106">
        <f t="shared" si="253"/>
        <v>0</v>
      </c>
      <c r="L446" s="106">
        <f t="shared" si="254"/>
        <v>0</v>
      </c>
      <c r="M446" s="106">
        <f t="shared" si="255"/>
        <v>0</v>
      </c>
      <c r="N446" s="106">
        <f t="shared" si="256"/>
        <v>0</v>
      </c>
      <c r="O446" s="106">
        <f t="shared" si="257"/>
        <v>0</v>
      </c>
      <c r="P446" s="106">
        <f t="shared" si="258"/>
        <v>0</v>
      </c>
      <c r="Q446" s="106">
        <f t="shared" si="259"/>
        <v>0</v>
      </c>
      <c r="R446" s="106">
        <f t="shared" si="260"/>
        <v>0</v>
      </c>
      <c r="S446" s="106">
        <f t="shared" si="261"/>
        <v>0</v>
      </c>
      <c r="T446" s="106">
        <f t="shared" si="262"/>
        <v>0</v>
      </c>
      <c r="U446" s="106">
        <f t="shared" si="263"/>
        <v>0</v>
      </c>
      <c r="V446" s="106">
        <f t="shared" si="264"/>
        <v>0</v>
      </c>
      <c r="W446" s="106">
        <f t="shared" si="265"/>
        <v>0</v>
      </c>
      <c r="X446" s="106">
        <f t="shared" si="266"/>
        <v>0</v>
      </c>
      <c r="Y446" s="98">
        <f t="shared" si="269"/>
        <v>0</v>
      </c>
    </row>
    <row r="447" spans="1:33">
      <c r="A447" s="97">
        <f t="shared" si="267"/>
        <v>430</v>
      </c>
      <c r="C447" s="108">
        <v>39907</v>
      </c>
      <c r="E447" s="107" t="s">
        <v>318</v>
      </c>
      <c r="G447" s="118">
        <v>6.4</v>
      </c>
      <c r="H447" s="106" t="str">
        <f t="shared" si="251"/>
        <v>P, S, T &amp; D Plant - Demand</v>
      </c>
      <c r="I447" s="98">
        <f>'DepExp. Class.'!K$180</f>
        <v>2120.3739996029453</v>
      </c>
      <c r="J447" s="106">
        <f t="shared" si="252"/>
        <v>987.65772997042779</v>
      </c>
      <c r="K447" s="106">
        <f t="shared" si="253"/>
        <v>532.9451616175744</v>
      </c>
      <c r="L447" s="106">
        <f t="shared" si="254"/>
        <v>12.094560828726188</v>
      </c>
      <c r="M447" s="106">
        <f t="shared" si="255"/>
        <v>307.5485129583605</v>
      </c>
      <c r="N447" s="106">
        <f t="shared" si="256"/>
        <v>280.12803422785646</v>
      </c>
      <c r="O447" s="106">
        <f t="shared" si="257"/>
        <v>0</v>
      </c>
      <c r="P447" s="106">
        <f t="shared" si="258"/>
        <v>0</v>
      </c>
      <c r="Q447" s="106">
        <f t="shared" si="259"/>
        <v>0</v>
      </c>
      <c r="R447" s="106">
        <f t="shared" si="260"/>
        <v>0</v>
      </c>
      <c r="S447" s="106">
        <f t="shared" si="261"/>
        <v>0</v>
      </c>
      <c r="T447" s="106">
        <f t="shared" si="262"/>
        <v>0</v>
      </c>
      <c r="U447" s="106">
        <f t="shared" si="263"/>
        <v>0</v>
      </c>
      <c r="V447" s="106">
        <f t="shared" si="264"/>
        <v>0</v>
      </c>
      <c r="W447" s="106">
        <f t="shared" si="265"/>
        <v>0</v>
      </c>
      <c r="X447" s="106">
        <f t="shared" si="266"/>
        <v>0</v>
      </c>
      <c r="Y447" s="98">
        <f t="shared" si="269"/>
        <v>0</v>
      </c>
    </row>
    <row r="448" spans="1:33">
      <c r="A448" s="97">
        <f t="shared" si="267"/>
        <v>431</v>
      </c>
      <c r="C448" s="108">
        <v>39908</v>
      </c>
      <c r="E448" s="107" t="s">
        <v>319</v>
      </c>
      <c r="G448" s="118">
        <v>6.4</v>
      </c>
      <c r="H448" s="106" t="str">
        <f t="shared" si="251"/>
        <v>P, S, T &amp; D Plant - Demand</v>
      </c>
      <c r="I448" s="98">
        <f>'DepExp. Class.'!K$181</f>
        <v>0</v>
      </c>
      <c r="J448" s="106">
        <f t="shared" si="252"/>
        <v>0</v>
      </c>
      <c r="K448" s="106">
        <f t="shared" si="253"/>
        <v>0</v>
      </c>
      <c r="L448" s="106">
        <f t="shared" si="254"/>
        <v>0</v>
      </c>
      <c r="M448" s="106">
        <f t="shared" si="255"/>
        <v>0</v>
      </c>
      <c r="N448" s="106">
        <f t="shared" si="256"/>
        <v>0</v>
      </c>
      <c r="O448" s="106">
        <f t="shared" si="257"/>
        <v>0</v>
      </c>
      <c r="P448" s="106">
        <f t="shared" si="258"/>
        <v>0</v>
      </c>
      <c r="Q448" s="106">
        <f t="shared" si="259"/>
        <v>0</v>
      </c>
      <c r="R448" s="106">
        <f t="shared" si="260"/>
        <v>0</v>
      </c>
      <c r="S448" s="106">
        <f t="shared" si="261"/>
        <v>0</v>
      </c>
      <c r="T448" s="106">
        <f t="shared" si="262"/>
        <v>0</v>
      </c>
      <c r="U448" s="106">
        <f t="shared" si="263"/>
        <v>0</v>
      </c>
      <c r="V448" s="106">
        <f t="shared" si="264"/>
        <v>0</v>
      </c>
      <c r="W448" s="106">
        <f t="shared" si="265"/>
        <v>0</v>
      </c>
      <c r="X448" s="106">
        <f t="shared" si="266"/>
        <v>0</v>
      </c>
      <c r="Y448" s="98">
        <f t="shared" si="269"/>
        <v>0</v>
      </c>
    </row>
    <row r="449" spans="1:33">
      <c r="A449" s="97">
        <f t="shared" si="267"/>
        <v>432</v>
      </c>
      <c r="C449" s="108">
        <v>39909</v>
      </c>
      <c r="E449" s="107" t="s">
        <v>320</v>
      </c>
      <c r="G449" s="118">
        <v>6.4</v>
      </c>
      <c r="H449" s="106" t="str">
        <f t="shared" si="251"/>
        <v>P, S, T &amp; D Plant - Demand</v>
      </c>
      <c r="I449" s="98">
        <f>'DepExp. Class.'!K$182</f>
        <v>0</v>
      </c>
      <c r="J449" s="106">
        <f t="shared" si="252"/>
        <v>0</v>
      </c>
      <c r="K449" s="106">
        <f t="shared" si="253"/>
        <v>0</v>
      </c>
      <c r="L449" s="106">
        <f t="shared" si="254"/>
        <v>0</v>
      </c>
      <c r="M449" s="106">
        <f t="shared" si="255"/>
        <v>0</v>
      </c>
      <c r="N449" s="106">
        <f t="shared" si="256"/>
        <v>0</v>
      </c>
      <c r="O449" s="106">
        <f t="shared" si="257"/>
        <v>0</v>
      </c>
      <c r="P449" s="106">
        <f t="shared" si="258"/>
        <v>0</v>
      </c>
      <c r="Q449" s="106">
        <f t="shared" si="259"/>
        <v>0</v>
      </c>
      <c r="R449" s="106">
        <f t="shared" si="260"/>
        <v>0</v>
      </c>
      <c r="S449" s="106">
        <f t="shared" si="261"/>
        <v>0</v>
      </c>
      <c r="T449" s="106">
        <f t="shared" si="262"/>
        <v>0</v>
      </c>
      <c r="U449" s="106">
        <f t="shared" si="263"/>
        <v>0</v>
      </c>
      <c r="V449" s="106">
        <f t="shared" si="264"/>
        <v>0</v>
      </c>
      <c r="W449" s="106">
        <f t="shared" si="265"/>
        <v>0</v>
      </c>
      <c r="X449" s="106">
        <f t="shared" si="266"/>
        <v>0</v>
      </c>
      <c r="Y449" s="98">
        <f t="shared" si="269"/>
        <v>0</v>
      </c>
    </row>
    <row r="450" spans="1:33">
      <c r="A450" s="97">
        <f t="shared" si="267"/>
        <v>433</v>
      </c>
      <c r="C450" s="108">
        <v>39924</v>
      </c>
      <c r="E450" s="107" t="s">
        <v>321</v>
      </c>
      <c r="G450" s="118">
        <v>6.4</v>
      </c>
      <c r="H450" s="106" t="str">
        <f t="shared" si="251"/>
        <v>P, S, T &amp; D Plant - Demand</v>
      </c>
      <c r="I450" s="98">
        <f>'DepExp. Class.'!K$183</f>
        <v>0</v>
      </c>
      <c r="J450" s="106">
        <f t="shared" si="252"/>
        <v>0</v>
      </c>
      <c r="K450" s="106">
        <f t="shared" si="253"/>
        <v>0</v>
      </c>
      <c r="L450" s="106">
        <f t="shared" si="254"/>
        <v>0</v>
      </c>
      <c r="M450" s="106">
        <f t="shared" si="255"/>
        <v>0</v>
      </c>
      <c r="N450" s="106">
        <f t="shared" si="256"/>
        <v>0</v>
      </c>
      <c r="O450" s="106">
        <f t="shared" si="257"/>
        <v>0</v>
      </c>
      <c r="P450" s="106">
        <f t="shared" si="258"/>
        <v>0</v>
      </c>
      <c r="Q450" s="106">
        <f t="shared" si="259"/>
        <v>0</v>
      </c>
      <c r="R450" s="106">
        <f t="shared" si="260"/>
        <v>0</v>
      </c>
      <c r="S450" s="106">
        <f t="shared" si="261"/>
        <v>0</v>
      </c>
      <c r="T450" s="106">
        <f t="shared" si="262"/>
        <v>0</v>
      </c>
      <c r="U450" s="106">
        <f t="shared" si="263"/>
        <v>0</v>
      </c>
      <c r="V450" s="106">
        <f t="shared" si="264"/>
        <v>0</v>
      </c>
      <c r="W450" s="106">
        <f t="shared" si="265"/>
        <v>0</v>
      </c>
      <c r="X450" s="106">
        <f t="shared" si="266"/>
        <v>0</v>
      </c>
      <c r="Y450" s="98">
        <f t="shared" si="269"/>
        <v>0</v>
      </c>
    </row>
    <row r="451" spans="1:33">
      <c r="A451" s="97">
        <f t="shared" si="267"/>
        <v>434</v>
      </c>
      <c r="E451" s="107"/>
      <c r="G451" s="118"/>
      <c r="H451" s="106"/>
      <c r="I451" s="98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98"/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67"/>
        <v>435</v>
      </c>
      <c r="G452" s="11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 t="shared" si="267"/>
        <v>436</v>
      </c>
      <c r="D453" s="97" t="s">
        <v>149</v>
      </c>
      <c r="G453" s="118"/>
      <c r="H453" s="106"/>
      <c r="I453" s="98">
        <f>'DepExp. Class.'!K$186</f>
        <v>5041.39989148523</v>
      </c>
      <c r="J453" s="106">
        <f>SUM(J417:J450)</f>
        <v>2348.2543992851488</v>
      </c>
      <c r="K453" s="106">
        <f t="shared" ref="K453:X453" si="270">SUM(K417:K450)</f>
        <v>1267.1300819806024</v>
      </c>
      <c r="L453" s="106">
        <f t="shared" si="270"/>
        <v>28.756020240259229</v>
      </c>
      <c r="M453" s="106">
        <f t="shared" si="270"/>
        <v>731.2271515049041</v>
      </c>
      <c r="N453" s="106">
        <f t="shared" si="270"/>
        <v>666.03223847431514</v>
      </c>
      <c r="O453" s="106">
        <f t="shared" si="270"/>
        <v>0</v>
      </c>
      <c r="P453" s="106">
        <f t="shared" si="270"/>
        <v>0</v>
      </c>
      <c r="Q453" s="106">
        <f t="shared" si="270"/>
        <v>0</v>
      </c>
      <c r="R453" s="106">
        <f t="shared" si="270"/>
        <v>0</v>
      </c>
      <c r="S453" s="106">
        <f t="shared" si="270"/>
        <v>0</v>
      </c>
      <c r="T453" s="106">
        <f t="shared" si="270"/>
        <v>0</v>
      </c>
      <c r="U453" s="106">
        <f t="shared" si="270"/>
        <v>0</v>
      </c>
      <c r="V453" s="106">
        <f t="shared" si="270"/>
        <v>0</v>
      </c>
      <c r="W453" s="106">
        <f t="shared" si="270"/>
        <v>0</v>
      </c>
      <c r="X453" s="106">
        <f t="shared" si="270"/>
        <v>0</v>
      </c>
      <c r="Y453" s="98">
        <f>SUM(J453:X453)-I453</f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67"/>
        <v>437</v>
      </c>
      <c r="G454" s="11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67"/>
        <v>438</v>
      </c>
      <c r="D455" s="97" t="s">
        <v>350</v>
      </c>
      <c r="G455" s="118"/>
      <c r="H455" s="106"/>
      <c r="I455" s="98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98"/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67"/>
        <v>439</v>
      </c>
      <c r="G456" s="11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67"/>
        <v>440</v>
      </c>
      <c r="D457" s="97" t="s">
        <v>148</v>
      </c>
      <c r="G457" s="118"/>
      <c r="H457" s="106"/>
      <c r="I457" s="98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98"/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67"/>
        <v>441</v>
      </c>
      <c r="G458" s="118"/>
      <c r="H458" s="106"/>
      <c r="I458" s="98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98"/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67"/>
        <v>442</v>
      </c>
      <c r="C459" s="97">
        <v>37400</v>
      </c>
      <c r="E459" s="107" t="s">
        <v>115</v>
      </c>
      <c r="G459" s="118">
        <v>6.4</v>
      </c>
      <c r="H459" s="106" t="str">
        <f t="shared" ref="H459:H492" si="271">VLOOKUP($G459,alloc,3)</f>
        <v>P, S, T &amp; D Plant - Demand</v>
      </c>
      <c r="I459" s="98">
        <f>'DepExp. Class.'!K$192</f>
        <v>0</v>
      </c>
      <c r="J459" s="106">
        <f t="shared" ref="J459:J492" si="272">$I459*VLOOKUP($G459,alloc,6)</f>
        <v>0</v>
      </c>
      <c r="K459" s="106">
        <f t="shared" ref="K459:K492" si="273">$I459*VLOOKUP($G459,alloc,7)</f>
        <v>0</v>
      </c>
      <c r="L459" s="106">
        <f t="shared" ref="L459:L492" si="274">$I459*VLOOKUP($G459,alloc,8)</f>
        <v>0</v>
      </c>
      <c r="M459" s="106">
        <f t="shared" ref="M459:M492" si="275">$I459*VLOOKUP($G459,alloc,9)</f>
        <v>0</v>
      </c>
      <c r="N459" s="106">
        <f t="shared" ref="N459:N492" si="276">$I459*VLOOKUP($G459,alloc,10)</f>
        <v>0</v>
      </c>
      <c r="O459" s="106">
        <f t="shared" ref="O459:O492" si="277">$I459*VLOOKUP($G459,alloc,11)</f>
        <v>0</v>
      </c>
      <c r="P459" s="106">
        <f t="shared" ref="P459:P492" si="278">$I459*VLOOKUP($G459,alloc,12)</f>
        <v>0</v>
      </c>
      <c r="Q459" s="106">
        <f t="shared" ref="Q459:Q492" si="279">$I459*VLOOKUP($G459,alloc,13)</f>
        <v>0</v>
      </c>
      <c r="R459" s="106">
        <f t="shared" ref="R459:R492" si="280">$I459*VLOOKUP($G459,alloc,14)</f>
        <v>0</v>
      </c>
      <c r="S459" s="106">
        <f t="shared" ref="S459:S492" si="281">$I459*VLOOKUP($G459,alloc,15)</f>
        <v>0</v>
      </c>
      <c r="T459" s="106">
        <f t="shared" ref="T459:T492" si="282">$I459*VLOOKUP($G459,alloc,16)</f>
        <v>0</v>
      </c>
      <c r="U459" s="106">
        <f t="shared" ref="U459:U492" si="283">$I459*VLOOKUP($G459,alloc,17)</f>
        <v>0</v>
      </c>
      <c r="V459" s="106">
        <f t="shared" ref="V459:V492" si="284">$I459*VLOOKUP($G459,alloc,18)</f>
        <v>0</v>
      </c>
      <c r="W459" s="106">
        <f t="shared" ref="W459:W492" si="285">$I459*VLOOKUP($G459,alloc,19)</f>
        <v>0</v>
      </c>
      <c r="X459" s="106">
        <f t="shared" ref="X459:X492" si="286">$I459*VLOOKUP($G459,alloc,20)</f>
        <v>0</v>
      </c>
      <c r="Y459" s="98">
        <f t="shared" ref="Y459:Y492" si="287">SUM(J459:X459)-I459</f>
        <v>0</v>
      </c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67"/>
        <v>443</v>
      </c>
      <c r="C460" s="97">
        <v>39000</v>
      </c>
      <c r="E460" s="107" t="s">
        <v>139</v>
      </c>
      <c r="G460" s="118">
        <v>6.4</v>
      </c>
      <c r="H460" s="106" t="str">
        <f t="shared" si="271"/>
        <v>P, S, T &amp; D Plant - Demand</v>
      </c>
      <c r="I460" s="98">
        <f>'DepExp. Class.'!K$193</f>
        <v>8799.3529271255775</v>
      </c>
      <c r="J460" s="106">
        <f t="shared" si="272"/>
        <v>4098.6868065920871</v>
      </c>
      <c r="K460" s="106">
        <f t="shared" si="273"/>
        <v>2211.6723600436394</v>
      </c>
      <c r="L460" s="106">
        <f t="shared" si="274"/>
        <v>50.191291371465041</v>
      </c>
      <c r="M460" s="106">
        <f t="shared" si="275"/>
        <v>1276.2974400931287</v>
      </c>
      <c r="N460" s="106">
        <f t="shared" si="276"/>
        <v>1162.5050290252573</v>
      </c>
      <c r="O460" s="106">
        <f t="shared" si="277"/>
        <v>0</v>
      </c>
      <c r="P460" s="106">
        <f t="shared" si="278"/>
        <v>0</v>
      </c>
      <c r="Q460" s="106">
        <f t="shared" si="279"/>
        <v>0</v>
      </c>
      <c r="R460" s="106">
        <f t="shared" si="280"/>
        <v>0</v>
      </c>
      <c r="S460" s="106">
        <f t="shared" si="281"/>
        <v>0</v>
      </c>
      <c r="T460" s="106">
        <f t="shared" si="282"/>
        <v>0</v>
      </c>
      <c r="U460" s="106">
        <f t="shared" si="283"/>
        <v>0</v>
      </c>
      <c r="V460" s="106">
        <f t="shared" si="284"/>
        <v>0</v>
      </c>
      <c r="W460" s="106">
        <f t="shared" si="285"/>
        <v>0</v>
      </c>
      <c r="X460" s="106">
        <f t="shared" si="286"/>
        <v>0</v>
      </c>
      <c r="Y460" s="98">
        <f t="shared" si="287"/>
        <v>0</v>
      </c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67"/>
        <v>444</v>
      </c>
      <c r="C461" s="97">
        <v>36602</v>
      </c>
      <c r="E461" s="107" t="s">
        <v>139</v>
      </c>
      <c r="G461" s="118">
        <v>6.4</v>
      </c>
      <c r="H461" s="106" t="str">
        <f t="shared" si="271"/>
        <v>P, S, T &amp; D Plant - Demand</v>
      </c>
      <c r="I461" s="98">
        <f>'DepExp. Class.'!K$194</f>
        <v>0</v>
      </c>
      <c r="J461" s="106">
        <f t="shared" si="272"/>
        <v>0</v>
      </c>
      <c r="K461" s="106">
        <f t="shared" si="273"/>
        <v>0</v>
      </c>
      <c r="L461" s="106">
        <f t="shared" si="274"/>
        <v>0</v>
      </c>
      <c r="M461" s="106">
        <f t="shared" si="275"/>
        <v>0</v>
      </c>
      <c r="N461" s="106">
        <f t="shared" si="276"/>
        <v>0</v>
      </c>
      <c r="O461" s="106">
        <f t="shared" si="277"/>
        <v>0</v>
      </c>
      <c r="P461" s="106">
        <f t="shared" si="278"/>
        <v>0</v>
      </c>
      <c r="Q461" s="106">
        <f t="shared" si="279"/>
        <v>0</v>
      </c>
      <c r="R461" s="106">
        <f t="shared" si="280"/>
        <v>0</v>
      </c>
      <c r="S461" s="106">
        <f t="shared" si="281"/>
        <v>0</v>
      </c>
      <c r="T461" s="106">
        <f t="shared" si="282"/>
        <v>0</v>
      </c>
      <c r="U461" s="106">
        <f t="shared" si="283"/>
        <v>0</v>
      </c>
      <c r="V461" s="106">
        <f t="shared" si="284"/>
        <v>0</v>
      </c>
      <c r="W461" s="106">
        <f t="shared" si="285"/>
        <v>0</v>
      </c>
      <c r="X461" s="106">
        <f t="shared" si="286"/>
        <v>0</v>
      </c>
      <c r="Y461" s="98">
        <f t="shared" si="287"/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67"/>
        <v>445</v>
      </c>
      <c r="C462" s="97">
        <v>37503</v>
      </c>
      <c r="E462" s="107" t="s">
        <v>278</v>
      </c>
      <c r="G462" s="118">
        <v>6.4</v>
      </c>
      <c r="H462" s="106" t="str">
        <f t="shared" si="271"/>
        <v>P, S, T &amp; D Plant - Demand</v>
      </c>
      <c r="I462" s="98">
        <f>'DepExp. Class.'!K$195</f>
        <v>0</v>
      </c>
      <c r="J462" s="106">
        <f t="shared" si="272"/>
        <v>0</v>
      </c>
      <c r="K462" s="106">
        <f t="shared" si="273"/>
        <v>0</v>
      </c>
      <c r="L462" s="106">
        <f t="shared" si="274"/>
        <v>0</v>
      </c>
      <c r="M462" s="106">
        <f t="shared" si="275"/>
        <v>0</v>
      </c>
      <c r="N462" s="106">
        <f t="shared" si="276"/>
        <v>0</v>
      </c>
      <c r="O462" s="106">
        <f t="shared" si="277"/>
        <v>0</v>
      </c>
      <c r="P462" s="106">
        <f t="shared" si="278"/>
        <v>0</v>
      </c>
      <c r="Q462" s="106">
        <f t="shared" si="279"/>
        <v>0</v>
      </c>
      <c r="R462" s="106">
        <f t="shared" si="280"/>
        <v>0</v>
      </c>
      <c r="S462" s="106">
        <f t="shared" si="281"/>
        <v>0</v>
      </c>
      <c r="T462" s="106">
        <f t="shared" si="282"/>
        <v>0</v>
      </c>
      <c r="U462" s="106">
        <f t="shared" si="283"/>
        <v>0</v>
      </c>
      <c r="V462" s="106">
        <f t="shared" si="284"/>
        <v>0</v>
      </c>
      <c r="W462" s="106">
        <f t="shared" si="285"/>
        <v>0</v>
      </c>
      <c r="X462" s="106">
        <f t="shared" si="286"/>
        <v>0</v>
      </c>
      <c r="Y462" s="98">
        <f t="shared" si="287"/>
        <v>0</v>
      </c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67"/>
        <v>446</v>
      </c>
      <c r="C463" s="97">
        <v>39004</v>
      </c>
      <c r="E463" s="107" t="s">
        <v>293</v>
      </c>
      <c r="G463" s="118">
        <v>6.4</v>
      </c>
      <c r="H463" s="106" t="str">
        <f t="shared" si="271"/>
        <v>P, S, T &amp; D Plant - Demand</v>
      </c>
      <c r="I463" s="98">
        <f>'DepExp. Class.'!K$196</f>
        <v>0</v>
      </c>
      <c r="J463" s="106">
        <f t="shared" si="272"/>
        <v>0</v>
      </c>
      <c r="K463" s="106">
        <f t="shared" si="273"/>
        <v>0</v>
      </c>
      <c r="L463" s="106">
        <f t="shared" si="274"/>
        <v>0</v>
      </c>
      <c r="M463" s="106">
        <f t="shared" si="275"/>
        <v>0</v>
      </c>
      <c r="N463" s="106">
        <f t="shared" si="276"/>
        <v>0</v>
      </c>
      <c r="O463" s="106">
        <f t="shared" si="277"/>
        <v>0</v>
      </c>
      <c r="P463" s="106">
        <f t="shared" si="278"/>
        <v>0</v>
      </c>
      <c r="Q463" s="106">
        <f t="shared" si="279"/>
        <v>0</v>
      </c>
      <c r="R463" s="106">
        <f t="shared" si="280"/>
        <v>0</v>
      </c>
      <c r="S463" s="106">
        <f t="shared" si="281"/>
        <v>0</v>
      </c>
      <c r="T463" s="106">
        <f t="shared" si="282"/>
        <v>0</v>
      </c>
      <c r="U463" s="106">
        <f t="shared" si="283"/>
        <v>0</v>
      </c>
      <c r="V463" s="106">
        <f t="shared" si="284"/>
        <v>0</v>
      </c>
      <c r="W463" s="106">
        <f t="shared" si="285"/>
        <v>0</v>
      </c>
      <c r="X463" s="106">
        <f t="shared" si="286"/>
        <v>0</v>
      </c>
      <c r="Y463" s="98">
        <f t="shared" si="287"/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67"/>
        <v>447</v>
      </c>
      <c r="C464" s="97">
        <v>39009</v>
      </c>
      <c r="E464" s="107" t="s">
        <v>294</v>
      </c>
      <c r="G464" s="118">
        <v>6.4</v>
      </c>
      <c r="H464" s="106" t="str">
        <f t="shared" si="271"/>
        <v>P, S, T &amp; D Plant - Demand</v>
      </c>
      <c r="I464" s="98">
        <f>'DepExp. Class.'!K$197</f>
        <v>4027.1277566377521</v>
      </c>
      <c r="J464" s="106">
        <f t="shared" si="272"/>
        <v>1875.8124081725882</v>
      </c>
      <c r="K464" s="106">
        <f t="shared" si="273"/>
        <v>1012.1979676782609</v>
      </c>
      <c r="L464" s="106">
        <f t="shared" si="274"/>
        <v>22.970637079509334</v>
      </c>
      <c r="M464" s="106">
        <f t="shared" si="275"/>
        <v>584.11259206121349</v>
      </c>
      <c r="N464" s="106">
        <f t="shared" si="276"/>
        <v>532.03415164618025</v>
      </c>
      <c r="O464" s="106">
        <f t="shared" si="277"/>
        <v>0</v>
      </c>
      <c r="P464" s="106">
        <f t="shared" si="278"/>
        <v>0</v>
      </c>
      <c r="Q464" s="106">
        <f t="shared" si="279"/>
        <v>0</v>
      </c>
      <c r="R464" s="106">
        <f t="shared" si="280"/>
        <v>0</v>
      </c>
      <c r="S464" s="106">
        <f t="shared" si="281"/>
        <v>0</v>
      </c>
      <c r="T464" s="106">
        <f t="shared" si="282"/>
        <v>0</v>
      </c>
      <c r="U464" s="106">
        <f t="shared" si="283"/>
        <v>0</v>
      </c>
      <c r="V464" s="106">
        <f t="shared" si="284"/>
        <v>0</v>
      </c>
      <c r="W464" s="106">
        <f t="shared" si="285"/>
        <v>0</v>
      </c>
      <c r="X464" s="106">
        <f t="shared" si="286"/>
        <v>0</v>
      </c>
      <c r="Y464" s="98">
        <f t="shared" si="287"/>
        <v>0</v>
      </c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67"/>
        <v>448</v>
      </c>
      <c r="C465" s="97">
        <v>39100</v>
      </c>
      <c r="E465" s="107" t="s">
        <v>295</v>
      </c>
      <c r="G465" s="118">
        <v>6.4</v>
      </c>
      <c r="H465" s="106" t="str">
        <f t="shared" si="271"/>
        <v>P, S, T &amp; D Plant - Demand</v>
      </c>
      <c r="I465" s="98">
        <f>'DepExp. Class.'!K$198</f>
        <v>6320.3908962884971</v>
      </c>
      <c r="J465" s="106">
        <f t="shared" si="272"/>
        <v>2944.0008820722119</v>
      </c>
      <c r="K465" s="106">
        <f t="shared" si="273"/>
        <v>1588.5979305252183</v>
      </c>
      <c r="L465" s="106">
        <f t="shared" si="274"/>
        <v>36.051353285223648</v>
      </c>
      <c r="M465" s="106">
        <f t="shared" si="275"/>
        <v>916.73771788990121</v>
      </c>
      <c r="N465" s="106">
        <f t="shared" si="276"/>
        <v>835.00301251594226</v>
      </c>
      <c r="O465" s="106">
        <f t="shared" si="277"/>
        <v>0</v>
      </c>
      <c r="P465" s="106">
        <f t="shared" si="278"/>
        <v>0</v>
      </c>
      <c r="Q465" s="106">
        <f t="shared" si="279"/>
        <v>0</v>
      </c>
      <c r="R465" s="106">
        <f t="shared" si="280"/>
        <v>0</v>
      </c>
      <c r="S465" s="106">
        <f t="shared" si="281"/>
        <v>0</v>
      </c>
      <c r="T465" s="106">
        <f t="shared" si="282"/>
        <v>0</v>
      </c>
      <c r="U465" s="106">
        <f t="shared" si="283"/>
        <v>0</v>
      </c>
      <c r="V465" s="106">
        <f t="shared" si="284"/>
        <v>0</v>
      </c>
      <c r="W465" s="106">
        <f t="shared" si="285"/>
        <v>0</v>
      </c>
      <c r="X465" s="106">
        <f t="shared" si="286"/>
        <v>0</v>
      </c>
      <c r="Y465" s="98">
        <f t="shared" si="287"/>
        <v>0</v>
      </c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67"/>
        <v>449</v>
      </c>
      <c r="C466" s="97">
        <v>39102</v>
      </c>
      <c r="E466" s="107" t="s">
        <v>296</v>
      </c>
      <c r="G466" s="118">
        <v>6.4</v>
      </c>
      <c r="H466" s="106" t="str">
        <f t="shared" si="271"/>
        <v>P, S, T &amp; D Plant - Demand</v>
      </c>
      <c r="I466" s="98">
        <f>'DepExp. Class.'!K$199</f>
        <v>0</v>
      </c>
      <c r="J466" s="106">
        <f t="shared" si="272"/>
        <v>0</v>
      </c>
      <c r="K466" s="106">
        <f t="shared" si="273"/>
        <v>0</v>
      </c>
      <c r="L466" s="106">
        <f t="shared" si="274"/>
        <v>0</v>
      </c>
      <c r="M466" s="106">
        <f t="shared" si="275"/>
        <v>0</v>
      </c>
      <c r="N466" s="106">
        <f t="shared" si="276"/>
        <v>0</v>
      </c>
      <c r="O466" s="106">
        <f t="shared" si="277"/>
        <v>0</v>
      </c>
      <c r="P466" s="106">
        <f t="shared" si="278"/>
        <v>0</v>
      </c>
      <c r="Q466" s="106">
        <f t="shared" si="279"/>
        <v>0</v>
      </c>
      <c r="R466" s="106">
        <f t="shared" si="280"/>
        <v>0</v>
      </c>
      <c r="S466" s="106">
        <f t="shared" si="281"/>
        <v>0</v>
      </c>
      <c r="T466" s="106">
        <f t="shared" si="282"/>
        <v>0</v>
      </c>
      <c r="U466" s="106">
        <f t="shared" si="283"/>
        <v>0</v>
      </c>
      <c r="V466" s="106">
        <f t="shared" si="284"/>
        <v>0</v>
      </c>
      <c r="W466" s="106">
        <f t="shared" si="285"/>
        <v>0</v>
      </c>
      <c r="X466" s="106">
        <f t="shared" si="286"/>
        <v>0</v>
      </c>
      <c r="Y466" s="98">
        <f t="shared" si="287"/>
        <v>0</v>
      </c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67"/>
        <v>450</v>
      </c>
      <c r="C467" s="97">
        <v>39103</v>
      </c>
      <c r="E467" s="107" t="s">
        <v>297</v>
      </c>
      <c r="G467" s="118">
        <v>6.4</v>
      </c>
      <c r="H467" s="106" t="str">
        <f t="shared" si="271"/>
        <v>P, S, T &amp; D Plant - Demand</v>
      </c>
      <c r="I467" s="98">
        <f>'DepExp. Class.'!K$200</f>
        <v>0</v>
      </c>
      <c r="J467" s="106">
        <f t="shared" si="272"/>
        <v>0</v>
      </c>
      <c r="K467" s="106">
        <f t="shared" si="273"/>
        <v>0</v>
      </c>
      <c r="L467" s="106">
        <f t="shared" si="274"/>
        <v>0</v>
      </c>
      <c r="M467" s="106">
        <f t="shared" si="275"/>
        <v>0</v>
      </c>
      <c r="N467" s="106">
        <f t="shared" si="276"/>
        <v>0</v>
      </c>
      <c r="O467" s="106">
        <f t="shared" si="277"/>
        <v>0</v>
      </c>
      <c r="P467" s="106">
        <f t="shared" si="278"/>
        <v>0</v>
      </c>
      <c r="Q467" s="106">
        <f t="shared" si="279"/>
        <v>0</v>
      </c>
      <c r="R467" s="106">
        <f t="shared" si="280"/>
        <v>0</v>
      </c>
      <c r="S467" s="106">
        <f t="shared" si="281"/>
        <v>0</v>
      </c>
      <c r="T467" s="106">
        <f t="shared" si="282"/>
        <v>0</v>
      </c>
      <c r="U467" s="106">
        <f t="shared" si="283"/>
        <v>0</v>
      </c>
      <c r="V467" s="106">
        <f t="shared" si="284"/>
        <v>0</v>
      </c>
      <c r="W467" s="106">
        <f t="shared" si="285"/>
        <v>0</v>
      </c>
      <c r="X467" s="106">
        <f t="shared" si="286"/>
        <v>0</v>
      </c>
      <c r="Y467" s="98">
        <f t="shared" si="287"/>
        <v>0</v>
      </c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67"/>
        <v>451</v>
      </c>
      <c r="C468" s="97">
        <v>39200</v>
      </c>
      <c r="E468" s="107" t="s">
        <v>298</v>
      </c>
      <c r="G468" s="118">
        <v>6.4</v>
      </c>
      <c r="H468" s="106" t="str">
        <f t="shared" si="271"/>
        <v>P, S, T &amp; D Plant - Demand</v>
      </c>
      <c r="I468" s="98">
        <f>'DepExp. Class.'!K$201</f>
        <v>581.34567068155536</v>
      </c>
      <c r="J468" s="106">
        <f t="shared" si="272"/>
        <v>270.78739200772986</v>
      </c>
      <c r="K468" s="106">
        <f t="shared" si="273"/>
        <v>146.11826143646152</v>
      </c>
      <c r="L468" s="106">
        <f t="shared" si="274"/>
        <v>3.3159813211684916</v>
      </c>
      <c r="M468" s="106">
        <f t="shared" si="275"/>
        <v>84.32097194474801</v>
      </c>
      <c r="N468" s="106">
        <f t="shared" si="276"/>
        <v>76.803063971447457</v>
      </c>
      <c r="O468" s="106">
        <f t="shared" si="277"/>
        <v>0</v>
      </c>
      <c r="P468" s="106">
        <f t="shared" si="278"/>
        <v>0</v>
      </c>
      <c r="Q468" s="106">
        <f t="shared" si="279"/>
        <v>0</v>
      </c>
      <c r="R468" s="106">
        <f t="shared" si="280"/>
        <v>0</v>
      </c>
      <c r="S468" s="106">
        <f t="shared" si="281"/>
        <v>0</v>
      </c>
      <c r="T468" s="106">
        <f t="shared" si="282"/>
        <v>0</v>
      </c>
      <c r="U468" s="106">
        <f t="shared" si="283"/>
        <v>0</v>
      </c>
      <c r="V468" s="106">
        <f t="shared" si="284"/>
        <v>0</v>
      </c>
      <c r="W468" s="106">
        <f t="shared" si="285"/>
        <v>0</v>
      </c>
      <c r="X468" s="106">
        <f t="shared" si="286"/>
        <v>0</v>
      </c>
      <c r="Y468" s="98">
        <f t="shared" si="287"/>
        <v>0</v>
      </c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67"/>
        <v>452</v>
      </c>
      <c r="C469" s="97">
        <v>39201</v>
      </c>
      <c r="E469" s="107" t="s">
        <v>299</v>
      </c>
      <c r="G469" s="118">
        <v>6.4</v>
      </c>
      <c r="H469" s="106" t="str">
        <f t="shared" si="271"/>
        <v>P, S, T &amp; D Plant - Demand</v>
      </c>
      <c r="I469" s="98">
        <f>'DepExp. Class.'!K$202</f>
        <v>0</v>
      </c>
      <c r="J469" s="106">
        <f t="shared" si="272"/>
        <v>0</v>
      </c>
      <c r="K469" s="106">
        <f t="shared" si="273"/>
        <v>0</v>
      </c>
      <c r="L469" s="106">
        <f t="shared" si="274"/>
        <v>0</v>
      </c>
      <c r="M469" s="106">
        <f t="shared" si="275"/>
        <v>0</v>
      </c>
      <c r="N469" s="106">
        <f t="shared" si="276"/>
        <v>0</v>
      </c>
      <c r="O469" s="106">
        <f t="shared" si="277"/>
        <v>0</v>
      </c>
      <c r="P469" s="106">
        <f t="shared" si="278"/>
        <v>0</v>
      </c>
      <c r="Q469" s="106">
        <f t="shared" si="279"/>
        <v>0</v>
      </c>
      <c r="R469" s="106">
        <f t="shared" si="280"/>
        <v>0</v>
      </c>
      <c r="S469" s="106">
        <f t="shared" si="281"/>
        <v>0</v>
      </c>
      <c r="T469" s="106">
        <f t="shared" si="282"/>
        <v>0</v>
      </c>
      <c r="U469" s="106">
        <f t="shared" si="283"/>
        <v>0</v>
      </c>
      <c r="V469" s="106">
        <f t="shared" si="284"/>
        <v>0</v>
      </c>
      <c r="W469" s="106">
        <f t="shared" si="285"/>
        <v>0</v>
      </c>
      <c r="X469" s="106">
        <f t="shared" si="286"/>
        <v>0</v>
      </c>
      <c r="Y469" s="98">
        <f t="shared" si="287"/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67"/>
        <v>453</v>
      </c>
      <c r="C470" s="97">
        <v>39202</v>
      </c>
      <c r="E470" s="107" t="s">
        <v>300</v>
      </c>
      <c r="G470" s="118">
        <v>6.4</v>
      </c>
      <c r="H470" s="106" t="str">
        <f t="shared" si="271"/>
        <v>P, S, T &amp; D Plant - Demand</v>
      </c>
      <c r="I470" s="98">
        <f>'DepExp. Class.'!K$203</f>
        <v>0</v>
      </c>
      <c r="J470" s="106">
        <f t="shared" si="272"/>
        <v>0</v>
      </c>
      <c r="K470" s="106">
        <f t="shared" si="273"/>
        <v>0</v>
      </c>
      <c r="L470" s="106">
        <f t="shared" si="274"/>
        <v>0</v>
      </c>
      <c r="M470" s="106">
        <f t="shared" si="275"/>
        <v>0</v>
      </c>
      <c r="N470" s="106">
        <f t="shared" si="276"/>
        <v>0</v>
      </c>
      <c r="O470" s="106">
        <f t="shared" si="277"/>
        <v>0</v>
      </c>
      <c r="P470" s="106">
        <f t="shared" si="278"/>
        <v>0</v>
      </c>
      <c r="Q470" s="106">
        <f t="shared" si="279"/>
        <v>0</v>
      </c>
      <c r="R470" s="106">
        <f t="shared" si="280"/>
        <v>0</v>
      </c>
      <c r="S470" s="106">
        <f t="shared" si="281"/>
        <v>0</v>
      </c>
      <c r="T470" s="106">
        <f t="shared" si="282"/>
        <v>0</v>
      </c>
      <c r="U470" s="106">
        <f t="shared" si="283"/>
        <v>0</v>
      </c>
      <c r="V470" s="106">
        <f t="shared" si="284"/>
        <v>0</v>
      </c>
      <c r="W470" s="106">
        <f t="shared" si="285"/>
        <v>0</v>
      </c>
      <c r="X470" s="106">
        <f t="shared" si="286"/>
        <v>0</v>
      </c>
      <c r="Y470" s="98">
        <f t="shared" si="287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67"/>
        <v>454</v>
      </c>
      <c r="C471" s="97">
        <v>39300</v>
      </c>
      <c r="E471" s="107" t="s">
        <v>186</v>
      </c>
      <c r="G471" s="118">
        <v>6.4</v>
      </c>
      <c r="H471" s="106" t="str">
        <f t="shared" si="271"/>
        <v>P, S, T &amp; D Plant - Demand</v>
      </c>
      <c r="I471" s="98">
        <f>'DepExp. Class.'!K$204</f>
        <v>0</v>
      </c>
      <c r="J471" s="106">
        <f t="shared" si="272"/>
        <v>0</v>
      </c>
      <c r="K471" s="106">
        <f t="shared" si="273"/>
        <v>0</v>
      </c>
      <c r="L471" s="106">
        <f t="shared" si="274"/>
        <v>0</v>
      </c>
      <c r="M471" s="106">
        <f t="shared" si="275"/>
        <v>0</v>
      </c>
      <c r="N471" s="106">
        <f t="shared" si="276"/>
        <v>0</v>
      </c>
      <c r="O471" s="106">
        <f t="shared" si="277"/>
        <v>0</v>
      </c>
      <c r="P471" s="106">
        <f t="shared" si="278"/>
        <v>0</v>
      </c>
      <c r="Q471" s="106">
        <f t="shared" si="279"/>
        <v>0</v>
      </c>
      <c r="R471" s="106">
        <f t="shared" si="280"/>
        <v>0</v>
      </c>
      <c r="S471" s="106">
        <f t="shared" si="281"/>
        <v>0</v>
      </c>
      <c r="T471" s="106">
        <f t="shared" si="282"/>
        <v>0</v>
      </c>
      <c r="U471" s="106">
        <f t="shared" si="283"/>
        <v>0</v>
      </c>
      <c r="V471" s="106">
        <f t="shared" si="284"/>
        <v>0</v>
      </c>
      <c r="W471" s="106">
        <f t="shared" si="285"/>
        <v>0</v>
      </c>
      <c r="X471" s="106">
        <f t="shared" si="286"/>
        <v>0</v>
      </c>
      <c r="Y471" s="98">
        <f t="shared" si="287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67"/>
        <v>455</v>
      </c>
      <c r="C472" s="97">
        <v>39400</v>
      </c>
      <c r="E472" s="107" t="s">
        <v>301</v>
      </c>
      <c r="G472" s="118">
        <v>6.4</v>
      </c>
      <c r="H472" s="106" t="str">
        <f t="shared" si="271"/>
        <v>P, S, T &amp; D Plant - Demand</v>
      </c>
      <c r="I472" s="98">
        <f>'DepExp. Class.'!K$205</f>
        <v>136.05770550087877</v>
      </c>
      <c r="J472" s="106">
        <f t="shared" si="272"/>
        <v>63.374878481412338</v>
      </c>
      <c r="K472" s="106">
        <f t="shared" si="273"/>
        <v>34.197408504848873</v>
      </c>
      <c r="L472" s="106">
        <f t="shared" si="274"/>
        <v>0.77606978566301699</v>
      </c>
      <c r="M472" s="106">
        <f t="shared" si="275"/>
        <v>19.734417141106924</v>
      </c>
      <c r="N472" s="106">
        <f t="shared" si="276"/>
        <v>17.974931587847625</v>
      </c>
      <c r="O472" s="106">
        <f t="shared" si="277"/>
        <v>0</v>
      </c>
      <c r="P472" s="106">
        <f t="shared" si="278"/>
        <v>0</v>
      </c>
      <c r="Q472" s="106">
        <f t="shared" si="279"/>
        <v>0</v>
      </c>
      <c r="R472" s="106">
        <f t="shared" si="280"/>
        <v>0</v>
      </c>
      <c r="S472" s="106">
        <f t="shared" si="281"/>
        <v>0</v>
      </c>
      <c r="T472" s="106">
        <f t="shared" si="282"/>
        <v>0</v>
      </c>
      <c r="U472" s="106">
        <f t="shared" si="283"/>
        <v>0</v>
      </c>
      <c r="V472" s="106">
        <f t="shared" si="284"/>
        <v>0</v>
      </c>
      <c r="W472" s="106">
        <f t="shared" si="285"/>
        <v>0</v>
      </c>
      <c r="X472" s="106">
        <f t="shared" si="286"/>
        <v>0</v>
      </c>
      <c r="Y472" s="98">
        <f t="shared" si="287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67"/>
        <v>456</v>
      </c>
      <c r="C473" s="97">
        <v>39600</v>
      </c>
      <c r="E473" s="107" t="s">
        <v>302</v>
      </c>
      <c r="G473" s="118">
        <v>6.4</v>
      </c>
      <c r="H473" s="106" t="str">
        <f t="shared" si="271"/>
        <v>P, S, T &amp; D Plant - Demand</v>
      </c>
      <c r="I473" s="98">
        <f>'DepExp. Class.'!K$206</f>
        <v>0</v>
      </c>
      <c r="J473" s="106">
        <f t="shared" si="272"/>
        <v>0</v>
      </c>
      <c r="K473" s="106">
        <f t="shared" si="273"/>
        <v>0</v>
      </c>
      <c r="L473" s="106">
        <f t="shared" si="274"/>
        <v>0</v>
      </c>
      <c r="M473" s="106">
        <f t="shared" si="275"/>
        <v>0</v>
      </c>
      <c r="N473" s="106">
        <f t="shared" si="276"/>
        <v>0</v>
      </c>
      <c r="O473" s="106">
        <f t="shared" si="277"/>
        <v>0</v>
      </c>
      <c r="P473" s="106">
        <f t="shared" si="278"/>
        <v>0</v>
      </c>
      <c r="Q473" s="106">
        <f t="shared" si="279"/>
        <v>0</v>
      </c>
      <c r="R473" s="106">
        <f t="shared" si="280"/>
        <v>0</v>
      </c>
      <c r="S473" s="106">
        <f t="shared" si="281"/>
        <v>0</v>
      </c>
      <c r="T473" s="106">
        <f t="shared" si="282"/>
        <v>0</v>
      </c>
      <c r="U473" s="106">
        <f t="shared" si="283"/>
        <v>0</v>
      </c>
      <c r="V473" s="106">
        <f t="shared" si="284"/>
        <v>0</v>
      </c>
      <c r="W473" s="106">
        <f t="shared" si="285"/>
        <v>0</v>
      </c>
      <c r="X473" s="106">
        <f t="shared" si="286"/>
        <v>0</v>
      </c>
      <c r="Y473" s="98">
        <f t="shared" si="287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67"/>
        <v>457</v>
      </c>
      <c r="C474" s="97">
        <v>39603</v>
      </c>
      <c r="E474" s="107" t="s">
        <v>303</v>
      </c>
      <c r="G474" s="118">
        <v>6.4</v>
      </c>
      <c r="H474" s="106" t="str">
        <f t="shared" si="271"/>
        <v>P, S, T &amp; D Plant - Demand</v>
      </c>
      <c r="I474" s="98">
        <f>'DepExp. Class.'!K$207</f>
        <v>0</v>
      </c>
      <c r="J474" s="106">
        <f t="shared" si="272"/>
        <v>0</v>
      </c>
      <c r="K474" s="106">
        <f t="shared" si="273"/>
        <v>0</v>
      </c>
      <c r="L474" s="106">
        <f t="shared" si="274"/>
        <v>0</v>
      </c>
      <c r="M474" s="106">
        <f t="shared" si="275"/>
        <v>0</v>
      </c>
      <c r="N474" s="106">
        <f t="shared" si="276"/>
        <v>0</v>
      </c>
      <c r="O474" s="106">
        <f t="shared" si="277"/>
        <v>0</v>
      </c>
      <c r="P474" s="106">
        <f t="shared" si="278"/>
        <v>0</v>
      </c>
      <c r="Q474" s="106">
        <f t="shared" si="279"/>
        <v>0</v>
      </c>
      <c r="R474" s="106">
        <f t="shared" si="280"/>
        <v>0</v>
      </c>
      <c r="S474" s="106">
        <f t="shared" si="281"/>
        <v>0</v>
      </c>
      <c r="T474" s="106">
        <f t="shared" si="282"/>
        <v>0</v>
      </c>
      <c r="U474" s="106">
        <f t="shared" si="283"/>
        <v>0</v>
      </c>
      <c r="V474" s="106">
        <f t="shared" si="284"/>
        <v>0</v>
      </c>
      <c r="W474" s="106">
        <f t="shared" si="285"/>
        <v>0</v>
      </c>
      <c r="X474" s="106">
        <f t="shared" si="286"/>
        <v>0</v>
      </c>
      <c r="Y474" s="98">
        <f t="shared" si="287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ref="A475:A538" si="288">A474+1</f>
        <v>458</v>
      </c>
      <c r="C475" s="97">
        <v>39604</v>
      </c>
      <c r="E475" s="107" t="s">
        <v>304</v>
      </c>
      <c r="G475" s="118">
        <v>6.4</v>
      </c>
      <c r="H475" s="106" t="str">
        <f t="shared" si="271"/>
        <v>P, S, T &amp; D Plant - Demand</v>
      </c>
      <c r="I475" s="98">
        <f>'DepExp. Class.'!K$208</f>
        <v>0</v>
      </c>
      <c r="J475" s="106">
        <f t="shared" si="272"/>
        <v>0</v>
      </c>
      <c r="K475" s="106">
        <f t="shared" si="273"/>
        <v>0</v>
      </c>
      <c r="L475" s="106">
        <f t="shared" si="274"/>
        <v>0</v>
      </c>
      <c r="M475" s="106">
        <f t="shared" si="275"/>
        <v>0</v>
      </c>
      <c r="N475" s="106">
        <f t="shared" si="276"/>
        <v>0</v>
      </c>
      <c r="O475" s="106">
        <f t="shared" si="277"/>
        <v>0</v>
      </c>
      <c r="P475" s="106">
        <f t="shared" si="278"/>
        <v>0</v>
      </c>
      <c r="Q475" s="106">
        <f t="shared" si="279"/>
        <v>0</v>
      </c>
      <c r="R475" s="106">
        <f t="shared" si="280"/>
        <v>0</v>
      </c>
      <c r="S475" s="106">
        <f t="shared" si="281"/>
        <v>0</v>
      </c>
      <c r="T475" s="106">
        <f t="shared" si="282"/>
        <v>0</v>
      </c>
      <c r="U475" s="106">
        <f t="shared" si="283"/>
        <v>0</v>
      </c>
      <c r="V475" s="106">
        <f t="shared" si="284"/>
        <v>0</v>
      </c>
      <c r="W475" s="106">
        <f t="shared" si="285"/>
        <v>0</v>
      </c>
      <c r="X475" s="106">
        <f t="shared" si="286"/>
        <v>0</v>
      </c>
      <c r="Y475" s="98">
        <f t="shared" si="287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88"/>
        <v>459</v>
      </c>
      <c r="C476" s="97">
        <v>39605</v>
      </c>
      <c r="E476" s="98" t="s">
        <v>305</v>
      </c>
      <c r="G476" s="118">
        <v>6.4</v>
      </c>
      <c r="H476" s="106" t="str">
        <f t="shared" si="271"/>
        <v>P, S, T &amp; D Plant - Demand</v>
      </c>
      <c r="I476" s="98">
        <f>'DepExp. Class.'!K$209</f>
        <v>0</v>
      </c>
      <c r="J476" s="106">
        <f t="shared" si="272"/>
        <v>0</v>
      </c>
      <c r="K476" s="106">
        <f t="shared" si="273"/>
        <v>0</v>
      </c>
      <c r="L476" s="106">
        <f t="shared" si="274"/>
        <v>0</v>
      </c>
      <c r="M476" s="106">
        <f t="shared" si="275"/>
        <v>0</v>
      </c>
      <c r="N476" s="106">
        <f t="shared" si="276"/>
        <v>0</v>
      </c>
      <c r="O476" s="106">
        <f t="shared" si="277"/>
        <v>0</v>
      </c>
      <c r="P476" s="106">
        <f t="shared" si="278"/>
        <v>0</v>
      </c>
      <c r="Q476" s="106">
        <f t="shared" si="279"/>
        <v>0</v>
      </c>
      <c r="R476" s="106">
        <f t="shared" si="280"/>
        <v>0</v>
      </c>
      <c r="S476" s="106">
        <f t="shared" si="281"/>
        <v>0</v>
      </c>
      <c r="T476" s="106">
        <f t="shared" si="282"/>
        <v>0</v>
      </c>
      <c r="U476" s="106">
        <f t="shared" si="283"/>
        <v>0</v>
      </c>
      <c r="V476" s="106">
        <f t="shared" si="284"/>
        <v>0</v>
      </c>
      <c r="W476" s="106">
        <f t="shared" si="285"/>
        <v>0</v>
      </c>
      <c r="X476" s="106">
        <f t="shared" si="286"/>
        <v>0</v>
      </c>
      <c r="Y476" s="98">
        <f t="shared" si="287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si="288"/>
        <v>460</v>
      </c>
      <c r="C477" s="97">
        <v>39700</v>
      </c>
      <c r="E477" s="107" t="s">
        <v>306</v>
      </c>
      <c r="G477" s="118">
        <v>6.4</v>
      </c>
      <c r="H477" s="106" t="str">
        <f t="shared" si="271"/>
        <v>P, S, T &amp; D Plant - Demand</v>
      </c>
      <c r="I477" s="98">
        <f>'DepExp. Class.'!K$210</f>
        <v>590.65841255157181</v>
      </c>
      <c r="J477" s="106">
        <f t="shared" si="272"/>
        <v>275.12521236247079</v>
      </c>
      <c r="K477" s="106">
        <f t="shared" si="273"/>
        <v>148.45897148192898</v>
      </c>
      <c r="L477" s="106">
        <f t="shared" si="274"/>
        <v>3.3691009703672794</v>
      </c>
      <c r="M477" s="106">
        <f t="shared" si="275"/>
        <v>85.671733609541562</v>
      </c>
      <c r="N477" s="106">
        <f t="shared" si="276"/>
        <v>78.033394127263207</v>
      </c>
      <c r="O477" s="106">
        <f t="shared" si="277"/>
        <v>0</v>
      </c>
      <c r="P477" s="106">
        <f t="shared" si="278"/>
        <v>0</v>
      </c>
      <c r="Q477" s="106">
        <f t="shared" si="279"/>
        <v>0</v>
      </c>
      <c r="R477" s="106">
        <f t="shared" si="280"/>
        <v>0</v>
      </c>
      <c r="S477" s="106">
        <f t="shared" si="281"/>
        <v>0</v>
      </c>
      <c r="T477" s="106">
        <f t="shared" si="282"/>
        <v>0</v>
      </c>
      <c r="U477" s="106">
        <f t="shared" si="283"/>
        <v>0</v>
      </c>
      <c r="V477" s="106">
        <f t="shared" si="284"/>
        <v>0</v>
      </c>
      <c r="W477" s="106">
        <f t="shared" si="285"/>
        <v>0</v>
      </c>
      <c r="X477" s="106">
        <f t="shared" si="286"/>
        <v>0</v>
      </c>
      <c r="Y477" s="98">
        <f t="shared" si="287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88"/>
        <v>461</v>
      </c>
      <c r="C478" s="97">
        <v>39701</v>
      </c>
      <c r="E478" s="107" t="s">
        <v>307</v>
      </c>
      <c r="G478" s="118">
        <v>6.4</v>
      </c>
      <c r="H478" s="106" t="str">
        <f t="shared" si="271"/>
        <v>P, S, T &amp; D Plant - Demand</v>
      </c>
      <c r="I478" s="98">
        <f>'DepExp. Class.'!K$211</f>
        <v>0</v>
      </c>
      <c r="J478" s="106">
        <f t="shared" si="272"/>
        <v>0</v>
      </c>
      <c r="K478" s="106">
        <f t="shared" si="273"/>
        <v>0</v>
      </c>
      <c r="L478" s="106">
        <f t="shared" si="274"/>
        <v>0</v>
      </c>
      <c r="M478" s="106">
        <f t="shared" si="275"/>
        <v>0</v>
      </c>
      <c r="N478" s="106">
        <f t="shared" si="276"/>
        <v>0</v>
      </c>
      <c r="O478" s="106">
        <f t="shared" si="277"/>
        <v>0</v>
      </c>
      <c r="P478" s="106">
        <f t="shared" si="278"/>
        <v>0</v>
      </c>
      <c r="Q478" s="106">
        <f t="shared" si="279"/>
        <v>0</v>
      </c>
      <c r="R478" s="106">
        <f t="shared" si="280"/>
        <v>0</v>
      </c>
      <c r="S478" s="106">
        <f t="shared" si="281"/>
        <v>0</v>
      </c>
      <c r="T478" s="106">
        <f t="shared" si="282"/>
        <v>0</v>
      </c>
      <c r="U478" s="106">
        <f t="shared" si="283"/>
        <v>0</v>
      </c>
      <c r="V478" s="106">
        <f t="shared" si="284"/>
        <v>0</v>
      </c>
      <c r="W478" s="106">
        <f t="shared" si="285"/>
        <v>0</v>
      </c>
      <c r="X478" s="106">
        <f t="shared" si="286"/>
        <v>0</v>
      </c>
      <c r="Y478" s="98">
        <f t="shared" si="287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88"/>
        <v>462</v>
      </c>
      <c r="C479" s="97">
        <v>39702</v>
      </c>
      <c r="E479" s="107" t="s">
        <v>308</v>
      </c>
      <c r="G479" s="118">
        <v>6.4</v>
      </c>
      <c r="H479" s="106" t="str">
        <f t="shared" si="271"/>
        <v>P, S, T &amp; D Plant - Demand</v>
      </c>
      <c r="I479" s="98">
        <f>'DepExp. Class.'!K$212</f>
        <v>0</v>
      </c>
      <c r="J479" s="106">
        <f t="shared" si="272"/>
        <v>0</v>
      </c>
      <c r="K479" s="106">
        <f t="shared" si="273"/>
        <v>0</v>
      </c>
      <c r="L479" s="106">
        <f t="shared" si="274"/>
        <v>0</v>
      </c>
      <c r="M479" s="106">
        <f t="shared" si="275"/>
        <v>0</v>
      </c>
      <c r="N479" s="106">
        <f t="shared" si="276"/>
        <v>0</v>
      </c>
      <c r="O479" s="106">
        <f t="shared" si="277"/>
        <v>0</v>
      </c>
      <c r="P479" s="106">
        <f t="shared" si="278"/>
        <v>0</v>
      </c>
      <c r="Q479" s="106">
        <f t="shared" si="279"/>
        <v>0</v>
      </c>
      <c r="R479" s="106">
        <f t="shared" si="280"/>
        <v>0</v>
      </c>
      <c r="S479" s="106">
        <f t="shared" si="281"/>
        <v>0</v>
      </c>
      <c r="T479" s="106">
        <f t="shared" si="282"/>
        <v>0</v>
      </c>
      <c r="U479" s="106">
        <f t="shared" si="283"/>
        <v>0</v>
      </c>
      <c r="V479" s="106">
        <f t="shared" si="284"/>
        <v>0</v>
      </c>
      <c r="W479" s="106">
        <f t="shared" si="285"/>
        <v>0</v>
      </c>
      <c r="X479" s="106">
        <f t="shared" si="286"/>
        <v>0</v>
      </c>
      <c r="Y479" s="98">
        <f t="shared" si="287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88"/>
        <v>463</v>
      </c>
      <c r="C480" s="97">
        <v>39705</v>
      </c>
      <c r="E480" s="107" t="s">
        <v>309</v>
      </c>
      <c r="G480" s="118">
        <v>6.4</v>
      </c>
      <c r="H480" s="106" t="str">
        <f t="shared" si="271"/>
        <v>P, S, T &amp; D Plant - Demand</v>
      </c>
      <c r="I480" s="98">
        <f>'DepExp. Class.'!K$213</f>
        <v>0</v>
      </c>
      <c r="J480" s="106">
        <f t="shared" si="272"/>
        <v>0</v>
      </c>
      <c r="K480" s="106">
        <f t="shared" si="273"/>
        <v>0</v>
      </c>
      <c r="L480" s="106">
        <f t="shared" si="274"/>
        <v>0</v>
      </c>
      <c r="M480" s="106">
        <f t="shared" si="275"/>
        <v>0</v>
      </c>
      <c r="N480" s="106">
        <f t="shared" si="276"/>
        <v>0</v>
      </c>
      <c r="O480" s="106">
        <f t="shared" si="277"/>
        <v>0</v>
      </c>
      <c r="P480" s="106">
        <f t="shared" si="278"/>
        <v>0</v>
      </c>
      <c r="Q480" s="106">
        <f t="shared" si="279"/>
        <v>0</v>
      </c>
      <c r="R480" s="106">
        <f t="shared" si="280"/>
        <v>0</v>
      </c>
      <c r="S480" s="106">
        <f t="shared" si="281"/>
        <v>0</v>
      </c>
      <c r="T480" s="106">
        <f t="shared" si="282"/>
        <v>0</v>
      </c>
      <c r="U480" s="106">
        <f t="shared" si="283"/>
        <v>0</v>
      </c>
      <c r="V480" s="106">
        <f t="shared" si="284"/>
        <v>0</v>
      </c>
      <c r="W480" s="106">
        <f t="shared" si="285"/>
        <v>0</v>
      </c>
      <c r="X480" s="106">
        <f t="shared" si="286"/>
        <v>0</v>
      </c>
      <c r="Y480" s="98">
        <f t="shared" si="287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88"/>
        <v>464</v>
      </c>
      <c r="C481" s="97">
        <v>39800</v>
      </c>
      <c r="E481" s="107" t="s">
        <v>310</v>
      </c>
      <c r="G481" s="118">
        <v>6.4</v>
      </c>
      <c r="H481" s="106" t="str">
        <f t="shared" si="271"/>
        <v>P, S, T &amp; D Plant - Demand</v>
      </c>
      <c r="I481" s="98">
        <f>'DepExp. Class.'!K$214</f>
        <v>225.23235488896424</v>
      </c>
      <c r="J481" s="106">
        <f t="shared" si="272"/>
        <v>104.91190534650207</v>
      </c>
      <c r="K481" s="106">
        <f t="shared" si="273"/>
        <v>56.611000606630519</v>
      </c>
      <c r="L481" s="106">
        <f t="shared" si="274"/>
        <v>1.2847197792992775</v>
      </c>
      <c r="M481" s="106">
        <f t="shared" si="275"/>
        <v>32.668706477810957</v>
      </c>
      <c r="N481" s="106">
        <f t="shared" si="276"/>
        <v>29.756022678721425</v>
      </c>
      <c r="O481" s="106">
        <f t="shared" si="277"/>
        <v>0</v>
      </c>
      <c r="P481" s="106">
        <f t="shared" si="278"/>
        <v>0</v>
      </c>
      <c r="Q481" s="106">
        <f t="shared" si="279"/>
        <v>0</v>
      </c>
      <c r="R481" s="106">
        <f t="shared" si="280"/>
        <v>0</v>
      </c>
      <c r="S481" s="106">
        <f t="shared" si="281"/>
        <v>0</v>
      </c>
      <c r="T481" s="106">
        <f t="shared" si="282"/>
        <v>0</v>
      </c>
      <c r="U481" s="106">
        <f t="shared" si="283"/>
        <v>0</v>
      </c>
      <c r="V481" s="106">
        <f t="shared" si="284"/>
        <v>0</v>
      </c>
      <c r="W481" s="106">
        <f t="shared" si="285"/>
        <v>0</v>
      </c>
      <c r="X481" s="106">
        <f t="shared" si="286"/>
        <v>0</v>
      </c>
      <c r="Y481" s="98">
        <f t="shared" si="287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si="288"/>
        <v>465</v>
      </c>
      <c r="C482" s="97">
        <v>39900</v>
      </c>
      <c r="E482" s="107" t="s">
        <v>311</v>
      </c>
      <c r="G482" s="118">
        <v>6.4</v>
      </c>
      <c r="H482" s="106" t="str">
        <f t="shared" si="271"/>
        <v>P, S, T &amp; D Plant - Demand</v>
      </c>
      <c r="I482" s="98">
        <f>'DepExp. Class.'!K$215</f>
        <v>0</v>
      </c>
      <c r="J482" s="106">
        <f t="shared" si="272"/>
        <v>0</v>
      </c>
      <c r="K482" s="106">
        <f t="shared" si="273"/>
        <v>0</v>
      </c>
      <c r="L482" s="106">
        <f t="shared" si="274"/>
        <v>0</v>
      </c>
      <c r="M482" s="106">
        <f t="shared" si="275"/>
        <v>0</v>
      </c>
      <c r="N482" s="106">
        <f t="shared" si="276"/>
        <v>0</v>
      </c>
      <c r="O482" s="106">
        <f t="shared" si="277"/>
        <v>0</v>
      </c>
      <c r="P482" s="106">
        <f t="shared" si="278"/>
        <v>0</v>
      </c>
      <c r="Q482" s="106">
        <f t="shared" si="279"/>
        <v>0</v>
      </c>
      <c r="R482" s="106">
        <f t="shared" si="280"/>
        <v>0</v>
      </c>
      <c r="S482" s="106">
        <f t="shared" si="281"/>
        <v>0</v>
      </c>
      <c r="T482" s="106">
        <f t="shared" si="282"/>
        <v>0</v>
      </c>
      <c r="U482" s="106">
        <f t="shared" si="283"/>
        <v>0</v>
      </c>
      <c r="V482" s="106">
        <f t="shared" si="284"/>
        <v>0</v>
      </c>
      <c r="W482" s="106">
        <f t="shared" si="285"/>
        <v>0</v>
      </c>
      <c r="X482" s="106">
        <f t="shared" si="286"/>
        <v>0</v>
      </c>
      <c r="Y482" s="98">
        <f t="shared" si="287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88"/>
        <v>466</v>
      </c>
      <c r="C483" s="97">
        <v>39901</v>
      </c>
      <c r="E483" s="107" t="s">
        <v>312</v>
      </c>
      <c r="G483" s="118">
        <v>6.4</v>
      </c>
      <c r="H483" s="106" t="str">
        <f t="shared" si="271"/>
        <v>P, S, T &amp; D Plant - Demand</v>
      </c>
      <c r="I483" s="98">
        <f>'DepExp. Class.'!K$216</f>
        <v>139162.58269452641</v>
      </c>
      <c r="J483" s="106">
        <f t="shared" si="272"/>
        <v>64821.112005068644</v>
      </c>
      <c r="K483" s="106">
        <f t="shared" si="273"/>
        <v>34977.803509730613</v>
      </c>
      <c r="L483" s="106">
        <f t="shared" si="274"/>
        <v>793.7799283507353</v>
      </c>
      <c r="M483" s="106">
        <f t="shared" si="275"/>
        <v>20184.762393408389</v>
      </c>
      <c r="N483" s="106">
        <f t="shared" si="276"/>
        <v>18385.124857968029</v>
      </c>
      <c r="O483" s="106">
        <f t="shared" si="277"/>
        <v>0</v>
      </c>
      <c r="P483" s="106">
        <f t="shared" si="278"/>
        <v>0</v>
      </c>
      <c r="Q483" s="106">
        <f t="shared" si="279"/>
        <v>0</v>
      </c>
      <c r="R483" s="106">
        <f t="shared" si="280"/>
        <v>0</v>
      </c>
      <c r="S483" s="106">
        <f t="shared" si="281"/>
        <v>0</v>
      </c>
      <c r="T483" s="106">
        <f t="shared" si="282"/>
        <v>0</v>
      </c>
      <c r="U483" s="106">
        <f t="shared" si="283"/>
        <v>0</v>
      </c>
      <c r="V483" s="106">
        <f t="shared" si="284"/>
        <v>0</v>
      </c>
      <c r="W483" s="106">
        <f t="shared" si="285"/>
        <v>0</v>
      </c>
      <c r="X483" s="106">
        <f t="shared" si="286"/>
        <v>0</v>
      </c>
      <c r="Y483" s="98">
        <f t="shared" si="287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88"/>
        <v>467</v>
      </c>
      <c r="C484" s="97">
        <v>39902</v>
      </c>
      <c r="E484" s="107" t="s">
        <v>313</v>
      </c>
      <c r="G484" s="118">
        <v>6.4</v>
      </c>
      <c r="H484" s="106" t="str">
        <f t="shared" si="271"/>
        <v>P, S, T &amp; D Plant - Demand</v>
      </c>
      <c r="I484" s="98">
        <f>'DepExp. Class.'!K$217</f>
        <v>39207.327063392258</v>
      </c>
      <c r="J484" s="106">
        <f t="shared" si="272"/>
        <v>18262.542199107018</v>
      </c>
      <c r="K484" s="106">
        <f t="shared" si="273"/>
        <v>9854.5611586944033</v>
      </c>
      <c r="L484" s="106">
        <f t="shared" si="274"/>
        <v>223.63762345169133</v>
      </c>
      <c r="M484" s="106">
        <f t="shared" si="275"/>
        <v>5686.8057888260955</v>
      </c>
      <c r="N484" s="106">
        <f t="shared" si="276"/>
        <v>5179.7802933130506</v>
      </c>
      <c r="O484" s="106">
        <f t="shared" si="277"/>
        <v>0</v>
      </c>
      <c r="P484" s="106">
        <f t="shared" si="278"/>
        <v>0</v>
      </c>
      <c r="Q484" s="106">
        <f t="shared" si="279"/>
        <v>0</v>
      </c>
      <c r="R484" s="106">
        <f t="shared" si="280"/>
        <v>0</v>
      </c>
      <c r="S484" s="106">
        <f t="shared" si="281"/>
        <v>0</v>
      </c>
      <c r="T484" s="106">
        <f t="shared" si="282"/>
        <v>0</v>
      </c>
      <c r="U484" s="106">
        <f t="shared" si="283"/>
        <v>0</v>
      </c>
      <c r="V484" s="106">
        <f t="shared" si="284"/>
        <v>0</v>
      </c>
      <c r="W484" s="106">
        <f t="shared" si="285"/>
        <v>0</v>
      </c>
      <c r="X484" s="106">
        <f t="shared" si="286"/>
        <v>0</v>
      </c>
      <c r="Y484" s="98">
        <f t="shared" si="287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88"/>
        <v>468</v>
      </c>
      <c r="C485" s="97">
        <v>39903</v>
      </c>
      <c r="E485" s="107" t="s">
        <v>314</v>
      </c>
      <c r="G485" s="118">
        <v>6.4</v>
      </c>
      <c r="H485" s="106" t="str">
        <f t="shared" si="271"/>
        <v>P, S, T &amp; D Plant - Demand</v>
      </c>
      <c r="I485" s="98">
        <f>'DepExp. Class.'!K$218</f>
        <v>10368.341126311339</v>
      </c>
      <c r="J485" s="106">
        <f t="shared" si="272"/>
        <v>4829.5122758009984</v>
      </c>
      <c r="K485" s="106">
        <f t="shared" si="273"/>
        <v>2606.0295204067193</v>
      </c>
      <c r="L485" s="106">
        <f t="shared" si="274"/>
        <v>59.140761237705235</v>
      </c>
      <c r="M485" s="106">
        <f t="shared" si="275"/>
        <v>1503.8704944689869</v>
      </c>
      <c r="N485" s="106">
        <f t="shared" si="276"/>
        <v>1369.7880743969299</v>
      </c>
      <c r="O485" s="106">
        <f t="shared" si="277"/>
        <v>0</v>
      </c>
      <c r="P485" s="106">
        <f t="shared" si="278"/>
        <v>0</v>
      </c>
      <c r="Q485" s="106">
        <f t="shared" si="279"/>
        <v>0</v>
      </c>
      <c r="R485" s="106">
        <f t="shared" si="280"/>
        <v>0</v>
      </c>
      <c r="S485" s="106">
        <f t="shared" si="281"/>
        <v>0</v>
      </c>
      <c r="T485" s="106">
        <f t="shared" si="282"/>
        <v>0</v>
      </c>
      <c r="U485" s="106">
        <f t="shared" si="283"/>
        <v>0</v>
      </c>
      <c r="V485" s="106">
        <f t="shared" si="284"/>
        <v>0</v>
      </c>
      <c r="W485" s="106">
        <f t="shared" si="285"/>
        <v>0</v>
      </c>
      <c r="X485" s="106">
        <f t="shared" si="286"/>
        <v>0</v>
      </c>
      <c r="Y485" s="98">
        <f t="shared" si="287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88"/>
        <v>469</v>
      </c>
      <c r="C486" s="97">
        <v>39904</v>
      </c>
      <c r="E486" s="107" t="s">
        <v>315</v>
      </c>
      <c r="G486" s="118">
        <v>6.4</v>
      </c>
      <c r="H486" s="106" t="str">
        <f t="shared" si="271"/>
        <v>P, S, T &amp; D Plant - Demand</v>
      </c>
      <c r="I486" s="98">
        <f>'DepExp. Class.'!K$219</f>
        <v>0</v>
      </c>
      <c r="J486" s="106">
        <f t="shared" si="272"/>
        <v>0</v>
      </c>
      <c r="K486" s="106">
        <f t="shared" si="273"/>
        <v>0</v>
      </c>
      <c r="L486" s="106">
        <f t="shared" si="274"/>
        <v>0</v>
      </c>
      <c r="M486" s="106">
        <f t="shared" si="275"/>
        <v>0</v>
      </c>
      <c r="N486" s="106">
        <f t="shared" si="276"/>
        <v>0</v>
      </c>
      <c r="O486" s="106">
        <f t="shared" si="277"/>
        <v>0</v>
      </c>
      <c r="P486" s="106">
        <f t="shared" si="278"/>
        <v>0</v>
      </c>
      <c r="Q486" s="106">
        <f t="shared" si="279"/>
        <v>0</v>
      </c>
      <c r="R486" s="106">
        <f t="shared" si="280"/>
        <v>0</v>
      </c>
      <c r="S486" s="106">
        <f t="shared" si="281"/>
        <v>0</v>
      </c>
      <c r="T486" s="106">
        <f t="shared" si="282"/>
        <v>0</v>
      </c>
      <c r="U486" s="106">
        <f t="shared" si="283"/>
        <v>0</v>
      </c>
      <c r="V486" s="106">
        <f t="shared" si="284"/>
        <v>0</v>
      </c>
      <c r="W486" s="106">
        <f t="shared" si="285"/>
        <v>0</v>
      </c>
      <c r="X486" s="106">
        <f t="shared" si="286"/>
        <v>0</v>
      </c>
      <c r="Y486" s="98">
        <f t="shared" si="287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88"/>
        <v>470</v>
      </c>
      <c r="C487" s="97">
        <v>39905</v>
      </c>
      <c r="E487" s="107" t="s">
        <v>316</v>
      </c>
      <c r="G487" s="118">
        <v>6.4</v>
      </c>
      <c r="H487" s="106" t="str">
        <f t="shared" si="271"/>
        <v>P, S, T &amp; D Plant - Demand</v>
      </c>
      <c r="I487" s="98">
        <f>'DepExp. Class.'!K$220</f>
        <v>0</v>
      </c>
      <c r="J487" s="106">
        <f t="shared" si="272"/>
        <v>0</v>
      </c>
      <c r="K487" s="106">
        <f t="shared" si="273"/>
        <v>0</v>
      </c>
      <c r="L487" s="106">
        <f t="shared" si="274"/>
        <v>0</v>
      </c>
      <c r="M487" s="106">
        <f t="shared" si="275"/>
        <v>0</v>
      </c>
      <c r="N487" s="106">
        <f t="shared" si="276"/>
        <v>0</v>
      </c>
      <c r="O487" s="106">
        <f t="shared" si="277"/>
        <v>0</v>
      </c>
      <c r="P487" s="106">
        <f t="shared" si="278"/>
        <v>0</v>
      </c>
      <c r="Q487" s="106">
        <f t="shared" si="279"/>
        <v>0</v>
      </c>
      <c r="R487" s="106">
        <f t="shared" si="280"/>
        <v>0</v>
      </c>
      <c r="S487" s="106">
        <f t="shared" si="281"/>
        <v>0</v>
      </c>
      <c r="T487" s="106">
        <f t="shared" si="282"/>
        <v>0</v>
      </c>
      <c r="U487" s="106">
        <f t="shared" si="283"/>
        <v>0</v>
      </c>
      <c r="V487" s="106">
        <f t="shared" si="284"/>
        <v>0</v>
      </c>
      <c r="W487" s="106">
        <f t="shared" si="285"/>
        <v>0</v>
      </c>
      <c r="X487" s="106">
        <f t="shared" si="286"/>
        <v>0</v>
      </c>
      <c r="Y487" s="98">
        <f t="shared" si="287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88"/>
        <v>471</v>
      </c>
      <c r="C488" s="97">
        <v>39906</v>
      </c>
      <c r="E488" s="107" t="s">
        <v>317</v>
      </c>
      <c r="G488" s="118">
        <v>6.4</v>
      </c>
      <c r="H488" s="106" t="str">
        <f t="shared" si="271"/>
        <v>P, S, T &amp; D Plant - Demand</v>
      </c>
      <c r="I488" s="98">
        <f>'DepExp. Class.'!K$221</f>
        <v>21496.715259091234</v>
      </c>
      <c r="J488" s="106">
        <f t="shared" si="272"/>
        <v>10013.043452990099</v>
      </c>
      <c r="K488" s="106">
        <f t="shared" si="273"/>
        <v>5403.0894503274785</v>
      </c>
      <c r="L488" s="106">
        <f t="shared" si="274"/>
        <v>122.61673193859711</v>
      </c>
      <c r="M488" s="106">
        <f t="shared" si="275"/>
        <v>3117.9795699536094</v>
      </c>
      <c r="N488" s="106">
        <f t="shared" si="276"/>
        <v>2839.9860538814492</v>
      </c>
      <c r="O488" s="106">
        <f t="shared" si="277"/>
        <v>0</v>
      </c>
      <c r="P488" s="106">
        <f t="shared" si="278"/>
        <v>0</v>
      </c>
      <c r="Q488" s="106">
        <f t="shared" si="279"/>
        <v>0</v>
      </c>
      <c r="R488" s="106">
        <f t="shared" si="280"/>
        <v>0</v>
      </c>
      <c r="S488" s="106">
        <f t="shared" si="281"/>
        <v>0</v>
      </c>
      <c r="T488" s="106">
        <f t="shared" si="282"/>
        <v>0</v>
      </c>
      <c r="U488" s="106">
        <f t="shared" si="283"/>
        <v>0</v>
      </c>
      <c r="V488" s="106">
        <f t="shared" si="284"/>
        <v>0</v>
      </c>
      <c r="W488" s="106">
        <f t="shared" si="285"/>
        <v>0</v>
      </c>
      <c r="X488" s="106">
        <f t="shared" si="286"/>
        <v>0</v>
      </c>
      <c r="Y488" s="98">
        <f t="shared" si="287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88"/>
        <v>472</v>
      </c>
      <c r="C489" s="97">
        <v>39907</v>
      </c>
      <c r="E489" s="107" t="s">
        <v>318</v>
      </c>
      <c r="G489" s="118">
        <v>6.4</v>
      </c>
      <c r="H489" s="106" t="str">
        <f t="shared" si="271"/>
        <v>P, S, T &amp; D Plant - Demand</v>
      </c>
      <c r="I489" s="98">
        <f>'DepExp. Class.'!K$222</f>
        <v>2715.6671848804804</v>
      </c>
      <c r="J489" s="106">
        <f t="shared" si="272"/>
        <v>1264.9417921916079</v>
      </c>
      <c r="K489" s="106">
        <f t="shared" si="273"/>
        <v>682.56905952284274</v>
      </c>
      <c r="L489" s="106">
        <f t="shared" si="274"/>
        <v>15.490098428042879</v>
      </c>
      <c r="M489" s="106">
        <f t="shared" si="275"/>
        <v>393.89249469961698</v>
      </c>
      <c r="N489" s="106">
        <f t="shared" si="276"/>
        <v>358.77374003836997</v>
      </c>
      <c r="O489" s="106">
        <f t="shared" si="277"/>
        <v>0</v>
      </c>
      <c r="P489" s="106">
        <f t="shared" si="278"/>
        <v>0</v>
      </c>
      <c r="Q489" s="106">
        <f t="shared" si="279"/>
        <v>0</v>
      </c>
      <c r="R489" s="106">
        <f t="shared" si="280"/>
        <v>0</v>
      </c>
      <c r="S489" s="106">
        <f t="shared" si="281"/>
        <v>0</v>
      </c>
      <c r="T489" s="106">
        <f t="shared" si="282"/>
        <v>0</v>
      </c>
      <c r="U489" s="106">
        <f t="shared" si="283"/>
        <v>0</v>
      </c>
      <c r="V489" s="106">
        <f t="shared" si="284"/>
        <v>0</v>
      </c>
      <c r="W489" s="106">
        <f t="shared" si="285"/>
        <v>0</v>
      </c>
      <c r="X489" s="106">
        <f t="shared" si="286"/>
        <v>0</v>
      </c>
      <c r="Y489" s="98">
        <f t="shared" si="287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88"/>
        <v>473</v>
      </c>
      <c r="C490" s="97">
        <v>39908</v>
      </c>
      <c r="E490" s="107" t="s">
        <v>319</v>
      </c>
      <c r="G490" s="118">
        <v>6.4</v>
      </c>
      <c r="H490" s="106" t="str">
        <f t="shared" si="271"/>
        <v>P, S, T &amp; D Plant - Demand</v>
      </c>
      <c r="I490" s="98">
        <f>'DepExp. Class.'!K$223</f>
        <v>0</v>
      </c>
      <c r="J490" s="106">
        <f t="shared" si="272"/>
        <v>0</v>
      </c>
      <c r="K490" s="106">
        <f t="shared" si="273"/>
        <v>0</v>
      </c>
      <c r="L490" s="106">
        <f t="shared" si="274"/>
        <v>0</v>
      </c>
      <c r="M490" s="106">
        <f t="shared" si="275"/>
        <v>0</v>
      </c>
      <c r="N490" s="106">
        <f t="shared" si="276"/>
        <v>0</v>
      </c>
      <c r="O490" s="106">
        <f t="shared" si="277"/>
        <v>0</v>
      </c>
      <c r="P490" s="106">
        <f t="shared" si="278"/>
        <v>0</v>
      </c>
      <c r="Q490" s="106">
        <f t="shared" si="279"/>
        <v>0</v>
      </c>
      <c r="R490" s="106">
        <f t="shared" si="280"/>
        <v>0</v>
      </c>
      <c r="S490" s="106">
        <f t="shared" si="281"/>
        <v>0</v>
      </c>
      <c r="T490" s="106">
        <f t="shared" si="282"/>
        <v>0</v>
      </c>
      <c r="U490" s="106">
        <f t="shared" si="283"/>
        <v>0</v>
      </c>
      <c r="V490" s="106">
        <f t="shared" si="284"/>
        <v>0</v>
      </c>
      <c r="W490" s="106">
        <f t="shared" si="285"/>
        <v>0</v>
      </c>
      <c r="X490" s="106">
        <f t="shared" si="286"/>
        <v>0</v>
      </c>
      <c r="Y490" s="98">
        <f t="shared" si="287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88"/>
        <v>474</v>
      </c>
      <c r="C491" s="97">
        <v>39909</v>
      </c>
      <c r="E491" s="107" t="s">
        <v>320</v>
      </c>
      <c r="G491" s="118">
        <v>6.4</v>
      </c>
      <c r="H491" s="106" t="str">
        <f t="shared" si="271"/>
        <v>P, S, T &amp; D Plant - Demand</v>
      </c>
      <c r="I491" s="98">
        <f>'DepExp. Class.'!K$224</f>
        <v>260189.00221597299</v>
      </c>
      <c r="J491" s="106">
        <f t="shared" si="272"/>
        <v>121194.50594094218</v>
      </c>
      <c r="K491" s="106">
        <f t="shared" si="273"/>
        <v>65397.175150739167</v>
      </c>
      <c r="L491" s="106">
        <f t="shared" si="274"/>
        <v>1484.1116307103989</v>
      </c>
      <c r="M491" s="106">
        <f t="shared" si="275"/>
        <v>37738.974697212136</v>
      </c>
      <c r="N491" s="106">
        <f t="shared" si="276"/>
        <v>34374.234796369114</v>
      </c>
      <c r="O491" s="106">
        <f t="shared" si="277"/>
        <v>0</v>
      </c>
      <c r="P491" s="106">
        <f t="shared" si="278"/>
        <v>0</v>
      </c>
      <c r="Q491" s="106">
        <f t="shared" si="279"/>
        <v>0</v>
      </c>
      <c r="R491" s="106">
        <f t="shared" si="280"/>
        <v>0</v>
      </c>
      <c r="S491" s="106">
        <f t="shared" si="281"/>
        <v>0</v>
      </c>
      <c r="T491" s="106">
        <f t="shared" si="282"/>
        <v>0</v>
      </c>
      <c r="U491" s="106">
        <f t="shared" si="283"/>
        <v>0</v>
      </c>
      <c r="V491" s="106">
        <f t="shared" si="284"/>
        <v>0</v>
      </c>
      <c r="W491" s="106">
        <f t="shared" si="285"/>
        <v>0</v>
      </c>
      <c r="X491" s="106">
        <f t="shared" si="286"/>
        <v>0</v>
      </c>
      <c r="Y491" s="98">
        <f t="shared" si="287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88"/>
        <v>475</v>
      </c>
      <c r="C492" s="97">
        <v>39924</v>
      </c>
      <c r="E492" s="107" t="s">
        <v>321</v>
      </c>
      <c r="G492" s="118">
        <v>6.4</v>
      </c>
      <c r="H492" s="106" t="str">
        <f t="shared" si="271"/>
        <v>P, S, T &amp; D Plant - Demand</v>
      </c>
      <c r="I492" s="98">
        <f>'DepExp. Class.'!K$225</f>
        <v>0</v>
      </c>
      <c r="J492" s="106">
        <f t="shared" si="272"/>
        <v>0</v>
      </c>
      <c r="K492" s="106">
        <f t="shared" si="273"/>
        <v>0</v>
      </c>
      <c r="L492" s="106">
        <f t="shared" si="274"/>
        <v>0</v>
      </c>
      <c r="M492" s="106">
        <f t="shared" si="275"/>
        <v>0</v>
      </c>
      <c r="N492" s="106">
        <f t="shared" si="276"/>
        <v>0</v>
      </c>
      <c r="O492" s="106">
        <f t="shared" si="277"/>
        <v>0</v>
      </c>
      <c r="P492" s="106">
        <f t="shared" si="278"/>
        <v>0</v>
      </c>
      <c r="Q492" s="106">
        <f t="shared" si="279"/>
        <v>0</v>
      </c>
      <c r="R492" s="106">
        <f t="shared" si="280"/>
        <v>0</v>
      </c>
      <c r="S492" s="106">
        <f t="shared" si="281"/>
        <v>0</v>
      </c>
      <c r="T492" s="106">
        <f t="shared" si="282"/>
        <v>0</v>
      </c>
      <c r="U492" s="106">
        <f t="shared" si="283"/>
        <v>0</v>
      </c>
      <c r="V492" s="106">
        <f t="shared" si="284"/>
        <v>0</v>
      </c>
      <c r="W492" s="106">
        <f t="shared" si="285"/>
        <v>0</v>
      </c>
      <c r="X492" s="106">
        <f t="shared" si="286"/>
        <v>0</v>
      </c>
      <c r="Y492" s="98">
        <f t="shared" si="287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88"/>
        <v>476</v>
      </c>
      <c r="C493" s="103"/>
      <c r="E493" s="107"/>
      <c r="G493" s="118"/>
      <c r="H493" s="106"/>
      <c r="I493" s="98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98"/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88"/>
        <v>477</v>
      </c>
      <c r="G494" s="118"/>
      <c r="H494" s="106"/>
      <c r="I494" s="98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98"/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88"/>
        <v>478</v>
      </c>
      <c r="D495" s="97" t="s">
        <v>149</v>
      </c>
      <c r="G495" s="118"/>
      <c r="H495" s="106"/>
      <c r="I495" s="98">
        <f>'DepExp. Class.'!K$228</f>
        <v>493819.80126784951</v>
      </c>
      <c r="J495" s="106">
        <f>SUM(J459:J492)</f>
        <v>230018.35715113554</v>
      </c>
      <c r="K495" s="106">
        <f t="shared" ref="K495:X495" si="289">SUM(K459:K492)</f>
        <v>124119.08174969822</v>
      </c>
      <c r="L495" s="106">
        <f t="shared" si="289"/>
        <v>2816.7359277098667</v>
      </c>
      <c r="M495" s="106">
        <f t="shared" si="289"/>
        <v>71625.82901778628</v>
      </c>
      <c r="N495" s="106">
        <f t="shared" si="289"/>
        <v>65239.797421519601</v>
      </c>
      <c r="O495" s="106">
        <f t="shared" si="289"/>
        <v>0</v>
      </c>
      <c r="P495" s="106">
        <f t="shared" si="289"/>
        <v>0</v>
      </c>
      <c r="Q495" s="106">
        <f t="shared" si="289"/>
        <v>0</v>
      </c>
      <c r="R495" s="106">
        <f t="shared" si="289"/>
        <v>0</v>
      </c>
      <c r="S495" s="106">
        <f t="shared" si="289"/>
        <v>0</v>
      </c>
      <c r="T495" s="106">
        <f t="shared" si="289"/>
        <v>0</v>
      </c>
      <c r="U495" s="106">
        <f t="shared" si="289"/>
        <v>0</v>
      </c>
      <c r="V495" s="106">
        <f t="shared" si="289"/>
        <v>0</v>
      </c>
      <c r="W495" s="106">
        <f t="shared" si="289"/>
        <v>0</v>
      </c>
      <c r="X495" s="106">
        <f t="shared" si="289"/>
        <v>0</v>
      </c>
      <c r="Y495" s="98">
        <f>SUM(J495:X495)-I495</f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88"/>
        <v>479</v>
      </c>
      <c r="G496" s="118"/>
      <c r="H496" s="106"/>
      <c r="I496" s="98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98"/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88"/>
        <v>480</v>
      </c>
      <c r="D497" s="97" t="s">
        <v>352</v>
      </c>
      <c r="G497" s="118"/>
      <c r="H497" s="106"/>
      <c r="I497" s="98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98"/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88"/>
        <v>481</v>
      </c>
      <c r="G498" s="118"/>
      <c r="H498" s="106"/>
      <c r="I498" s="98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98"/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88"/>
        <v>482</v>
      </c>
      <c r="D499" s="97" t="s">
        <v>148</v>
      </c>
      <c r="G499" s="118"/>
      <c r="H499" s="106"/>
      <c r="I499" s="98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98"/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88"/>
        <v>483</v>
      </c>
      <c r="G500" s="118"/>
      <c r="H500" s="106"/>
      <c r="I500" s="98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98"/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88"/>
        <v>484</v>
      </c>
      <c r="C501" s="97">
        <v>37400</v>
      </c>
      <c r="E501" s="107" t="s">
        <v>115</v>
      </c>
      <c r="G501" s="118">
        <v>6.4</v>
      </c>
      <c r="H501" s="106" t="str">
        <f t="shared" ref="H501:H534" si="290">VLOOKUP($G501,alloc,3)</f>
        <v>P, S, T &amp; D Plant - Demand</v>
      </c>
      <c r="I501" s="98">
        <f>'DepExp. Class.'!K$234</f>
        <v>0</v>
      </c>
      <c r="J501" s="106">
        <f t="shared" ref="J501:J534" si="291">$I501*VLOOKUP($G501,alloc,6)</f>
        <v>0</v>
      </c>
      <c r="K501" s="106">
        <f t="shared" ref="K501:K534" si="292">$I501*VLOOKUP($G501,alloc,7)</f>
        <v>0</v>
      </c>
      <c r="L501" s="106">
        <f t="shared" ref="L501:L534" si="293">$I501*VLOOKUP($G501,alloc,8)</f>
        <v>0</v>
      </c>
      <c r="M501" s="106">
        <f t="shared" ref="M501:M534" si="294">$I501*VLOOKUP($G501,alloc,9)</f>
        <v>0</v>
      </c>
      <c r="N501" s="106">
        <f t="shared" ref="N501:N534" si="295">$I501*VLOOKUP($G501,alloc,10)</f>
        <v>0</v>
      </c>
      <c r="O501" s="106">
        <f t="shared" ref="O501:O534" si="296">$I501*VLOOKUP($G501,alloc,11)</f>
        <v>0</v>
      </c>
      <c r="P501" s="106">
        <f t="shared" ref="P501:P534" si="297">$I501*VLOOKUP($G501,alloc,12)</f>
        <v>0</v>
      </c>
      <c r="Q501" s="106">
        <f t="shared" ref="Q501:Q534" si="298">$I501*VLOOKUP($G501,alloc,13)</f>
        <v>0</v>
      </c>
      <c r="R501" s="106">
        <f t="shared" ref="R501:R534" si="299">$I501*VLOOKUP($G501,alloc,14)</f>
        <v>0</v>
      </c>
      <c r="S501" s="106">
        <f t="shared" ref="S501:S534" si="300">$I501*VLOOKUP($G501,alloc,15)</f>
        <v>0</v>
      </c>
      <c r="T501" s="106">
        <f t="shared" ref="T501:T534" si="301">$I501*VLOOKUP($G501,alloc,16)</f>
        <v>0</v>
      </c>
      <c r="U501" s="106">
        <f t="shared" ref="U501:U534" si="302">$I501*VLOOKUP($G501,alloc,17)</f>
        <v>0</v>
      </c>
      <c r="V501" s="106">
        <f t="shared" ref="V501:V534" si="303">$I501*VLOOKUP($G501,alloc,18)</f>
        <v>0</v>
      </c>
      <c r="W501" s="106">
        <f t="shared" ref="W501:W534" si="304">$I501*VLOOKUP($G501,alloc,19)</f>
        <v>0</v>
      </c>
      <c r="X501" s="106">
        <f t="shared" ref="X501:X534" si="305">$I501*VLOOKUP($G501,alloc,20)</f>
        <v>0</v>
      </c>
      <c r="Y501" s="98">
        <f t="shared" ref="Y501:Y534" si="306">SUM(J501:X501)-I501</f>
        <v>0</v>
      </c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88"/>
        <v>485</v>
      </c>
      <c r="C502" s="97">
        <v>39001</v>
      </c>
      <c r="E502" s="107" t="s">
        <v>291</v>
      </c>
      <c r="G502" s="118">
        <v>6.4</v>
      </c>
      <c r="H502" s="106" t="str">
        <f t="shared" si="290"/>
        <v>P, S, T &amp; D Plant - Demand</v>
      </c>
      <c r="I502" s="98">
        <f>'DepExp. Class.'!K$235</f>
        <v>0</v>
      </c>
      <c r="J502" s="106">
        <f t="shared" si="291"/>
        <v>0</v>
      </c>
      <c r="K502" s="106">
        <f t="shared" si="292"/>
        <v>0</v>
      </c>
      <c r="L502" s="106">
        <f t="shared" si="293"/>
        <v>0</v>
      </c>
      <c r="M502" s="106">
        <f t="shared" si="294"/>
        <v>0</v>
      </c>
      <c r="N502" s="106">
        <f t="shared" si="295"/>
        <v>0</v>
      </c>
      <c r="O502" s="106">
        <f t="shared" si="296"/>
        <v>0</v>
      </c>
      <c r="P502" s="106">
        <f t="shared" si="297"/>
        <v>0</v>
      </c>
      <c r="Q502" s="106">
        <f t="shared" si="298"/>
        <v>0</v>
      </c>
      <c r="R502" s="106">
        <f t="shared" si="299"/>
        <v>0</v>
      </c>
      <c r="S502" s="106">
        <f t="shared" si="300"/>
        <v>0</v>
      </c>
      <c r="T502" s="106">
        <f t="shared" si="301"/>
        <v>0</v>
      </c>
      <c r="U502" s="106">
        <f t="shared" si="302"/>
        <v>0</v>
      </c>
      <c r="V502" s="106">
        <f t="shared" si="303"/>
        <v>0</v>
      </c>
      <c r="W502" s="106">
        <f t="shared" si="304"/>
        <v>0</v>
      </c>
      <c r="X502" s="106">
        <f t="shared" si="305"/>
        <v>0</v>
      </c>
      <c r="Y502" s="98">
        <f t="shared" si="306"/>
        <v>0</v>
      </c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88"/>
        <v>486</v>
      </c>
      <c r="C503" s="97">
        <v>36602</v>
      </c>
      <c r="E503" s="107" t="s">
        <v>139</v>
      </c>
      <c r="G503" s="118">
        <v>6.4</v>
      </c>
      <c r="H503" s="106" t="str">
        <f t="shared" si="290"/>
        <v>P, S, T &amp; D Plant - Demand</v>
      </c>
      <c r="I503" s="98">
        <f>'DepExp. Class.'!K$236</f>
        <v>10742.744477621607</v>
      </c>
      <c r="J503" s="106">
        <f t="shared" si="291"/>
        <v>5003.907153363949</v>
      </c>
      <c r="K503" s="106">
        <f t="shared" si="292"/>
        <v>2700.1338881322131</v>
      </c>
      <c r="L503" s="106">
        <f t="shared" si="293"/>
        <v>61.276348689611794</v>
      </c>
      <c r="M503" s="106">
        <f t="shared" si="294"/>
        <v>1558.1756283574714</v>
      </c>
      <c r="N503" s="106">
        <f t="shared" si="295"/>
        <v>1419.2514590783617</v>
      </c>
      <c r="O503" s="106">
        <f t="shared" si="296"/>
        <v>0</v>
      </c>
      <c r="P503" s="106">
        <f t="shared" si="297"/>
        <v>0</v>
      </c>
      <c r="Q503" s="106">
        <f t="shared" si="298"/>
        <v>0</v>
      </c>
      <c r="R503" s="106">
        <f t="shared" si="299"/>
        <v>0</v>
      </c>
      <c r="S503" s="106">
        <f t="shared" si="300"/>
        <v>0</v>
      </c>
      <c r="T503" s="106">
        <f t="shared" si="301"/>
        <v>0</v>
      </c>
      <c r="U503" s="106">
        <f t="shared" si="302"/>
        <v>0</v>
      </c>
      <c r="V503" s="106">
        <f t="shared" si="303"/>
        <v>0</v>
      </c>
      <c r="W503" s="106">
        <f t="shared" si="304"/>
        <v>0</v>
      </c>
      <c r="X503" s="106">
        <f t="shared" si="305"/>
        <v>0</v>
      </c>
      <c r="Y503" s="98">
        <f t="shared" si="306"/>
        <v>0</v>
      </c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88"/>
        <v>487</v>
      </c>
      <c r="C504" s="97">
        <v>37503</v>
      </c>
      <c r="E504" s="107" t="s">
        <v>278</v>
      </c>
      <c r="G504" s="118">
        <v>6.4</v>
      </c>
      <c r="H504" s="106" t="str">
        <f t="shared" si="290"/>
        <v>P, S, T &amp; D Plant - Demand</v>
      </c>
      <c r="I504" s="98">
        <f>'DepExp. Class.'!K$237</f>
        <v>0</v>
      </c>
      <c r="J504" s="106">
        <f t="shared" si="291"/>
        <v>0</v>
      </c>
      <c r="K504" s="106">
        <f t="shared" si="292"/>
        <v>0</v>
      </c>
      <c r="L504" s="106">
        <f t="shared" si="293"/>
        <v>0</v>
      </c>
      <c r="M504" s="106">
        <f t="shared" si="294"/>
        <v>0</v>
      </c>
      <c r="N504" s="106">
        <f t="shared" si="295"/>
        <v>0</v>
      </c>
      <c r="O504" s="106">
        <f t="shared" si="296"/>
        <v>0</v>
      </c>
      <c r="P504" s="106">
        <f t="shared" si="297"/>
        <v>0</v>
      </c>
      <c r="Q504" s="106">
        <f t="shared" si="298"/>
        <v>0</v>
      </c>
      <c r="R504" s="106">
        <f t="shared" si="299"/>
        <v>0</v>
      </c>
      <c r="S504" s="106">
        <f t="shared" si="300"/>
        <v>0</v>
      </c>
      <c r="T504" s="106">
        <f t="shared" si="301"/>
        <v>0</v>
      </c>
      <c r="U504" s="106">
        <f t="shared" si="302"/>
        <v>0</v>
      </c>
      <c r="V504" s="106">
        <f t="shared" si="303"/>
        <v>0</v>
      </c>
      <c r="W504" s="106">
        <f t="shared" si="304"/>
        <v>0</v>
      </c>
      <c r="X504" s="106">
        <f t="shared" si="305"/>
        <v>0</v>
      </c>
      <c r="Y504" s="98">
        <f t="shared" si="306"/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88"/>
        <v>488</v>
      </c>
      <c r="C505" s="97">
        <v>39004</v>
      </c>
      <c r="E505" s="107" t="s">
        <v>293</v>
      </c>
      <c r="G505" s="118">
        <v>6.4</v>
      </c>
      <c r="H505" s="106" t="str">
        <f t="shared" si="290"/>
        <v>P, S, T &amp; D Plant - Demand</v>
      </c>
      <c r="I505" s="98">
        <f>'DepExp. Class.'!K$238</f>
        <v>0</v>
      </c>
      <c r="J505" s="106">
        <f t="shared" si="291"/>
        <v>0</v>
      </c>
      <c r="K505" s="106">
        <f t="shared" si="292"/>
        <v>0</v>
      </c>
      <c r="L505" s="106">
        <f t="shared" si="293"/>
        <v>0</v>
      </c>
      <c r="M505" s="106">
        <f t="shared" si="294"/>
        <v>0</v>
      </c>
      <c r="N505" s="106">
        <f t="shared" si="295"/>
        <v>0</v>
      </c>
      <c r="O505" s="106">
        <f t="shared" si="296"/>
        <v>0</v>
      </c>
      <c r="P505" s="106">
        <f t="shared" si="297"/>
        <v>0</v>
      </c>
      <c r="Q505" s="106">
        <f t="shared" si="298"/>
        <v>0</v>
      </c>
      <c r="R505" s="106">
        <f t="shared" si="299"/>
        <v>0</v>
      </c>
      <c r="S505" s="106">
        <f t="shared" si="300"/>
        <v>0</v>
      </c>
      <c r="T505" s="106">
        <f t="shared" si="301"/>
        <v>0</v>
      </c>
      <c r="U505" s="106">
        <f t="shared" si="302"/>
        <v>0</v>
      </c>
      <c r="V505" s="106">
        <f t="shared" si="303"/>
        <v>0</v>
      </c>
      <c r="W505" s="106">
        <f t="shared" si="304"/>
        <v>0</v>
      </c>
      <c r="X505" s="106">
        <f t="shared" si="305"/>
        <v>0</v>
      </c>
      <c r="Y505" s="98">
        <f t="shared" si="306"/>
        <v>0</v>
      </c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88"/>
        <v>489</v>
      </c>
      <c r="C506" s="97">
        <v>39009</v>
      </c>
      <c r="E506" s="107" t="s">
        <v>294</v>
      </c>
      <c r="G506" s="118">
        <v>6.4</v>
      </c>
      <c r="H506" s="106" t="str">
        <f t="shared" si="290"/>
        <v>P, S, T &amp; D Plant - Demand</v>
      </c>
      <c r="I506" s="98">
        <f>'DepExp. Class.'!K$239</f>
        <v>3456.4348684476595</v>
      </c>
      <c r="J506" s="106">
        <f t="shared" si="291"/>
        <v>1609.9870195545232</v>
      </c>
      <c r="K506" s="106">
        <f t="shared" si="292"/>
        <v>868.7572286447587</v>
      </c>
      <c r="L506" s="106">
        <f t="shared" si="293"/>
        <v>19.715418966087359</v>
      </c>
      <c r="M506" s="106">
        <f t="shared" si="294"/>
        <v>501.33674725664531</v>
      </c>
      <c r="N506" s="106">
        <f t="shared" si="295"/>
        <v>456.63845402564499</v>
      </c>
      <c r="O506" s="106">
        <f t="shared" si="296"/>
        <v>0</v>
      </c>
      <c r="P506" s="106">
        <f t="shared" si="297"/>
        <v>0</v>
      </c>
      <c r="Q506" s="106">
        <f t="shared" si="298"/>
        <v>0</v>
      </c>
      <c r="R506" s="106">
        <f t="shared" si="299"/>
        <v>0</v>
      </c>
      <c r="S506" s="106">
        <f t="shared" si="300"/>
        <v>0</v>
      </c>
      <c r="T506" s="106">
        <f t="shared" si="301"/>
        <v>0</v>
      </c>
      <c r="U506" s="106">
        <f t="shared" si="302"/>
        <v>0</v>
      </c>
      <c r="V506" s="106">
        <f t="shared" si="303"/>
        <v>0</v>
      </c>
      <c r="W506" s="106">
        <f t="shared" si="304"/>
        <v>0</v>
      </c>
      <c r="X506" s="106">
        <f t="shared" si="305"/>
        <v>0</v>
      </c>
      <c r="Y506" s="98">
        <f t="shared" si="306"/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88"/>
        <v>490</v>
      </c>
      <c r="C507" s="97">
        <v>39100</v>
      </c>
      <c r="E507" s="107" t="s">
        <v>295</v>
      </c>
      <c r="G507" s="118">
        <v>6.4</v>
      </c>
      <c r="H507" s="106" t="str">
        <f t="shared" si="290"/>
        <v>P, S, T &amp; D Plant - Demand</v>
      </c>
      <c r="I507" s="98">
        <f>'DepExp. Class.'!K$240</f>
        <v>4539.1827690353557</v>
      </c>
      <c r="J507" s="106">
        <f t="shared" si="291"/>
        <v>2114.3246193482105</v>
      </c>
      <c r="K507" s="106">
        <f t="shared" si="292"/>
        <v>1140.9003764940792</v>
      </c>
      <c r="L507" s="106">
        <f t="shared" si="293"/>
        <v>25.891386200304371</v>
      </c>
      <c r="M507" s="106">
        <f t="shared" si="294"/>
        <v>658.38333752651693</v>
      </c>
      <c r="N507" s="106">
        <f t="shared" si="295"/>
        <v>599.68304946624482</v>
      </c>
      <c r="O507" s="106">
        <f t="shared" si="296"/>
        <v>0</v>
      </c>
      <c r="P507" s="106">
        <f t="shared" si="297"/>
        <v>0</v>
      </c>
      <c r="Q507" s="106">
        <f t="shared" si="298"/>
        <v>0</v>
      </c>
      <c r="R507" s="106">
        <f t="shared" si="299"/>
        <v>0</v>
      </c>
      <c r="S507" s="106">
        <f t="shared" si="300"/>
        <v>0</v>
      </c>
      <c r="T507" s="106">
        <f t="shared" si="301"/>
        <v>0</v>
      </c>
      <c r="U507" s="106">
        <f t="shared" si="302"/>
        <v>0</v>
      </c>
      <c r="V507" s="106">
        <f t="shared" si="303"/>
        <v>0</v>
      </c>
      <c r="W507" s="106">
        <f t="shared" si="304"/>
        <v>0</v>
      </c>
      <c r="X507" s="106">
        <f t="shared" si="305"/>
        <v>0</v>
      </c>
      <c r="Y507" s="98">
        <f t="shared" si="306"/>
        <v>0</v>
      </c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88"/>
        <v>491</v>
      </c>
      <c r="C508" s="97">
        <v>39102</v>
      </c>
      <c r="E508" s="107" t="s">
        <v>296</v>
      </c>
      <c r="G508" s="118">
        <v>6.4</v>
      </c>
      <c r="H508" s="106" t="str">
        <f t="shared" si="290"/>
        <v>P, S, T &amp; D Plant - Demand</v>
      </c>
      <c r="I508" s="98">
        <f>'DepExp. Class.'!K$241</f>
        <v>0</v>
      </c>
      <c r="J508" s="106">
        <f t="shared" si="291"/>
        <v>0</v>
      </c>
      <c r="K508" s="106">
        <f t="shared" si="292"/>
        <v>0</v>
      </c>
      <c r="L508" s="106">
        <f t="shared" si="293"/>
        <v>0</v>
      </c>
      <c r="M508" s="106">
        <f t="shared" si="294"/>
        <v>0</v>
      </c>
      <c r="N508" s="106">
        <f t="shared" si="295"/>
        <v>0</v>
      </c>
      <c r="O508" s="106">
        <f t="shared" si="296"/>
        <v>0</v>
      </c>
      <c r="P508" s="106">
        <f t="shared" si="297"/>
        <v>0</v>
      </c>
      <c r="Q508" s="106">
        <f t="shared" si="298"/>
        <v>0</v>
      </c>
      <c r="R508" s="106">
        <f t="shared" si="299"/>
        <v>0</v>
      </c>
      <c r="S508" s="106">
        <f t="shared" si="300"/>
        <v>0</v>
      </c>
      <c r="T508" s="106">
        <f t="shared" si="301"/>
        <v>0</v>
      </c>
      <c r="U508" s="106">
        <f t="shared" si="302"/>
        <v>0</v>
      </c>
      <c r="V508" s="106">
        <f t="shared" si="303"/>
        <v>0</v>
      </c>
      <c r="W508" s="106">
        <f t="shared" si="304"/>
        <v>0</v>
      </c>
      <c r="X508" s="106">
        <f t="shared" si="305"/>
        <v>0</v>
      </c>
      <c r="Y508" s="98">
        <f t="shared" si="306"/>
        <v>0</v>
      </c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88"/>
        <v>492</v>
      </c>
      <c r="C509" s="97">
        <v>39103</v>
      </c>
      <c r="E509" s="107" t="s">
        <v>297</v>
      </c>
      <c r="G509" s="118">
        <v>6.4</v>
      </c>
      <c r="H509" s="106" t="str">
        <f t="shared" si="290"/>
        <v>P, S, T &amp; D Plant - Demand</v>
      </c>
      <c r="I509" s="98">
        <f>'DepExp. Class.'!K$242</f>
        <v>0</v>
      </c>
      <c r="J509" s="106">
        <f t="shared" si="291"/>
        <v>0</v>
      </c>
      <c r="K509" s="106">
        <f t="shared" si="292"/>
        <v>0</v>
      </c>
      <c r="L509" s="106">
        <f t="shared" si="293"/>
        <v>0</v>
      </c>
      <c r="M509" s="106">
        <f t="shared" si="294"/>
        <v>0</v>
      </c>
      <c r="N509" s="106">
        <f t="shared" si="295"/>
        <v>0</v>
      </c>
      <c r="O509" s="106">
        <f t="shared" si="296"/>
        <v>0</v>
      </c>
      <c r="P509" s="106">
        <f t="shared" si="297"/>
        <v>0</v>
      </c>
      <c r="Q509" s="106">
        <f t="shared" si="298"/>
        <v>0</v>
      </c>
      <c r="R509" s="106">
        <f t="shared" si="299"/>
        <v>0</v>
      </c>
      <c r="S509" s="106">
        <f t="shared" si="300"/>
        <v>0</v>
      </c>
      <c r="T509" s="106">
        <f t="shared" si="301"/>
        <v>0</v>
      </c>
      <c r="U509" s="106">
        <f t="shared" si="302"/>
        <v>0</v>
      </c>
      <c r="V509" s="106">
        <f t="shared" si="303"/>
        <v>0</v>
      </c>
      <c r="W509" s="106">
        <f t="shared" si="304"/>
        <v>0</v>
      </c>
      <c r="X509" s="106">
        <f t="shared" si="305"/>
        <v>0</v>
      </c>
      <c r="Y509" s="98">
        <f t="shared" si="306"/>
        <v>0</v>
      </c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88"/>
        <v>493</v>
      </c>
      <c r="C510" s="97">
        <v>39200</v>
      </c>
      <c r="E510" s="107" t="s">
        <v>298</v>
      </c>
      <c r="G510" s="118">
        <v>6.4</v>
      </c>
      <c r="H510" s="106" t="str">
        <f t="shared" si="290"/>
        <v>P, S, T &amp; D Plant - Demand</v>
      </c>
      <c r="I510" s="98">
        <f>'DepExp. Class.'!K$243</f>
        <v>0</v>
      </c>
      <c r="J510" s="106">
        <f t="shared" si="291"/>
        <v>0</v>
      </c>
      <c r="K510" s="106">
        <f t="shared" si="292"/>
        <v>0</v>
      </c>
      <c r="L510" s="106">
        <f t="shared" si="293"/>
        <v>0</v>
      </c>
      <c r="M510" s="106">
        <f t="shared" si="294"/>
        <v>0</v>
      </c>
      <c r="N510" s="106">
        <f t="shared" si="295"/>
        <v>0</v>
      </c>
      <c r="O510" s="106">
        <f t="shared" si="296"/>
        <v>0</v>
      </c>
      <c r="P510" s="106">
        <f t="shared" si="297"/>
        <v>0</v>
      </c>
      <c r="Q510" s="106">
        <f t="shared" si="298"/>
        <v>0</v>
      </c>
      <c r="R510" s="106">
        <f t="shared" si="299"/>
        <v>0</v>
      </c>
      <c r="S510" s="106">
        <f t="shared" si="300"/>
        <v>0</v>
      </c>
      <c r="T510" s="106">
        <f t="shared" si="301"/>
        <v>0</v>
      </c>
      <c r="U510" s="106">
        <f t="shared" si="302"/>
        <v>0</v>
      </c>
      <c r="V510" s="106">
        <f t="shared" si="303"/>
        <v>0</v>
      </c>
      <c r="W510" s="106">
        <f t="shared" si="304"/>
        <v>0</v>
      </c>
      <c r="X510" s="106">
        <f t="shared" si="305"/>
        <v>0</v>
      </c>
      <c r="Y510" s="98">
        <f t="shared" si="306"/>
        <v>0</v>
      </c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88"/>
        <v>494</v>
      </c>
      <c r="C511" s="97">
        <v>39201</v>
      </c>
      <c r="E511" s="107" t="s">
        <v>299</v>
      </c>
      <c r="G511" s="118">
        <v>6.4</v>
      </c>
      <c r="H511" s="106" t="str">
        <f t="shared" si="290"/>
        <v>P, S, T &amp; D Plant - Demand</v>
      </c>
      <c r="I511" s="98">
        <f>'DepExp. Class.'!K$244</f>
        <v>0</v>
      </c>
      <c r="J511" s="106">
        <f t="shared" si="291"/>
        <v>0</v>
      </c>
      <c r="K511" s="106">
        <f t="shared" si="292"/>
        <v>0</v>
      </c>
      <c r="L511" s="106">
        <f t="shared" si="293"/>
        <v>0</v>
      </c>
      <c r="M511" s="106">
        <f t="shared" si="294"/>
        <v>0</v>
      </c>
      <c r="N511" s="106">
        <f t="shared" si="295"/>
        <v>0</v>
      </c>
      <c r="O511" s="106">
        <f t="shared" si="296"/>
        <v>0</v>
      </c>
      <c r="P511" s="106">
        <f t="shared" si="297"/>
        <v>0</v>
      </c>
      <c r="Q511" s="106">
        <f t="shared" si="298"/>
        <v>0</v>
      </c>
      <c r="R511" s="106">
        <f t="shared" si="299"/>
        <v>0</v>
      </c>
      <c r="S511" s="106">
        <f t="shared" si="300"/>
        <v>0</v>
      </c>
      <c r="T511" s="106">
        <f t="shared" si="301"/>
        <v>0</v>
      </c>
      <c r="U511" s="106">
        <f t="shared" si="302"/>
        <v>0</v>
      </c>
      <c r="V511" s="106">
        <f t="shared" si="303"/>
        <v>0</v>
      </c>
      <c r="W511" s="106">
        <f t="shared" si="304"/>
        <v>0</v>
      </c>
      <c r="X511" s="106">
        <f t="shared" si="305"/>
        <v>0</v>
      </c>
      <c r="Y511" s="98">
        <f t="shared" si="306"/>
        <v>0</v>
      </c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88"/>
        <v>495</v>
      </c>
      <c r="C512" s="97">
        <v>39202</v>
      </c>
      <c r="E512" s="107" t="s">
        <v>300</v>
      </c>
      <c r="G512" s="118">
        <v>6.4</v>
      </c>
      <c r="H512" s="106" t="str">
        <f t="shared" si="290"/>
        <v>P, S, T &amp; D Plant - Demand</v>
      </c>
      <c r="I512" s="98">
        <f>'DepExp. Class.'!K$245</f>
        <v>0</v>
      </c>
      <c r="J512" s="106">
        <f t="shared" si="291"/>
        <v>0</v>
      </c>
      <c r="K512" s="106">
        <f t="shared" si="292"/>
        <v>0</v>
      </c>
      <c r="L512" s="106">
        <f t="shared" si="293"/>
        <v>0</v>
      </c>
      <c r="M512" s="106">
        <f t="shared" si="294"/>
        <v>0</v>
      </c>
      <c r="N512" s="106">
        <f t="shared" si="295"/>
        <v>0</v>
      </c>
      <c r="O512" s="106">
        <f t="shared" si="296"/>
        <v>0</v>
      </c>
      <c r="P512" s="106">
        <f t="shared" si="297"/>
        <v>0</v>
      </c>
      <c r="Q512" s="106">
        <f t="shared" si="298"/>
        <v>0</v>
      </c>
      <c r="R512" s="106">
        <f t="shared" si="299"/>
        <v>0</v>
      </c>
      <c r="S512" s="106">
        <f t="shared" si="300"/>
        <v>0</v>
      </c>
      <c r="T512" s="106">
        <f t="shared" si="301"/>
        <v>0</v>
      </c>
      <c r="U512" s="106">
        <f t="shared" si="302"/>
        <v>0</v>
      </c>
      <c r="V512" s="106">
        <f t="shared" si="303"/>
        <v>0</v>
      </c>
      <c r="W512" s="106">
        <f t="shared" si="304"/>
        <v>0</v>
      </c>
      <c r="X512" s="106">
        <f t="shared" si="305"/>
        <v>0</v>
      </c>
      <c r="Y512" s="98">
        <f t="shared" si="306"/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88"/>
        <v>496</v>
      </c>
      <c r="C513" s="97">
        <v>39300</v>
      </c>
      <c r="E513" s="107" t="s">
        <v>186</v>
      </c>
      <c r="G513" s="118">
        <v>6.4</v>
      </c>
      <c r="H513" s="106" t="str">
        <f t="shared" si="290"/>
        <v>P, S, T &amp; D Plant - Demand</v>
      </c>
      <c r="I513" s="98">
        <f>'DepExp. Class.'!K$246</f>
        <v>0</v>
      </c>
      <c r="J513" s="106">
        <f t="shared" si="291"/>
        <v>0</v>
      </c>
      <c r="K513" s="106">
        <f t="shared" si="292"/>
        <v>0</v>
      </c>
      <c r="L513" s="106">
        <f t="shared" si="293"/>
        <v>0</v>
      </c>
      <c r="M513" s="106">
        <f t="shared" si="294"/>
        <v>0</v>
      </c>
      <c r="N513" s="106">
        <f t="shared" si="295"/>
        <v>0</v>
      </c>
      <c r="O513" s="106">
        <f t="shared" si="296"/>
        <v>0</v>
      </c>
      <c r="P513" s="106">
        <f t="shared" si="297"/>
        <v>0</v>
      </c>
      <c r="Q513" s="106">
        <f t="shared" si="298"/>
        <v>0</v>
      </c>
      <c r="R513" s="106">
        <f t="shared" si="299"/>
        <v>0</v>
      </c>
      <c r="S513" s="106">
        <f t="shared" si="300"/>
        <v>0</v>
      </c>
      <c r="T513" s="106">
        <f t="shared" si="301"/>
        <v>0</v>
      </c>
      <c r="U513" s="106">
        <f t="shared" si="302"/>
        <v>0</v>
      </c>
      <c r="V513" s="106">
        <f t="shared" si="303"/>
        <v>0</v>
      </c>
      <c r="W513" s="106">
        <f t="shared" si="304"/>
        <v>0</v>
      </c>
      <c r="X513" s="106">
        <f t="shared" si="305"/>
        <v>0</v>
      </c>
      <c r="Y513" s="98">
        <f t="shared" si="306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88"/>
        <v>497</v>
      </c>
      <c r="C514" s="97">
        <v>39400</v>
      </c>
      <c r="E514" s="107" t="s">
        <v>301</v>
      </c>
      <c r="G514" s="118">
        <v>6.4</v>
      </c>
      <c r="H514" s="106" t="str">
        <f t="shared" si="290"/>
        <v>P, S, T &amp; D Plant - Demand</v>
      </c>
      <c r="I514" s="98">
        <f>'DepExp. Class.'!K$247</f>
        <v>827.46054714274953</v>
      </c>
      <c r="J514" s="106">
        <f t="shared" si="291"/>
        <v>385.42625300259834</v>
      </c>
      <c r="K514" s="106">
        <f t="shared" si="292"/>
        <v>207.97797705109468</v>
      </c>
      <c r="L514" s="106">
        <f t="shared" si="293"/>
        <v>4.719814486813676</v>
      </c>
      <c r="M514" s="106">
        <f t="shared" si="294"/>
        <v>120.01857259762565</v>
      </c>
      <c r="N514" s="106">
        <f t="shared" si="295"/>
        <v>109.3179300046172</v>
      </c>
      <c r="O514" s="106">
        <f t="shared" si="296"/>
        <v>0</v>
      </c>
      <c r="P514" s="106">
        <f t="shared" si="297"/>
        <v>0</v>
      </c>
      <c r="Q514" s="106">
        <f t="shared" si="298"/>
        <v>0</v>
      </c>
      <c r="R514" s="106">
        <f t="shared" si="299"/>
        <v>0</v>
      </c>
      <c r="S514" s="106">
        <f t="shared" si="300"/>
        <v>0</v>
      </c>
      <c r="T514" s="106">
        <f t="shared" si="301"/>
        <v>0</v>
      </c>
      <c r="U514" s="106">
        <f t="shared" si="302"/>
        <v>0</v>
      </c>
      <c r="V514" s="106">
        <f t="shared" si="303"/>
        <v>0</v>
      </c>
      <c r="W514" s="106">
        <f t="shared" si="304"/>
        <v>0</v>
      </c>
      <c r="X514" s="106">
        <f t="shared" si="305"/>
        <v>0</v>
      </c>
      <c r="Y514" s="98">
        <f t="shared" si="306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88"/>
        <v>498</v>
      </c>
      <c r="C515" s="97">
        <v>39600</v>
      </c>
      <c r="E515" s="107" t="s">
        <v>302</v>
      </c>
      <c r="G515" s="118">
        <v>6.4</v>
      </c>
      <c r="H515" s="106" t="str">
        <f t="shared" si="290"/>
        <v>P, S, T &amp; D Plant - Demand</v>
      </c>
      <c r="I515" s="98">
        <f>'DepExp. Class.'!K$248</f>
        <v>2.0353750328681577</v>
      </c>
      <c r="J515" s="106">
        <f t="shared" si="291"/>
        <v>0.94806571151008423</v>
      </c>
      <c r="K515" s="106">
        <f t="shared" si="292"/>
        <v>0.51158110599706552</v>
      </c>
      <c r="L515" s="106">
        <f t="shared" si="293"/>
        <v>1.1609728825624249E-2</v>
      </c>
      <c r="M515" s="106">
        <f t="shared" si="294"/>
        <v>0.2952198832792679</v>
      </c>
      <c r="N515" s="106">
        <f t="shared" si="295"/>
        <v>0.26889860325611581</v>
      </c>
      <c r="O515" s="106">
        <f t="shared" si="296"/>
        <v>0</v>
      </c>
      <c r="P515" s="106">
        <f t="shared" si="297"/>
        <v>0</v>
      </c>
      <c r="Q515" s="106">
        <f t="shared" si="298"/>
        <v>0</v>
      </c>
      <c r="R515" s="106">
        <f t="shared" si="299"/>
        <v>0</v>
      </c>
      <c r="S515" s="106">
        <f t="shared" si="300"/>
        <v>0</v>
      </c>
      <c r="T515" s="106">
        <f t="shared" si="301"/>
        <v>0</v>
      </c>
      <c r="U515" s="106">
        <f t="shared" si="302"/>
        <v>0</v>
      </c>
      <c r="V515" s="106">
        <f t="shared" si="303"/>
        <v>0</v>
      </c>
      <c r="W515" s="106">
        <f t="shared" si="304"/>
        <v>0</v>
      </c>
      <c r="X515" s="106">
        <f t="shared" si="305"/>
        <v>0</v>
      </c>
      <c r="Y515" s="98">
        <f t="shared" si="306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88"/>
        <v>499</v>
      </c>
      <c r="C516" s="97">
        <v>39603</v>
      </c>
      <c r="E516" s="107" t="s">
        <v>303</v>
      </c>
      <c r="G516" s="118">
        <v>6.4</v>
      </c>
      <c r="H516" s="106" t="str">
        <f t="shared" si="290"/>
        <v>P, S, T &amp; D Plant - Demand</v>
      </c>
      <c r="I516" s="98">
        <f>'DepExp. Class.'!K$249</f>
        <v>0</v>
      </c>
      <c r="J516" s="106">
        <f t="shared" si="291"/>
        <v>0</v>
      </c>
      <c r="K516" s="106">
        <f t="shared" si="292"/>
        <v>0</v>
      </c>
      <c r="L516" s="106">
        <f t="shared" si="293"/>
        <v>0</v>
      </c>
      <c r="M516" s="106">
        <f t="shared" si="294"/>
        <v>0</v>
      </c>
      <c r="N516" s="106">
        <f t="shared" si="295"/>
        <v>0</v>
      </c>
      <c r="O516" s="106">
        <f t="shared" si="296"/>
        <v>0</v>
      </c>
      <c r="P516" s="106">
        <f t="shared" si="297"/>
        <v>0</v>
      </c>
      <c r="Q516" s="106">
        <f t="shared" si="298"/>
        <v>0</v>
      </c>
      <c r="R516" s="106">
        <f t="shared" si="299"/>
        <v>0</v>
      </c>
      <c r="S516" s="106">
        <f t="shared" si="300"/>
        <v>0</v>
      </c>
      <c r="T516" s="106">
        <f t="shared" si="301"/>
        <v>0</v>
      </c>
      <c r="U516" s="106">
        <f t="shared" si="302"/>
        <v>0</v>
      </c>
      <c r="V516" s="106">
        <f t="shared" si="303"/>
        <v>0</v>
      </c>
      <c r="W516" s="106">
        <f t="shared" si="304"/>
        <v>0</v>
      </c>
      <c r="X516" s="106">
        <f t="shared" si="305"/>
        <v>0</v>
      </c>
      <c r="Y516" s="98">
        <f t="shared" si="306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88"/>
        <v>500</v>
      </c>
      <c r="C517" s="97">
        <v>39604</v>
      </c>
      <c r="E517" s="107" t="s">
        <v>304</v>
      </c>
      <c r="G517" s="118">
        <v>6.4</v>
      </c>
      <c r="H517" s="106" t="str">
        <f t="shared" si="290"/>
        <v>P, S, T &amp; D Plant - Demand</v>
      </c>
      <c r="I517" s="98">
        <f>'DepExp. Class.'!K$250</f>
        <v>0</v>
      </c>
      <c r="J517" s="106">
        <f t="shared" si="291"/>
        <v>0</v>
      </c>
      <c r="K517" s="106">
        <f t="shared" si="292"/>
        <v>0</v>
      </c>
      <c r="L517" s="106">
        <f t="shared" si="293"/>
        <v>0</v>
      </c>
      <c r="M517" s="106">
        <f t="shared" si="294"/>
        <v>0</v>
      </c>
      <c r="N517" s="106">
        <f t="shared" si="295"/>
        <v>0</v>
      </c>
      <c r="O517" s="106">
        <f t="shared" si="296"/>
        <v>0</v>
      </c>
      <c r="P517" s="106">
        <f t="shared" si="297"/>
        <v>0</v>
      </c>
      <c r="Q517" s="106">
        <f t="shared" si="298"/>
        <v>0</v>
      </c>
      <c r="R517" s="106">
        <f t="shared" si="299"/>
        <v>0</v>
      </c>
      <c r="S517" s="106">
        <f t="shared" si="300"/>
        <v>0</v>
      </c>
      <c r="T517" s="106">
        <f t="shared" si="301"/>
        <v>0</v>
      </c>
      <c r="U517" s="106">
        <f t="shared" si="302"/>
        <v>0</v>
      </c>
      <c r="V517" s="106">
        <f t="shared" si="303"/>
        <v>0</v>
      </c>
      <c r="W517" s="106">
        <f t="shared" si="304"/>
        <v>0</v>
      </c>
      <c r="X517" s="106">
        <f t="shared" si="305"/>
        <v>0</v>
      </c>
      <c r="Y517" s="98">
        <f t="shared" si="306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88"/>
        <v>501</v>
      </c>
      <c r="C518" s="97">
        <v>39605</v>
      </c>
      <c r="E518" s="98" t="s">
        <v>305</v>
      </c>
      <c r="G518" s="118">
        <v>6.4</v>
      </c>
      <c r="H518" s="106" t="str">
        <f t="shared" si="290"/>
        <v>P, S, T &amp; D Plant - Demand</v>
      </c>
      <c r="I518" s="98">
        <f>'DepExp. Class.'!K$251</f>
        <v>0</v>
      </c>
      <c r="J518" s="106">
        <f t="shared" si="291"/>
        <v>0</v>
      </c>
      <c r="K518" s="106">
        <f t="shared" si="292"/>
        <v>0</v>
      </c>
      <c r="L518" s="106">
        <f t="shared" si="293"/>
        <v>0</v>
      </c>
      <c r="M518" s="106">
        <f t="shared" si="294"/>
        <v>0</v>
      </c>
      <c r="N518" s="106">
        <f t="shared" si="295"/>
        <v>0</v>
      </c>
      <c r="O518" s="106">
        <f t="shared" si="296"/>
        <v>0</v>
      </c>
      <c r="P518" s="106">
        <f t="shared" si="297"/>
        <v>0</v>
      </c>
      <c r="Q518" s="106">
        <f t="shared" si="298"/>
        <v>0</v>
      </c>
      <c r="R518" s="106">
        <f t="shared" si="299"/>
        <v>0</v>
      </c>
      <c r="S518" s="106">
        <f t="shared" si="300"/>
        <v>0</v>
      </c>
      <c r="T518" s="106">
        <f t="shared" si="301"/>
        <v>0</v>
      </c>
      <c r="U518" s="106">
        <f t="shared" si="302"/>
        <v>0</v>
      </c>
      <c r="V518" s="106">
        <f t="shared" si="303"/>
        <v>0</v>
      </c>
      <c r="W518" s="106">
        <f t="shared" si="304"/>
        <v>0</v>
      </c>
      <c r="X518" s="106">
        <f t="shared" si="305"/>
        <v>0</v>
      </c>
      <c r="Y518" s="98">
        <f t="shared" si="306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88"/>
        <v>502</v>
      </c>
      <c r="C519" s="97">
        <v>39700</v>
      </c>
      <c r="E519" s="107" t="s">
        <v>306</v>
      </c>
      <c r="G519" s="118">
        <v>6.4</v>
      </c>
      <c r="H519" s="106" t="str">
        <f t="shared" si="290"/>
        <v>P, S, T &amp; D Plant - Demand</v>
      </c>
      <c r="I519" s="98">
        <f>'DepExp. Class.'!K$252</f>
        <v>3305.7738352852575</v>
      </c>
      <c r="J519" s="106">
        <f t="shared" si="291"/>
        <v>1539.8099969933894</v>
      </c>
      <c r="K519" s="106">
        <f t="shared" si="292"/>
        <v>830.8893484107798</v>
      </c>
      <c r="L519" s="106">
        <f t="shared" si="293"/>
        <v>18.856052160777246</v>
      </c>
      <c r="M519" s="106">
        <f t="shared" si="294"/>
        <v>479.48419826361692</v>
      </c>
      <c r="N519" s="106">
        <f t="shared" si="295"/>
        <v>436.73423945669413</v>
      </c>
      <c r="O519" s="106">
        <f t="shared" si="296"/>
        <v>0</v>
      </c>
      <c r="P519" s="106">
        <f t="shared" si="297"/>
        <v>0</v>
      </c>
      <c r="Q519" s="106">
        <f t="shared" si="298"/>
        <v>0</v>
      </c>
      <c r="R519" s="106">
        <f t="shared" si="299"/>
        <v>0</v>
      </c>
      <c r="S519" s="106">
        <f t="shared" si="300"/>
        <v>0</v>
      </c>
      <c r="T519" s="106">
        <f t="shared" si="301"/>
        <v>0</v>
      </c>
      <c r="U519" s="106">
        <f t="shared" si="302"/>
        <v>0</v>
      </c>
      <c r="V519" s="106">
        <f t="shared" si="303"/>
        <v>0</v>
      </c>
      <c r="W519" s="106">
        <f t="shared" si="304"/>
        <v>0</v>
      </c>
      <c r="X519" s="106">
        <f t="shared" si="305"/>
        <v>0</v>
      </c>
      <c r="Y519" s="98">
        <f t="shared" si="306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88"/>
        <v>503</v>
      </c>
      <c r="C520" s="97">
        <v>39701</v>
      </c>
      <c r="E520" s="107" t="s">
        <v>307</v>
      </c>
      <c r="G520" s="118">
        <v>6.4</v>
      </c>
      <c r="H520" s="106" t="str">
        <f t="shared" si="290"/>
        <v>P, S, T &amp; D Plant - Demand</v>
      </c>
      <c r="I520" s="98">
        <f>'DepExp. Class.'!K$253</f>
        <v>0</v>
      </c>
      <c r="J520" s="106">
        <f t="shared" si="291"/>
        <v>0</v>
      </c>
      <c r="K520" s="106">
        <f t="shared" si="292"/>
        <v>0</v>
      </c>
      <c r="L520" s="106">
        <f t="shared" si="293"/>
        <v>0</v>
      </c>
      <c r="M520" s="106">
        <f t="shared" si="294"/>
        <v>0</v>
      </c>
      <c r="N520" s="106">
        <f t="shared" si="295"/>
        <v>0</v>
      </c>
      <c r="O520" s="106">
        <f t="shared" si="296"/>
        <v>0</v>
      </c>
      <c r="P520" s="106">
        <f t="shared" si="297"/>
        <v>0</v>
      </c>
      <c r="Q520" s="106">
        <f t="shared" si="298"/>
        <v>0</v>
      </c>
      <c r="R520" s="106">
        <f t="shared" si="299"/>
        <v>0</v>
      </c>
      <c r="S520" s="106">
        <f t="shared" si="300"/>
        <v>0</v>
      </c>
      <c r="T520" s="106">
        <f t="shared" si="301"/>
        <v>0</v>
      </c>
      <c r="U520" s="106">
        <f t="shared" si="302"/>
        <v>0</v>
      </c>
      <c r="V520" s="106">
        <f t="shared" si="303"/>
        <v>0</v>
      </c>
      <c r="W520" s="106">
        <f t="shared" si="304"/>
        <v>0</v>
      </c>
      <c r="X520" s="106">
        <f t="shared" si="305"/>
        <v>0</v>
      </c>
      <c r="Y520" s="98">
        <f t="shared" si="306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88"/>
        <v>504</v>
      </c>
      <c r="C521" s="97">
        <v>39702</v>
      </c>
      <c r="E521" s="107" t="s">
        <v>308</v>
      </c>
      <c r="G521" s="118">
        <v>6.4</v>
      </c>
      <c r="H521" s="106" t="str">
        <f t="shared" si="290"/>
        <v>P, S, T &amp; D Plant - Demand</v>
      </c>
      <c r="I521" s="98">
        <f>'DepExp. Class.'!K$254</f>
        <v>0</v>
      </c>
      <c r="J521" s="106">
        <f t="shared" si="291"/>
        <v>0</v>
      </c>
      <c r="K521" s="106">
        <f t="shared" si="292"/>
        <v>0</v>
      </c>
      <c r="L521" s="106">
        <f t="shared" si="293"/>
        <v>0</v>
      </c>
      <c r="M521" s="106">
        <f t="shared" si="294"/>
        <v>0</v>
      </c>
      <c r="N521" s="106">
        <f t="shared" si="295"/>
        <v>0</v>
      </c>
      <c r="O521" s="106">
        <f t="shared" si="296"/>
        <v>0</v>
      </c>
      <c r="P521" s="106">
        <f t="shared" si="297"/>
        <v>0</v>
      </c>
      <c r="Q521" s="106">
        <f t="shared" si="298"/>
        <v>0</v>
      </c>
      <c r="R521" s="106">
        <f t="shared" si="299"/>
        <v>0</v>
      </c>
      <c r="S521" s="106">
        <f t="shared" si="300"/>
        <v>0</v>
      </c>
      <c r="T521" s="106">
        <f t="shared" si="301"/>
        <v>0</v>
      </c>
      <c r="U521" s="106">
        <f t="shared" si="302"/>
        <v>0</v>
      </c>
      <c r="V521" s="106">
        <f t="shared" si="303"/>
        <v>0</v>
      </c>
      <c r="W521" s="106">
        <f t="shared" si="304"/>
        <v>0</v>
      </c>
      <c r="X521" s="106">
        <f t="shared" si="305"/>
        <v>0</v>
      </c>
      <c r="Y521" s="98">
        <f t="shared" si="306"/>
        <v>0</v>
      </c>
    </row>
    <row r="522" spans="1:33">
      <c r="A522" s="97">
        <f t="shared" si="288"/>
        <v>505</v>
      </c>
      <c r="C522" s="97">
        <v>39705</v>
      </c>
      <c r="E522" s="107" t="s">
        <v>309</v>
      </c>
      <c r="G522" s="118">
        <v>6.4</v>
      </c>
      <c r="H522" s="106" t="str">
        <f t="shared" si="290"/>
        <v>P, S, T &amp; D Plant - Demand</v>
      </c>
      <c r="I522" s="98">
        <f>'DepExp. Class.'!K$255</f>
        <v>0</v>
      </c>
      <c r="J522" s="106">
        <f t="shared" si="291"/>
        <v>0</v>
      </c>
      <c r="K522" s="106">
        <f t="shared" si="292"/>
        <v>0</v>
      </c>
      <c r="L522" s="106">
        <f t="shared" si="293"/>
        <v>0</v>
      </c>
      <c r="M522" s="106">
        <f t="shared" si="294"/>
        <v>0</v>
      </c>
      <c r="N522" s="106">
        <f t="shared" si="295"/>
        <v>0</v>
      </c>
      <c r="O522" s="106">
        <f t="shared" si="296"/>
        <v>0</v>
      </c>
      <c r="P522" s="106">
        <f t="shared" si="297"/>
        <v>0</v>
      </c>
      <c r="Q522" s="106">
        <f t="shared" si="298"/>
        <v>0</v>
      </c>
      <c r="R522" s="106">
        <f t="shared" si="299"/>
        <v>0</v>
      </c>
      <c r="S522" s="106">
        <f t="shared" si="300"/>
        <v>0</v>
      </c>
      <c r="T522" s="106">
        <f t="shared" si="301"/>
        <v>0</v>
      </c>
      <c r="U522" s="106">
        <f t="shared" si="302"/>
        <v>0</v>
      </c>
      <c r="V522" s="106">
        <f t="shared" si="303"/>
        <v>0</v>
      </c>
      <c r="W522" s="106">
        <f t="shared" si="304"/>
        <v>0</v>
      </c>
      <c r="X522" s="106">
        <f t="shared" si="305"/>
        <v>0</v>
      </c>
      <c r="Y522" s="98">
        <f t="shared" si="306"/>
        <v>0</v>
      </c>
    </row>
    <row r="523" spans="1:33">
      <c r="A523" s="97">
        <f t="shared" si="288"/>
        <v>506</v>
      </c>
      <c r="C523" s="97">
        <v>39800</v>
      </c>
      <c r="E523" s="107" t="s">
        <v>310</v>
      </c>
      <c r="G523" s="118">
        <v>6.4</v>
      </c>
      <c r="H523" s="106" t="str">
        <f t="shared" si="290"/>
        <v>P, S, T &amp; D Plant - Demand</v>
      </c>
      <c r="I523" s="98">
        <f>'DepExp. Class.'!K$256</f>
        <v>544.17086727512697</v>
      </c>
      <c r="J523" s="106">
        <f t="shared" si="291"/>
        <v>253.47158736601793</v>
      </c>
      <c r="K523" s="106">
        <f t="shared" si="292"/>
        <v>136.77456470501201</v>
      </c>
      <c r="L523" s="106">
        <f t="shared" si="293"/>
        <v>3.1039371623648191</v>
      </c>
      <c r="M523" s="106">
        <f t="shared" si="294"/>
        <v>78.928972462907851</v>
      </c>
      <c r="N523" s="106">
        <f t="shared" si="295"/>
        <v>71.891805578824346</v>
      </c>
      <c r="O523" s="106">
        <f t="shared" si="296"/>
        <v>0</v>
      </c>
      <c r="P523" s="106">
        <f t="shared" si="297"/>
        <v>0</v>
      </c>
      <c r="Q523" s="106">
        <f t="shared" si="298"/>
        <v>0</v>
      </c>
      <c r="R523" s="106">
        <f t="shared" si="299"/>
        <v>0</v>
      </c>
      <c r="S523" s="106">
        <f t="shared" si="300"/>
        <v>0</v>
      </c>
      <c r="T523" s="106">
        <f t="shared" si="301"/>
        <v>0</v>
      </c>
      <c r="U523" s="106">
        <f t="shared" si="302"/>
        <v>0</v>
      </c>
      <c r="V523" s="106">
        <f t="shared" si="303"/>
        <v>0</v>
      </c>
      <c r="W523" s="106">
        <f t="shared" si="304"/>
        <v>0</v>
      </c>
      <c r="X523" s="106">
        <f t="shared" si="305"/>
        <v>0</v>
      </c>
      <c r="Y523" s="98">
        <f t="shared" si="306"/>
        <v>0</v>
      </c>
    </row>
    <row r="524" spans="1:33">
      <c r="A524" s="97">
        <f t="shared" si="288"/>
        <v>507</v>
      </c>
      <c r="C524" s="97">
        <v>39900</v>
      </c>
      <c r="E524" s="107" t="s">
        <v>311</v>
      </c>
      <c r="G524" s="118">
        <v>6.4</v>
      </c>
      <c r="H524" s="106" t="str">
        <f t="shared" si="290"/>
        <v>P, S, T &amp; D Plant - Demand</v>
      </c>
      <c r="I524" s="98">
        <f>'DepExp. Class.'!K$257</f>
        <v>479.96535017764148</v>
      </c>
      <c r="J524" s="106">
        <f t="shared" si="291"/>
        <v>223.56503537096683</v>
      </c>
      <c r="K524" s="106">
        <f t="shared" si="292"/>
        <v>120.63683631715833</v>
      </c>
      <c r="L524" s="106">
        <f t="shared" si="293"/>
        <v>2.7377104814958924</v>
      </c>
      <c r="M524" s="106">
        <f t="shared" si="294"/>
        <v>69.616317567709231</v>
      </c>
      <c r="N524" s="106">
        <f t="shared" si="295"/>
        <v>63.409450440311232</v>
      </c>
      <c r="O524" s="106">
        <f t="shared" si="296"/>
        <v>0</v>
      </c>
      <c r="P524" s="106">
        <f t="shared" si="297"/>
        <v>0</v>
      </c>
      <c r="Q524" s="106">
        <f t="shared" si="298"/>
        <v>0</v>
      </c>
      <c r="R524" s="106">
        <f t="shared" si="299"/>
        <v>0</v>
      </c>
      <c r="S524" s="106">
        <f t="shared" si="300"/>
        <v>0</v>
      </c>
      <c r="T524" s="106">
        <f t="shared" si="301"/>
        <v>0</v>
      </c>
      <c r="U524" s="106">
        <f t="shared" si="302"/>
        <v>0</v>
      </c>
      <c r="V524" s="106">
        <f t="shared" si="303"/>
        <v>0</v>
      </c>
      <c r="W524" s="106">
        <f t="shared" si="304"/>
        <v>0</v>
      </c>
      <c r="X524" s="106">
        <f t="shared" si="305"/>
        <v>0</v>
      </c>
      <c r="Y524" s="98">
        <f t="shared" si="306"/>
        <v>0</v>
      </c>
    </row>
    <row r="525" spans="1:33">
      <c r="A525" s="97">
        <f t="shared" si="288"/>
        <v>508</v>
      </c>
      <c r="C525" s="97">
        <v>39901</v>
      </c>
      <c r="E525" s="107" t="s">
        <v>312</v>
      </c>
      <c r="G525" s="118">
        <v>6.4</v>
      </c>
      <c r="H525" s="106" t="str">
        <f t="shared" si="290"/>
        <v>P, S, T &amp; D Plant - Demand</v>
      </c>
      <c r="I525" s="98">
        <f>'DepExp. Class.'!K$258</f>
        <v>32331.402674765828</v>
      </c>
      <c r="J525" s="106">
        <f t="shared" si="291"/>
        <v>15059.777085787031</v>
      </c>
      <c r="K525" s="106">
        <f t="shared" si="292"/>
        <v>8126.3327257609035</v>
      </c>
      <c r="L525" s="106">
        <f t="shared" si="293"/>
        <v>184.41752087189323</v>
      </c>
      <c r="M525" s="106">
        <f t="shared" si="294"/>
        <v>4689.4910125969163</v>
      </c>
      <c r="N525" s="106">
        <f t="shared" si="295"/>
        <v>4271.3843297490848</v>
      </c>
      <c r="O525" s="106">
        <f t="shared" si="296"/>
        <v>0</v>
      </c>
      <c r="P525" s="106">
        <f t="shared" si="297"/>
        <v>0</v>
      </c>
      <c r="Q525" s="106">
        <f t="shared" si="298"/>
        <v>0</v>
      </c>
      <c r="R525" s="106">
        <f t="shared" si="299"/>
        <v>0</v>
      </c>
      <c r="S525" s="106">
        <f t="shared" si="300"/>
        <v>0</v>
      </c>
      <c r="T525" s="106">
        <f t="shared" si="301"/>
        <v>0</v>
      </c>
      <c r="U525" s="106">
        <f t="shared" si="302"/>
        <v>0</v>
      </c>
      <c r="V525" s="106">
        <f t="shared" si="303"/>
        <v>0</v>
      </c>
      <c r="W525" s="106">
        <f t="shared" si="304"/>
        <v>0</v>
      </c>
      <c r="X525" s="106">
        <f t="shared" si="305"/>
        <v>0</v>
      </c>
      <c r="Y525" s="98">
        <f t="shared" si="306"/>
        <v>0</v>
      </c>
    </row>
    <row r="526" spans="1:33">
      <c r="A526" s="97">
        <f t="shared" si="288"/>
        <v>509</v>
      </c>
      <c r="C526" s="97">
        <v>39902</v>
      </c>
      <c r="E526" s="107" t="s">
        <v>313</v>
      </c>
      <c r="G526" s="118">
        <v>6.4</v>
      </c>
      <c r="H526" s="106" t="str">
        <f t="shared" si="290"/>
        <v>P, S, T &amp; D Plant - Demand</v>
      </c>
      <c r="I526" s="98">
        <f>'DepExp. Class.'!K$259</f>
        <v>5608.3581148463772</v>
      </c>
      <c r="J526" s="106">
        <f t="shared" si="291"/>
        <v>2612.3402030055277</v>
      </c>
      <c r="K526" s="106">
        <f t="shared" si="292"/>
        <v>1409.632132107703</v>
      </c>
      <c r="L526" s="106">
        <f t="shared" si="293"/>
        <v>31.989935917904763</v>
      </c>
      <c r="M526" s="106">
        <f t="shared" si="294"/>
        <v>813.46130384637138</v>
      </c>
      <c r="N526" s="106">
        <f t="shared" si="295"/>
        <v>740.93453996887069</v>
      </c>
      <c r="O526" s="106">
        <f t="shared" si="296"/>
        <v>0</v>
      </c>
      <c r="P526" s="106">
        <f t="shared" si="297"/>
        <v>0</v>
      </c>
      <c r="Q526" s="106">
        <f t="shared" si="298"/>
        <v>0</v>
      </c>
      <c r="R526" s="106">
        <f t="shared" si="299"/>
        <v>0</v>
      </c>
      <c r="S526" s="106">
        <f t="shared" si="300"/>
        <v>0</v>
      </c>
      <c r="T526" s="106">
        <f t="shared" si="301"/>
        <v>0</v>
      </c>
      <c r="U526" s="106">
        <f t="shared" si="302"/>
        <v>0</v>
      </c>
      <c r="V526" s="106">
        <f t="shared" si="303"/>
        <v>0</v>
      </c>
      <c r="W526" s="106">
        <f t="shared" si="304"/>
        <v>0</v>
      </c>
      <c r="X526" s="106">
        <f t="shared" si="305"/>
        <v>0</v>
      </c>
      <c r="Y526" s="98">
        <f t="shared" si="306"/>
        <v>0</v>
      </c>
    </row>
    <row r="527" spans="1:33">
      <c r="A527" s="97">
        <f t="shared" si="288"/>
        <v>510</v>
      </c>
      <c r="C527" s="97">
        <v>39903</v>
      </c>
      <c r="E527" s="107" t="s">
        <v>314</v>
      </c>
      <c r="G527" s="118">
        <v>6.4</v>
      </c>
      <c r="H527" s="106" t="str">
        <f t="shared" si="290"/>
        <v>P, S, T &amp; D Plant - Demand</v>
      </c>
      <c r="I527" s="98">
        <f>'DepExp. Class.'!K$260</f>
        <v>835.05955544453946</v>
      </c>
      <c r="J527" s="106">
        <f t="shared" si="291"/>
        <v>388.96582634710154</v>
      </c>
      <c r="K527" s="106">
        <f t="shared" si="292"/>
        <v>209.88794892789051</v>
      </c>
      <c r="L527" s="106">
        <f t="shared" si="293"/>
        <v>4.763159042142691</v>
      </c>
      <c r="M527" s="106">
        <f t="shared" si="294"/>
        <v>121.12076669338958</v>
      </c>
      <c r="N527" s="106">
        <f t="shared" si="295"/>
        <v>110.32185443401512</v>
      </c>
      <c r="O527" s="106">
        <f t="shared" si="296"/>
        <v>0</v>
      </c>
      <c r="P527" s="106">
        <f t="shared" si="297"/>
        <v>0</v>
      </c>
      <c r="Q527" s="106">
        <f t="shared" si="298"/>
        <v>0</v>
      </c>
      <c r="R527" s="106">
        <f t="shared" si="299"/>
        <v>0</v>
      </c>
      <c r="S527" s="106">
        <f t="shared" si="300"/>
        <v>0</v>
      </c>
      <c r="T527" s="106">
        <f t="shared" si="301"/>
        <v>0</v>
      </c>
      <c r="U527" s="106">
        <f t="shared" si="302"/>
        <v>0</v>
      </c>
      <c r="V527" s="106">
        <f t="shared" si="303"/>
        <v>0</v>
      </c>
      <c r="W527" s="106">
        <f t="shared" si="304"/>
        <v>0</v>
      </c>
      <c r="X527" s="106">
        <f t="shared" si="305"/>
        <v>0</v>
      </c>
      <c r="Y527" s="98">
        <f t="shared" si="306"/>
        <v>0</v>
      </c>
    </row>
    <row r="528" spans="1:33">
      <c r="A528" s="97">
        <f t="shared" si="288"/>
        <v>511</v>
      </c>
      <c r="C528" s="97">
        <v>39904</v>
      </c>
      <c r="E528" s="107" t="s">
        <v>315</v>
      </c>
      <c r="G528" s="118">
        <v>6.4</v>
      </c>
      <c r="H528" s="106" t="str">
        <f t="shared" si="290"/>
        <v>P, S, T &amp; D Plant - Demand</v>
      </c>
      <c r="I528" s="98">
        <f>'DepExp. Class.'!K$261</f>
        <v>0</v>
      </c>
      <c r="J528" s="106">
        <f t="shared" si="291"/>
        <v>0</v>
      </c>
      <c r="K528" s="106">
        <f t="shared" si="292"/>
        <v>0</v>
      </c>
      <c r="L528" s="106">
        <f t="shared" si="293"/>
        <v>0</v>
      </c>
      <c r="M528" s="106">
        <f t="shared" si="294"/>
        <v>0</v>
      </c>
      <c r="N528" s="106">
        <f t="shared" si="295"/>
        <v>0</v>
      </c>
      <c r="O528" s="106">
        <f t="shared" si="296"/>
        <v>0</v>
      </c>
      <c r="P528" s="106">
        <f t="shared" si="297"/>
        <v>0</v>
      </c>
      <c r="Q528" s="106">
        <f t="shared" si="298"/>
        <v>0</v>
      </c>
      <c r="R528" s="106">
        <f t="shared" si="299"/>
        <v>0</v>
      </c>
      <c r="S528" s="106">
        <f t="shared" si="300"/>
        <v>0</v>
      </c>
      <c r="T528" s="106">
        <f t="shared" si="301"/>
        <v>0</v>
      </c>
      <c r="U528" s="106">
        <f t="shared" si="302"/>
        <v>0</v>
      </c>
      <c r="V528" s="106">
        <f t="shared" si="303"/>
        <v>0</v>
      </c>
      <c r="W528" s="106">
        <f t="shared" si="304"/>
        <v>0</v>
      </c>
      <c r="X528" s="106">
        <f t="shared" si="305"/>
        <v>0</v>
      </c>
      <c r="Y528" s="98">
        <f t="shared" si="306"/>
        <v>0</v>
      </c>
    </row>
    <row r="529" spans="1:33">
      <c r="A529" s="97">
        <f t="shared" si="288"/>
        <v>512</v>
      </c>
      <c r="C529" s="97">
        <v>39905</v>
      </c>
      <c r="E529" s="107" t="s">
        <v>316</v>
      </c>
      <c r="G529" s="118">
        <v>6.4</v>
      </c>
      <c r="H529" s="106" t="str">
        <f t="shared" si="290"/>
        <v>P, S, T &amp; D Plant - Demand</v>
      </c>
      <c r="I529" s="98">
        <f>'DepExp. Class.'!K$262</f>
        <v>0</v>
      </c>
      <c r="J529" s="106">
        <f t="shared" si="291"/>
        <v>0</v>
      </c>
      <c r="K529" s="106">
        <f t="shared" si="292"/>
        <v>0</v>
      </c>
      <c r="L529" s="106">
        <f t="shared" si="293"/>
        <v>0</v>
      </c>
      <c r="M529" s="106">
        <f t="shared" si="294"/>
        <v>0</v>
      </c>
      <c r="N529" s="106">
        <f t="shared" si="295"/>
        <v>0</v>
      </c>
      <c r="O529" s="106">
        <f t="shared" si="296"/>
        <v>0</v>
      </c>
      <c r="P529" s="106">
        <f t="shared" si="297"/>
        <v>0</v>
      </c>
      <c r="Q529" s="106">
        <f t="shared" si="298"/>
        <v>0</v>
      </c>
      <c r="R529" s="106">
        <f t="shared" si="299"/>
        <v>0</v>
      </c>
      <c r="S529" s="106">
        <f t="shared" si="300"/>
        <v>0</v>
      </c>
      <c r="T529" s="106">
        <f t="shared" si="301"/>
        <v>0</v>
      </c>
      <c r="U529" s="106">
        <f t="shared" si="302"/>
        <v>0</v>
      </c>
      <c r="V529" s="106">
        <f t="shared" si="303"/>
        <v>0</v>
      </c>
      <c r="W529" s="106">
        <f t="shared" si="304"/>
        <v>0</v>
      </c>
      <c r="X529" s="106">
        <f t="shared" si="305"/>
        <v>0</v>
      </c>
      <c r="Y529" s="98">
        <f t="shared" si="306"/>
        <v>0</v>
      </c>
    </row>
    <row r="530" spans="1:33">
      <c r="A530" s="97">
        <f t="shared" si="288"/>
        <v>513</v>
      </c>
      <c r="C530" s="97">
        <v>39906</v>
      </c>
      <c r="E530" s="107" t="s">
        <v>317</v>
      </c>
      <c r="G530" s="118">
        <v>6.4</v>
      </c>
      <c r="H530" s="106" t="str">
        <f t="shared" si="290"/>
        <v>P, S, T &amp; D Plant - Demand</v>
      </c>
      <c r="I530" s="98">
        <f>'DepExp. Class.'!K$263</f>
        <v>6002.1398597326615</v>
      </c>
      <c r="J530" s="106">
        <f t="shared" si="291"/>
        <v>2795.7614222484581</v>
      </c>
      <c r="K530" s="106">
        <f t="shared" si="292"/>
        <v>1508.6071599611712</v>
      </c>
      <c r="L530" s="106">
        <f t="shared" si="293"/>
        <v>34.236057247283888</v>
      </c>
      <c r="M530" s="106">
        <f t="shared" si="294"/>
        <v>870.57716646900462</v>
      </c>
      <c r="N530" s="106">
        <f t="shared" si="295"/>
        <v>792.95805380674369</v>
      </c>
      <c r="O530" s="106">
        <f t="shared" si="296"/>
        <v>0</v>
      </c>
      <c r="P530" s="106">
        <f t="shared" si="297"/>
        <v>0</v>
      </c>
      <c r="Q530" s="106">
        <f t="shared" si="298"/>
        <v>0</v>
      </c>
      <c r="R530" s="106">
        <f t="shared" si="299"/>
        <v>0</v>
      </c>
      <c r="S530" s="106">
        <f t="shared" si="300"/>
        <v>0</v>
      </c>
      <c r="T530" s="106">
        <f t="shared" si="301"/>
        <v>0</v>
      </c>
      <c r="U530" s="106">
        <f t="shared" si="302"/>
        <v>0</v>
      </c>
      <c r="V530" s="106">
        <f t="shared" si="303"/>
        <v>0</v>
      </c>
      <c r="W530" s="106">
        <f t="shared" si="304"/>
        <v>0</v>
      </c>
      <c r="X530" s="106">
        <f t="shared" si="305"/>
        <v>0</v>
      </c>
      <c r="Y530" s="98">
        <f t="shared" si="306"/>
        <v>0</v>
      </c>
    </row>
    <row r="531" spans="1:33">
      <c r="A531" s="97">
        <f t="shared" si="288"/>
        <v>514</v>
      </c>
      <c r="C531" s="97">
        <v>39907</v>
      </c>
      <c r="E531" s="107" t="s">
        <v>318</v>
      </c>
      <c r="G531" s="118">
        <v>6.4</v>
      </c>
      <c r="H531" s="106" t="str">
        <f t="shared" si="290"/>
        <v>P, S, T &amp; D Plant - Demand</v>
      </c>
      <c r="I531" s="98">
        <f>'DepExp. Class.'!K$264</f>
        <v>3.7787506581858579</v>
      </c>
      <c r="J531" s="106">
        <f t="shared" si="291"/>
        <v>1.7601198174883148</v>
      </c>
      <c r="K531" s="106">
        <f t="shared" si="292"/>
        <v>0.94976965413483105</v>
      </c>
      <c r="L531" s="106">
        <f t="shared" si="293"/>
        <v>2.155390025560399E-2</v>
      </c>
      <c r="M531" s="106">
        <f t="shared" si="294"/>
        <v>0.54808686862935829</v>
      </c>
      <c r="N531" s="106">
        <f t="shared" si="295"/>
        <v>0.49922041767774977</v>
      </c>
      <c r="O531" s="106">
        <f t="shared" si="296"/>
        <v>0</v>
      </c>
      <c r="P531" s="106">
        <f t="shared" si="297"/>
        <v>0</v>
      </c>
      <c r="Q531" s="106">
        <f t="shared" si="298"/>
        <v>0</v>
      </c>
      <c r="R531" s="106">
        <f t="shared" si="299"/>
        <v>0</v>
      </c>
      <c r="S531" s="106">
        <f t="shared" si="300"/>
        <v>0</v>
      </c>
      <c r="T531" s="106">
        <f t="shared" si="301"/>
        <v>0</v>
      </c>
      <c r="U531" s="106">
        <f t="shared" si="302"/>
        <v>0</v>
      </c>
      <c r="V531" s="106">
        <f t="shared" si="303"/>
        <v>0</v>
      </c>
      <c r="W531" s="106">
        <f t="shared" si="304"/>
        <v>0</v>
      </c>
      <c r="X531" s="106">
        <f t="shared" si="305"/>
        <v>0</v>
      </c>
      <c r="Y531" s="98">
        <f t="shared" si="306"/>
        <v>0</v>
      </c>
    </row>
    <row r="532" spans="1:33">
      <c r="A532" s="97">
        <f t="shared" si="288"/>
        <v>515</v>
      </c>
      <c r="C532" s="97">
        <v>39908</v>
      </c>
      <c r="E532" s="107" t="s">
        <v>319</v>
      </c>
      <c r="G532" s="118">
        <v>6.4</v>
      </c>
      <c r="H532" s="106" t="str">
        <f t="shared" si="290"/>
        <v>P, S, T &amp; D Plant - Demand</v>
      </c>
      <c r="I532" s="98">
        <f>'DepExp. Class.'!K$265</f>
        <v>0</v>
      </c>
      <c r="J532" s="106">
        <f t="shared" si="291"/>
        <v>0</v>
      </c>
      <c r="K532" s="106">
        <f t="shared" si="292"/>
        <v>0</v>
      </c>
      <c r="L532" s="106">
        <f t="shared" si="293"/>
        <v>0</v>
      </c>
      <c r="M532" s="106">
        <f t="shared" si="294"/>
        <v>0</v>
      </c>
      <c r="N532" s="106">
        <f t="shared" si="295"/>
        <v>0</v>
      </c>
      <c r="O532" s="106">
        <f t="shared" si="296"/>
        <v>0</v>
      </c>
      <c r="P532" s="106">
        <f t="shared" si="297"/>
        <v>0</v>
      </c>
      <c r="Q532" s="106">
        <f t="shared" si="298"/>
        <v>0</v>
      </c>
      <c r="R532" s="106">
        <f t="shared" si="299"/>
        <v>0</v>
      </c>
      <c r="S532" s="106">
        <f t="shared" si="300"/>
        <v>0</v>
      </c>
      <c r="T532" s="106">
        <f t="shared" si="301"/>
        <v>0</v>
      </c>
      <c r="U532" s="106">
        <f t="shared" si="302"/>
        <v>0</v>
      </c>
      <c r="V532" s="106">
        <f t="shared" si="303"/>
        <v>0</v>
      </c>
      <c r="W532" s="106">
        <f t="shared" si="304"/>
        <v>0</v>
      </c>
      <c r="X532" s="106">
        <f t="shared" si="305"/>
        <v>0</v>
      </c>
      <c r="Y532" s="98">
        <f t="shared" si="306"/>
        <v>0</v>
      </c>
    </row>
    <row r="533" spans="1:33">
      <c r="A533" s="97">
        <f t="shared" si="288"/>
        <v>516</v>
      </c>
      <c r="C533" s="97">
        <v>39909</v>
      </c>
      <c r="E533" s="107" t="s">
        <v>320</v>
      </c>
      <c r="G533" s="118">
        <v>6.4</v>
      </c>
      <c r="H533" s="106" t="str">
        <f t="shared" si="290"/>
        <v>P, S, T &amp; D Plant - Demand</v>
      </c>
      <c r="I533" s="98">
        <f>'DepExp. Class.'!K$266</f>
        <v>179336.37902746609</v>
      </c>
      <c r="J533" s="106">
        <f t="shared" si="291"/>
        <v>83533.82990196583</v>
      </c>
      <c r="K533" s="106">
        <f t="shared" si="292"/>
        <v>45075.281776988799</v>
      </c>
      <c r="L533" s="106">
        <f t="shared" si="293"/>
        <v>1022.9302686023046</v>
      </c>
      <c r="M533" s="106">
        <f t="shared" si="294"/>
        <v>26011.749200642051</v>
      </c>
      <c r="N533" s="106">
        <f t="shared" si="295"/>
        <v>23692.58787926711</v>
      </c>
      <c r="O533" s="106">
        <f t="shared" si="296"/>
        <v>0</v>
      </c>
      <c r="P533" s="106">
        <f t="shared" si="297"/>
        <v>0</v>
      </c>
      <c r="Q533" s="106">
        <f t="shared" si="298"/>
        <v>0</v>
      </c>
      <c r="R533" s="106">
        <f t="shared" si="299"/>
        <v>0</v>
      </c>
      <c r="S533" s="106">
        <f t="shared" si="300"/>
        <v>0</v>
      </c>
      <c r="T533" s="106">
        <f t="shared" si="301"/>
        <v>0</v>
      </c>
      <c r="U533" s="106">
        <f t="shared" si="302"/>
        <v>0</v>
      </c>
      <c r="V533" s="106">
        <f t="shared" si="303"/>
        <v>0</v>
      </c>
      <c r="W533" s="106">
        <f t="shared" si="304"/>
        <v>0</v>
      </c>
      <c r="X533" s="106">
        <f t="shared" si="305"/>
        <v>0</v>
      </c>
      <c r="Y533" s="98">
        <f t="shared" si="306"/>
        <v>0</v>
      </c>
    </row>
    <row r="534" spans="1:33">
      <c r="A534" s="97">
        <f t="shared" si="288"/>
        <v>517</v>
      </c>
      <c r="C534" s="97">
        <v>39924</v>
      </c>
      <c r="E534" s="107" t="s">
        <v>321</v>
      </c>
      <c r="G534" s="118">
        <v>6.4</v>
      </c>
      <c r="H534" s="106" t="str">
        <f t="shared" si="290"/>
        <v>P, S, T &amp; D Plant - Demand</v>
      </c>
      <c r="I534" s="98">
        <f>'DepExp. Class.'!K$267</f>
        <v>0</v>
      </c>
      <c r="J534" s="106">
        <f t="shared" si="291"/>
        <v>0</v>
      </c>
      <c r="K534" s="106">
        <f t="shared" si="292"/>
        <v>0</v>
      </c>
      <c r="L534" s="106">
        <f t="shared" si="293"/>
        <v>0</v>
      </c>
      <c r="M534" s="106">
        <f t="shared" si="294"/>
        <v>0</v>
      </c>
      <c r="N534" s="106">
        <f t="shared" si="295"/>
        <v>0</v>
      </c>
      <c r="O534" s="106">
        <f t="shared" si="296"/>
        <v>0</v>
      </c>
      <c r="P534" s="106">
        <f t="shared" si="297"/>
        <v>0</v>
      </c>
      <c r="Q534" s="106">
        <f t="shared" si="298"/>
        <v>0</v>
      </c>
      <c r="R534" s="106">
        <f t="shared" si="299"/>
        <v>0</v>
      </c>
      <c r="S534" s="106">
        <f t="shared" si="300"/>
        <v>0</v>
      </c>
      <c r="T534" s="106">
        <f t="shared" si="301"/>
        <v>0</v>
      </c>
      <c r="U534" s="106">
        <f t="shared" si="302"/>
        <v>0</v>
      </c>
      <c r="V534" s="106">
        <f t="shared" si="303"/>
        <v>0</v>
      </c>
      <c r="W534" s="106">
        <f t="shared" si="304"/>
        <v>0</v>
      </c>
      <c r="X534" s="106">
        <f t="shared" si="305"/>
        <v>0</v>
      </c>
      <c r="Y534" s="98">
        <f t="shared" si="306"/>
        <v>0</v>
      </c>
    </row>
    <row r="535" spans="1:33">
      <c r="A535" s="97">
        <f t="shared" si="288"/>
        <v>518</v>
      </c>
      <c r="C535" s="103"/>
      <c r="E535" s="107"/>
      <c r="G535" s="118"/>
      <c r="H535" s="106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88"/>
        <v>519</v>
      </c>
      <c r="E536" s="107"/>
      <c r="G536" s="11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88"/>
        <v>520</v>
      </c>
      <c r="D537" s="97" t="s">
        <v>149</v>
      </c>
      <c r="G537" s="118"/>
      <c r="H537" s="106"/>
      <c r="I537" s="98">
        <f>'DepExp. Class.'!K$270</f>
        <v>248014.88607293193</v>
      </c>
      <c r="J537" s="106">
        <f>SUM(J501:J534)</f>
        <v>115523.8742898826</v>
      </c>
      <c r="K537" s="106">
        <f t="shared" ref="K537:X537" si="307">SUM(K501:K534)</f>
        <v>62337.273314261693</v>
      </c>
      <c r="L537" s="106">
        <f t="shared" si="307"/>
        <v>1414.6707734580655</v>
      </c>
      <c r="M537" s="106">
        <f t="shared" si="307"/>
        <v>35973.186531032137</v>
      </c>
      <c r="N537" s="106">
        <f t="shared" si="307"/>
        <v>32765.881164297458</v>
      </c>
      <c r="O537" s="106">
        <f t="shared" si="307"/>
        <v>0</v>
      </c>
      <c r="P537" s="106">
        <f t="shared" si="307"/>
        <v>0</v>
      </c>
      <c r="Q537" s="106">
        <f t="shared" si="307"/>
        <v>0</v>
      </c>
      <c r="R537" s="106">
        <f t="shared" si="307"/>
        <v>0</v>
      </c>
      <c r="S537" s="106">
        <f t="shared" si="307"/>
        <v>0</v>
      </c>
      <c r="T537" s="106">
        <f t="shared" si="307"/>
        <v>0</v>
      </c>
      <c r="U537" s="106">
        <f t="shared" si="307"/>
        <v>0</v>
      </c>
      <c r="V537" s="106">
        <f t="shared" si="307"/>
        <v>0</v>
      </c>
      <c r="W537" s="106">
        <f t="shared" si="307"/>
        <v>0</v>
      </c>
      <c r="X537" s="106">
        <f t="shared" si="307"/>
        <v>0</v>
      </c>
      <c r="Y537" s="98">
        <f>SUM(J537:X537)-I537</f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 t="shared" si="288"/>
        <v>521</v>
      </c>
      <c r="G538" s="11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>A538+1</f>
        <v>522</v>
      </c>
      <c r="D539" s="97" t="s">
        <v>427</v>
      </c>
      <c r="G539" s="118"/>
      <c r="H539" s="106"/>
      <c r="I539" s="98">
        <f>'DepExp. Class.'!K$272</f>
        <v>7093004.8112035589</v>
      </c>
      <c r="J539" s="98">
        <f>J403+J413+J453+J495+J537</f>
        <v>3303879.8965722322</v>
      </c>
      <c r="K539" s="98">
        <f t="shared" ref="K539:X539" si="308">K403+K413+K453+K495+K537</f>
        <v>1782790.4870409551</v>
      </c>
      <c r="L539" s="98">
        <f t="shared" si="308"/>
        <v>40458.323938896217</v>
      </c>
      <c r="M539" s="98">
        <f t="shared" si="308"/>
        <v>1028801.0900438513</v>
      </c>
      <c r="N539" s="98">
        <f t="shared" si="308"/>
        <v>937075.01360762387</v>
      </c>
      <c r="O539" s="98">
        <f t="shared" si="308"/>
        <v>0</v>
      </c>
      <c r="P539" s="98">
        <f t="shared" si="308"/>
        <v>0</v>
      </c>
      <c r="Q539" s="98">
        <f t="shared" si="308"/>
        <v>0</v>
      </c>
      <c r="R539" s="98">
        <f t="shared" si="308"/>
        <v>0</v>
      </c>
      <c r="S539" s="98">
        <f t="shared" si="308"/>
        <v>0</v>
      </c>
      <c r="T539" s="98">
        <f t="shared" si="308"/>
        <v>0</v>
      </c>
      <c r="U539" s="98">
        <f t="shared" si="308"/>
        <v>0</v>
      </c>
      <c r="V539" s="98">
        <f t="shared" si="308"/>
        <v>0</v>
      </c>
      <c r="W539" s="98">
        <f t="shared" si="308"/>
        <v>0</v>
      </c>
      <c r="X539" s="98">
        <f t="shared" si="308"/>
        <v>0</v>
      </c>
      <c r="Y539" s="98">
        <f>SUM(J539:X539)-I539</f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G540" s="102"/>
    </row>
    <row r="541" spans="1:33">
      <c r="F541" s="103" t="s">
        <v>61</v>
      </c>
      <c r="G541" s="102"/>
    </row>
    <row r="542" spans="1:33">
      <c r="F542" s="103"/>
      <c r="G542" s="102"/>
    </row>
    <row r="543" spans="1:33">
      <c r="G543" s="102"/>
      <c r="J543" s="98"/>
      <c r="K543" s="105"/>
      <c r="L543" s="105"/>
      <c r="M543" s="105"/>
      <c r="N543" s="103"/>
      <c r="O543" s="103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</row>
    <row r="544" spans="1:33">
      <c r="A544" s="105" t="s">
        <v>290</v>
      </c>
      <c r="C544" s="105" t="s">
        <v>288</v>
      </c>
      <c r="G544" s="104" t="s">
        <v>38</v>
      </c>
      <c r="H544" s="115" t="s">
        <v>38</v>
      </c>
      <c r="I544" s="103" t="s">
        <v>1</v>
      </c>
      <c r="J544" s="116" t="s">
        <v>56</v>
      </c>
      <c r="K544" s="116" t="s">
        <v>543</v>
      </c>
      <c r="L544" s="116" t="s">
        <v>543</v>
      </c>
      <c r="M544" s="117" t="s">
        <v>544</v>
      </c>
      <c r="N544" s="117" t="s">
        <v>544</v>
      </c>
      <c r="O544" s="103"/>
      <c r="P544" s="103"/>
      <c r="Q544" s="103"/>
      <c r="R544" s="103"/>
      <c r="S544" s="103"/>
      <c r="T544" s="105"/>
      <c r="U544" s="105"/>
      <c r="V544" s="105"/>
      <c r="W544" s="103"/>
      <c r="X544" s="103"/>
      <c r="Y544" s="103"/>
    </row>
    <row r="545" spans="1:33">
      <c r="A545" s="105" t="s">
        <v>289</v>
      </c>
      <c r="C545" s="105" t="s">
        <v>289</v>
      </c>
      <c r="G545" s="104" t="s">
        <v>39</v>
      </c>
      <c r="H545" s="115" t="s">
        <v>21</v>
      </c>
      <c r="I545" s="103" t="s">
        <v>2</v>
      </c>
      <c r="J545" s="116" t="s">
        <v>464</v>
      </c>
      <c r="K545" s="117" t="s">
        <v>545</v>
      </c>
      <c r="L545" s="117" t="s">
        <v>546</v>
      </c>
      <c r="M545" s="117" t="s">
        <v>545</v>
      </c>
      <c r="N545" s="117" t="s">
        <v>546</v>
      </c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33">
      <c r="A546" s="97">
        <f>+A539+1</f>
        <v>523</v>
      </c>
      <c r="D546" s="97" t="s">
        <v>322</v>
      </c>
      <c r="G546" s="102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1:33">
      <c r="A547" s="97">
        <f t="shared" ref="A547:A611" si="309">A546+1</f>
        <v>524</v>
      </c>
      <c r="G547" s="118"/>
      <c r="H547" s="106"/>
      <c r="I547" s="98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98"/>
      <c r="Z547" s="98"/>
      <c r="AA547" s="98"/>
      <c r="AB547" s="98"/>
      <c r="AC547" s="98"/>
      <c r="AD547" s="98"/>
      <c r="AE547" s="98"/>
      <c r="AF547" s="98"/>
      <c r="AG547" s="98"/>
    </row>
    <row r="548" spans="1:33">
      <c r="A548" s="97">
        <f t="shared" si="309"/>
        <v>525</v>
      </c>
      <c r="C548" s="97">
        <v>30100</v>
      </c>
      <c r="E548" s="107" t="s">
        <v>323</v>
      </c>
      <c r="G548" s="118">
        <v>99</v>
      </c>
      <c r="H548" s="106" t="str">
        <f>VLOOKUP($G548,alloc,3)</f>
        <v>-</v>
      </c>
      <c r="I548" s="98">
        <f>'DepExp. Class.'!L$14</f>
        <v>0</v>
      </c>
      <c r="J548" s="106">
        <f>$I548*VLOOKUP($G548,alloc,6)</f>
        <v>0</v>
      </c>
      <c r="K548" s="106">
        <f>$I548*VLOOKUP($G548,alloc,7)</f>
        <v>0</v>
      </c>
      <c r="L548" s="106">
        <f>$I548*VLOOKUP($G548,alloc,8)</f>
        <v>0</v>
      </c>
      <c r="M548" s="106">
        <f>$I548*VLOOKUP($G548,alloc,9)</f>
        <v>0</v>
      </c>
      <c r="N548" s="106">
        <f>$I548*VLOOKUP($G548,alloc,10)</f>
        <v>0</v>
      </c>
      <c r="O548" s="106">
        <f>$I548*VLOOKUP($G548,alloc,11)</f>
        <v>0</v>
      </c>
      <c r="P548" s="106">
        <f>$I548*VLOOKUP($G548,alloc,12)</f>
        <v>0</v>
      </c>
      <c r="Q548" s="106">
        <f>$I548*VLOOKUP($G548,alloc,13)</f>
        <v>0</v>
      </c>
      <c r="R548" s="106">
        <f>$I548*VLOOKUP($G548,alloc,14)</f>
        <v>0</v>
      </c>
      <c r="S548" s="106">
        <f>$I548*VLOOKUP($G548,alloc,15)</f>
        <v>0</v>
      </c>
      <c r="T548" s="106">
        <f>$I548*VLOOKUP($G548,alloc,16)</f>
        <v>0</v>
      </c>
      <c r="U548" s="106">
        <f>$I548*VLOOKUP($G548,alloc,17)</f>
        <v>0</v>
      </c>
      <c r="V548" s="106">
        <f>$I548*VLOOKUP($G548,alloc,18)</f>
        <v>0</v>
      </c>
      <c r="W548" s="106">
        <f>$I548*VLOOKUP($G548,alloc,19)</f>
        <v>0</v>
      </c>
      <c r="X548" s="106">
        <f>$I548*VLOOKUP($G548,alloc,20)</f>
        <v>0</v>
      </c>
      <c r="Y548" s="98">
        <f>SUM(J548:X548)-I548</f>
        <v>0</v>
      </c>
      <c r="Z548" s="98"/>
      <c r="AA548" s="98"/>
      <c r="AB548" s="98"/>
      <c r="AC548" s="98"/>
      <c r="AD548" s="98"/>
      <c r="AE548" s="98"/>
      <c r="AF548" s="98"/>
      <c r="AG548" s="98"/>
    </row>
    <row r="549" spans="1:33">
      <c r="A549" s="97">
        <f t="shared" si="309"/>
        <v>526</v>
      </c>
      <c r="C549" s="97">
        <v>30200</v>
      </c>
      <c r="E549" s="107" t="s">
        <v>185</v>
      </c>
      <c r="G549" s="118">
        <v>99</v>
      </c>
      <c r="H549" s="106" t="str">
        <f>VLOOKUP($G549,alloc,3)</f>
        <v>-</v>
      </c>
      <c r="I549" s="98">
        <f>'DepExp. Class.'!L$15</f>
        <v>0</v>
      </c>
      <c r="J549" s="106">
        <f>$I549*VLOOKUP($G549,alloc,6)</f>
        <v>0</v>
      </c>
      <c r="K549" s="106">
        <f>$I549*VLOOKUP($G549,alloc,7)</f>
        <v>0</v>
      </c>
      <c r="L549" s="106">
        <f>$I549*VLOOKUP($G549,alloc,8)</f>
        <v>0</v>
      </c>
      <c r="M549" s="106">
        <f>$I549*VLOOKUP($G549,alloc,9)</f>
        <v>0</v>
      </c>
      <c r="N549" s="106">
        <f>$I549*VLOOKUP($G549,alloc,10)</f>
        <v>0</v>
      </c>
      <c r="O549" s="106">
        <f>$I549*VLOOKUP($G549,alloc,11)</f>
        <v>0</v>
      </c>
      <c r="P549" s="106">
        <f>$I549*VLOOKUP($G549,alloc,12)</f>
        <v>0</v>
      </c>
      <c r="Q549" s="106">
        <f>$I549*VLOOKUP($G549,alloc,13)</f>
        <v>0</v>
      </c>
      <c r="R549" s="106">
        <f>$I549*VLOOKUP($G549,alloc,14)</f>
        <v>0</v>
      </c>
      <c r="S549" s="106">
        <f>$I549*VLOOKUP($G549,alloc,15)</f>
        <v>0</v>
      </c>
      <c r="T549" s="106">
        <f>$I549*VLOOKUP($G549,alloc,16)</f>
        <v>0</v>
      </c>
      <c r="U549" s="106">
        <f>$I549*VLOOKUP($G549,alloc,17)</f>
        <v>0</v>
      </c>
      <c r="V549" s="106">
        <f>$I549*VLOOKUP($G549,alloc,18)</f>
        <v>0</v>
      </c>
      <c r="W549" s="106">
        <f>$I549*VLOOKUP($G549,alloc,19)</f>
        <v>0</v>
      </c>
      <c r="X549" s="106">
        <f>$I549*VLOOKUP($G549,alloc,20)</f>
        <v>0</v>
      </c>
      <c r="Y549" s="98">
        <f>SUM(J549:X549)-I549</f>
        <v>0</v>
      </c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09"/>
        <v>527</v>
      </c>
      <c r="C550" s="97">
        <v>30300</v>
      </c>
      <c r="E550" s="107" t="s">
        <v>324</v>
      </c>
      <c r="G550" s="118">
        <v>99</v>
      </c>
      <c r="H550" s="106" t="str">
        <f>VLOOKUP($G550,alloc,3)</f>
        <v>-</v>
      </c>
      <c r="I550" s="98">
        <f>'DepExp. Class.'!L$16</f>
        <v>0</v>
      </c>
      <c r="J550" s="106">
        <f>$I550*VLOOKUP($G550,alloc,6)</f>
        <v>0</v>
      </c>
      <c r="K550" s="106">
        <f>$I550*VLOOKUP($G550,alloc,7)</f>
        <v>0</v>
      </c>
      <c r="L550" s="106">
        <f>$I550*VLOOKUP($G550,alloc,8)</f>
        <v>0</v>
      </c>
      <c r="M550" s="106">
        <f>$I550*VLOOKUP($G550,alloc,9)</f>
        <v>0</v>
      </c>
      <c r="N550" s="106">
        <f>$I550*VLOOKUP($G550,alloc,10)</f>
        <v>0</v>
      </c>
      <c r="O550" s="106">
        <f>$I550*VLOOKUP($G550,alloc,11)</f>
        <v>0</v>
      </c>
      <c r="P550" s="106">
        <f>$I550*VLOOKUP($G550,alloc,12)</f>
        <v>0</v>
      </c>
      <c r="Q550" s="106">
        <f>$I550*VLOOKUP($G550,alloc,13)</f>
        <v>0</v>
      </c>
      <c r="R550" s="106">
        <f>$I550*VLOOKUP($G550,alloc,14)</f>
        <v>0</v>
      </c>
      <c r="S550" s="106">
        <f>$I550*VLOOKUP($G550,alloc,15)</f>
        <v>0</v>
      </c>
      <c r="T550" s="106">
        <f>$I550*VLOOKUP($G550,alloc,16)</f>
        <v>0</v>
      </c>
      <c r="U550" s="106">
        <f>$I550*VLOOKUP($G550,alloc,17)</f>
        <v>0</v>
      </c>
      <c r="V550" s="106">
        <f>$I550*VLOOKUP($G550,alloc,18)</f>
        <v>0</v>
      </c>
      <c r="W550" s="106">
        <f>$I550*VLOOKUP($G550,alloc,19)</f>
        <v>0</v>
      </c>
      <c r="X550" s="106">
        <f>$I550*VLOOKUP($G550,alloc,20)</f>
        <v>0</v>
      </c>
      <c r="Y550" s="98">
        <f>SUM(J550:X550)-I550</f>
        <v>0</v>
      </c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09"/>
        <v>528</v>
      </c>
      <c r="G551" s="118"/>
      <c r="H551" s="106"/>
      <c r="I551" s="98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98"/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09"/>
        <v>529</v>
      </c>
      <c r="D552" s="97" t="s">
        <v>325</v>
      </c>
      <c r="G552" s="118"/>
      <c r="I552" s="98">
        <f>'DepExp. Class.'!L$19</f>
        <v>0</v>
      </c>
      <c r="J552" s="106">
        <f>SUM(J547:J550)</f>
        <v>0</v>
      </c>
      <c r="K552" s="106">
        <f t="shared" ref="K552:X552" si="310">SUM(K547:K550)</f>
        <v>0</v>
      </c>
      <c r="L552" s="106">
        <f t="shared" si="310"/>
        <v>0</v>
      </c>
      <c r="M552" s="106">
        <f t="shared" si="310"/>
        <v>0</v>
      </c>
      <c r="N552" s="106">
        <f t="shared" si="310"/>
        <v>0</v>
      </c>
      <c r="O552" s="106">
        <f t="shared" si="310"/>
        <v>0</v>
      </c>
      <c r="P552" s="106">
        <f t="shared" si="310"/>
        <v>0</v>
      </c>
      <c r="Q552" s="106">
        <f t="shared" si="310"/>
        <v>0</v>
      </c>
      <c r="R552" s="106">
        <f t="shared" si="310"/>
        <v>0</v>
      </c>
      <c r="S552" s="106">
        <f t="shared" si="310"/>
        <v>0</v>
      </c>
      <c r="T552" s="106">
        <f t="shared" si="310"/>
        <v>0</v>
      </c>
      <c r="U552" s="106">
        <f t="shared" si="310"/>
        <v>0</v>
      </c>
      <c r="V552" s="106">
        <f t="shared" si="310"/>
        <v>0</v>
      </c>
      <c r="W552" s="106">
        <f t="shared" si="310"/>
        <v>0</v>
      </c>
      <c r="X552" s="106">
        <f t="shared" si="310"/>
        <v>0</v>
      </c>
      <c r="Y552" s="98">
        <f>SUM(J552:X552)-I552</f>
        <v>0</v>
      </c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09"/>
        <v>530</v>
      </c>
      <c r="G553" s="118"/>
      <c r="H553" s="106"/>
      <c r="I553" s="98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98"/>
      <c r="Z553" s="98"/>
      <c r="AA553" s="98"/>
      <c r="AB553" s="98"/>
      <c r="AC553" s="98"/>
      <c r="AD553" s="98"/>
      <c r="AE553" s="98"/>
      <c r="AF553" s="98"/>
      <c r="AG553" s="98"/>
    </row>
    <row r="554" spans="1:33">
      <c r="A554" s="97">
        <f t="shared" si="309"/>
        <v>531</v>
      </c>
      <c r="D554" s="97" t="s">
        <v>334</v>
      </c>
      <c r="G554" s="118"/>
      <c r="H554" s="106"/>
      <c r="I554" s="98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98"/>
      <c r="Z554" s="98"/>
      <c r="AA554" s="98"/>
      <c r="AB554" s="98"/>
      <c r="AC554" s="98"/>
      <c r="AD554" s="98"/>
      <c r="AE554" s="98"/>
      <c r="AF554" s="98"/>
      <c r="AG554" s="98"/>
    </row>
    <row r="555" spans="1:33">
      <c r="A555" s="97">
        <f t="shared" si="309"/>
        <v>532</v>
      </c>
      <c r="G555" s="118">
        <v>99</v>
      </c>
      <c r="H555" s="106" t="str">
        <f t="shared" ref="H555:H562" si="311">VLOOKUP($G555,alloc,3)</f>
        <v>-</v>
      </c>
      <c r="I555" s="98">
        <f>'DepExp. Class.'!L$21</f>
        <v>0</v>
      </c>
      <c r="J555" s="106">
        <f t="shared" ref="J555:J562" si="312">$I555*VLOOKUP($G555,alloc,6)</f>
        <v>0</v>
      </c>
      <c r="K555" s="106">
        <f t="shared" ref="K555:K562" si="313">$I555*VLOOKUP($G555,alloc,7)</f>
        <v>0</v>
      </c>
      <c r="L555" s="106">
        <f t="shared" ref="L555:L562" si="314">$I555*VLOOKUP($G555,alloc,8)</f>
        <v>0</v>
      </c>
      <c r="M555" s="106">
        <f t="shared" ref="M555:M562" si="315">$I555*VLOOKUP($G555,alloc,9)</f>
        <v>0</v>
      </c>
      <c r="N555" s="106">
        <f t="shared" ref="N555:N562" si="316">$I555*VLOOKUP($G555,alloc,10)</f>
        <v>0</v>
      </c>
      <c r="O555" s="106">
        <f t="shared" ref="O555:O562" si="317">$I555*VLOOKUP($G555,alloc,11)</f>
        <v>0</v>
      </c>
      <c r="P555" s="106">
        <f t="shared" ref="P555:P562" si="318">$I555*VLOOKUP($G555,alloc,12)</f>
        <v>0</v>
      </c>
      <c r="Q555" s="106">
        <f t="shared" ref="Q555:Q562" si="319">$I555*VLOOKUP($G555,alloc,13)</f>
        <v>0</v>
      </c>
      <c r="R555" s="106">
        <f t="shared" ref="R555:R562" si="320">$I555*VLOOKUP($G555,alloc,14)</f>
        <v>0</v>
      </c>
      <c r="S555" s="106">
        <f t="shared" ref="S555:S562" si="321">$I555*VLOOKUP($G555,alloc,15)</f>
        <v>0</v>
      </c>
      <c r="T555" s="106">
        <f t="shared" ref="T555:T562" si="322">$I555*VLOOKUP($G555,alloc,16)</f>
        <v>0</v>
      </c>
      <c r="U555" s="106">
        <f t="shared" ref="U555:U562" si="323">$I555*VLOOKUP($G555,alloc,17)</f>
        <v>0</v>
      </c>
      <c r="V555" s="106">
        <f t="shared" ref="V555:V562" si="324">$I555*VLOOKUP($G555,alloc,18)</f>
        <v>0</v>
      </c>
      <c r="W555" s="106">
        <f t="shared" ref="W555:W562" si="325">$I555*VLOOKUP($G555,alloc,19)</f>
        <v>0</v>
      </c>
      <c r="X555" s="106">
        <f t="shared" ref="X555:X562" si="326">$I555*VLOOKUP($G555,alloc,20)</f>
        <v>0</v>
      </c>
      <c r="Y555" s="98">
        <f t="shared" ref="Y555:Y562" si="327">SUM(J555:X555)-I555</f>
        <v>0</v>
      </c>
      <c r="Z555" s="98"/>
      <c r="AA555" s="98"/>
      <c r="AB555" s="98"/>
      <c r="AC555" s="98"/>
      <c r="AD555" s="98"/>
      <c r="AE555" s="98"/>
      <c r="AF555" s="98"/>
      <c r="AG555" s="98"/>
    </row>
    <row r="556" spans="1:33">
      <c r="A556" s="97">
        <f t="shared" si="309"/>
        <v>533</v>
      </c>
      <c r="C556" s="97">
        <v>32520</v>
      </c>
      <c r="E556" s="107" t="s">
        <v>326</v>
      </c>
      <c r="G556" s="118">
        <v>99</v>
      </c>
      <c r="H556" s="106" t="str">
        <f t="shared" si="311"/>
        <v>-</v>
      </c>
      <c r="I556" s="98">
        <f>'DepExp. Class.'!L$22</f>
        <v>0</v>
      </c>
      <c r="J556" s="106">
        <f t="shared" si="312"/>
        <v>0</v>
      </c>
      <c r="K556" s="106">
        <f t="shared" si="313"/>
        <v>0</v>
      </c>
      <c r="L556" s="106">
        <f t="shared" si="314"/>
        <v>0</v>
      </c>
      <c r="M556" s="106">
        <f t="shared" si="315"/>
        <v>0</v>
      </c>
      <c r="N556" s="106">
        <f t="shared" si="316"/>
        <v>0</v>
      </c>
      <c r="O556" s="106">
        <f t="shared" si="317"/>
        <v>0</v>
      </c>
      <c r="P556" s="106">
        <f t="shared" si="318"/>
        <v>0</v>
      </c>
      <c r="Q556" s="106">
        <f t="shared" si="319"/>
        <v>0</v>
      </c>
      <c r="R556" s="106">
        <f t="shared" si="320"/>
        <v>0</v>
      </c>
      <c r="S556" s="106">
        <f t="shared" si="321"/>
        <v>0</v>
      </c>
      <c r="T556" s="106">
        <f t="shared" si="322"/>
        <v>0</v>
      </c>
      <c r="U556" s="106">
        <f t="shared" si="323"/>
        <v>0</v>
      </c>
      <c r="V556" s="106">
        <f t="shared" si="324"/>
        <v>0</v>
      </c>
      <c r="W556" s="106">
        <f t="shared" si="325"/>
        <v>0</v>
      </c>
      <c r="X556" s="106">
        <f t="shared" si="326"/>
        <v>0</v>
      </c>
      <c r="Y556" s="98">
        <f t="shared" si="327"/>
        <v>0</v>
      </c>
      <c r="Z556" s="98"/>
      <c r="AA556" s="98"/>
      <c r="AB556" s="98"/>
      <c r="AC556" s="98"/>
      <c r="AD556" s="98"/>
      <c r="AE556" s="98"/>
      <c r="AF556" s="98"/>
      <c r="AG556" s="98"/>
    </row>
    <row r="557" spans="1:33">
      <c r="A557" s="97">
        <f t="shared" si="309"/>
        <v>534</v>
      </c>
      <c r="C557" s="97">
        <v>32540</v>
      </c>
      <c r="E557" s="107" t="s">
        <v>327</v>
      </c>
      <c r="G557" s="118">
        <v>99</v>
      </c>
      <c r="H557" s="106" t="str">
        <f t="shared" si="311"/>
        <v>-</v>
      </c>
      <c r="I557" s="98">
        <f>'DepExp. Class.'!L$23</f>
        <v>0</v>
      </c>
      <c r="J557" s="106">
        <f t="shared" si="312"/>
        <v>0</v>
      </c>
      <c r="K557" s="106">
        <f t="shared" si="313"/>
        <v>0</v>
      </c>
      <c r="L557" s="106">
        <f t="shared" si="314"/>
        <v>0</v>
      </c>
      <c r="M557" s="106">
        <f t="shared" si="315"/>
        <v>0</v>
      </c>
      <c r="N557" s="106">
        <f t="shared" si="316"/>
        <v>0</v>
      </c>
      <c r="O557" s="106">
        <f t="shared" si="317"/>
        <v>0</v>
      </c>
      <c r="P557" s="106">
        <f t="shared" si="318"/>
        <v>0</v>
      </c>
      <c r="Q557" s="106">
        <f t="shared" si="319"/>
        <v>0</v>
      </c>
      <c r="R557" s="106">
        <f t="shared" si="320"/>
        <v>0</v>
      </c>
      <c r="S557" s="106">
        <f t="shared" si="321"/>
        <v>0</v>
      </c>
      <c r="T557" s="106">
        <f t="shared" si="322"/>
        <v>0</v>
      </c>
      <c r="U557" s="106">
        <f t="shared" si="323"/>
        <v>0</v>
      </c>
      <c r="V557" s="106">
        <f t="shared" si="324"/>
        <v>0</v>
      </c>
      <c r="W557" s="106">
        <f t="shared" si="325"/>
        <v>0</v>
      </c>
      <c r="X557" s="106">
        <f t="shared" si="326"/>
        <v>0</v>
      </c>
      <c r="Y557" s="98">
        <f t="shared" si="327"/>
        <v>0</v>
      </c>
      <c r="Z557" s="98"/>
      <c r="AA557" s="98"/>
      <c r="AB557" s="98"/>
      <c r="AC557" s="98"/>
      <c r="AD557" s="98"/>
      <c r="AE557" s="98"/>
      <c r="AF557" s="98"/>
      <c r="AG557" s="98"/>
    </row>
    <row r="558" spans="1:33">
      <c r="A558" s="97">
        <f t="shared" si="309"/>
        <v>535</v>
      </c>
      <c r="C558" s="97">
        <v>33100</v>
      </c>
      <c r="E558" s="107" t="s">
        <v>328</v>
      </c>
      <c r="G558" s="118">
        <v>99</v>
      </c>
      <c r="H558" s="106" t="str">
        <f t="shared" si="311"/>
        <v>-</v>
      </c>
      <c r="I558" s="98">
        <f>'DepExp. Class.'!L$24</f>
        <v>0</v>
      </c>
      <c r="J558" s="106">
        <f t="shared" si="312"/>
        <v>0</v>
      </c>
      <c r="K558" s="106">
        <f t="shared" si="313"/>
        <v>0</v>
      </c>
      <c r="L558" s="106">
        <f t="shared" si="314"/>
        <v>0</v>
      </c>
      <c r="M558" s="106">
        <f t="shared" si="315"/>
        <v>0</v>
      </c>
      <c r="N558" s="106">
        <f t="shared" si="316"/>
        <v>0</v>
      </c>
      <c r="O558" s="106">
        <f t="shared" si="317"/>
        <v>0</v>
      </c>
      <c r="P558" s="106">
        <f t="shared" si="318"/>
        <v>0</v>
      </c>
      <c r="Q558" s="106">
        <f t="shared" si="319"/>
        <v>0</v>
      </c>
      <c r="R558" s="106">
        <f t="shared" si="320"/>
        <v>0</v>
      </c>
      <c r="S558" s="106">
        <f t="shared" si="321"/>
        <v>0</v>
      </c>
      <c r="T558" s="106">
        <f t="shared" si="322"/>
        <v>0</v>
      </c>
      <c r="U558" s="106">
        <f t="shared" si="323"/>
        <v>0</v>
      </c>
      <c r="V558" s="106">
        <f t="shared" si="324"/>
        <v>0</v>
      </c>
      <c r="W558" s="106">
        <f t="shared" si="325"/>
        <v>0</v>
      </c>
      <c r="X558" s="106">
        <f t="shared" si="326"/>
        <v>0</v>
      </c>
      <c r="Y558" s="98">
        <f t="shared" si="327"/>
        <v>0</v>
      </c>
      <c r="Z558" s="98"/>
      <c r="AA558" s="98"/>
      <c r="AB558" s="98"/>
      <c r="AC558" s="98"/>
      <c r="AD558" s="98"/>
      <c r="AE558" s="98"/>
      <c r="AF558" s="98"/>
      <c r="AG558" s="98"/>
    </row>
    <row r="559" spans="1:33">
      <c r="A559" s="97">
        <f t="shared" si="309"/>
        <v>536</v>
      </c>
      <c r="C559" s="97">
        <v>33201</v>
      </c>
      <c r="E559" s="107" t="s">
        <v>329</v>
      </c>
      <c r="G559" s="118">
        <v>99</v>
      </c>
      <c r="H559" s="106" t="str">
        <f t="shared" si="311"/>
        <v>-</v>
      </c>
      <c r="I559" s="98">
        <f>'DepExp. Class.'!L$25</f>
        <v>0</v>
      </c>
      <c r="J559" s="106">
        <f t="shared" si="312"/>
        <v>0</v>
      </c>
      <c r="K559" s="106">
        <f t="shared" si="313"/>
        <v>0</v>
      </c>
      <c r="L559" s="106">
        <f t="shared" si="314"/>
        <v>0</v>
      </c>
      <c r="M559" s="106">
        <f t="shared" si="315"/>
        <v>0</v>
      </c>
      <c r="N559" s="106">
        <f t="shared" si="316"/>
        <v>0</v>
      </c>
      <c r="O559" s="106">
        <f t="shared" si="317"/>
        <v>0</v>
      </c>
      <c r="P559" s="106">
        <f t="shared" si="318"/>
        <v>0</v>
      </c>
      <c r="Q559" s="106">
        <f t="shared" si="319"/>
        <v>0</v>
      </c>
      <c r="R559" s="106">
        <f t="shared" si="320"/>
        <v>0</v>
      </c>
      <c r="S559" s="106">
        <f t="shared" si="321"/>
        <v>0</v>
      </c>
      <c r="T559" s="106">
        <f t="shared" si="322"/>
        <v>0</v>
      </c>
      <c r="U559" s="106">
        <f t="shared" si="323"/>
        <v>0</v>
      </c>
      <c r="V559" s="106">
        <f t="shared" si="324"/>
        <v>0</v>
      </c>
      <c r="W559" s="106">
        <f t="shared" si="325"/>
        <v>0</v>
      </c>
      <c r="X559" s="106">
        <f t="shared" si="326"/>
        <v>0</v>
      </c>
      <c r="Y559" s="98">
        <f t="shared" si="327"/>
        <v>0</v>
      </c>
      <c r="Z559" s="98"/>
      <c r="AA559" s="98"/>
      <c r="AB559" s="98"/>
      <c r="AC559" s="98"/>
      <c r="AD559" s="98"/>
      <c r="AE559" s="98"/>
      <c r="AF559" s="98"/>
      <c r="AG559" s="98"/>
    </row>
    <row r="560" spans="1:33">
      <c r="A560" s="97">
        <f t="shared" si="309"/>
        <v>537</v>
      </c>
      <c r="C560" s="97">
        <v>33202</v>
      </c>
      <c r="E560" s="107" t="s">
        <v>330</v>
      </c>
      <c r="G560" s="118">
        <v>99</v>
      </c>
      <c r="H560" s="106" t="str">
        <f t="shared" si="311"/>
        <v>-</v>
      </c>
      <c r="I560" s="98">
        <f>'DepExp. Class.'!L$26</f>
        <v>0</v>
      </c>
      <c r="J560" s="106">
        <f t="shared" si="312"/>
        <v>0</v>
      </c>
      <c r="K560" s="106">
        <f t="shared" si="313"/>
        <v>0</v>
      </c>
      <c r="L560" s="106">
        <f t="shared" si="314"/>
        <v>0</v>
      </c>
      <c r="M560" s="106">
        <f t="shared" si="315"/>
        <v>0</v>
      </c>
      <c r="N560" s="106">
        <f t="shared" si="316"/>
        <v>0</v>
      </c>
      <c r="O560" s="106">
        <f t="shared" si="317"/>
        <v>0</v>
      </c>
      <c r="P560" s="106">
        <f t="shared" si="318"/>
        <v>0</v>
      </c>
      <c r="Q560" s="106">
        <f t="shared" si="319"/>
        <v>0</v>
      </c>
      <c r="R560" s="106">
        <f t="shared" si="320"/>
        <v>0</v>
      </c>
      <c r="S560" s="106">
        <f t="shared" si="321"/>
        <v>0</v>
      </c>
      <c r="T560" s="106">
        <f t="shared" si="322"/>
        <v>0</v>
      </c>
      <c r="U560" s="106">
        <f t="shared" si="323"/>
        <v>0</v>
      </c>
      <c r="V560" s="106">
        <f t="shared" si="324"/>
        <v>0</v>
      </c>
      <c r="W560" s="106">
        <f t="shared" si="325"/>
        <v>0</v>
      </c>
      <c r="X560" s="106">
        <f t="shared" si="326"/>
        <v>0</v>
      </c>
      <c r="Y560" s="98">
        <f t="shared" si="327"/>
        <v>0</v>
      </c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si="309"/>
        <v>538</v>
      </c>
      <c r="C561" s="97">
        <v>33400</v>
      </c>
      <c r="E561" s="107" t="s">
        <v>331</v>
      </c>
      <c r="G561" s="118">
        <v>99</v>
      </c>
      <c r="H561" s="106" t="str">
        <f t="shared" si="311"/>
        <v>-</v>
      </c>
      <c r="I561" s="98">
        <f>'DepExp. Class.'!L$27</f>
        <v>0</v>
      </c>
      <c r="J561" s="106">
        <f t="shared" si="312"/>
        <v>0</v>
      </c>
      <c r="K561" s="106">
        <f t="shared" si="313"/>
        <v>0</v>
      </c>
      <c r="L561" s="106">
        <f t="shared" si="314"/>
        <v>0</v>
      </c>
      <c r="M561" s="106">
        <f t="shared" si="315"/>
        <v>0</v>
      </c>
      <c r="N561" s="106">
        <f t="shared" si="316"/>
        <v>0</v>
      </c>
      <c r="O561" s="106">
        <f t="shared" si="317"/>
        <v>0</v>
      </c>
      <c r="P561" s="106">
        <f t="shared" si="318"/>
        <v>0</v>
      </c>
      <c r="Q561" s="106">
        <f t="shared" si="319"/>
        <v>0</v>
      </c>
      <c r="R561" s="106">
        <f t="shared" si="320"/>
        <v>0</v>
      </c>
      <c r="S561" s="106">
        <f t="shared" si="321"/>
        <v>0</v>
      </c>
      <c r="T561" s="106">
        <f t="shared" si="322"/>
        <v>0</v>
      </c>
      <c r="U561" s="106">
        <f t="shared" si="323"/>
        <v>0</v>
      </c>
      <c r="V561" s="106">
        <f t="shared" si="324"/>
        <v>0</v>
      </c>
      <c r="W561" s="106">
        <f t="shared" si="325"/>
        <v>0</v>
      </c>
      <c r="X561" s="106">
        <f t="shared" si="326"/>
        <v>0</v>
      </c>
      <c r="Y561" s="98">
        <f t="shared" si="327"/>
        <v>0</v>
      </c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09"/>
        <v>539</v>
      </c>
      <c r="C562" s="97">
        <v>33600</v>
      </c>
      <c r="E562" s="107" t="s">
        <v>332</v>
      </c>
      <c r="G562" s="118">
        <v>99</v>
      </c>
      <c r="H562" s="106" t="str">
        <f t="shared" si="311"/>
        <v>-</v>
      </c>
      <c r="I562" s="98">
        <f>'DepExp. Class.'!L$28</f>
        <v>0</v>
      </c>
      <c r="J562" s="106">
        <f t="shared" si="312"/>
        <v>0</v>
      </c>
      <c r="K562" s="106">
        <f t="shared" si="313"/>
        <v>0</v>
      </c>
      <c r="L562" s="106">
        <f t="shared" si="314"/>
        <v>0</v>
      </c>
      <c r="M562" s="106">
        <f t="shared" si="315"/>
        <v>0</v>
      </c>
      <c r="N562" s="106">
        <f t="shared" si="316"/>
        <v>0</v>
      </c>
      <c r="O562" s="106">
        <f t="shared" si="317"/>
        <v>0</v>
      </c>
      <c r="P562" s="106">
        <f t="shared" si="318"/>
        <v>0</v>
      </c>
      <c r="Q562" s="106">
        <f t="shared" si="319"/>
        <v>0</v>
      </c>
      <c r="R562" s="106">
        <f t="shared" si="320"/>
        <v>0</v>
      </c>
      <c r="S562" s="106">
        <f t="shared" si="321"/>
        <v>0</v>
      </c>
      <c r="T562" s="106">
        <f t="shared" si="322"/>
        <v>0</v>
      </c>
      <c r="U562" s="106">
        <f t="shared" si="323"/>
        <v>0</v>
      </c>
      <c r="V562" s="106">
        <f t="shared" si="324"/>
        <v>0</v>
      </c>
      <c r="W562" s="106">
        <f t="shared" si="325"/>
        <v>0</v>
      </c>
      <c r="X562" s="106">
        <f t="shared" si="326"/>
        <v>0</v>
      </c>
      <c r="Y562" s="98">
        <f t="shared" si="327"/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09"/>
        <v>540</v>
      </c>
      <c r="G563" s="118"/>
      <c r="H563" s="106"/>
      <c r="I563" s="98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98"/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09"/>
        <v>541</v>
      </c>
      <c r="D564" s="97" t="s">
        <v>333</v>
      </c>
      <c r="G564" s="118"/>
      <c r="H564" s="106"/>
      <c r="I564" s="98">
        <f>'DepExp. Class.'!L$30</f>
        <v>0</v>
      </c>
      <c r="J564" s="106">
        <f>SUM(J555:J562)</f>
        <v>0</v>
      </c>
      <c r="K564" s="106">
        <f t="shared" ref="K564:X564" si="328">SUM(K555:K562)</f>
        <v>0</v>
      </c>
      <c r="L564" s="106">
        <f t="shared" si="328"/>
        <v>0</v>
      </c>
      <c r="M564" s="106">
        <f t="shared" si="328"/>
        <v>0</v>
      </c>
      <c r="N564" s="106">
        <f t="shared" si="328"/>
        <v>0</v>
      </c>
      <c r="O564" s="106">
        <f t="shared" si="328"/>
        <v>0</v>
      </c>
      <c r="P564" s="106">
        <f t="shared" si="328"/>
        <v>0</v>
      </c>
      <c r="Q564" s="106">
        <f t="shared" si="328"/>
        <v>0</v>
      </c>
      <c r="R564" s="106">
        <f t="shared" si="328"/>
        <v>0</v>
      </c>
      <c r="S564" s="106">
        <f t="shared" si="328"/>
        <v>0</v>
      </c>
      <c r="T564" s="106">
        <f t="shared" si="328"/>
        <v>0</v>
      </c>
      <c r="U564" s="106">
        <f t="shared" si="328"/>
        <v>0</v>
      </c>
      <c r="V564" s="106">
        <f t="shared" si="328"/>
        <v>0</v>
      </c>
      <c r="W564" s="106">
        <f t="shared" si="328"/>
        <v>0</v>
      </c>
      <c r="X564" s="106">
        <f t="shared" si="328"/>
        <v>0</v>
      </c>
      <c r="Y564" s="98">
        <f>SUM(J564:X564)-I564</f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09"/>
        <v>542</v>
      </c>
      <c r="G565" s="118"/>
      <c r="H565" s="106"/>
      <c r="I565" s="98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09"/>
        <v>543</v>
      </c>
      <c r="D566" s="97" t="s">
        <v>346</v>
      </c>
      <c r="G566" s="118"/>
      <c r="H566" s="106"/>
      <c r="I566" s="98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98"/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09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09"/>
        <v>545</v>
      </c>
      <c r="C568" s="97">
        <v>35010</v>
      </c>
      <c r="E568" s="107" t="s">
        <v>274</v>
      </c>
      <c r="G568" s="118">
        <v>1.5</v>
      </c>
      <c r="H568" s="106" t="str">
        <f t="shared" ref="H568:H584" si="329">VLOOKUP($G568,alloc,3)</f>
        <v>Winter Volumes</v>
      </c>
      <c r="I568" s="98">
        <f>'DepExp. Class.'!L$34</f>
        <v>0</v>
      </c>
      <c r="J568" s="106">
        <f t="shared" ref="J568:J584" si="330">$I568*VLOOKUP($G568,alloc,6)</f>
        <v>0</v>
      </c>
      <c r="K568" s="106">
        <f t="shared" ref="K568:K584" si="331">$I568*VLOOKUP($G568,alloc,7)</f>
        <v>0</v>
      </c>
      <c r="L568" s="106">
        <f t="shared" ref="L568:L584" si="332">$I568*VLOOKUP($G568,alloc,8)</f>
        <v>0</v>
      </c>
      <c r="M568" s="106">
        <f t="shared" ref="M568:M584" si="333">$I568*VLOOKUP($G568,alloc,9)</f>
        <v>0</v>
      </c>
      <c r="N568" s="106">
        <f t="shared" ref="N568:N584" si="334">$I568*VLOOKUP($G568,alloc,10)</f>
        <v>0</v>
      </c>
      <c r="O568" s="106">
        <f t="shared" ref="O568:O584" si="335">$I568*VLOOKUP($G568,alloc,11)</f>
        <v>0</v>
      </c>
      <c r="P568" s="106">
        <f t="shared" ref="P568:P584" si="336">$I568*VLOOKUP($G568,alloc,12)</f>
        <v>0</v>
      </c>
      <c r="Q568" s="106">
        <f t="shared" ref="Q568:Q584" si="337">$I568*VLOOKUP($G568,alloc,13)</f>
        <v>0</v>
      </c>
      <c r="R568" s="106">
        <f t="shared" ref="R568:R584" si="338">$I568*VLOOKUP($G568,alloc,14)</f>
        <v>0</v>
      </c>
      <c r="S568" s="106">
        <f t="shared" ref="S568:S584" si="339">$I568*VLOOKUP($G568,alloc,15)</f>
        <v>0</v>
      </c>
      <c r="T568" s="106">
        <f t="shared" ref="T568:T584" si="340">$I568*VLOOKUP($G568,alloc,16)</f>
        <v>0</v>
      </c>
      <c r="U568" s="106">
        <f t="shared" ref="U568:U584" si="341">$I568*VLOOKUP($G568,alloc,17)</f>
        <v>0</v>
      </c>
      <c r="V568" s="106">
        <f t="shared" ref="V568:V584" si="342">$I568*VLOOKUP($G568,alloc,18)</f>
        <v>0</v>
      </c>
      <c r="W568" s="106">
        <f t="shared" ref="W568:W584" si="343">$I568*VLOOKUP($G568,alloc,19)</f>
        <v>0</v>
      </c>
      <c r="X568" s="106">
        <f t="shared" ref="X568:X584" si="344">$I568*VLOOKUP($G568,alloc,20)</f>
        <v>0</v>
      </c>
      <c r="Y568" s="98">
        <f t="shared" ref="Y568:Y584" si="345">SUM(J568:X568)-I568</f>
        <v>0</v>
      </c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09"/>
        <v>546</v>
      </c>
      <c r="C569" s="97">
        <v>35020</v>
      </c>
      <c r="E569" s="107" t="s">
        <v>137</v>
      </c>
      <c r="G569" s="118">
        <v>1.5</v>
      </c>
      <c r="H569" s="106" t="str">
        <f t="shared" si="329"/>
        <v>Winter Volumes</v>
      </c>
      <c r="I569" s="98">
        <f>'DepExp. Class.'!L$35</f>
        <v>15.917371999999999</v>
      </c>
      <c r="J569" s="106">
        <f t="shared" si="330"/>
        <v>6.1463323606543012</v>
      </c>
      <c r="K569" s="106">
        <f t="shared" si="331"/>
        <v>3.6352623520182035</v>
      </c>
      <c r="L569" s="106">
        <f t="shared" si="332"/>
        <v>6.7761606676321126E-2</v>
      </c>
      <c r="M569" s="106">
        <f t="shared" si="333"/>
        <v>3.0029134952348979</v>
      </c>
      <c r="N569" s="106">
        <f t="shared" si="334"/>
        <v>3.0651021854162748</v>
      </c>
      <c r="O569" s="106">
        <f t="shared" si="335"/>
        <v>0</v>
      </c>
      <c r="P569" s="106">
        <f t="shared" si="336"/>
        <v>0</v>
      </c>
      <c r="Q569" s="106">
        <f t="shared" si="337"/>
        <v>0</v>
      </c>
      <c r="R569" s="106">
        <f t="shared" si="338"/>
        <v>0</v>
      </c>
      <c r="S569" s="106">
        <f t="shared" si="339"/>
        <v>0</v>
      </c>
      <c r="T569" s="106">
        <f t="shared" si="340"/>
        <v>0</v>
      </c>
      <c r="U569" s="106">
        <f t="shared" si="341"/>
        <v>0</v>
      </c>
      <c r="V569" s="106">
        <f t="shared" si="342"/>
        <v>0</v>
      </c>
      <c r="W569" s="106">
        <f t="shared" si="343"/>
        <v>0</v>
      </c>
      <c r="X569" s="106">
        <f t="shared" si="344"/>
        <v>0</v>
      </c>
      <c r="Y569" s="98">
        <f t="shared" si="345"/>
        <v>0</v>
      </c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09"/>
        <v>547</v>
      </c>
      <c r="C570" s="97">
        <v>35100</v>
      </c>
      <c r="E570" s="107" t="s">
        <v>80</v>
      </c>
      <c r="G570" s="118">
        <v>1.5</v>
      </c>
      <c r="H570" s="106" t="str">
        <f t="shared" si="329"/>
        <v>Winter Volumes</v>
      </c>
      <c r="I570" s="98">
        <f>'DepExp. Class.'!L$36</f>
        <v>146.91275799999997</v>
      </c>
      <c r="J570" s="106">
        <f t="shared" si="330"/>
        <v>56.728877021179997</v>
      </c>
      <c r="K570" s="106">
        <f t="shared" si="331"/>
        <v>33.552424243685522</v>
      </c>
      <c r="L570" s="106">
        <f t="shared" si="332"/>
        <v>0.62542010850343566</v>
      </c>
      <c r="M570" s="106">
        <f t="shared" si="333"/>
        <v>27.716026465950449</v>
      </c>
      <c r="N570" s="106">
        <f t="shared" si="334"/>
        <v>28.290010160680559</v>
      </c>
      <c r="O570" s="106">
        <f t="shared" si="335"/>
        <v>0</v>
      </c>
      <c r="P570" s="106">
        <f t="shared" si="336"/>
        <v>0</v>
      </c>
      <c r="Q570" s="106">
        <f t="shared" si="337"/>
        <v>0</v>
      </c>
      <c r="R570" s="106">
        <f t="shared" si="338"/>
        <v>0</v>
      </c>
      <c r="S570" s="106">
        <f t="shared" si="339"/>
        <v>0</v>
      </c>
      <c r="T570" s="106">
        <f t="shared" si="340"/>
        <v>0</v>
      </c>
      <c r="U570" s="106">
        <f t="shared" si="341"/>
        <v>0</v>
      </c>
      <c r="V570" s="106">
        <f t="shared" si="342"/>
        <v>0</v>
      </c>
      <c r="W570" s="106">
        <f t="shared" si="343"/>
        <v>0</v>
      </c>
      <c r="X570" s="106">
        <f t="shared" si="344"/>
        <v>0</v>
      </c>
      <c r="Y570" s="98">
        <f t="shared" si="345"/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09"/>
        <v>548</v>
      </c>
      <c r="C571" s="97">
        <v>35102</v>
      </c>
      <c r="E571" s="107" t="s">
        <v>335</v>
      </c>
      <c r="G571" s="118">
        <v>1.5</v>
      </c>
      <c r="H571" s="106" t="str">
        <f t="shared" si="329"/>
        <v>Winter Volumes</v>
      </c>
      <c r="I571" s="98">
        <f>'DepExp. Class.'!L$37</f>
        <v>1049.8399050000003</v>
      </c>
      <c r="J571" s="106">
        <f t="shared" si="330"/>
        <v>405.38507120445126</v>
      </c>
      <c r="K571" s="106">
        <f t="shared" si="331"/>
        <v>239.7659288413231</v>
      </c>
      <c r="L571" s="106">
        <f t="shared" si="332"/>
        <v>4.4692577842445571</v>
      </c>
      <c r="M571" s="106">
        <f t="shared" si="333"/>
        <v>198.05897723321564</v>
      </c>
      <c r="N571" s="106">
        <f t="shared" si="334"/>
        <v>202.16066993676563</v>
      </c>
      <c r="O571" s="106">
        <f t="shared" si="335"/>
        <v>0</v>
      </c>
      <c r="P571" s="106">
        <f t="shared" si="336"/>
        <v>0</v>
      </c>
      <c r="Q571" s="106">
        <f t="shared" si="337"/>
        <v>0</v>
      </c>
      <c r="R571" s="106">
        <f t="shared" si="338"/>
        <v>0</v>
      </c>
      <c r="S571" s="106">
        <f t="shared" si="339"/>
        <v>0</v>
      </c>
      <c r="T571" s="106">
        <f t="shared" si="340"/>
        <v>0</v>
      </c>
      <c r="U571" s="106">
        <f t="shared" si="341"/>
        <v>0</v>
      </c>
      <c r="V571" s="106">
        <f t="shared" si="342"/>
        <v>0</v>
      </c>
      <c r="W571" s="106">
        <f t="shared" si="343"/>
        <v>0</v>
      </c>
      <c r="X571" s="106">
        <f t="shared" si="344"/>
        <v>0</v>
      </c>
      <c r="Y571" s="98">
        <f t="shared" si="345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09"/>
        <v>549</v>
      </c>
      <c r="C572" s="97">
        <v>35103</v>
      </c>
      <c r="E572" s="107" t="s">
        <v>336</v>
      </c>
      <c r="G572" s="118">
        <v>1.5</v>
      </c>
      <c r="H572" s="106" t="str">
        <f t="shared" si="329"/>
        <v>Winter Volumes</v>
      </c>
      <c r="I572" s="98">
        <f>'DepExp. Class.'!L$38</f>
        <v>127.26109000000001</v>
      </c>
      <c r="J572" s="106">
        <f t="shared" si="330"/>
        <v>49.140583993333799</v>
      </c>
      <c r="K572" s="106">
        <f t="shared" si="331"/>
        <v>29.064310952448707</v>
      </c>
      <c r="L572" s="106">
        <f t="shared" si="332"/>
        <v>0.54176128608289764</v>
      </c>
      <c r="M572" s="106">
        <f t="shared" si="333"/>
        <v>24.008614272463003</v>
      </c>
      <c r="N572" s="106">
        <f t="shared" si="334"/>
        <v>24.505819495671602</v>
      </c>
      <c r="O572" s="106">
        <f t="shared" si="335"/>
        <v>0</v>
      </c>
      <c r="P572" s="106">
        <f t="shared" si="336"/>
        <v>0</v>
      </c>
      <c r="Q572" s="106">
        <f t="shared" si="337"/>
        <v>0</v>
      </c>
      <c r="R572" s="106">
        <f t="shared" si="338"/>
        <v>0</v>
      </c>
      <c r="S572" s="106">
        <f t="shared" si="339"/>
        <v>0</v>
      </c>
      <c r="T572" s="106">
        <f t="shared" si="340"/>
        <v>0</v>
      </c>
      <c r="U572" s="106">
        <f t="shared" si="341"/>
        <v>0</v>
      </c>
      <c r="V572" s="106">
        <f t="shared" si="342"/>
        <v>0</v>
      </c>
      <c r="W572" s="106">
        <f t="shared" si="343"/>
        <v>0</v>
      </c>
      <c r="X572" s="106">
        <f t="shared" si="344"/>
        <v>0</v>
      </c>
      <c r="Y572" s="98">
        <f t="shared" si="345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09"/>
        <v>550</v>
      </c>
      <c r="C573" s="97">
        <v>35104</v>
      </c>
      <c r="E573" s="107" t="s">
        <v>337</v>
      </c>
      <c r="G573" s="118">
        <v>1.5</v>
      </c>
      <c r="H573" s="106" t="str">
        <f t="shared" si="329"/>
        <v>Winter Volumes</v>
      </c>
      <c r="I573" s="98">
        <f>'DepExp. Class.'!L$39</f>
        <v>948.35345700000005</v>
      </c>
      <c r="J573" s="106">
        <f t="shared" si="330"/>
        <v>366.19710477944966</v>
      </c>
      <c r="K573" s="106">
        <f t="shared" si="331"/>
        <v>216.58811634473423</v>
      </c>
      <c r="L573" s="106">
        <f t="shared" si="332"/>
        <v>4.0372213417744733</v>
      </c>
      <c r="M573" s="106">
        <f t="shared" si="333"/>
        <v>178.91291315412926</v>
      </c>
      <c r="N573" s="106">
        <f t="shared" si="334"/>
        <v>182.61810137991242</v>
      </c>
      <c r="O573" s="106">
        <f t="shared" si="335"/>
        <v>0</v>
      </c>
      <c r="P573" s="106">
        <f t="shared" si="336"/>
        <v>0</v>
      </c>
      <c r="Q573" s="106">
        <f t="shared" si="337"/>
        <v>0</v>
      </c>
      <c r="R573" s="106">
        <f t="shared" si="338"/>
        <v>0</v>
      </c>
      <c r="S573" s="106">
        <f t="shared" si="339"/>
        <v>0</v>
      </c>
      <c r="T573" s="106">
        <f t="shared" si="340"/>
        <v>0</v>
      </c>
      <c r="U573" s="106">
        <f t="shared" si="341"/>
        <v>0</v>
      </c>
      <c r="V573" s="106">
        <f t="shared" si="342"/>
        <v>0</v>
      </c>
      <c r="W573" s="106">
        <f t="shared" si="343"/>
        <v>0</v>
      </c>
      <c r="X573" s="106">
        <f t="shared" si="344"/>
        <v>0</v>
      </c>
      <c r="Y573" s="98">
        <f t="shared" si="345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09"/>
        <v>551</v>
      </c>
      <c r="C574" s="97">
        <v>35200</v>
      </c>
      <c r="E574" s="107" t="s">
        <v>338</v>
      </c>
      <c r="G574" s="118">
        <v>1.5</v>
      </c>
      <c r="H574" s="106" t="str">
        <f t="shared" si="329"/>
        <v>Winter Volumes</v>
      </c>
      <c r="I574" s="98">
        <f>'DepExp. Class.'!L$40</f>
        <v>86743.849193499991</v>
      </c>
      <c r="J574" s="106">
        <f t="shared" si="330"/>
        <v>33495.260862517098</v>
      </c>
      <c r="K574" s="106">
        <f t="shared" si="331"/>
        <v>19810.848753316513</v>
      </c>
      <c r="L574" s="106">
        <f t="shared" si="332"/>
        <v>369.27594521508087</v>
      </c>
      <c r="M574" s="106">
        <f t="shared" si="333"/>
        <v>16364.779020794511</v>
      </c>
      <c r="N574" s="106">
        <f t="shared" si="334"/>
        <v>16703.684611656787</v>
      </c>
      <c r="O574" s="106">
        <f t="shared" si="335"/>
        <v>0</v>
      </c>
      <c r="P574" s="106">
        <f t="shared" si="336"/>
        <v>0</v>
      </c>
      <c r="Q574" s="106">
        <f t="shared" si="337"/>
        <v>0</v>
      </c>
      <c r="R574" s="106">
        <f t="shared" si="338"/>
        <v>0</v>
      </c>
      <c r="S574" s="106">
        <f t="shared" si="339"/>
        <v>0</v>
      </c>
      <c r="T574" s="106">
        <f t="shared" si="340"/>
        <v>0</v>
      </c>
      <c r="U574" s="106">
        <f t="shared" si="341"/>
        <v>0</v>
      </c>
      <c r="V574" s="106">
        <f t="shared" si="342"/>
        <v>0</v>
      </c>
      <c r="W574" s="106">
        <f t="shared" si="343"/>
        <v>0</v>
      </c>
      <c r="X574" s="106">
        <f t="shared" si="344"/>
        <v>0</v>
      </c>
      <c r="Y574" s="98">
        <f t="shared" si="345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09"/>
        <v>552</v>
      </c>
      <c r="C575" s="97">
        <v>35201</v>
      </c>
      <c r="E575" s="107" t="s">
        <v>339</v>
      </c>
      <c r="G575" s="118">
        <v>1.5</v>
      </c>
      <c r="H575" s="106" t="str">
        <f t="shared" si="329"/>
        <v>Winter Volumes</v>
      </c>
      <c r="I575" s="98">
        <f>'DepExp. Class.'!L$41</f>
        <v>13599.988320000002</v>
      </c>
      <c r="J575" s="106">
        <f t="shared" si="330"/>
        <v>5251.4980686344798</v>
      </c>
      <c r="K575" s="106">
        <f t="shared" si="331"/>
        <v>3106.0105605110762</v>
      </c>
      <c r="L575" s="106">
        <f t="shared" si="332"/>
        <v>57.896307213427036</v>
      </c>
      <c r="M575" s="106">
        <f t="shared" si="333"/>
        <v>2565.7243206457069</v>
      </c>
      <c r="N575" s="106">
        <f t="shared" si="334"/>
        <v>2618.8590629953123</v>
      </c>
      <c r="O575" s="106">
        <f t="shared" si="335"/>
        <v>0</v>
      </c>
      <c r="P575" s="106">
        <f t="shared" si="336"/>
        <v>0</v>
      </c>
      <c r="Q575" s="106">
        <f t="shared" si="337"/>
        <v>0</v>
      </c>
      <c r="R575" s="106">
        <f t="shared" si="338"/>
        <v>0</v>
      </c>
      <c r="S575" s="106">
        <f t="shared" si="339"/>
        <v>0</v>
      </c>
      <c r="T575" s="106">
        <f t="shared" si="340"/>
        <v>0</v>
      </c>
      <c r="U575" s="106">
        <f t="shared" si="341"/>
        <v>0</v>
      </c>
      <c r="V575" s="106">
        <f t="shared" si="342"/>
        <v>0</v>
      </c>
      <c r="W575" s="106">
        <f t="shared" si="343"/>
        <v>0</v>
      </c>
      <c r="X575" s="106">
        <f t="shared" si="344"/>
        <v>0</v>
      </c>
      <c r="Y575" s="98">
        <f t="shared" si="345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09"/>
        <v>553</v>
      </c>
      <c r="C576" s="97">
        <v>35202</v>
      </c>
      <c r="E576" s="107" t="s">
        <v>340</v>
      </c>
      <c r="G576" s="118">
        <v>1.5</v>
      </c>
      <c r="H576" s="106" t="str">
        <f t="shared" si="329"/>
        <v>Winter Volumes</v>
      </c>
      <c r="I576" s="98">
        <f>'DepExp. Class.'!L$42</f>
        <v>0</v>
      </c>
      <c r="J576" s="106">
        <f t="shared" si="330"/>
        <v>0</v>
      </c>
      <c r="K576" s="106">
        <f t="shared" si="331"/>
        <v>0</v>
      </c>
      <c r="L576" s="106">
        <f t="shared" si="332"/>
        <v>0</v>
      </c>
      <c r="M576" s="106">
        <f t="shared" si="333"/>
        <v>0</v>
      </c>
      <c r="N576" s="106">
        <f t="shared" si="334"/>
        <v>0</v>
      </c>
      <c r="O576" s="106">
        <f t="shared" si="335"/>
        <v>0</v>
      </c>
      <c r="P576" s="106">
        <f t="shared" si="336"/>
        <v>0</v>
      </c>
      <c r="Q576" s="106">
        <f t="shared" si="337"/>
        <v>0</v>
      </c>
      <c r="R576" s="106">
        <f t="shared" si="338"/>
        <v>0</v>
      </c>
      <c r="S576" s="106">
        <f t="shared" si="339"/>
        <v>0</v>
      </c>
      <c r="T576" s="106">
        <f t="shared" si="340"/>
        <v>0</v>
      </c>
      <c r="U576" s="106">
        <f t="shared" si="341"/>
        <v>0</v>
      </c>
      <c r="V576" s="106">
        <f t="shared" si="342"/>
        <v>0</v>
      </c>
      <c r="W576" s="106">
        <f t="shared" si="343"/>
        <v>0</v>
      </c>
      <c r="X576" s="106">
        <f t="shared" si="344"/>
        <v>0</v>
      </c>
      <c r="Y576" s="98">
        <f t="shared" si="345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09"/>
        <v>554</v>
      </c>
      <c r="C577" s="97">
        <v>35203</v>
      </c>
      <c r="E577" s="107" t="s">
        <v>341</v>
      </c>
      <c r="G577" s="118">
        <v>1.5</v>
      </c>
      <c r="H577" s="106" t="str">
        <f t="shared" si="329"/>
        <v>Winter Volumes</v>
      </c>
      <c r="I577" s="98">
        <f>'DepExp. Class.'!L$43</f>
        <v>11863.830720000004</v>
      </c>
      <c r="J577" s="106">
        <f t="shared" si="330"/>
        <v>4581.0983544055289</v>
      </c>
      <c r="K577" s="106">
        <f t="shared" si="331"/>
        <v>2709.5011140741722</v>
      </c>
      <c r="L577" s="106">
        <f t="shared" si="332"/>
        <v>50.505336617319493</v>
      </c>
      <c r="M577" s="106">
        <f t="shared" si="333"/>
        <v>2238.1871438495232</v>
      </c>
      <c r="N577" s="106">
        <f t="shared" si="334"/>
        <v>2284.5387710534596</v>
      </c>
      <c r="O577" s="106">
        <f t="shared" si="335"/>
        <v>0</v>
      </c>
      <c r="P577" s="106">
        <f t="shared" si="336"/>
        <v>0</v>
      </c>
      <c r="Q577" s="106">
        <f t="shared" si="337"/>
        <v>0</v>
      </c>
      <c r="R577" s="106">
        <f t="shared" si="338"/>
        <v>0</v>
      </c>
      <c r="S577" s="106">
        <f t="shared" si="339"/>
        <v>0</v>
      </c>
      <c r="T577" s="106">
        <f t="shared" si="340"/>
        <v>0</v>
      </c>
      <c r="U577" s="106">
        <f t="shared" si="341"/>
        <v>0</v>
      </c>
      <c r="V577" s="106">
        <f t="shared" si="342"/>
        <v>0</v>
      </c>
      <c r="W577" s="106">
        <f t="shared" si="343"/>
        <v>0</v>
      </c>
      <c r="X577" s="106">
        <f t="shared" si="344"/>
        <v>0</v>
      </c>
      <c r="Y577" s="98">
        <f t="shared" si="345"/>
        <v>0</v>
      </c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09"/>
        <v>555</v>
      </c>
      <c r="C578" s="97">
        <v>35210</v>
      </c>
      <c r="E578" s="107" t="s">
        <v>342</v>
      </c>
      <c r="G578" s="118">
        <v>1.5</v>
      </c>
      <c r="H578" s="106" t="str">
        <f t="shared" si="329"/>
        <v>Winter Volumes</v>
      </c>
      <c r="I578" s="98">
        <f>'DepExp. Class.'!L$44</f>
        <v>499.88425199999989</v>
      </c>
      <c r="J578" s="106">
        <f t="shared" si="330"/>
        <v>193.02525282748113</v>
      </c>
      <c r="K578" s="106">
        <f t="shared" si="331"/>
        <v>114.16522788198832</v>
      </c>
      <c r="L578" s="106">
        <f t="shared" si="332"/>
        <v>2.1280497853358575</v>
      </c>
      <c r="M578" s="106">
        <f t="shared" si="333"/>
        <v>94.30634443840367</v>
      </c>
      <c r="N578" s="106">
        <f t="shared" si="334"/>
        <v>96.25937706679089</v>
      </c>
      <c r="O578" s="106">
        <f t="shared" si="335"/>
        <v>0</v>
      </c>
      <c r="P578" s="106">
        <f t="shared" si="336"/>
        <v>0</v>
      </c>
      <c r="Q578" s="106">
        <f t="shared" si="337"/>
        <v>0</v>
      </c>
      <c r="R578" s="106">
        <f t="shared" si="338"/>
        <v>0</v>
      </c>
      <c r="S578" s="106">
        <f t="shared" si="339"/>
        <v>0</v>
      </c>
      <c r="T578" s="106">
        <f t="shared" si="340"/>
        <v>0</v>
      </c>
      <c r="U578" s="106">
        <f t="shared" si="341"/>
        <v>0</v>
      </c>
      <c r="V578" s="106">
        <f t="shared" si="342"/>
        <v>0</v>
      </c>
      <c r="W578" s="106">
        <f t="shared" si="343"/>
        <v>0</v>
      </c>
      <c r="X578" s="106">
        <f t="shared" si="344"/>
        <v>0</v>
      </c>
      <c r="Y578" s="98">
        <f t="shared" si="345"/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09"/>
        <v>556</v>
      </c>
      <c r="C579" s="97">
        <v>35211</v>
      </c>
      <c r="E579" s="107" t="s">
        <v>343</v>
      </c>
      <c r="G579" s="118">
        <v>1.5</v>
      </c>
      <c r="H579" s="106" t="str">
        <f t="shared" si="329"/>
        <v>Winter Volumes</v>
      </c>
      <c r="I579" s="98">
        <f>'DepExp. Class.'!L$45</f>
        <v>278.53277699999995</v>
      </c>
      <c r="J579" s="106">
        <f t="shared" si="330"/>
        <v>107.55261740304918</v>
      </c>
      <c r="K579" s="106">
        <f t="shared" si="331"/>
        <v>63.6122418971663</v>
      </c>
      <c r="L579" s="106">
        <f t="shared" si="332"/>
        <v>1.185737726148353</v>
      </c>
      <c r="M579" s="106">
        <f t="shared" si="333"/>
        <v>52.546980426074875</v>
      </c>
      <c r="N579" s="106">
        <f t="shared" si="334"/>
        <v>53.635199547561228</v>
      </c>
      <c r="O579" s="106">
        <f t="shared" si="335"/>
        <v>0</v>
      </c>
      <c r="P579" s="106">
        <f t="shared" si="336"/>
        <v>0</v>
      </c>
      <c r="Q579" s="106">
        <f t="shared" si="337"/>
        <v>0</v>
      </c>
      <c r="R579" s="106">
        <f t="shared" si="338"/>
        <v>0</v>
      </c>
      <c r="S579" s="106">
        <f t="shared" si="339"/>
        <v>0</v>
      </c>
      <c r="T579" s="106">
        <f t="shared" si="340"/>
        <v>0</v>
      </c>
      <c r="U579" s="106">
        <f t="shared" si="341"/>
        <v>0</v>
      </c>
      <c r="V579" s="106">
        <f t="shared" si="342"/>
        <v>0</v>
      </c>
      <c r="W579" s="106">
        <f t="shared" si="343"/>
        <v>0</v>
      </c>
      <c r="X579" s="106">
        <f t="shared" si="344"/>
        <v>0</v>
      </c>
      <c r="Y579" s="98">
        <f t="shared" si="345"/>
        <v>0</v>
      </c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09"/>
        <v>557</v>
      </c>
      <c r="C580" s="97">
        <v>35301</v>
      </c>
      <c r="E580" s="98" t="s">
        <v>329</v>
      </c>
      <c r="G580" s="118">
        <v>1.5</v>
      </c>
      <c r="H580" s="106" t="str">
        <f t="shared" si="329"/>
        <v>Winter Volumes</v>
      </c>
      <c r="I580" s="98">
        <f>'DepExp. Class.'!L$46</f>
        <v>1104.7073309999998</v>
      </c>
      <c r="J580" s="106">
        <f t="shared" si="330"/>
        <v>426.57157334623719</v>
      </c>
      <c r="K580" s="106">
        <f t="shared" si="331"/>
        <v>252.29673405778365</v>
      </c>
      <c r="L580" s="106">
        <f t="shared" si="332"/>
        <v>4.7028330842346646</v>
      </c>
      <c r="M580" s="106">
        <f t="shared" si="333"/>
        <v>208.41006621852057</v>
      </c>
      <c r="N580" s="106">
        <f t="shared" si="334"/>
        <v>212.72612429322376</v>
      </c>
      <c r="O580" s="106">
        <f t="shared" si="335"/>
        <v>0</v>
      </c>
      <c r="P580" s="106">
        <f t="shared" si="336"/>
        <v>0</v>
      </c>
      <c r="Q580" s="106">
        <f t="shared" si="337"/>
        <v>0</v>
      </c>
      <c r="R580" s="106">
        <f t="shared" si="338"/>
        <v>0</v>
      </c>
      <c r="S580" s="106">
        <f t="shared" si="339"/>
        <v>0</v>
      </c>
      <c r="T580" s="106">
        <f t="shared" si="340"/>
        <v>0</v>
      </c>
      <c r="U580" s="106">
        <f t="shared" si="341"/>
        <v>0</v>
      </c>
      <c r="V580" s="106">
        <f t="shared" si="342"/>
        <v>0</v>
      </c>
      <c r="W580" s="106">
        <f t="shared" si="343"/>
        <v>0</v>
      </c>
      <c r="X580" s="106">
        <f t="shared" si="344"/>
        <v>0</v>
      </c>
      <c r="Y580" s="98">
        <f t="shared" si="345"/>
        <v>0</v>
      </c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09"/>
        <v>558</v>
      </c>
      <c r="C581" s="97">
        <v>35302</v>
      </c>
      <c r="E581" s="107" t="s">
        <v>330</v>
      </c>
      <c r="G581" s="118">
        <v>1.5</v>
      </c>
      <c r="H581" s="106" t="str">
        <f t="shared" si="329"/>
        <v>Winter Volumes</v>
      </c>
      <c r="I581" s="98">
        <f>'DepExp. Class.'!L$47</f>
        <v>1318.7090699999999</v>
      </c>
      <c r="J581" s="106">
        <f t="shared" si="330"/>
        <v>509.20618247970441</v>
      </c>
      <c r="K581" s="106">
        <f t="shared" si="331"/>
        <v>301.17116289271485</v>
      </c>
      <c r="L581" s="106">
        <f t="shared" si="332"/>
        <v>5.613856692036677</v>
      </c>
      <c r="M581" s="106">
        <f t="shared" si="333"/>
        <v>248.78285577491445</v>
      </c>
      <c r="N581" s="106">
        <f t="shared" si="334"/>
        <v>253.93501216062947</v>
      </c>
      <c r="O581" s="106">
        <f t="shared" si="335"/>
        <v>0</v>
      </c>
      <c r="P581" s="106">
        <f t="shared" si="336"/>
        <v>0</v>
      </c>
      <c r="Q581" s="106">
        <f t="shared" si="337"/>
        <v>0</v>
      </c>
      <c r="R581" s="106">
        <f t="shared" si="338"/>
        <v>0</v>
      </c>
      <c r="S581" s="106">
        <f t="shared" si="339"/>
        <v>0</v>
      </c>
      <c r="T581" s="106">
        <f t="shared" si="340"/>
        <v>0</v>
      </c>
      <c r="U581" s="106">
        <f t="shared" si="341"/>
        <v>0</v>
      </c>
      <c r="V581" s="106">
        <f t="shared" si="342"/>
        <v>0</v>
      </c>
      <c r="W581" s="106">
        <f t="shared" si="343"/>
        <v>0</v>
      </c>
      <c r="X581" s="106">
        <f t="shared" si="344"/>
        <v>0</v>
      </c>
      <c r="Y581" s="98">
        <f t="shared" si="345"/>
        <v>0</v>
      </c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09"/>
        <v>559</v>
      </c>
      <c r="C582" s="97">
        <v>35400</v>
      </c>
      <c r="E582" s="107" t="s">
        <v>116</v>
      </c>
      <c r="G582" s="118">
        <v>1.5</v>
      </c>
      <c r="H582" s="106" t="str">
        <f t="shared" si="329"/>
        <v>Winter Volumes</v>
      </c>
      <c r="I582" s="98">
        <f>'DepExp. Class.'!L$48</f>
        <v>7895.4637275000023</v>
      </c>
      <c r="J582" s="106">
        <f t="shared" si="330"/>
        <v>3048.7535386309687</v>
      </c>
      <c r="K582" s="106">
        <f t="shared" si="331"/>
        <v>1803.1922631641753</v>
      </c>
      <c r="L582" s="106">
        <f t="shared" si="332"/>
        <v>33.611660745882894</v>
      </c>
      <c r="M582" s="106">
        <f t="shared" si="333"/>
        <v>1489.5294636858011</v>
      </c>
      <c r="N582" s="106">
        <f t="shared" si="334"/>
        <v>1520.3768012731741</v>
      </c>
      <c r="O582" s="106">
        <f t="shared" si="335"/>
        <v>0</v>
      </c>
      <c r="P582" s="106">
        <f t="shared" si="336"/>
        <v>0</v>
      </c>
      <c r="Q582" s="106">
        <f t="shared" si="337"/>
        <v>0</v>
      </c>
      <c r="R582" s="106">
        <f t="shared" si="338"/>
        <v>0</v>
      </c>
      <c r="S582" s="106">
        <f t="shared" si="339"/>
        <v>0</v>
      </c>
      <c r="T582" s="106">
        <f t="shared" si="340"/>
        <v>0</v>
      </c>
      <c r="U582" s="106">
        <f t="shared" si="341"/>
        <v>0</v>
      </c>
      <c r="V582" s="106">
        <f t="shared" si="342"/>
        <v>0</v>
      </c>
      <c r="W582" s="106">
        <f t="shared" si="343"/>
        <v>0</v>
      </c>
      <c r="X582" s="106">
        <f t="shared" si="344"/>
        <v>0</v>
      </c>
      <c r="Y582" s="98">
        <f t="shared" si="345"/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09"/>
        <v>560</v>
      </c>
      <c r="C583" s="97">
        <v>35500</v>
      </c>
      <c r="E583" s="107" t="s">
        <v>344</v>
      </c>
      <c r="G583" s="118">
        <v>1.5</v>
      </c>
      <c r="H583" s="106" t="str">
        <f t="shared" si="329"/>
        <v>Winter Volumes</v>
      </c>
      <c r="I583" s="98">
        <f>'DepExp. Class.'!L$49</f>
        <v>2553.3389530000004</v>
      </c>
      <c r="J583" s="106">
        <f t="shared" si="330"/>
        <v>985.94603647782276</v>
      </c>
      <c r="K583" s="106">
        <f t="shared" si="331"/>
        <v>583.14004144543958</v>
      </c>
      <c r="L583" s="106">
        <f t="shared" si="332"/>
        <v>10.869781132495717</v>
      </c>
      <c r="M583" s="106">
        <f t="shared" si="333"/>
        <v>481.70363800460569</v>
      </c>
      <c r="N583" s="106">
        <f t="shared" si="334"/>
        <v>491.67945593963651</v>
      </c>
      <c r="O583" s="106">
        <f t="shared" si="335"/>
        <v>0</v>
      </c>
      <c r="P583" s="106">
        <f t="shared" si="336"/>
        <v>0</v>
      </c>
      <c r="Q583" s="106">
        <f t="shared" si="337"/>
        <v>0</v>
      </c>
      <c r="R583" s="106">
        <f t="shared" si="338"/>
        <v>0</v>
      </c>
      <c r="S583" s="106">
        <f t="shared" si="339"/>
        <v>0</v>
      </c>
      <c r="T583" s="106">
        <f t="shared" si="340"/>
        <v>0</v>
      </c>
      <c r="U583" s="106">
        <f t="shared" si="341"/>
        <v>0</v>
      </c>
      <c r="V583" s="106">
        <f t="shared" si="342"/>
        <v>0</v>
      </c>
      <c r="W583" s="106">
        <f t="shared" si="343"/>
        <v>0</v>
      </c>
      <c r="X583" s="106">
        <f t="shared" si="344"/>
        <v>0</v>
      </c>
      <c r="Y583" s="98">
        <f t="shared" si="345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09"/>
        <v>561</v>
      </c>
      <c r="C584" s="97">
        <v>35600</v>
      </c>
      <c r="E584" s="107" t="s">
        <v>332</v>
      </c>
      <c r="G584" s="118">
        <v>1.5</v>
      </c>
      <c r="H584" s="106" t="str">
        <f t="shared" si="329"/>
        <v>Winter Volumes</v>
      </c>
      <c r="I584" s="98">
        <f>'DepExp. Class.'!L$50</f>
        <v>10362.872624999998</v>
      </c>
      <c r="J584" s="106">
        <f t="shared" si="330"/>
        <v>4001.5185524580361</v>
      </c>
      <c r="K584" s="106">
        <f t="shared" si="331"/>
        <v>2366.7073127663634</v>
      </c>
      <c r="L584" s="106">
        <f t="shared" si="332"/>
        <v>44.115630322145222</v>
      </c>
      <c r="M584" s="106">
        <f t="shared" si="333"/>
        <v>1955.0218500273029</v>
      </c>
      <c r="N584" s="106">
        <f t="shared" si="334"/>
        <v>1995.5092794261504</v>
      </c>
      <c r="O584" s="106">
        <f t="shared" si="335"/>
        <v>0</v>
      </c>
      <c r="P584" s="106">
        <f t="shared" si="336"/>
        <v>0</v>
      </c>
      <c r="Q584" s="106">
        <f t="shared" si="337"/>
        <v>0</v>
      </c>
      <c r="R584" s="106">
        <f t="shared" si="338"/>
        <v>0</v>
      </c>
      <c r="S584" s="106">
        <f t="shared" si="339"/>
        <v>0</v>
      </c>
      <c r="T584" s="106">
        <f t="shared" si="340"/>
        <v>0</v>
      </c>
      <c r="U584" s="106">
        <f t="shared" si="341"/>
        <v>0</v>
      </c>
      <c r="V584" s="106">
        <f t="shared" si="342"/>
        <v>0</v>
      </c>
      <c r="W584" s="106">
        <f t="shared" si="343"/>
        <v>0</v>
      </c>
      <c r="X584" s="106">
        <f t="shared" si="344"/>
        <v>0</v>
      </c>
      <c r="Y584" s="98">
        <f t="shared" si="345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09"/>
        <v>562</v>
      </c>
      <c r="G585" s="118"/>
      <c r="H585" s="106"/>
      <c r="I585" s="98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98"/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09"/>
        <v>563</v>
      </c>
      <c r="D586" s="97" t="s">
        <v>345</v>
      </c>
      <c r="G586" s="118"/>
      <c r="H586" s="106"/>
      <c r="I586" s="98">
        <f>'DepExp. Class.'!L$52</f>
        <v>138509.46155099999</v>
      </c>
      <c r="J586" s="106">
        <f>SUM(J568:J584)</f>
        <v>53484.029008539466</v>
      </c>
      <c r="K586" s="106">
        <f t="shared" ref="K586:X586" si="346">SUM(K568:K584)</f>
        <v>31633.251454741607</v>
      </c>
      <c r="L586" s="106">
        <f t="shared" si="346"/>
        <v>589.64656066138855</v>
      </c>
      <c r="M586" s="106">
        <f t="shared" si="346"/>
        <v>26130.691128486356</v>
      </c>
      <c r="N586" s="106">
        <f t="shared" si="346"/>
        <v>26671.843398571171</v>
      </c>
      <c r="O586" s="106">
        <f t="shared" si="346"/>
        <v>0</v>
      </c>
      <c r="P586" s="106">
        <f t="shared" si="346"/>
        <v>0</v>
      </c>
      <c r="Q586" s="106">
        <f t="shared" si="346"/>
        <v>0</v>
      </c>
      <c r="R586" s="106">
        <f t="shared" si="346"/>
        <v>0</v>
      </c>
      <c r="S586" s="106">
        <f t="shared" si="346"/>
        <v>0</v>
      </c>
      <c r="T586" s="106">
        <f t="shared" si="346"/>
        <v>0</v>
      </c>
      <c r="U586" s="106">
        <f t="shared" si="346"/>
        <v>0</v>
      </c>
      <c r="V586" s="106">
        <f t="shared" si="346"/>
        <v>0</v>
      </c>
      <c r="W586" s="106">
        <f t="shared" si="346"/>
        <v>0</v>
      </c>
      <c r="X586" s="106">
        <f t="shared" si="346"/>
        <v>0</v>
      </c>
      <c r="Y586" s="98">
        <f>SUM(J586:X586)-I586</f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09"/>
        <v>564</v>
      </c>
      <c r="G587" s="118"/>
      <c r="H587" s="106"/>
      <c r="I587" s="98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98"/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09"/>
        <v>565</v>
      </c>
      <c r="D588" s="97" t="s">
        <v>64</v>
      </c>
      <c r="G588" s="118"/>
      <c r="H588" s="106"/>
      <c r="I588" s="98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98"/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09"/>
        <v>566</v>
      </c>
      <c r="G589" s="118"/>
      <c r="H589" s="106"/>
      <c r="I589" s="98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98"/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09"/>
        <v>567</v>
      </c>
      <c r="C590" s="97">
        <v>36510</v>
      </c>
      <c r="E590" s="97" t="s">
        <v>115</v>
      </c>
      <c r="G590" s="118">
        <v>99</v>
      </c>
      <c r="H590" s="106" t="str">
        <f t="shared" ref="H590:H598" si="347">VLOOKUP($G590,alloc,3)</f>
        <v>-</v>
      </c>
      <c r="I590" s="98">
        <f>'DepExp. Class.'!L$56</f>
        <v>0</v>
      </c>
      <c r="J590" s="106">
        <f t="shared" ref="J590:J598" si="348">$I590*VLOOKUP($G590,alloc,6)</f>
        <v>0</v>
      </c>
      <c r="K590" s="106">
        <f t="shared" ref="K590:K598" si="349">$I590*VLOOKUP($G590,alloc,7)</f>
        <v>0</v>
      </c>
      <c r="L590" s="106">
        <f t="shared" ref="L590:L598" si="350">$I590*VLOOKUP($G590,alloc,8)</f>
        <v>0</v>
      </c>
      <c r="M590" s="106">
        <f t="shared" ref="M590:M598" si="351">$I590*VLOOKUP($G590,alloc,9)</f>
        <v>0</v>
      </c>
      <c r="N590" s="106">
        <f t="shared" ref="N590:N598" si="352">$I590*VLOOKUP($G590,alloc,10)</f>
        <v>0</v>
      </c>
      <c r="O590" s="106">
        <f t="shared" ref="O590:O598" si="353">$I590*VLOOKUP($G590,alloc,11)</f>
        <v>0</v>
      </c>
      <c r="P590" s="106">
        <f t="shared" ref="P590:P598" si="354">$I590*VLOOKUP($G590,alloc,12)</f>
        <v>0</v>
      </c>
      <c r="Q590" s="106">
        <f t="shared" ref="Q590:Q598" si="355">$I590*VLOOKUP($G590,alloc,13)</f>
        <v>0</v>
      </c>
      <c r="R590" s="106">
        <f t="shared" ref="R590:R598" si="356">$I590*VLOOKUP($G590,alloc,14)</f>
        <v>0</v>
      </c>
      <c r="S590" s="106">
        <f t="shared" ref="S590:S598" si="357">$I590*VLOOKUP($G590,alloc,15)</f>
        <v>0</v>
      </c>
      <c r="T590" s="106">
        <f t="shared" ref="T590:T598" si="358">$I590*VLOOKUP($G590,alloc,16)</f>
        <v>0</v>
      </c>
      <c r="U590" s="106">
        <f t="shared" ref="U590:U598" si="359">$I590*VLOOKUP($G590,alloc,17)</f>
        <v>0</v>
      </c>
      <c r="V590" s="106">
        <f t="shared" ref="V590:V598" si="360">$I590*VLOOKUP($G590,alloc,18)</f>
        <v>0</v>
      </c>
      <c r="W590" s="106">
        <f t="shared" ref="W590:W598" si="361">$I590*VLOOKUP($G590,alloc,19)</f>
        <v>0</v>
      </c>
      <c r="X590" s="106">
        <f t="shared" ref="X590:X598" si="362">$I590*VLOOKUP($G590,alloc,20)</f>
        <v>0</v>
      </c>
      <c r="Y590" s="98">
        <f t="shared" ref="Y590:Y598" si="363">SUM(J590:X590)-I590</f>
        <v>0</v>
      </c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09"/>
        <v>568</v>
      </c>
      <c r="C591" s="97">
        <v>36520</v>
      </c>
      <c r="E591" s="97" t="s">
        <v>137</v>
      </c>
      <c r="G591" s="118">
        <v>99</v>
      </c>
      <c r="H591" s="106" t="str">
        <f t="shared" si="347"/>
        <v>-</v>
      </c>
      <c r="I591" s="98">
        <f>'DepExp. Class.'!L$57</f>
        <v>0</v>
      </c>
      <c r="J591" s="106">
        <f t="shared" si="348"/>
        <v>0</v>
      </c>
      <c r="K591" s="106">
        <f t="shared" si="349"/>
        <v>0</v>
      </c>
      <c r="L591" s="106">
        <f t="shared" si="350"/>
        <v>0</v>
      </c>
      <c r="M591" s="106">
        <f t="shared" si="351"/>
        <v>0</v>
      </c>
      <c r="N591" s="106">
        <f t="shared" si="352"/>
        <v>0</v>
      </c>
      <c r="O591" s="106">
        <f t="shared" si="353"/>
        <v>0</v>
      </c>
      <c r="P591" s="106">
        <f t="shared" si="354"/>
        <v>0</v>
      </c>
      <c r="Q591" s="106">
        <f t="shared" si="355"/>
        <v>0</v>
      </c>
      <c r="R591" s="106">
        <f t="shared" si="356"/>
        <v>0</v>
      </c>
      <c r="S591" s="106">
        <f t="shared" si="357"/>
        <v>0</v>
      </c>
      <c r="T591" s="106">
        <f t="shared" si="358"/>
        <v>0</v>
      </c>
      <c r="U591" s="106">
        <f t="shared" si="359"/>
        <v>0</v>
      </c>
      <c r="V591" s="106">
        <f t="shared" si="360"/>
        <v>0</v>
      </c>
      <c r="W591" s="106">
        <f t="shared" si="361"/>
        <v>0</v>
      </c>
      <c r="X591" s="106">
        <f t="shared" si="362"/>
        <v>0</v>
      </c>
      <c r="Y591" s="98">
        <f t="shared" si="363"/>
        <v>0</v>
      </c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09"/>
        <v>569</v>
      </c>
      <c r="C592" s="97">
        <v>36602</v>
      </c>
      <c r="E592" s="107" t="s">
        <v>139</v>
      </c>
      <c r="G592" s="118">
        <v>99</v>
      </c>
      <c r="H592" s="106" t="str">
        <f t="shared" si="347"/>
        <v>-</v>
      </c>
      <c r="I592" s="98">
        <f>'DepExp. Class.'!L$58</f>
        <v>0</v>
      </c>
      <c r="J592" s="106">
        <f t="shared" si="348"/>
        <v>0</v>
      </c>
      <c r="K592" s="106">
        <f t="shared" si="349"/>
        <v>0</v>
      </c>
      <c r="L592" s="106">
        <f t="shared" si="350"/>
        <v>0</v>
      </c>
      <c r="M592" s="106">
        <f t="shared" si="351"/>
        <v>0</v>
      </c>
      <c r="N592" s="106">
        <f t="shared" si="352"/>
        <v>0</v>
      </c>
      <c r="O592" s="106">
        <f t="shared" si="353"/>
        <v>0</v>
      </c>
      <c r="P592" s="106">
        <f t="shared" si="354"/>
        <v>0</v>
      </c>
      <c r="Q592" s="106">
        <f t="shared" si="355"/>
        <v>0</v>
      </c>
      <c r="R592" s="106">
        <f t="shared" si="356"/>
        <v>0</v>
      </c>
      <c r="S592" s="106">
        <f t="shared" si="357"/>
        <v>0</v>
      </c>
      <c r="T592" s="106">
        <f t="shared" si="358"/>
        <v>0</v>
      </c>
      <c r="U592" s="106">
        <f t="shared" si="359"/>
        <v>0</v>
      </c>
      <c r="V592" s="106">
        <f t="shared" si="360"/>
        <v>0</v>
      </c>
      <c r="W592" s="106">
        <f t="shared" si="361"/>
        <v>0</v>
      </c>
      <c r="X592" s="106">
        <f t="shared" si="362"/>
        <v>0</v>
      </c>
      <c r="Y592" s="98">
        <f t="shared" si="363"/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09"/>
        <v>570</v>
      </c>
      <c r="C593" s="97">
        <v>36603</v>
      </c>
      <c r="E593" s="107" t="s">
        <v>270</v>
      </c>
      <c r="G593" s="118">
        <v>99</v>
      </c>
      <c r="H593" s="106" t="str">
        <f t="shared" si="347"/>
        <v>-</v>
      </c>
      <c r="I593" s="98">
        <f>'DepExp. Class.'!L$59</f>
        <v>0</v>
      </c>
      <c r="J593" s="106">
        <f t="shared" si="348"/>
        <v>0</v>
      </c>
      <c r="K593" s="106">
        <f t="shared" si="349"/>
        <v>0</v>
      </c>
      <c r="L593" s="106">
        <f t="shared" si="350"/>
        <v>0</v>
      </c>
      <c r="M593" s="106">
        <f t="shared" si="351"/>
        <v>0</v>
      </c>
      <c r="N593" s="106">
        <f t="shared" si="352"/>
        <v>0</v>
      </c>
      <c r="O593" s="106">
        <f t="shared" si="353"/>
        <v>0</v>
      </c>
      <c r="P593" s="106">
        <f t="shared" si="354"/>
        <v>0</v>
      </c>
      <c r="Q593" s="106">
        <f t="shared" si="355"/>
        <v>0</v>
      </c>
      <c r="R593" s="106">
        <f t="shared" si="356"/>
        <v>0</v>
      </c>
      <c r="S593" s="106">
        <f t="shared" si="357"/>
        <v>0</v>
      </c>
      <c r="T593" s="106">
        <f t="shared" si="358"/>
        <v>0</v>
      </c>
      <c r="U593" s="106">
        <f t="shared" si="359"/>
        <v>0</v>
      </c>
      <c r="V593" s="106">
        <f t="shared" si="360"/>
        <v>0</v>
      </c>
      <c r="W593" s="106">
        <f t="shared" si="361"/>
        <v>0</v>
      </c>
      <c r="X593" s="106">
        <f t="shared" si="362"/>
        <v>0</v>
      </c>
      <c r="Y593" s="98">
        <f t="shared" si="363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09"/>
        <v>571</v>
      </c>
      <c r="C594" s="97">
        <v>36700</v>
      </c>
      <c r="E594" s="107" t="s">
        <v>271</v>
      </c>
      <c r="G594" s="118">
        <v>99</v>
      </c>
      <c r="H594" s="106" t="str">
        <f t="shared" si="347"/>
        <v>-</v>
      </c>
      <c r="I594" s="98">
        <f>'DepExp. Class.'!L$60</f>
        <v>0</v>
      </c>
      <c r="J594" s="106">
        <f t="shared" si="348"/>
        <v>0</v>
      </c>
      <c r="K594" s="106">
        <f t="shared" si="349"/>
        <v>0</v>
      </c>
      <c r="L594" s="106">
        <f t="shared" si="350"/>
        <v>0</v>
      </c>
      <c r="M594" s="106">
        <f t="shared" si="351"/>
        <v>0</v>
      </c>
      <c r="N594" s="106">
        <f t="shared" si="352"/>
        <v>0</v>
      </c>
      <c r="O594" s="106">
        <f t="shared" si="353"/>
        <v>0</v>
      </c>
      <c r="P594" s="106">
        <f t="shared" si="354"/>
        <v>0</v>
      </c>
      <c r="Q594" s="106">
        <f t="shared" si="355"/>
        <v>0</v>
      </c>
      <c r="R594" s="106">
        <f t="shared" si="356"/>
        <v>0</v>
      </c>
      <c r="S594" s="106">
        <f t="shared" si="357"/>
        <v>0</v>
      </c>
      <c r="T594" s="106">
        <f t="shared" si="358"/>
        <v>0</v>
      </c>
      <c r="U594" s="106">
        <f t="shared" si="359"/>
        <v>0</v>
      </c>
      <c r="V594" s="106">
        <f t="shared" si="360"/>
        <v>0</v>
      </c>
      <c r="W594" s="106">
        <f t="shared" si="361"/>
        <v>0</v>
      </c>
      <c r="X594" s="106">
        <f t="shared" si="362"/>
        <v>0</v>
      </c>
      <c r="Y594" s="98">
        <f t="shared" si="363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09"/>
        <v>572</v>
      </c>
      <c r="C595" s="97">
        <v>36701</v>
      </c>
      <c r="E595" s="107" t="s">
        <v>272</v>
      </c>
      <c r="G595" s="118">
        <v>99</v>
      </c>
      <c r="H595" s="106" t="str">
        <f t="shared" si="347"/>
        <v>-</v>
      </c>
      <c r="I595" s="98">
        <f>'DepExp. Class.'!L$61</f>
        <v>0</v>
      </c>
      <c r="J595" s="106">
        <f t="shared" si="348"/>
        <v>0</v>
      </c>
      <c r="K595" s="106">
        <f t="shared" si="349"/>
        <v>0</v>
      </c>
      <c r="L595" s="106">
        <f t="shared" si="350"/>
        <v>0</v>
      </c>
      <c r="M595" s="106">
        <f t="shared" si="351"/>
        <v>0</v>
      </c>
      <c r="N595" s="106">
        <f t="shared" si="352"/>
        <v>0</v>
      </c>
      <c r="O595" s="106">
        <f t="shared" si="353"/>
        <v>0</v>
      </c>
      <c r="P595" s="106">
        <f t="shared" si="354"/>
        <v>0</v>
      </c>
      <c r="Q595" s="106">
        <f t="shared" si="355"/>
        <v>0</v>
      </c>
      <c r="R595" s="106">
        <f t="shared" si="356"/>
        <v>0</v>
      </c>
      <c r="S595" s="106">
        <f t="shared" si="357"/>
        <v>0</v>
      </c>
      <c r="T595" s="106">
        <f t="shared" si="358"/>
        <v>0</v>
      </c>
      <c r="U595" s="106">
        <f t="shared" si="359"/>
        <v>0</v>
      </c>
      <c r="V595" s="106">
        <f t="shared" si="360"/>
        <v>0</v>
      </c>
      <c r="W595" s="106">
        <f t="shared" si="361"/>
        <v>0</v>
      </c>
      <c r="X595" s="106">
        <f t="shared" si="362"/>
        <v>0</v>
      </c>
      <c r="Y595" s="98">
        <f t="shared" si="363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09"/>
        <v>573</v>
      </c>
      <c r="C596" s="97">
        <v>36703</v>
      </c>
      <c r="E596" s="107" t="s">
        <v>639</v>
      </c>
      <c r="G596" s="118">
        <v>99</v>
      </c>
      <c r="H596" s="106" t="str">
        <f t="shared" si="347"/>
        <v>-</v>
      </c>
      <c r="I596" s="98">
        <f>'DepExp. Class.'!L$62</f>
        <v>0</v>
      </c>
      <c r="J596" s="106">
        <f t="shared" si="348"/>
        <v>0</v>
      </c>
      <c r="K596" s="106">
        <f t="shared" si="349"/>
        <v>0</v>
      </c>
      <c r="L596" s="106">
        <f t="shared" si="350"/>
        <v>0</v>
      </c>
      <c r="M596" s="106">
        <f t="shared" si="351"/>
        <v>0</v>
      </c>
      <c r="N596" s="106">
        <f t="shared" si="352"/>
        <v>0</v>
      </c>
      <c r="O596" s="106">
        <f t="shared" si="353"/>
        <v>0</v>
      </c>
      <c r="P596" s="106">
        <f t="shared" si="354"/>
        <v>0</v>
      </c>
      <c r="Q596" s="106">
        <f t="shared" si="355"/>
        <v>0</v>
      </c>
      <c r="R596" s="106">
        <f t="shared" si="356"/>
        <v>0</v>
      </c>
      <c r="S596" s="106">
        <f t="shared" si="357"/>
        <v>0</v>
      </c>
      <c r="T596" s="106">
        <f t="shared" si="358"/>
        <v>0</v>
      </c>
      <c r="U596" s="106">
        <f t="shared" si="359"/>
        <v>0</v>
      </c>
      <c r="V596" s="106">
        <f t="shared" si="360"/>
        <v>0</v>
      </c>
      <c r="W596" s="106">
        <f t="shared" si="361"/>
        <v>0</v>
      </c>
      <c r="X596" s="106">
        <f t="shared" si="362"/>
        <v>0</v>
      </c>
      <c r="Y596" s="98">
        <f t="shared" si="363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09"/>
        <v>574</v>
      </c>
      <c r="C597" s="97">
        <v>36900</v>
      </c>
      <c r="E597" s="107" t="s">
        <v>273</v>
      </c>
      <c r="G597" s="118">
        <v>99</v>
      </c>
      <c r="H597" s="106" t="str">
        <f t="shared" si="347"/>
        <v>-</v>
      </c>
      <c r="I597" s="98">
        <f>'DepExp. Class.'!L$63</f>
        <v>0</v>
      </c>
      <c r="J597" s="106">
        <f t="shared" si="348"/>
        <v>0</v>
      </c>
      <c r="K597" s="106">
        <f t="shared" si="349"/>
        <v>0</v>
      </c>
      <c r="L597" s="106">
        <f t="shared" si="350"/>
        <v>0</v>
      </c>
      <c r="M597" s="106">
        <f t="shared" si="351"/>
        <v>0</v>
      </c>
      <c r="N597" s="106">
        <f t="shared" si="352"/>
        <v>0</v>
      </c>
      <c r="O597" s="106">
        <f t="shared" si="353"/>
        <v>0</v>
      </c>
      <c r="P597" s="106">
        <f t="shared" si="354"/>
        <v>0</v>
      </c>
      <c r="Q597" s="106">
        <f t="shared" si="355"/>
        <v>0</v>
      </c>
      <c r="R597" s="106">
        <f t="shared" si="356"/>
        <v>0</v>
      </c>
      <c r="S597" s="106">
        <f t="shared" si="357"/>
        <v>0</v>
      </c>
      <c r="T597" s="106">
        <f t="shared" si="358"/>
        <v>0</v>
      </c>
      <c r="U597" s="106">
        <f t="shared" si="359"/>
        <v>0</v>
      </c>
      <c r="V597" s="106">
        <f t="shared" si="360"/>
        <v>0</v>
      </c>
      <c r="W597" s="106">
        <f t="shared" si="361"/>
        <v>0</v>
      </c>
      <c r="X597" s="106">
        <f t="shared" si="362"/>
        <v>0</v>
      </c>
      <c r="Y597" s="98">
        <f t="shared" si="363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09"/>
        <v>575</v>
      </c>
      <c r="C598" s="97">
        <v>36901</v>
      </c>
      <c r="E598" s="107" t="s">
        <v>273</v>
      </c>
      <c r="G598" s="118">
        <v>99</v>
      </c>
      <c r="H598" s="106" t="str">
        <f t="shared" si="347"/>
        <v>-</v>
      </c>
      <c r="I598" s="98">
        <f>'DepExp. Class.'!L$64</f>
        <v>0</v>
      </c>
      <c r="J598" s="106">
        <f t="shared" si="348"/>
        <v>0</v>
      </c>
      <c r="K598" s="106">
        <f t="shared" si="349"/>
        <v>0</v>
      </c>
      <c r="L598" s="106">
        <f t="shared" si="350"/>
        <v>0</v>
      </c>
      <c r="M598" s="106">
        <f t="shared" si="351"/>
        <v>0</v>
      </c>
      <c r="N598" s="106">
        <f t="shared" si="352"/>
        <v>0</v>
      </c>
      <c r="O598" s="106">
        <f t="shared" si="353"/>
        <v>0</v>
      </c>
      <c r="P598" s="106">
        <f t="shared" si="354"/>
        <v>0</v>
      </c>
      <c r="Q598" s="106">
        <f t="shared" si="355"/>
        <v>0</v>
      </c>
      <c r="R598" s="106">
        <f t="shared" si="356"/>
        <v>0</v>
      </c>
      <c r="S598" s="106">
        <f t="shared" si="357"/>
        <v>0</v>
      </c>
      <c r="T598" s="106">
        <f t="shared" si="358"/>
        <v>0</v>
      </c>
      <c r="U598" s="106">
        <f t="shared" si="359"/>
        <v>0</v>
      </c>
      <c r="V598" s="106">
        <f t="shared" si="360"/>
        <v>0</v>
      </c>
      <c r="W598" s="106">
        <f t="shared" si="361"/>
        <v>0</v>
      </c>
      <c r="X598" s="106">
        <f t="shared" si="362"/>
        <v>0</v>
      </c>
      <c r="Y598" s="98">
        <f t="shared" si="363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09"/>
        <v>576</v>
      </c>
      <c r="G599" s="118"/>
      <c r="I599" s="98"/>
      <c r="J599" s="120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09"/>
        <v>577</v>
      </c>
      <c r="D600" s="97" t="s">
        <v>65</v>
      </c>
      <c r="G600" s="118"/>
      <c r="H600" s="106"/>
      <c r="I600" s="98">
        <f>'DepExp. Class.'!L$66</f>
        <v>0</v>
      </c>
      <c r="J600" s="106">
        <f>SUM(J590:J598)</f>
        <v>0</v>
      </c>
      <c r="K600" s="106">
        <f t="shared" ref="K600:X600" si="364">SUM(K590:K598)</f>
        <v>0</v>
      </c>
      <c r="L600" s="106">
        <f t="shared" si="364"/>
        <v>0</v>
      </c>
      <c r="M600" s="106">
        <f t="shared" si="364"/>
        <v>0</v>
      </c>
      <c r="N600" s="106">
        <f t="shared" si="364"/>
        <v>0</v>
      </c>
      <c r="O600" s="106">
        <f t="shared" si="364"/>
        <v>0</v>
      </c>
      <c r="P600" s="106">
        <f t="shared" si="364"/>
        <v>0</v>
      </c>
      <c r="Q600" s="106">
        <f t="shared" si="364"/>
        <v>0</v>
      </c>
      <c r="R600" s="106">
        <f t="shared" si="364"/>
        <v>0</v>
      </c>
      <c r="S600" s="106">
        <f t="shared" si="364"/>
        <v>0</v>
      </c>
      <c r="T600" s="106">
        <f t="shared" si="364"/>
        <v>0</v>
      </c>
      <c r="U600" s="106">
        <f t="shared" si="364"/>
        <v>0</v>
      </c>
      <c r="V600" s="106">
        <f t="shared" si="364"/>
        <v>0</v>
      </c>
      <c r="W600" s="106">
        <f t="shared" si="364"/>
        <v>0</v>
      </c>
      <c r="X600" s="106">
        <f t="shared" si="364"/>
        <v>0</v>
      </c>
      <c r="Y600" s="98">
        <f>SUM(J600:X600)-I600</f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09"/>
        <v>578</v>
      </c>
      <c r="G601" s="11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09"/>
        <v>579</v>
      </c>
      <c r="D602" s="97" t="s">
        <v>24</v>
      </c>
      <c r="G602" s="11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09"/>
        <v>580</v>
      </c>
      <c r="G603" s="11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09"/>
        <v>581</v>
      </c>
      <c r="C604" s="97">
        <v>37400</v>
      </c>
      <c r="E604" s="107" t="s">
        <v>115</v>
      </c>
      <c r="G604" s="118">
        <v>99</v>
      </c>
      <c r="H604" s="106" t="str">
        <f t="shared" ref="H604:H626" si="365">VLOOKUP($G604,alloc,3)</f>
        <v>-</v>
      </c>
      <c r="I604" s="98">
        <f>'DepExp. Class.'!L$70</f>
        <v>0</v>
      </c>
      <c r="J604" s="106">
        <f t="shared" ref="J604:J626" si="366">$I604*VLOOKUP($G604,alloc,6)</f>
        <v>0</v>
      </c>
      <c r="K604" s="106">
        <f t="shared" ref="K604:K626" si="367">$I604*VLOOKUP($G604,alloc,7)</f>
        <v>0</v>
      </c>
      <c r="L604" s="106">
        <f t="shared" ref="L604:L626" si="368">$I604*VLOOKUP($G604,alloc,8)</f>
        <v>0</v>
      </c>
      <c r="M604" s="106">
        <f t="shared" ref="M604:M626" si="369">$I604*VLOOKUP($G604,alloc,9)</f>
        <v>0</v>
      </c>
      <c r="N604" s="106">
        <f t="shared" ref="N604:N626" si="370">$I604*VLOOKUP($G604,alloc,10)</f>
        <v>0</v>
      </c>
      <c r="O604" s="106">
        <f t="shared" ref="O604:O626" si="371">$I604*VLOOKUP($G604,alloc,11)</f>
        <v>0</v>
      </c>
      <c r="P604" s="106">
        <f t="shared" ref="P604:P626" si="372">$I604*VLOOKUP($G604,alloc,12)</f>
        <v>0</v>
      </c>
      <c r="Q604" s="106">
        <f t="shared" ref="Q604:Q626" si="373">$I604*VLOOKUP($G604,alloc,13)</f>
        <v>0</v>
      </c>
      <c r="R604" s="106">
        <f t="shared" ref="R604:R626" si="374">$I604*VLOOKUP($G604,alloc,14)</f>
        <v>0</v>
      </c>
      <c r="S604" s="106">
        <f t="shared" ref="S604:S626" si="375">$I604*VLOOKUP($G604,alloc,15)</f>
        <v>0</v>
      </c>
      <c r="T604" s="106">
        <f t="shared" ref="T604:T626" si="376">$I604*VLOOKUP($G604,alloc,16)</f>
        <v>0</v>
      </c>
      <c r="U604" s="106">
        <f t="shared" ref="U604:U626" si="377">$I604*VLOOKUP($G604,alloc,17)</f>
        <v>0</v>
      </c>
      <c r="V604" s="106">
        <f t="shared" ref="V604:V626" si="378">$I604*VLOOKUP($G604,alloc,18)</f>
        <v>0</v>
      </c>
      <c r="W604" s="106">
        <f t="shared" ref="W604:W626" si="379">$I604*VLOOKUP($G604,alloc,19)</f>
        <v>0</v>
      </c>
      <c r="X604" s="106">
        <f t="shared" ref="X604:X626" si="380">$I604*VLOOKUP($G604,alloc,20)</f>
        <v>0</v>
      </c>
      <c r="Y604" s="98">
        <f t="shared" ref="Y604:Y626" si="381">SUM(J604:X604)-I604</f>
        <v>0</v>
      </c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09"/>
        <v>582</v>
      </c>
      <c r="C605" s="97">
        <v>37401</v>
      </c>
      <c r="E605" s="107" t="s">
        <v>274</v>
      </c>
      <c r="G605" s="118">
        <v>99</v>
      </c>
      <c r="H605" s="106" t="str">
        <f t="shared" si="365"/>
        <v>-</v>
      </c>
      <c r="I605" s="98">
        <f>'DepExp. Class.'!L$71</f>
        <v>0</v>
      </c>
      <c r="J605" s="106">
        <f t="shared" si="366"/>
        <v>0</v>
      </c>
      <c r="K605" s="106">
        <f t="shared" si="367"/>
        <v>0</v>
      </c>
      <c r="L605" s="106">
        <f t="shared" si="368"/>
        <v>0</v>
      </c>
      <c r="M605" s="106">
        <f t="shared" si="369"/>
        <v>0</v>
      </c>
      <c r="N605" s="106">
        <f t="shared" si="370"/>
        <v>0</v>
      </c>
      <c r="O605" s="106">
        <f t="shared" si="371"/>
        <v>0</v>
      </c>
      <c r="P605" s="106">
        <f t="shared" si="372"/>
        <v>0</v>
      </c>
      <c r="Q605" s="106">
        <f t="shared" si="373"/>
        <v>0</v>
      </c>
      <c r="R605" s="106">
        <f t="shared" si="374"/>
        <v>0</v>
      </c>
      <c r="S605" s="106">
        <f t="shared" si="375"/>
        <v>0</v>
      </c>
      <c r="T605" s="106">
        <f t="shared" si="376"/>
        <v>0</v>
      </c>
      <c r="U605" s="106">
        <f t="shared" si="377"/>
        <v>0</v>
      </c>
      <c r="V605" s="106">
        <f t="shared" si="378"/>
        <v>0</v>
      </c>
      <c r="W605" s="106">
        <f t="shared" si="379"/>
        <v>0</v>
      </c>
      <c r="X605" s="106">
        <f t="shared" si="380"/>
        <v>0</v>
      </c>
      <c r="Y605" s="98">
        <f t="shared" si="381"/>
        <v>0</v>
      </c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09"/>
        <v>583</v>
      </c>
      <c r="C606" s="97">
        <v>37402</v>
      </c>
      <c r="E606" s="107" t="s">
        <v>275</v>
      </c>
      <c r="G606" s="118">
        <v>1</v>
      </c>
      <c r="H606" s="106" t="str">
        <f t="shared" si="365"/>
        <v>Mcf</v>
      </c>
      <c r="I606" s="98">
        <f>'DepExp. Class.'!L$72</f>
        <v>0</v>
      </c>
      <c r="J606" s="106">
        <f t="shared" si="366"/>
        <v>0</v>
      </c>
      <c r="K606" s="106">
        <f t="shared" si="367"/>
        <v>0</v>
      </c>
      <c r="L606" s="106">
        <f t="shared" si="368"/>
        <v>0</v>
      </c>
      <c r="M606" s="106">
        <f t="shared" si="369"/>
        <v>0</v>
      </c>
      <c r="N606" s="106">
        <f t="shared" si="370"/>
        <v>0</v>
      </c>
      <c r="O606" s="106">
        <f t="shared" si="371"/>
        <v>0</v>
      </c>
      <c r="P606" s="106">
        <f t="shared" si="372"/>
        <v>0</v>
      </c>
      <c r="Q606" s="106">
        <f t="shared" si="373"/>
        <v>0</v>
      </c>
      <c r="R606" s="106">
        <f t="shared" si="374"/>
        <v>0</v>
      </c>
      <c r="S606" s="106">
        <f t="shared" si="375"/>
        <v>0</v>
      </c>
      <c r="T606" s="106">
        <f t="shared" si="376"/>
        <v>0</v>
      </c>
      <c r="U606" s="106">
        <f t="shared" si="377"/>
        <v>0</v>
      </c>
      <c r="V606" s="106">
        <f t="shared" si="378"/>
        <v>0</v>
      </c>
      <c r="W606" s="106">
        <f t="shared" si="379"/>
        <v>0</v>
      </c>
      <c r="X606" s="106">
        <f t="shared" si="380"/>
        <v>0</v>
      </c>
      <c r="Y606" s="98">
        <f t="shared" si="381"/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09"/>
        <v>584</v>
      </c>
      <c r="C607" s="97">
        <v>37403</v>
      </c>
      <c r="E607" s="107" t="s">
        <v>276</v>
      </c>
      <c r="G607" s="118">
        <v>99</v>
      </c>
      <c r="H607" s="106" t="str">
        <f t="shared" si="365"/>
        <v>-</v>
      </c>
      <c r="I607" s="98">
        <f>'DepExp. Class.'!L$73</f>
        <v>0</v>
      </c>
      <c r="J607" s="106">
        <f t="shared" si="366"/>
        <v>0</v>
      </c>
      <c r="K607" s="106">
        <f t="shared" si="367"/>
        <v>0</v>
      </c>
      <c r="L607" s="106">
        <f t="shared" si="368"/>
        <v>0</v>
      </c>
      <c r="M607" s="106">
        <f t="shared" si="369"/>
        <v>0</v>
      </c>
      <c r="N607" s="106">
        <f t="shared" si="370"/>
        <v>0</v>
      </c>
      <c r="O607" s="106">
        <f t="shared" si="371"/>
        <v>0</v>
      </c>
      <c r="P607" s="106">
        <f t="shared" si="372"/>
        <v>0</v>
      </c>
      <c r="Q607" s="106">
        <f t="shared" si="373"/>
        <v>0</v>
      </c>
      <c r="R607" s="106">
        <f t="shared" si="374"/>
        <v>0</v>
      </c>
      <c r="S607" s="106">
        <f t="shared" si="375"/>
        <v>0</v>
      </c>
      <c r="T607" s="106">
        <f t="shared" si="376"/>
        <v>0</v>
      </c>
      <c r="U607" s="106">
        <f t="shared" si="377"/>
        <v>0</v>
      </c>
      <c r="V607" s="106">
        <f t="shared" si="378"/>
        <v>0</v>
      </c>
      <c r="W607" s="106">
        <f t="shared" si="379"/>
        <v>0</v>
      </c>
      <c r="X607" s="106">
        <f t="shared" si="380"/>
        <v>0</v>
      </c>
      <c r="Y607" s="98">
        <f t="shared" si="381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09"/>
        <v>585</v>
      </c>
      <c r="C608" s="97">
        <v>37500</v>
      </c>
      <c r="E608" s="107" t="s">
        <v>139</v>
      </c>
      <c r="G608" s="118">
        <v>1</v>
      </c>
      <c r="H608" s="106" t="str">
        <f t="shared" si="365"/>
        <v>Mcf</v>
      </c>
      <c r="I608" s="98">
        <f>'DepExp. Class.'!L$74</f>
        <v>0</v>
      </c>
      <c r="J608" s="106">
        <f t="shared" si="366"/>
        <v>0</v>
      </c>
      <c r="K608" s="106">
        <f t="shared" si="367"/>
        <v>0</v>
      </c>
      <c r="L608" s="106">
        <f t="shared" si="368"/>
        <v>0</v>
      </c>
      <c r="M608" s="106">
        <f t="shared" si="369"/>
        <v>0</v>
      </c>
      <c r="N608" s="106">
        <f t="shared" si="370"/>
        <v>0</v>
      </c>
      <c r="O608" s="106">
        <f t="shared" si="371"/>
        <v>0</v>
      </c>
      <c r="P608" s="106">
        <f t="shared" si="372"/>
        <v>0</v>
      </c>
      <c r="Q608" s="106">
        <f t="shared" si="373"/>
        <v>0</v>
      </c>
      <c r="R608" s="106">
        <f t="shared" si="374"/>
        <v>0</v>
      </c>
      <c r="S608" s="106">
        <f t="shared" si="375"/>
        <v>0</v>
      </c>
      <c r="T608" s="106">
        <f t="shared" si="376"/>
        <v>0</v>
      </c>
      <c r="U608" s="106">
        <f t="shared" si="377"/>
        <v>0</v>
      </c>
      <c r="V608" s="106">
        <f t="shared" si="378"/>
        <v>0</v>
      </c>
      <c r="W608" s="106">
        <f t="shared" si="379"/>
        <v>0</v>
      </c>
      <c r="X608" s="106">
        <f t="shared" si="380"/>
        <v>0</v>
      </c>
      <c r="Y608" s="98">
        <f t="shared" si="381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09"/>
        <v>586</v>
      </c>
      <c r="C609" s="97">
        <v>37501</v>
      </c>
      <c r="E609" s="107" t="s">
        <v>277</v>
      </c>
      <c r="G609" s="118">
        <v>1</v>
      </c>
      <c r="H609" s="106" t="str">
        <f t="shared" si="365"/>
        <v>Mcf</v>
      </c>
      <c r="I609" s="98">
        <f>'DepExp. Class.'!L$75</f>
        <v>0</v>
      </c>
      <c r="J609" s="106">
        <f t="shared" si="366"/>
        <v>0</v>
      </c>
      <c r="K609" s="106">
        <f t="shared" si="367"/>
        <v>0</v>
      </c>
      <c r="L609" s="106">
        <f t="shared" si="368"/>
        <v>0</v>
      </c>
      <c r="M609" s="106">
        <f t="shared" si="369"/>
        <v>0</v>
      </c>
      <c r="N609" s="106">
        <f t="shared" si="370"/>
        <v>0</v>
      </c>
      <c r="O609" s="106">
        <f t="shared" si="371"/>
        <v>0</v>
      </c>
      <c r="P609" s="106">
        <f t="shared" si="372"/>
        <v>0</v>
      </c>
      <c r="Q609" s="106">
        <f t="shared" si="373"/>
        <v>0</v>
      </c>
      <c r="R609" s="106">
        <f t="shared" si="374"/>
        <v>0</v>
      </c>
      <c r="S609" s="106">
        <f t="shared" si="375"/>
        <v>0</v>
      </c>
      <c r="T609" s="106">
        <f t="shared" si="376"/>
        <v>0</v>
      </c>
      <c r="U609" s="106">
        <f t="shared" si="377"/>
        <v>0</v>
      </c>
      <c r="V609" s="106">
        <f t="shared" si="378"/>
        <v>0</v>
      </c>
      <c r="W609" s="106">
        <f t="shared" si="379"/>
        <v>0</v>
      </c>
      <c r="X609" s="106">
        <f t="shared" si="380"/>
        <v>0</v>
      </c>
      <c r="Y609" s="98">
        <f t="shared" si="381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09"/>
        <v>587</v>
      </c>
      <c r="C610" s="97">
        <v>37502</v>
      </c>
      <c r="E610" s="107" t="s">
        <v>275</v>
      </c>
      <c r="G610" s="118">
        <v>1</v>
      </c>
      <c r="H610" s="106" t="str">
        <f t="shared" si="365"/>
        <v>Mcf</v>
      </c>
      <c r="I610" s="98">
        <f>'DepExp. Class.'!L$76</f>
        <v>0</v>
      </c>
      <c r="J610" s="106">
        <f t="shared" si="366"/>
        <v>0</v>
      </c>
      <c r="K610" s="106">
        <f t="shared" si="367"/>
        <v>0</v>
      </c>
      <c r="L610" s="106">
        <f t="shared" si="368"/>
        <v>0</v>
      </c>
      <c r="M610" s="106">
        <f t="shared" si="369"/>
        <v>0</v>
      </c>
      <c r="N610" s="106">
        <f t="shared" si="370"/>
        <v>0</v>
      </c>
      <c r="O610" s="106">
        <f t="shared" si="371"/>
        <v>0</v>
      </c>
      <c r="P610" s="106">
        <f t="shared" si="372"/>
        <v>0</v>
      </c>
      <c r="Q610" s="106">
        <f t="shared" si="373"/>
        <v>0</v>
      </c>
      <c r="R610" s="106">
        <f t="shared" si="374"/>
        <v>0</v>
      </c>
      <c r="S610" s="106">
        <f t="shared" si="375"/>
        <v>0</v>
      </c>
      <c r="T610" s="106">
        <f t="shared" si="376"/>
        <v>0</v>
      </c>
      <c r="U610" s="106">
        <f t="shared" si="377"/>
        <v>0</v>
      </c>
      <c r="V610" s="106">
        <f t="shared" si="378"/>
        <v>0</v>
      </c>
      <c r="W610" s="106">
        <f t="shared" si="379"/>
        <v>0</v>
      </c>
      <c r="X610" s="106">
        <f t="shared" si="380"/>
        <v>0</v>
      </c>
      <c r="Y610" s="98">
        <f t="shared" si="381"/>
        <v>0</v>
      </c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09"/>
        <v>588</v>
      </c>
      <c r="C611" s="97">
        <v>37503</v>
      </c>
      <c r="E611" s="107" t="s">
        <v>278</v>
      </c>
      <c r="G611" s="118">
        <v>1</v>
      </c>
      <c r="H611" s="106" t="str">
        <f t="shared" si="365"/>
        <v>Mcf</v>
      </c>
      <c r="I611" s="98">
        <f>'DepExp. Class.'!L$77</f>
        <v>0</v>
      </c>
      <c r="J611" s="106">
        <f t="shared" si="366"/>
        <v>0</v>
      </c>
      <c r="K611" s="106">
        <f t="shared" si="367"/>
        <v>0</v>
      </c>
      <c r="L611" s="106">
        <f t="shared" si="368"/>
        <v>0</v>
      </c>
      <c r="M611" s="106">
        <f t="shared" si="369"/>
        <v>0</v>
      </c>
      <c r="N611" s="106">
        <f t="shared" si="370"/>
        <v>0</v>
      </c>
      <c r="O611" s="106">
        <f t="shared" si="371"/>
        <v>0</v>
      </c>
      <c r="P611" s="106">
        <f t="shared" si="372"/>
        <v>0</v>
      </c>
      <c r="Q611" s="106">
        <f t="shared" si="373"/>
        <v>0</v>
      </c>
      <c r="R611" s="106">
        <f t="shared" si="374"/>
        <v>0</v>
      </c>
      <c r="S611" s="106">
        <f t="shared" si="375"/>
        <v>0</v>
      </c>
      <c r="T611" s="106">
        <f t="shared" si="376"/>
        <v>0</v>
      </c>
      <c r="U611" s="106">
        <f t="shared" si="377"/>
        <v>0</v>
      </c>
      <c r="V611" s="106">
        <f t="shared" si="378"/>
        <v>0</v>
      </c>
      <c r="W611" s="106">
        <f t="shared" si="379"/>
        <v>0</v>
      </c>
      <c r="X611" s="106">
        <f t="shared" si="380"/>
        <v>0</v>
      </c>
      <c r="Y611" s="98">
        <f t="shared" si="381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ref="A612:A620" si="382">A611+1</f>
        <v>589</v>
      </c>
      <c r="C612" s="97">
        <v>37600</v>
      </c>
      <c r="E612" s="107" t="s">
        <v>271</v>
      </c>
      <c r="G612" s="118">
        <v>1</v>
      </c>
      <c r="H612" s="106" t="str">
        <f t="shared" si="365"/>
        <v>Mcf</v>
      </c>
      <c r="I612" s="98">
        <f>'DepExp. Class.'!L$78</f>
        <v>0</v>
      </c>
      <c r="J612" s="106">
        <f t="shared" si="366"/>
        <v>0</v>
      </c>
      <c r="K612" s="106">
        <f t="shared" si="367"/>
        <v>0</v>
      </c>
      <c r="L612" s="106">
        <f t="shared" si="368"/>
        <v>0</v>
      </c>
      <c r="M612" s="106">
        <f t="shared" si="369"/>
        <v>0</v>
      </c>
      <c r="N612" s="106">
        <f t="shared" si="370"/>
        <v>0</v>
      </c>
      <c r="O612" s="106">
        <f t="shared" si="371"/>
        <v>0</v>
      </c>
      <c r="P612" s="106">
        <f t="shared" si="372"/>
        <v>0</v>
      </c>
      <c r="Q612" s="106">
        <f t="shared" si="373"/>
        <v>0</v>
      </c>
      <c r="R612" s="106">
        <f t="shared" si="374"/>
        <v>0</v>
      </c>
      <c r="S612" s="106">
        <f t="shared" si="375"/>
        <v>0</v>
      </c>
      <c r="T612" s="106">
        <f t="shared" si="376"/>
        <v>0</v>
      </c>
      <c r="U612" s="106">
        <f t="shared" si="377"/>
        <v>0</v>
      </c>
      <c r="V612" s="106">
        <f t="shared" si="378"/>
        <v>0</v>
      </c>
      <c r="W612" s="106">
        <f t="shared" si="379"/>
        <v>0</v>
      </c>
      <c r="X612" s="106">
        <f t="shared" si="380"/>
        <v>0</v>
      </c>
      <c r="Y612" s="98">
        <f t="shared" si="381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82"/>
        <v>590</v>
      </c>
      <c r="C613" s="97">
        <v>37601</v>
      </c>
      <c r="E613" s="107" t="s">
        <v>272</v>
      </c>
      <c r="G613" s="118">
        <v>1</v>
      </c>
      <c r="H613" s="106" t="str">
        <f t="shared" si="365"/>
        <v>Mcf</v>
      </c>
      <c r="I613" s="98">
        <f>'DepExp. Class.'!L$79</f>
        <v>0</v>
      </c>
      <c r="J613" s="106">
        <f t="shared" si="366"/>
        <v>0</v>
      </c>
      <c r="K613" s="106">
        <f t="shared" si="367"/>
        <v>0</v>
      </c>
      <c r="L613" s="106">
        <f t="shared" si="368"/>
        <v>0</v>
      </c>
      <c r="M613" s="106">
        <f t="shared" si="369"/>
        <v>0</v>
      </c>
      <c r="N613" s="106">
        <f t="shared" si="370"/>
        <v>0</v>
      </c>
      <c r="O613" s="106">
        <f t="shared" si="371"/>
        <v>0</v>
      </c>
      <c r="P613" s="106">
        <f t="shared" si="372"/>
        <v>0</v>
      </c>
      <c r="Q613" s="106">
        <f t="shared" si="373"/>
        <v>0</v>
      </c>
      <c r="R613" s="106">
        <f t="shared" si="374"/>
        <v>0</v>
      </c>
      <c r="S613" s="106">
        <f t="shared" si="375"/>
        <v>0</v>
      </c>
      <c r="T613" s="106">
        <f t="shared" si="376"/>
        <v>0</v>
      </c>
      <c r="U613" s="106">
        <f t="shared" si="377"/>
        <v>0</v>
      </c>
      <c r="V613" s="106">
        <f t="shared" si="378"/>
        <v>0</v>
      </c>
      <c r="W613" s="106">
        <f t="shared" si="379"/>
        <v>0</v>
      </c>
      <c r="X613" s="106">
        <f t="shared" si="380"/>
        <v>0</v>
      </c>
      <c r="Y613" s="98">
        <f t="shared" si="381"/>
        <v>0</v>
      </c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si="382"/>
        <v>591</v>
      </c>
      <c r="C614" s="97">
        <v>37602</v>
      </c>
      <c r="E614" s="107" t="s">
        <v>279</v>
      </c>
      <c r="G614" s="118">
        <v>1</v>
      </c>
      <c r="H614" s="106" t="str">
        <f t="shared" si="365"/>
        <v>Mcf</v>
      </c>
      <c r="I614" s="98">
        <f>'DepExp. Class.'!L$80</f>
        <v>0</v>
      </c>
      <c r="J614" s="106">
        <f t="shared" si="366"/>
        <v>0</v>
      </c>
      <c r="K614" s="106">
        <f t="shared" si="367"/>
        <v>0</v>
      </c>
      <c r="L614" s="106">
        <f t="shared" si="368"/>
        <v>0</v>
      </c>
      <c r="M614" s="106">
        <f t="shared" si="369"/>
        <v>0</v>
      </c>
      <c r="N614" s="106">
        <f t="shared" si="370"/>
        <v>0</v>
      </c>
      <c r="O614" s="106">
        <f t="shared" si="371"/>
        <v>0</v>
      </c>
      <c r="P614" s="106">
        <f t="shared" si="372"/>
        <v>0</v>
      </c>
      <c r="Q614" s="106">
        <f t="shared" si="373"/>
        <v>0</v>
      </c>
      <c r="R614" s="106">
        <f t="shared" si="374"/>
        <v>0</v>
      </c>
      <c r="S614" s="106">
        <f t="shared" si="375"/>
        <v>0</v>
      </c>
      <c r="T614" s="106">
        <f t="shared" si="376"/>
        <v>0</v>
      </c>
      <c r="U614" s="106">
        <f t="shared" si="377"/>
        <v>0</v>
      </c>
      <c r="V614" s="106">
        <f t="shared" si="378"/>
        <v>0</v>
      </c>
      <c r="W614" s="106">
        <f t="shared" si="379"/>
        <v>0</v>
      </c>
      <c r="X614" s="106">
        <f t="shared" si="380"/>
        <v>0</v>
      </c>
      <c r="Y614" s="98">
        <f t="shared" si="381"/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82"/>
        <v>592</v>
      </c>
      <c r="C615" s="97">
        <v>37603</v>
      </c>
      <c r="E615" s="107" t="s">
        <v>639</v>
      </c>
      <c r="G615" s="118">
        <v>1</v>
      </c>
      <c r="H615" s="106" t="str">
        <f t="shared" si="365"/>
        <v>Mcf</v>
      </c>
      <c r="I615" s="98">
        <f>'DepExp. Class.'!L$81</f>
        <v>0</v>
      </c>
      <c r="J615" s="106">
        <f t="shared" si="366"/>
        <v>0</v>
      </c>
      <c r="K615" s="106">
        <f t="shared" si="367"/>
        <v>0</v>
      </c>
      <c r="L615" s="106">
        <f t="shared" si="368"/>
        <v>0</v>
      </c>
      <c r="M615" s="106">
        <f t="shared" si="369"/>
        <v>0</v>
      </c>
      <c r="N615" s="106">
        <f t="shared" si="370"/>
        <v>0</v>
      </c>
      <c r="O615" s="106">
        <f t="shared" si="371"/>
        <v>0</v>
      </c>
      <c r="P615" s="106">
        <f t="shared" si="372"/>
        <v>0</v>
      </c>
      <c r="Q615" s="106">
        <f t="shared" si="373"/>
        <v>0</v>
      </c>
      <c r="R615" s="106">
        <f t="shared" si="374"/>
        <v>0</v>
      </c>
      <c r="S615" s="106">
        <f t="shared" si="375"/>
        <v>0</v>
      </c>
      <c r="T615" s="106">
        <f t="shared" si="376"/>
        <v>0</v>
      </c>
      <c r="U615" s="106">
        <f t="shared" si="377"/>
        <v>0</v>
      </c>
      <c r="V615" s="106">
        <f t="shared" si="378"/>
        <v>0</v>
      </c>
      <c r="W615" s="106">
        <f t="shared" si="379"/>
        <v>0</v>
      </c>
      <c r="X615" s="106">
        <f t="shared" si="380"/>
        <v>0</v>
      </c>
      <c r="Y615" s="98">
        <f t="shared" si="381"/>
        <v>0</v>
      </c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82"/>
        <v>593</v>
      </c>
      <c r="C616" s="97">
        <v>37604</v>
      </c>
      <c r="E616" s="107" t="s">
        <v>640</v>
      </c>
      <c r="G616" s="118">
        <v>1</v>
      </c>
      <c r="H616" s="106" t="str">
        <f t="shared" si="365"/>
        <v>Mcf</v>
      </c>
      <c r="I616" s="98">
        <f>'DepExp. Class.'!L$82</f>
        <v>0</v>
      </c>
      <c r="J616" s="106">
        <f t="shared" si="366"/>
        <v>0</v>
      </c>
      <c r="K616" s="106">
        <f t="shared" si="367"/>
        <v>0</v>
      </c>
      <c r="L616" s="106">
        <f t="shared" si="368"/>
        <v>0</v>
      </c>
      <c r="M616" s="106">
        <f t="shared" si="369"/>
        <v>0</v>
      </c>
      <c r="N616" s="106">
        <f t="shared" si="370"/>
        <v>0</v>
      </c>
      <c r="O616" s="106">
        <f t="shared" si="371"/>
        <v>0</v>
      </c>
      <c r="P616" s="106">
        <f t="shared" si="372"/>
        <v>0</v>
      </c>
      <c r="Q616" s="106">
        <f t="shared" si="373"/>
        <v>0</v>
      </c>
      <c r="R616" s="106">
        <f t="shared" si="374"/>
        <v>0</v>
      </c>
      <c r="S616" s="106">
        <f t="shared" si="375"/>
        <v>0</v>
      </c>
      <c r="T616" s="106">
        <f t="shared" si="376"/>
        <v>0</v>
      </c>
      <c r="U616" s="106">
        <f t="shared" si="377"/>
        <v>0</v>
      </c>
      <c r="V616" s="106">
        <f t="shared" si="378"/>
        <v>0</v>
      </c>
      <c r="W616" s="106">
        <f t="shared" si="379"/>
        <v>0</v>
      </c>
      <c r="X616" s="106">
        <f t="shared" si="380"/>
        <v>0</v>
      </c>
      <c r="Y616" s="98">
        <f t="shared" si="381"/>
        <v>0</v>
      </c>
      <c r="Z616" s="98"/>
      <c r="AA616" s="98"/>
      <c r="AB616" s="98"/>
      <c r="AC616" s="98"/>
      <c r="AD616" s="98"/>
      <c r="AE616" s="98"/>
      <c r="AF616" s="98"/>
      <c r="AG616" s="98"/>
    </row>
    <row r="617" spans="1:33">
      <c r="A617" s="97">
        <f t="shared" si="382"/>
        <v>594</v>
      </c>
      <c r="C617" s="97">
        <v>37800</v>
      </c>
      <c r="E617" s="107" t="s">
        <v>280</v>
      </c>
      <c r="G617" s="118">
        <v>1</v>
      </c>
      <c r="H617" s="106" t="str">
        <f t="shared" si="365"/>
        <v>Mcf</v>
      </c>
      <c r="I617" s="98">
        <f>'DepExp. Class.'!L$83</f>
        <v>0</v>
      </c>
      <c r="J617" s="106">
        <f t="shared" si="366"/>
        <v>0</v>
      </c>
      <c r="K617" s="106">
        <f t="shared" si="367"/>
        <v>0</v>
      </c>
      <c r="L617" s="106">
        <f t="shared" si="368"/>
        <v>0</v>
      </c>
      <c r="M617" s="106">
        <f t="shared" si="369"/>
        <v>0</v>
      </c>
      <c r="N617" s="106">
        <f t="shared" si="370"/>
        <v>0</v>
      </c>
      <c r="O617" s="106">
        <f t="shared" si="371"/>
        <v>0</v>
      </c>
      <c r="P617" s="106">
        <f t="shared" si="372"/>
        <v>0</v>
      </c>
      <c r="Q617" s="106">
        <f t="shared" si="373"/>
        <v>0</v>
      </c>
      <c r="R617" s="106">
        <f t="shared" si="374"/>
        <v>0</v>
      </c>
      <c r="S617" s="106">
        <f t="shared" si="375"/>
        <v>0</v>
      </c>
      <c r="T617" s="106">
        <f t="shared" si="376"/>
        <v>0</v>
      </c>
      <c r="U617" s="106">
        <f t="shared" si="377"/>
        <v>0</v>
      </c>
      <c r="V617" s="106">
        <f t="shared" si="378"/>
        <v>0</v>
      </c>
      <c r="W617" s="106">
        <f t="shared" si="379"/>
        <v>0</v>
      </c>
      <c r="X617" s="106">
        <f t="shared" si="380"/>
        <v>0</v>
      </c>
      <c r="Y617" s="98">
        <f t="shared" si="381"/>
        <v>0</v>
      </c>
      <c r="Z617" s="98"/>
      <c r="AA617" s="98"/>
      <c r="AB617" s="98"/>
      <c r="AC617" s="98"/>
      <c r="AD617" s="98"/>
      <c r="AE617" s="98"/>
      <c r="AF617" s="98"/>
      <c r="AG617" s="98"/>
    </row>
    <row r="618" spans="1:33">
      <c r="A618" s="97">
        <f t="shared" si="382"/>
        <v>595</v>
      </c>
      <c r="C618" s="97">
        <v>37900</v>
      </c>
      <c r="E618" s="107" t="s">
        <v>281</v>
      </c>
      <c r="G618" s="118">
        <v>1</v>
      </c>
      <c r="H618" s="106" t="str">
        <f t="shared" si="365"/>
        <v>Mcf</v>
      </c>
      <c r="I618" s="98">
        <f>'DepExp. Class.'!L$84</f>
        <v>0</v>
      </c>
      <c r="J618" s="106">
        <f t="shared" si="366"/>
        <v>0</v>
      </c>
      <c r="K618" s="106">
        <f t="shared" si="367"/>
        <v>0</v>
      </c>
      <c r="L618" s="106">
        <f t="shared" si="368"/>
        <v>0</v>
      </c>
      <c r="M618" s="106">
        <f t="shared" si="369"/>
        <v>0</v>
      </c>
      <c r="N618" s="106">
        <f t="shared" si="370"/>
        <v>0</v>
      </c>
      <c r="O618" s="106">
        <f t="shared" si="371"/>
        <v>0</v>
      </c>
      <c r="P618" s="106">
        <f t="shared" si="372"/>
        <v>0</v>
      </c>
      <c r="Q618" s="106">
        <f t="shared" si="373"/>
        <v>0</v>
      </c>
      <c r="R618" s="106">
        <f t="shared" si="374"/>
        <v>0</v>
      </c>
      <c r="S618" s="106">
        <f t="shared" si="375"/>
        <v>0</v>
      </c>
      <c r="T618" s="106">
        <f t="shared" si="376"/>
        <v>0</v>
      </c>
      <c r="U618" s="106">
        <f t="shared" si="377"/>
        <v>0</v>
      </c>
      <c r="V618" s="106">
        <f t="shared" si="378"/>
        <v>0</v>
      </c>
      <c r="W618" s="106">
        <f t="shared" si="379"/>
        <v>0</v>
      </c>
      <c r="X618" s="106">
        <f t="shared" si="380"/>
        <v>0</v>
      </c>
      <c r="Y618" s="98">
        <f t="shared" si="381"/>
        <v>0</v>
      </c>
      <c r="Z618" s="98"/>
      <c r="AA618" s="98"/>
      <c r="AB618" s="98"/>
      <c r="AC618" s="98"/>
      <c r="AD618" s="98"/>
      <c r="AE618" s="98"/>
      <c r="AF618" s="98"/>
      <c r="AG618" s="98"/>
    </row>
    <row r="619" spans="1:33">
      <c r="A619" s="97">
        <f t="shared" si="382"/>
        <v>596</v>
      </c>
      <c r="C619" s="97">
        <v>37905</v>
      </c>
      <c r="E619" s="107" t="s">
        <v>282</v>
      </c>
      <c r="G619" s="118">
        <v>1</v>
      </c>
      <c r="H619" s="106" t="str">
        <f t="shared" si="365"/>
        <v>Mcf</v>
      </c>
      <c r="I619" s="98">
        <f>'DepExp. Class.'!L$85</f>
        <v>0</v>
      </c>
      <c r="J619" s="106">
        <f t="shared" si="366"/>
        <v>0</v>
      </c>
      <c r="K619" s="106">
        <f t="shared" si="367"/>
        <v>0</v>
      </c>
      <c r="L619" s="106">
        <f t="shared" si="368"/>
        <v>0</v>
      </c>
      <c r="M619" s="106">
        <f t="shared" si="369"/>
        <v>0</v>
      </c>
      <c r="N619" s="106">
        <f t="shared" si="370"/>
        <v>0</v>
      </c>
      <c r="O619" s="106">
        <f t="shared" si="371"/>
        <v>0</v>
      </c>
      <c r="P619" s="106">
        <f t="shared" si="372"/>
        <v>0</v>
      </c>
      <c r="Q619" s="106">
        <f t="shared" si="373"/>
        <v>0</v>
      </c>
      <c r="R619" s="106">
        <f t="shared" si="374"/>
        <v>0</v>
      </c>
      <c r="S619" s="106">
        <f t="shared" si="375"/>
        <v>0</v>
      </c>
      <c r="T619" s="106">
        <f t="shared" si="376"/>
        <v>0</v>
      </c>
      <c r="U619" s="106">
        <f t="shared" si="377"/>
        <v>0</v>
      </c>
      <c r="V619" s="106">
        <f t="shared" si="378"/>
        <v>0</v>
      </c>
      <c r="W619" s="106">
        <f t="shared" si="379"/>
        <v>0</v>
      </c>
      <c r="X619" s="106">
        <f t="shared" si="380"/>
        <v>0</v>
      </c>
      <c r="Y619" s="98">
        <f t="shared" si="381"/>
        <v>0</v>
      </c>
      <c r="Z619" s="98"/>
      <c r="AA619" s="98"/>
      <c r="AB619" s="98"/>
      <c r="AC619" s="98"/>
      <c r="AD619" s="98"/>
      <c r="AE619" s="98"/>
      <c r="AF619" s="98"/>
      <c r="AG619" s="98"/>
    </row>
    <row r="620" spans="1:33">
      <c r="A620" s="97">
        <f t="shared" si="382"/>
        <v>597</v>
      </c>
      <c r="C620" s="97">
        <v>38000</v>
      </c>
      <c r="E620" s="107" t="s">
        <v>52</v>
      </c>
      <c r="G620" s="118">
        <v>99</v>
      </c>
      <c r="H620" s="106" t="str">
        <f t="shared" si="365"/>
        <v>-</v>
      </c>
      <c r="I620" s="98">
        <f>'DepExp. Class.'!L$86</f>
        <v>0</v>
      </c>
      <c r="J620" s="106">
        <f t="shared" si="366"/>
        <v>0</v>
      </c>
      <c r="K620" s="106">
        <f t="shared" si="367"/>
        <v>0</v>
      </c>
      <c r="L620" s="106">
        <f t="shared" si="368"/>
        <v>0</v>
      </c>
      <c r="M620" s="106">
        <f t="shared" si="369"/>
        <v>0</v>
      </c>
      <c r="N620" s="106">
        <f t="shared" si="370"/>
        <v>0</v>
      </c>
      <c r="O620" s="106">
        <f t="shared" si="371"/>
        <v>0</v>
      </c>
      <c r="P620" s="106">
        <f t="shared" si="372"/>
        <v>0</v>
      </c>
      <c r="Q620" s="106">
        <f t="shared" si="373"/>
        <v>0</v>
      </c>
      <c r="R620" s="106">
        <f t="shared" si="374"/>
        <v>0</v>
      </c>
      <c r="S620" s="106">
        <f t="shared" si="375"/>
        <v>0</v>
      </c>
      <c r="T620" s="106">
        <f t="shared" si="376"/>
        <v>0</v>
      </c>
      <c r="U620" s="106">
        <f t="shared" si="377"/>
        <v>0</v>
      </c>
      <c r="V620" s="106">
        <f t="shared" si="378"/>
        <v>0</v>
      </c>
      <c r="W620" s="106">
        <f t="shared" si="379"/>
        <v>0</v>
      </c>
      <c r="X620" s="106">
        <f t="shared" si="380"/>
        <v>0</v>
      </c>
      <c r="Y620" s="98">
        <f t="shared" si="381"/>
        <v>0</v>
      </c>
    </row>
    <row r="621" spans="1:33">
      <c r="A621" s="97">
        <f t="shared" ref="A621:A677" si="383">A620+1</f>
        <v>598</v>
      </c>
      <c r="C621" s="97">
        <v>38100</v>
      </c>
      <c r="E621" s="107" t="s">
        <v>51</v>
      </c>
      <c r="G621" s="118">
        <v>99</v>
      </c>
      <c r="H621" s="106" t="str">
        <f t="shared" si="365"/>
        <v>-</v>
      </c>
      <c r="I621" s="98">
        <f>'DepExp. Class.'!L$87</f>
        <v>0</v>
      </c>
      <c r="J621" s="106">
        <f t="shared" si="366"/>
        <v>0</v>
      </c>
      <c r="K621" s="106">
        <f t="shared" si="367"/>
        <v>0</v>
      </c>
      <c r="L621" s="106">
        <f t="shared" si="368"/>
        <v>0</v>
      </c>
      <c r="M621" s="106">
        <f t="shared" si="369"/>
        <v>0</v>
      </c>
      <c r="N621" s="106">
        <f t="shared" si="370"/>
        <v>0</v>
      </c>
      <c r="O621" s="106">
        <f t="shared" si="371"/>
        <v>0</v>
      </c>
      <c r="P621" s="106">
        <f t="shared" si="372"/>
        <v>0</v>
      </c>
      <c r="Q621" s="106">
        <f t="shared" si="373"/>
        <v>0</v>
      </c>
      <c r="R621" s="106">
        <f t="shared" si="374"/>
        <v>0</v>
      </c>
      <c r="S621" s="106">
        <f t="shared" si="375"/>
        <v>0</v>
      </c>
      <c r="T621" s="106">
        <f t="shared" si="376"/>
        <v>0</v>
      </c>
      <c r="U621" s="106">
        <f t="shared" si="377"/>
        <v>0</v>
      </c>
      <c r="V621" s="106">
        <f t="shared" si="378"/>
        <v>0</v>
      </c>
      <c r="W621" s="106">
        <f t="shared" si="379"/>
        <v>0</v>
      </c>
      <c r="X621" s="106">
        <f t="shared" si="380"/>
        <v>0</v>
      </c>
      <c r="Y621" s="98">
        <f t="shared" si="381"/>
        <v>0</v>
      </c>
    </row>
    <row r="622" spans="1:33">
      <c r="A622" s="97">
        <f t="shared" si="383"/>
        <v>599</v>
      </c>
      <c r="C622" s="97">
        <v>38200</v>
      </c>
      <c r="E622" s="107" t="s">
        <v>283</v>
      </c>
      <c r="G622" s="118">
        <v>99</v>
      </c>
      <c r="H622" s="106" t="str">
        <f t="shared" si="365"/>
        <v>-</v>
      </c>
      <c r="I622" s="98">
        <f>'DepExp. Class.'!L$88</f>
        <v>0</v>
      </c>
      <c r="J622" s="106">
        <f t="shared" si="366"/>
        <v>0</v>
      </c>
      <c r="K622" s="106">
        <f t="shared" si="367"/>
        <v>0</v>
      </c>
      <c r="L622" s="106">
        <f t="shared" si="368"/>
        <v>0</v>
      </c>
      <c r="M622" s="106">
        <f t="shared" si="369"/>
        <v>0</v>
      </c>
      <c r="N622" s="106">
        <f t="shared" si="370"/>
        <v>0</v>
      </c>
      <c r="O622" s="106">
        <f t="shared" si="371"/>
        <v>0</v>
      </c>
      <c r="P622" s="106">
        <f t="shared" si="372"/>
        <v>0</v>
      </c>
      <c r="Q622" s="106">
        <f t="shared" si="373"/>
        <v>0</v>
      </c>
      <c r="R622" s="106">
        <f t="shared" si="374"/>
        <v>0</v>
      </c>
      <c r="S622" s="106">
        <f t="shared" si="375"/>
        <v>0</v>
      </c>
      <c r="T622" s="106">
        <f t="shared" si="376"/>
        <v>0</v>
      </c>
      <c r="U622" s="106">
        <f t="shared" si="377"/>
        <v>0</v>
      </c>
      <c r="V622" s="106">
        <f t="shared" si="378"/>
        <v>0</v>
      </c>
      <c r="W622" s="106">
        <f t="shared" si="379"/>
        <v>0</v>
      </c>
      <c r="X622" s="106">
        <f t="shared" si="380"/>
        <v>0</v>
      </c>
      <c r="Y622" s="98">
        <f t="shared" si="381"/>
        <v>0</v>
      </c>
    </row>
    <row r="623" spans="1:33">
      <c r="A623" s="97">
        <f t="shared" si="383"/>
        <v>600</v>
      </c>
      <c r="C623" s="97">
        <v>38300</v>
      </c>
      <c r="E623" s="107" t="s">
        <v>284</v>
      </c>
      <c r="G623" s="118">
        <v>99</v>
      </c>
      <c r="H623" s="106" t="str">
        <f t="shared" si="365"/>
        <v>-</v>
      </c>
      <c r="I623" s="98">
        <f>'DepExp. Class.'!L$89</f>
        <v>0</v>
      </c>
      <c r="J623" s="106">
        <f t="shared" si="366"/>
        <v>0</v>
      </c>
      <c r="K623" s="106">
        <f t="shared" si="367"/>
        <v>0</v>
      </c>
      <c r="L623" s="106">
        <f t="shared" si="368"/>
        <v>0</v>
      </c>
      <c r="M623" s="106">
        <f t="shared" si="369"/>
        <v>0</v>
      </c>
      <c r="N623" s="106">
        <f t="shared" si="370"/>
        <v>0</v>
      </c>
      <c r="O623" s="106">
        <f t="shared" si="371"/>
        <v>0</v>
      </c>
      <c r="P623" s="106">
        <f t="shared" si="372"/>
        <v>0</v>
      </c>
      <c r="Q623" s="106">
        <f t="shared" si="373"/>
        <v>0</v>
      </c>
      <c r="R623" s="106">
        <f t="shared" si="374"/>
        <v>0</v>
      </c>
      <c r="S623" s="106">
        <f t="shared" si="375"/>
        <v>0</v>
      </c>
      <c r="T623" s="106">
        <f t="shared" si="376"/>
        <v>0</v>
      </c>
      <c r="U623" s="106">
        <f t="shared" si="377"/>
        <v>0</v>
      </c>
      <c r="V623" s="106">
        <f t="shared" si="378"/>
        <v>0</v>
      </c>
      <c r="W623" s="106">
        <f t="shared" si="379"/>
        <v>0</v>
      </c>
      <c r="X623" s="106">
        <f t="shared" si="380"/>
        <v>0</v>
      </c>
      <c r="Y623" s="98">
        <f t="shared" si="381"/>
        <v>0</v>
      </c>
    </row>
    <row r="624" spans="1:33">
      <c r="A624" s="97">
        <f t="shared" si="383"/>
        <v>601</v>
      </c>
      <c r="C624" s="97">
        <v>38400</v>
      </c>
      <c r="E624" s="107" t="s">
        <v>285</v>
      </c>
      <c r="G624" s="118">
        <v>99</v>
      </c>
      <c r="H624" s="106" t="str">
        <f t="shared" si="365"/>
        <v>-</v>
      </c>
      <c r="I624" s="98">
        <f>'DepExp. Class.'!L$90</f>
        <v>0</v>
      </c>
      <c r="J624" s="106">
        <f t="shared" si="366"/>
        <v>0</v>
      </c>
      <c r="K624" s="106">
        <f t="shared" si="367"/>
        <v>0</v>
      </c>
      <c r="L624" s="106">
        <f t="shared" si="368"/>
        <v>0</v>
      </c>
      <c r="M624" s="106">
        <f t="shared" si="369"/>
        <v>0</v>
      </c>
      <c r="N624" s="106">
        <f t="shared" si="370"/>
        <v>0</v>
      </c>
      <c r="O624" s="106">
        <f t="shared" si="371"/>
        <v>0</v>
      </c>
      <c r="P624" s="106">
        <f t="shared" si="372"/>
        <v>0</v>
      </c>
      <c r="Q624" s="106">
        <f t="shared" si="373"/>
        <v>0</v>
      </c>
      <c r="R624" s="106">
        <f t="shared" si="374"/>
        <v>0</v>
      </c>
      <c r="S624" s="106">
        <f t="shared" si="375"/>
        <v>0</v>
      </c>
      <c r="T624" s="106">
        <f t="shared" si="376"/>
        <v>0</v>
      </c>
      <c r="U624" s="106">
        <f t="shared" si="377"/>
        <v>0</v>
      </c>
      <c r="V624" s="106">
        <f t="shared" si="378"/>
        <v>0</v>
      </c>
      <c r="W624" s="106">
        <f t="shared" si="379"/>
        <v>0</v>
      </c>
      <c r="X624" s="106">
        <f t="shared" si="380"/>
        <v>0</v>
      </c>
      <c r="Y624" s="98">
        <f t="shared" si="381"/>
        <v>0</v>
      </c>
    </row>
    <row r="625" spans="1:33">
      <c r="A625" s="97">
        <f t="shared" si="383"/>
        <v>602</v>
      </c>
      <c r="C625" s="97">
        <v>38500</v>
      </c>
      <c r="E625" s="107" t="s">
        <v>286</v>
      </c>
      <c r="G625" s="118">
        <v>99</v>
      </c>
      <c r="H625" s="106" t="str">
        <f t="shared" si="365"/>
        <v>-</v>
      </c>
      <c r="I625" s="98">
        <f>'DepExp. Class.'!L$91</f>
        <v>0</v>
      </c>
      <c r="J625" s="106">
        <f t="shared" si="366"/>
        <v>0</v>
      </c>
      <c r="K625" s="106">
        <f t="shared" si="367"/>
        <v>0</v>
      </c>
      <c r="L625" s="106">
        <f t="shared" si="368"/>
        <v>0</v>
      </c>
      <c r="M625" s="106">
        <f t="shared" si="369"/>
        <v>0</v>
      </c>
      <c r="N625" s="106">
        <f t="shared" si="370"/>
        <v>0</v>
      </c>
      <c r="O625" s="106">
        <f t="shared" si="371"/>
        <v>0</v>
      </c>
      <c r="P625" s="106">
        <f t="shared" si="372"/>
        <v>0</v>
      </c>
      <c r="Q625" s="106">
        <f t="shared" si="373"/>
        <v>0</v>
      </c>
      <c r="R625" s="106">
        <f t="shared" si="374"/>
        <v>0</v>
      </c>
      <c r="S625" s="106">
        <f t="shared" si="375"/>
        <v>0</v>
      </c>
      <c r="T625" s="106">
        <f t="shared" si="376"/>
        <v>0</v>
      </c>
      <c r="U625" s="106">
        <f t="shared" si="377"/>
        <v>0</v>
      </c>
      <c r="V625" s="106">
        <f t="shared" si="378"/>
        <v>0</v>
      </c>
      <c r="W625" s="106">
        <f t="shared" si="379"/>
        <v>0</v>
      </c>
      <c r="X625" s="106">
        <f t="shared" si="380"/>
        <v>0</v>
      </c>
      <c r="Y625" s="98">
        <f t="shared" si="381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si="383"/>
        <v>603</v>
      </c>
      <c r="C626" s="97">
        <v>38600</v>
      </c>
      <c r="E626" s="107" t="s">
        <v>287</v>
      </c>
      <c r="G626" s="118">
        <v>99</v>
      </c>
      <c r="H626" s="106" t="str">
        <f t="shared" si="365"/>
        <v>-</v>
      </c>
      <c r="I626" s="98">
        <f>'DepExp. Class.'!L$92</f>
        <v>0</v>
      </c>
      <c r="J626" s="106">
        <f t="shared" si="366"/>
        <v>0</v>
      </c>
      <c r="K626" s="106">
        <f t="shared" si="367"/>
        <v>0</v>
      </c>
      <c r="L626" s="106">
        <f t="shared" si="368"/>
        <v>0</v>
      </c>
      <c r="M626" s="106">
        <f t="shared" si="369"/>
        <v>0</v>
      </c>
      <c r="N626" s="106">
        <f t="shared" si="370"/>
        <v>0</v>
      </c>
      <c r="O626" s="106">
        <f t="shared" si="371"/>
        <v>0</v>
      </c>
      <c r="P626" s="106">
        <f t="shared" si="372"/>
        <v>0</v>
      </c>
      <c r="Q626" s="106">
        <f t="shared" si="373"/>
        <v>0</v>
      </c>
      <c r="R626" s="106">
        <f t="shared" si="374"/>
        <v>0</v>
      </c>
      <c r="S626" s="106">
        <f t="shared" si="375"/>
        <v>0</v>
      </c>
      <c r="T626" s="106">
        <f t="shared" si="376"/>
        <v>0</v>
      </c>
      <c r="U626" s="106">
        <f t="shared" si="377"/>
        <v>0</v>
      </c>
      <c r="V626" s="106">
        <f t="shared" si="378"/>
        <v>0</v>
      </c>
      <c r="W626" s="106">
        <f t="shared" si="379"/>
        <v>0</v>
      </c>
      <c r="X626" s="106">
        <f t="shared" si="380"/>
        <v>0</v>
      </c>
      <c r="Y626" s="98">
        <f t="shared" si="381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3"/>
        <v>604</v>
      </c>
      <c r="G627" s="118"/>
      <c r="H627" s="106"/>
      <c r="I627" s="98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98"/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3"/>
        <v>605</v>
      </c>
      <c r="D628" s="97" t="s">
        <v>66</v>
      </c>
      <c r="G628" s="102"/>
      <c r="I628" s="98">
        <f>'DepExp. Class.'!L$94</f>
        <v>0</v>
      </c>
      <c r="J628" s="106">
        <f>SUM(J604:J626)</f>
        <v>0</v>
      </c>
      <c r="K628" s="106">
        <f t="shared" ref="K628:X628" si="384">SUM(K604:K626)</f>
        <v>0</v>
      </c>
      <c r="L628" s="106">
        <f t="shared" si="384"/>
        <v>0</v>
      </c>
      <c r="M628" s="106">
        <f t="shared" si="384"/>
        <v>0</v>
      </c>
      <c r="N628" s="106">
        <f t="shared" si="384"/>
        <v>0</v>
      </c>
      <c r="O628" s="106">
        <f t="shared" si="384"/>
        <v>0</v>
      </c>
      <c r="P628" s="106">
        <f t="shared" si="384"/>
        <v>0</v>
      </c>
      <c r="Q628" s="106">
        <f t="shared" si="384"/>
        <v>0</v>
      </c>
      <c r="R628" s="106">
        <f t="shared" si="384"/>
        <v>0</v>
      </c>
      <c r="S628" s="106">
        <f t="shared" si="384"/>
        <v>0</v>
      </c>
      <c r="T628" s="106">
        <f t="shared" si="384"/>
        <v>0</v>
      </c>
      <c r="U628" s="106">
        <f t="shared" si="384"/>
        <v>0</v>
      </c>
      <c r="V628" s="106">
        <f t="shared" si="384"/>
        <v>0</v>
      </c>
      <c r="W628" s="106">
        <f t="shared" si="384"/>
        <v>0</v>
      </c>
      <c r="X628" s="106">
        <f t="shared" si="384"/>
        <v>0</v>
      </c>
      <c r="Y628" s="98">
        <f>SUM(J628:X628)-I628</f>
        <v>0</v>
      </c>
    </row>
    <row r="629" spans="1:33">
      <c r="A629" s="97">
        <f t="shared" si="383"/>
        <v>606</v>
      </c>
      <c r="G629" s="102"/>
      <c r="N629" s="105"/>
      <c r="O629" s="105"/>
      <c r="Q629" s="103"/>
      <c r="R629" s="103"/>
      <c r="S629" s="103"/>
      <c r="T629" s="103"/>
      <c r="U629" s="103"/>
      <c r="V629" s="103"/>
    </row>
    <row r="630" spans="1:33">
      <c r="A630" s="97">
        <f t="shared" si="383"/>
        <v>607</v>
      </c>
      <c r="D630" s="97" t="s">
        <v>148</v>
      </c>
      <c r="G630" s="102"/>
      <c r="J630" s="98"/>
      <c r="K630" s="105"/>
      <c r="L630" s="105"/>
      <c r="M630" s="105"/>
      <c r="N630" s="103"/>
      <c r="O630" s="103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</row>
    <row r="631" spans="1:33">
      <c r="A631" s="97">
        <f t="shared" si="383"/>
        <v>608</v>
      </c>
      <c r="G631" s="104"/>
      <c r="H631" s="115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5"/>
      <c r="U631" s="105"/>
      <c r="V631" s="105"/>
      <c r="W631" s="103"/>
      <c r="X631" s="103"/>
      <c r="Y631" s="103"/>
    </row>
    <row r="632" spans="1:33">
      <c r="A632" s="97">
        <f t="shared" si="383"/>
        <v>609</v>
      </c>
      <c r="C632" s="97">
        <v>38900</v>
      </c>
      <c r="E632" s="107" t="s">
        <v>115</v>
      </c>
      <c r="G632" s="118">
        <v>6.6</v>
      </c>
      <c r="H632" s="106" t="str">
        <f t="shared" ref="H632:H665" si="385">VLOOKUP($G632,alloc,3)</f>
        <v>P, S, T &amp; D Plant - Commodity</v>
      </c>
      <c r="I632" s="98">
        <f>'DepExp. Class.'!L$98</f>
        <v>0</v>
      </c>
      <c r="J632" s="106">
        <f t="shared" ref="J632:J665" si="386">$I632*VLOOKUP($G632,alloc,6)</f>
        <v>0</v>
      </c>
      <c r="K632" s="106">
        <f t="shared" ref="K632:K665" si="387">$I632*VLOOKUP($G632,alloc,7)</f>
        <v>0</v>
      </c>
      <c r="L632" s="106">
        <f t="shared" ref="L632:L665" si="388">$I632*VLOOKUP($G632,alloc,8)</f>
        <v>0</v>
      </c>
      <c r="M632" s="106">
        <f t="shared" ref="M632:M665" si="389">$I632*VLOOKUP($G632,alloc,9)</f>
        <v>0</v>
      </c>
      <c r="N632" s="106">
        <f t="shared" ref="N632:N665" si="390">$I632*VLOOKUP($G632,alloc,10)</f>
        <v>0</v>
      </c>
      <c r="O632" s="106">
        <f t="shared" ref="O632:O665" si="391">$I632*VLOOKUP($G632,alloc,11)</f>
        <v>0</v>
      </c>
      <c r="P632" s="106">
        <f t="shared" ref="P632:P665" si="392">$I632*VLOOKUP($G632,alloc,12)</f>
        <v>0</v>
      </c>
      <c r="Q632" s="106">
        <f t="shared" ref="Q632:Q665" si="393">$I632*VLOOKUP($G632,alloc,13)</f>
        <v>0</v>
      </c>
      <c r="R632" s="106">
        <f t="shared" ref="R632:R665" si="394">$I632*VLOOKUP($G632,alloc,14)</f>
        <v>0</v>
      </c>
      <c r="S632" s="106">
        <f t="shared" ref="S632:S665" si="395">$I632*VLOOKUP($G632,alloc,15)</f>
        <v>0</v>
      </c>
      <c r="T632" s="106">
        <f t="shared" ref="T632:T665" si="396">$I632*VLOOKUP($G632,alloc,16)</f>
        <v>0</v>
      </c>
      <c r="U632" s="106">
        <f t="shared" ref="U632:U665" si="397">$I632*VLOOKUP($G632,alloc,17)</f>
        <v>0</v>
      </c>
      <c r="V632" s="106">
        <f t="shared" ref="V632:V665" si="398">$I632*VLOOKUP($G632,alloc,18)</f>
        <v>0</v>
      </c>
      <c r="W632" s="106">
        <f t="shared" ref="W632:W665" si="399">$I632*VLOOKUP($G632,alloc,19)</f>
        <v>0</v>
      </c>
      <c r="X632" s="106">
        <f t="shared" ref="X632:X665" si="400">$I632*VLOOKUP($G632,alloc,20)</f>
        <v>0</v>
      </c>
      <c r="Y632" s="98">
        <f t="shared" ref="Y632:Y665" si="401">SUM(J632:X632)-I632</f>
        <v>0</v>
      </c>
    </row>
    <row r="633" spans="1:33">
      <c r="A633" s="97">
        <f t="shared" si="383"/>
        <v>610</v>
      </c>
      <c r="C633" s="97">
        <v>39000</v>
      </c>
      <c r="E633" s="107" t="s">
        <v>291</v>
      </c>
      <c r="G633" s="118">
        <v>6.6</v>
      </c>
      <c r="H633" s="106" t="str">
        <f t="shared" si="385"/>
        <v>P, S, T &amp; D Plant - Commodity</v>
      </c>
      <c r="I633" s="98">
        <f>'DepExp. Class.'!L$99</f>
        <v>2206.5284771288643</v>
      </c>
      <c r="J633" s="106">
        <f t="shared" si="386"/>
        <v>852.02867556795138</v>
      </c>
      <c r="K633" s="106">
        <f t="shared" si="387"/>
        <v>503.934311616429</v>
      </c>
      <c r="L633" s="106">
        <f t="shared" si="388"/>
        <v>9.3933794339485175</v>
      </c>
      <c r="M633" s="106">
        <f t="shared" si="389"/>
        <v>416.2756352989914</v>
      </c>
      <c r="N633" s="106">
        <f t="shared" si="390"/>
        <v>424.89647521154427</v>
      </c>
      <c r="O633" s="106">
        <f t="shared" si="391"/>
        <v>0</v>
      </c>
      <c r="P633" s="106">
        <f t="shared" si="392"/>
        <v>0</v>
      </c>
      <c r="Q633" s="106">
        <f t="shared" si="393"/>
        <v>0</v>
      </c>
      <c r="R633" s="106">
        <f t="shared" si="394"/>
        <v>0</v>
      </c>
      <c r="S633" s="106">
        <f t="shared" si="395"/>
        <v>0</v>
      </c>
      <c r="T633" s="106">
        <f t="shared" si="396"/>
        <v>0</v>
      </c>
      <c r="U633" s="106">
        <f t="shared" si="397"/>
        <v>0</v>
      </c>
      <c r="V633" s="106">
        <f t="shared" si="398"/>
        <v>0</v>
      </c>
      <c r="W633" s="106">
        <f t="shared" si="399"/>
        <v>0</v>
      </c>
      <c r="X633" s="106">
        <f t="shared" si="400"/>
        <v>0</v>
      </c>
      <c r="Y633" s="98">
        <f t="shared" si="401"/>
        <v>0</v>
      </c>
    </row>
    <row r="634" spans="1:33">
      <c r="A634" s="97">
        <f t="shared" si="383"/>
        <v>611</v>
      </c>
      <c r="C634" s="97">
        <v>39001</v>
      </c>
      <c r="E634" s="107" t="s">
        <v>139</v>
      </c>
      <c r="G634" s="118">
        <v>6.6</v>
      </c>
      <c r="H634" s="106" t="str">
        <f t="shared" si="385"/>
        <v>P, S, T &amp; D Plant - Commodity</v>
      </c>
      <c r="I634" s="98">
        <f>'DepExp. Class.'!L$100</f>
        <v>41.514417232837332</v>
      </c>
      <c r="J634" s="106">
        <f t="shared" si="386"/>
        <v>16.030372731873872</v>
      </c>
      <c r="K634" s="106">
        <f t="shared" si="387"/>
        <v>9.4812006675793796</v>
      </c>
      <c r="L634" s="106">
        <f t="shared" si="388"/>
        <v>0.17673040574337345</v>
      </c>
      <c r="M634" s="106">
        <f t="shared" si="389"/>
        <v>7.8319589286032567</v>
      </c>
      <c r="N634" s="106">
        <f t="shared" si="390"/>
        <v>7.994154499037454</v>
      </c>
      <c r="O634" s="106">
        <f t="shared" si="391"/>
        <v>0</v>
      </c>
      <c r="P634" s="106">
        <f t="shared" si="392"/>
        <v>0</v>
      </c>
      <c r="Q634" s="106">
        <f t="shared" si="393"/>
        <v>0</v>
      </c>
      <c r="R634" s="106">
        <f t="shared" si="394"/>
        <v>0</v>
      </c>
      <c r="S634" s="106">
        <f t="shared" si="395"/>
        <v>0</v>
      </c>
      <c r="T634" s="106">
        <f t="shared" si="396"/>
        <v>0</v>
      </c>
      <c r="U634" s="106">
        <f t="shared" si="397"/>
        <v>0</v>
      </c>
      <c r="V634" s="106">
        <f t="shared" si="398"/>
        <v>0</v>
      </c>
      <c r="W634" s="106">
        <f t="shared" si="399"/>
        <v>0</v>
      </c>
      <c r="X634" s="106">
        <f t="shared" si="400"/>
        <v>0</v>
      </c>
      <c r="Y634" s="98">
        <f t="shared" si="401"/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3"/>
        <v>612</v>
      </c>
      <c r="C635" s="97">
        <v>39002</v>
      </c>
      <c r="E635" s="107" t="s">
        <v>278</v>
      </c>
      <c r="G635" s="118">
        <v>6.6</v>
      </c>
      <c r="H635" s="106" t="str">
        <f t="shared" si="385"/>
        <v>P, S, T &amp; D Plant - Commodity</v>
      </c>
      <c r="I635" s="98">
        <f>'DepExp. Class.'!L$101</f>
        <v>170.07201092053108</v>
      </c>
      <c r="J635" s="106">
        <f t="shared" si="386"/>
        <v>65.671588523684179</v>
      </c>
      <c r="K635" s="106">
        <f t="shared" si="387"/>
        <v>38.841611443863698</v>
      </c>
      <c r="L635" s="106">
        <f t="shared" si="388"/>
        <v>0.72401101831684411</v>
      </c>
      <c r="M635" s="106">
        <f t="shared" si="389"/>
        <v>32.085166870196907</v>
      </c>
      <c r="N635" s="106">
        <f t="shared" si="390"/>
        <v>32.749633064469471</v>
      </c>
      <c r="O635" s="106">
        <f t="shared" si="391"/>
        <v>0</v>
      </c>
      <c r="P635" s="106">
        <f t="shared" si="392"/>
        <v>0</v>
      </c>
      <c r="Q635" s="106">
        <f t="shared" si="393"/>
        <v>0</v>
      </c>
      <c r="R635" s="106">
        <f t="shared" si="394"/>
        <v>0</v>
      </c>
      <c r="S635" s="106">
        <f t="shared" si="395"/>
        <v>0</v>
      </c>
      <c r="T635" s="106">
        <f t="shared" si="396"/>
        <v>0</v>
      </c>
      <c r="U635" s="106">
        <f t="shared" si="397"/>
        <v>0</v>
      </c>
      <c r="V635" s="106">
        <f t="shared" si="398"/>
        <v>0</v>
      </c>
      <c r="W635" s="106">
        <f t="shared" si="399"/>
        <v>0</v>
      </c>
      <c r="X635" s="106">
        <f t="shared" si="400"/>
        <v>0</v>
      </c>
      <c r="Y635" s="98">
        <f t="shared" si="401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si="383"/>
        <v>613</v>
      </c>
      <c r="C636" s="97">
        <v>39003</v>
      </c>
      <c r="E636" s="107" t="s">
        <v>293</v>
      </c>
      <c r="G636" s="118">
        <v>6.6</v>
      </c>
      <c r="H636" s="106" t="str">
        <f t="shared" si="385"/>
        <v>P, S, T &amp; D Plant - Commodity</v>
      </c>
      <c r="I636" s="98">
        <f>'DepExp. Class.'!L$102</f>
        <v>5.4590230068558219</v>
      </c>
      <c r="J636" s="106">
        <f t="shared" si="386"/>
        <v>2.1079465733787139</v>
      </c>
      <c r="K636" s="106">
        <f t="shared" si="387"/>
        <v>1.2467498287797876</v>
      </c>
      <c r="L636" s="106">
        <f t="shared" si="388"/>
        <v>2.3239525332922558E-2</v>
      </c>
      <c r="M636" s="106">
        <f t="shared" si="389"/>
        <v>1.0298794209298585</v>
      </c>
      <c r="N636" s="106">
        <f t="shared" si="390"/>
        <v>1.0512076584345398</v>
      </c>
      <c r="O636" s="106">
        <f t="shared" si="391"/>
        <v>0</v>
      </c>
      <c r="P636" s="106">
        <f t="shared" si="392"/>
        <v>0</v>
      </c>
      <c r="Q636" s="106">
        <f t="shared" si="393"/>
        <v>0</v>
      </c>
      <c r="R636" s="106">
        <f t="shared" si="394"/>
        <v>0</v>
      </c>
      <c r="S636" s="106">
        <f t="shared" si="395"/>
        <v>0</v>
      </c>
      <c r="T636" s="106">
        <f t="shared" si="396"/>
        <v>0</v>
      </c>
      <c r="U636" s="106">
        <f t="shared" si="397"/>
        <v>0</v>
      </c>
      <c r="V636" s="106">
        <f t="shared" si="398"/>
        <v>0</v>
      </c>
      <c r="W636" s="106">
        <f t="shared" si="399"/>
        <v>0</v>
      </c>
      <c r="X636" s="106">
        <f t="shared" si="400"/>
        <v>0</v>
      </c>
      <c r="Y636" s="98">
        <f t="shared" si="401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3"/>
        <v>614</v>
      </c>
      <c r="C637" s="97">
        <v>39004</v>
      </c>
      <c r="E637" s="107" t="s">
        <v>294</v>
      </c>
      <c r="G637" s="118">
        <v>6.6</v>
      </c>
      <c r="H637" s="106" t="str">
        <f t="shared" si="385"/>
        <v>P, S, T &amp; D Plant - Commodity</v>
      </c>
      <c r="I637" s="98">
        <f>'DepExp. Class.'!L$103</f>
        <v>0</v>
      </c>
      <c r="J637" s="106">
        <f t="shared" si="386"/>
        <v>0</v>
      </c>
      <c r="K637" s="106">
        <f t="shared" si="387"/>
        <v>0</v>
      </c>
      <c r="L637" s="106">
        <f t="shared" si="388"/>
        <v>0</v>
      </c>
      <c r="M637" s="106">
        <f t="shared" si="389"/>
        <v>0</v>
      </c>
      <c r="N637" s="106">
        <f t="shared" si="390"/>
        <v>0</v>
      </c>
      <c r="O637" s="106">
        <f t="shared" si="391"/>
        <v>0</v>
      </c>
      <c r="P637" s="106">
        <f t="shared" si="392"/>
        <v>0</v>
      </c>
      <c r="Q637" s="106">
        <f t="shared" si="393"/>
        <v>0</v>
      </c>
      <c r="R637" s="106">
        <f t="shared" si="394"/>
        <v>0</v>
      </c>
      <c r="S637" s="106">
        <f t="shared" si="395"/>
        <v>0</v>
      </c>
      <c r="T637" s="106">
        <f t="shared" si="396"/>
        <v>0</v>
      </c>
      <c r="U637" s="106">
        <f t="shared" si="397"/>
        <v>0</v>
      </c>
      <c r="V637" s="106">
        <f t="shared" si="398"/>
        <v>0</v>
      </c>
      <c r="W637" s="106">
        <f t="shared" si="399"/>
        <v>0</v>
      </c>
      <c r="X637" s="106">
        <f t="shared" si="400"/>
        <v>0</v>
      </c>
      <c r="Y637" s="98">
        <f t="shared" si="401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3"/>
        <v>615</v>
      </c>
      <c r="C638" s="97">
        <v>39009</v>
      </c>
      <c r="E638" s="107" t="s">
        <v>295</v>
      </c>
      <c r="G638" s="118">
        <v>6.6</v>
      </c>
      <c r="H638" s="106" t="str">
        <f t="shared" si="385"/>
        <v>P, S, T &amp; D Plant - Commodity</v>
      </c>
      <c r="I638" s="98">
        <f>'DepExp. Class.'!L$104</f>
        <v>865.17228846733281</v>
      </c>
      <c r="J638" s="106">
        <f t="shared" si="386"/>
        <v>334.07753705499289</v>
      </c>
      <c r="K638" s="106">
        <f t="shared" si="387"/>
        <v>197.59092444875503</v>
      </c>
      <c r="L638" s="106">
        <f t="shared" si="388"/>
        <v>3.6831120312056576</v>
      </c>
      <c r="M638" s="106">
        <f t="shared" si="389"/>
        <v>163.22025650602467</v>
      </c>
      <c r="N638" s="106">
        <f t="shared" si="390"/>
        <v>166.60045842635469</v>
      </c>
      <c r="O638" s="106">
        <f t="shared" si="391"/>
        <v>0</v>
      </c>
      <c r="P638" s="106">
        <f t="shared" si="392"/>
        <v>0</v>
      </c>
      <c r="Q638" s="106">
        <f t="shared" si="393"/>
        <v>0</v>
      </c>
      <c r="R638" s="106">
        <f t="shared" si="394"/>
        <v>0</v>
      </c>
      <c r="S638" s="106">
        <f t="shared" si="395"/>
        <v>0</v>
      </c>
      <c r="T638" s="106">
        <f t="shared" si="396"/>
        <v>0</v>
      </c>
      <c r="U638" s="106">
        <f t="shared" si="397"/>
        <v>0</v>
      </c>
      <c r="V638" s="106">
        <f t="shared" si="398"/>
        <v>0</v>
      </c>
      <c r="W638" s="106">
        <f t="shared" si="399"/>
        <v>0</v>
      </c>
      <c r="X638" s="106">
        <f t="shared" si="400"/>
        <v>0</v>
      </c>
      <c r="Y638" s="98">
        <f t="shared" si="401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3"/>
        <v>616</v>
      </c>
      <c r="C639" s="97">
        <v>39100</v>
      </c>
      <c r="E639" s="107" t="s">
        <v>296</v>
      </c>
      <c r="G639" s="118">
        <v>6.6</v>
      </c>
      <c r="H639" s="106" t="str">
        <f t="shared" si="385"/>
        <v>P, S, T &amp; D Plant - Commodity</v>
      </c>
      <c r="I639" s="98">
        <f>'DepExp. Class.'!L$105</f>
        <v>0</v>
      </c>
      <c r="J639" s="106">
        <f t="shared" si="386"/>
        <v>0</v>
      </c>
      <c r="K639" s="106">
        <f t="shared" si="387"/>
        <v>0</v>
      </c>
      <c r="L639" s="106">
        <f t="shared" si="388"/>
        <v>0</v>
      </c>
      <c r="M639" s="106">
        <f t="shared" si="389"/>
        <v>0</v>
      </c>
      <c r="N639" s="106">
        <f t="shared" si="390"/>
        <v>0</v>
      </c>
      <c r="O639" s="106">
        <f t="shared" si="391"/>
        <v>0</v>
      </c>
      <c r="P639" s="106">
        <f t="shared" si="392"/>
        <v>0</v>
      </c>
      <c r="Q639" s="106">
        <f t="shared" si="393"/>
        <v>0</v>
      </c>
      <c r="R639" s="106">
        <f t="shared" si="394"/>
        <v>0</v>
      </c>
      <c r="S639" s="106">
        <f t="shared" si="395"/>
        <v>0</v>
      </c>
      <c r="T639" s="106">
        <f t="shared" si="396"/>
        <v>0</v>
      </c>
      <c r="U639" s="106">
        <f t="shared" si="397"/>
        <v>0</v>
      </c>
      <c r="V639" s="106">
        <f t="shared" si="398"/>
        <v>0</v>
      </c>
      <c r="W639" s="106">
        <f t="shared" si="399"/>
        <v>0</v>
      </c>
      <c r="X639" s="106">
        <f t="shared" si="400"/>
        <v>0</v>
      </c>
      <c r="Y639" s="98">
        <f t="shared" si="401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3"/>
        <v>617</v>
      </c>
      <c r="C640" s="97">
        <v>39102</v>
      </c>
      <c r="E640" s="107" t="s">
        <v>297</v>
      </c>
      <c r="G640" s="118">
        <v>6.6</v>
      </c>
      <c r="H640" s="106" t="str">
        <f t="shared" si="385"/>
        <v>P, S, T &amp; D Plant - Commodity</v>
      </c>
      <c r="I640" s="98">
        <f>'DepExp. Class.'!L$106</f>
        <v>0</v>
      </c>
      <c r="J640" s="106">
        <f t="shared" si="386"/>
        <v>0</v>
      </c>
      <c r="K640" s="106">
        <f t="shared" si="387"/>
        <v>0</v>
      </c>
      <c r="L640" s="106">
        <f t="shared" si="388"/>
        <v>0</v>
      </c>
      <c r="M640" s="106">
        <f t="shared" si="389"/>
        <v>0</v>
      </c>
      <c r="N640" s="106">
        <f t="shared" si="390"/>
        <v>0</v>
      </c>
      <c r="O640" s="106">
        <f t="shared" si="391"/>
        <v>0</v>
      </c>
      <c r="P640" s="106">
        <f t="shared" si="392"/>
        <v>0</v>
      </c>
      <c r="Q640" s="106">
        <f t="shared" si="393"/>
        <v>0</v>
      </c>
      <c r="R640" s="106">
        <f t="shared" si="394"/>
        <v>0</v>
      </c>
      <c r="S640" s="106">
        <f t="shared" si="395"/>
        <v>0</v>
      </c>
      <c r="T640" s="106">
        <f t="shared" si="396"/>
        <v>0</v>
      </c>
      <c r="U640" s="106">
        <f t="shared" si="397"/>
        <v>0</v>
      </c>
      <c r="V640" s="106">
        <f t="shared" si="398"/>
        <v>0</v>
      </c>
      <c r="W640" s="106">
        <f t="shared" si="399"/>
        <v>0</v>
      </c>
      <c r="X640" s="106">
        <f t="shared" si="400"/>
        <v>0</v>
      </c>
      <c r="Y640" s="98">
        <f t="shared" si="401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3"/>
        <v>618</v>
      </c>
      <c r="C641" s="97">
        <v>39103</v>
      </c>
      <c r="E641" s="107" t="s">
        <v>298</v>
      </c>
      <c r="G641" s="118">
        <v>6.6</v>
      </c>
      <c r="H641" s="106" t="str">
        <f t="shared" si="385"/>
        <v>P, S, T &amp; D Plant - Commodity</v>
      </c>
      <c r="I641" s="98">
        <f>'DepExp. Class.'!L$107</f>
        <v>37.004830082753955</v>
      </c>
      <c r="J641" s="106">
        <f t="shared" si="386"/>
        <v>14.289041221009626</v>
      </c>
      <c r="K641" s="106">
        <f t="shared" si="387"/>
        <v>8.4512861572039739</v>
      </c>
      <c r="L641" s="106">
        <f t="shared" si="388"/>
        <v>0.15753270962013516</v>
      </c>
      <c r="M641" s="106">
        <f t="shared" si="389"/>
        <v>6.9811966224309021</v>
      </c>
      <c r="N641" s="106">
        <f t="shared" si="390"/>
        <v>7.1257733724893209</v>
      </c>
      <c r="O641" s="106">
        <f t="shared" si="391"/>
        <v>0</v>
      </c>
      <c r="P641" s="106">
        <f t="shared" si="392"/>
        <v>0</v>
      </c>
      <c r="Q641" s="106">
        <f t="shared" si="393"/>
        <v>0</v>
      </c>
      <c r="R641" s="106">
        <f t="shared" si="394"/>
        <v>0</v>
      </c>
      <c r="S641" s="106">
        <f t="shared" si="395"/>
        <v>0</v>
      </c>
      <c r="T641" s="106">
        <f t="shared" si="396"/>
        <v>0</v>
      </c>
      <c r="U641" s="106">
        <f t="shared" si="397"/>
        <v>0</v>
      </c>
      <c r="V641" s="106">
        <f t="shared" si="398"/>
        <v>0</v>
      </c>
      <c r="W641" s="106">
        <f t="shared" si="399"/>
        <v>0</v>
      </c>
      <c r="X641" s="106">
        <f t="shared" si="400"/>
        <v>0</v>
      </c>
      <c r="Y641" s="98">
        <f t="shared" si="401"/>
        <v>0</v>
      </c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3"/>
        <v>619</v>
      </c>
      <c r="C642" s="97">
        <v>39200</v>
      </c>
      <c r="E642" s="107" t="s">
        <v>299</v>
      </c>
      <c r="G642" s="118">
        <v>6.6</v>
      </c>
      <c r="H642" s="106" t="str">
        <f t="shared" si="385"/>
        <v>P, S, T &amp; D Plant - Commodity</v>
      </c>
      <c r="I642" s="98">
        <f>'DepExp. Class.'!L$108</f>
        <v>0</v>
      </c>
      <c r="J642" s="106">
        <f t="shared" si="386"/>
        <v>0</v>
      </c>
      <c r="K642" s="106">
        <f t="shared" si="387"/>
        <v>0</v>
      </c>
      <c r="L642" s="106">
        <f t="shared" si="388"/>
        <v>0</v>
      </c>
      <c r="M642" s="106">
        <f t="shared" si="389"/>
        <v>0</v>
      </c>
      <c r="N642" s="106">
        <f t="shared" si="390"/>
        <v>0</v>
      </c>
      <c r="O642" s="106">
        <f t="shared" si="391"/>
        <v>0</v>
      </c>
      <c r="P642" s="106">
        <f t="shared" si="392"/>
        <v>0</v>
      </c>
      <c r="Q642" s="106">
        <f t="shared" si="393"/>
        <v>0</v>
      </c>
      <c r="R642" s="106">
        <f t="shared" si="394"/>
        <v>0</v>
      </c>
      <c r="S642" s="106">
        <f t="shared" si="395"/>
        <v>0</v>
      </c>
      <c r="T642" s="106">
        <f t="shared" si="396"/>
        <v>0</v>
      </c>
      <c r="U642" s="106">
        <f t="shared" si="397"/>
        <v>0</v>
      </c>
      <c r="V642" s="106">
        <f t="shared" si="398"/>
        <v>0</v>
      </c>
      <c r="W642" s="106">
        <f t="shared" si="399"/>
        <v>0</v>
      </c>
      <c r="X642" s="106">
        <f t="shared" si="400"/>
        <v>0</v>
      </c>
      <c r="Y642" s="98">
        <f t="shared" si="401"/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3"/>
        <v>620</v>
      </c>
      <c r="C643" s="97">
        <v>39201</v>
      </c>
      <c r="E643" s="107" t="s">
        <v>300</v>
      </c>
      <c r="G643" s="118">
        <v>6.6</v>
      </c>
      <c r="H643" s="106" t="str">
        <f t="shared" si="385"/>
        <v>P, S, T &amp; D Plant - Commodity</v>
      </c>
      <c r="I643" s="98">
        <f>'DepExp. Class.'!L$109</f>
        <v>5.2169843870122818</v>
      </c>
      <c r="J643" s="106">
        <f t="shared" si="386"/>
        <v>2.0144858060062822</v>
      </c>
      <c r="K643" s="106">
        <f t="shared" si="387"/>
        <v>1.1914722438586294</v>
      </c>
      <c r="L643" s="106">
        <f t="shared" si="388"/>
        <v>2.2209146338304755E-2</v>
      </c>
      <c r="M643" s="106">
        <f t="shared" si="389"/>
        <v>0.98421729542973224</v>
      </c>
      <c r="N643" s="106">
        <f t="shared" si="390"/>
        <v>1.0045998953793336</v>
      </c>
      <c r="O643" s="106">
        <f t="shared" si="391"/>
        <v>0</v>
      </c>
      <c r="P643" s="106">
        <f t="shared" si="392"/>
        <v>0</v>
      </c>
      <c r="Q643" s="106">
        <f t="shared" si="393"/>
        <v>0</v>
      </c>
      <c r="R643" s="106">
        <f t="shared" si="394"/>
        <v>0</v>
      </c>
      <c r="S643" s="106">
        <f t="shared" si="395"/>
        <v>0</v>
      </c>
      <c r="T643" s="106">
        <f t="shared" si="396"/>
        <v>0</v>
      </c>
      <c r="U643" s="106">
        <f t="shared" si="397"/>
        <v>0</v>
      </c>
      <c r="V643" s="106">
        <f t="shared" si="398"/>
        <v>0</v>
      </c>
      <c r="W643" s="106">
        <f t="shared" si="399"/>
        <v>0</v>
      </c>
      <c r="X643" s="106">
        <f t="shared" si="400"/>
        <v>0</v>
      </c>
      <c r="Y643" s="98">
        <f t="shared" si="401"/>
        <v>0</v>
      </c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3"/>
        <v>621</v>
      </c>
      <c r="C644" s="97">
        <v>39202</v>
      </c>
      <c r="E644" s="107" t="s">
        <v>186</v>
      </c>
      <c r="G644" s="118">
        <v>6.6</v>
      </c>
      <c r="H644" s="106" t="str">
        <f t="shared" si="385"/>
        <v>P, S, T &amp; D Plant - Commodity</v>
      </c>
      <c r="I644" s="98">
        <f>'DepExp. Class.'!L$110</f>
        <v>0</v>
      </c>
      <c r="J644" s="106">
        <f t="shared" si="386"/>
        <v>0</v>
      </c>
      <c r="K644" s="106">
        <f t="shared" si="387"/>
        <v>0</v>
      </c>
      <c r="L644" s="106">
        <f t="shared" si="388"/>
        <v>0</v>
      </c>
      <c r="M644" s="106">
        <f t="shared" si="389"/>
        <v>0</v>
      </c>
      <c r="N644" s="106">
        <f t="shared" si="390"/>
        <v>0</v>
      </c>
      <c r="O644" s="106">
        <f t="shared" si="391"/>
        <v>0</v>
      </c>
      <c r="P644" s="106">
        <f t="shared" si="392"/>
        <v>0</v>
      </c>
      <c r="Q644" s="106">
        <f t="shared" si="393"/>
        <v>0</v>
      </c>
      <c r="R644" s="106">
        <f t="shared" si="394"/>
        <v>0</v>
      </c>
      <c r="S644" s="106">
        <f t="shared" si="395"/>
        <v>0</v>
      </c>
      <c r="T644" s="106">
        <f t="shared" si="396"/>
        <v>0</v>
      </c>
      <c r="U644" s="106">
        <f t="shared" si="397"/>
        <v>0</v>
      </c>
      <c r="V644" s="106">
        <f t="shared" si="398"/>
        <v>0</v>
      </c>
      <c r="W644" s="106">
        <f t="shared" si="399"/>
        <v>0</v>
      </c>
      <c r="X644" s="106">
        <f t="shared" si="400"/>
        <v>0</v>
      </c>
      <c r="Y644" s="98">
        <f t="shared" si="401"/>
        <v>0</v>
      </c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3"/>
        <v>622</v>
      </c>
      <c r="C645" s="97">
        <v>39300</v>
      </c>
      <c r="E645" s="107" t="s">
        <v>301</v>
      </c>
      <c r="G645" s="118">
        <v>6.6</v>
      </c>
      <c r="H645" s="106" t="str">
        <f t="shared" si="385"/>
        <v>P, S, T &amp; D Plant - Commodity</v>
      </c>
      <c r="I645" s="98">
        <f>'DepExp. Class.'!L$111</f>
        <v>2353.2602956279716</v>
      </c>
      <c r="J645" s="106">
        <f t="shared" si="386"/>
        <v>908.68768462916557</v>
      </c>
      <c r="K645" s="106">
        <f t="shared" si="387"/>
        <v>537.44541229517006</v>
      </c>
      <c r="L645" s="106">
        <f t="shared" si="388"/>
        <v>10.018029267604341</v>
      </c>
      <c r="M645" s="106">
        <f t="shared" si="389"/>
        <v>443.95752637694864</v>
      </c>
      <c r="N645" s="106">
        <f t="shared" si="390"/>
        <v>453.15164305908331</v>
      </c>
      <c r="O645" s="106">
        <f t="shared" si="391"/>
        <v>0</v>
      </c>
      <c r="P645" s="106">
        <f t="shared" si="392"/>
        <v>0</v>
      </c>
      <c r="Q645" s="106">
        <f t="shared" si="393"/>
        <v>0</v>
      </c>
      <c r="R645" s="106">
        <f t="shared" si="394"/>
        <v>0</v>
      </c>
      <c r="S645" s="106">
        <f t="shared" si="395"/>
        <v>0</v>
      </c>
      <c r="T645" s="106">
        <f t="shared" si="396"/>
        <v>0</v>
      </c>
      <c r="U645" s="106">
        <f t="shared" si="397"/>
        <v>0</v>
      </c>
      <c r="V645" s="106">
        <f t="shared" si="398"/>
        <v>0</v>
      </c>
      <c r="W645" s="106">
        <f t="shared" si="399"/>
        <v>0</v>
      </c>
      <c r="X645" s="106">
        <f t="shared" si="400"/>
        <v>0</v>
      </c>
      <c r="Y645" s="98">
        <f t="shared" si="401"/>
        <v>0</v>
      </c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3"/>
        <v>623</v>
      </c>
      <c r="C646" s="97">
        <v>39400</v>
      </c>
      <c r="E646" s="107" t="s">
        <v>302</v>
      </c>
      <c r="G646" s="118">
        <v>6.6</v>
      </c>
      <c r="H646" s="106" t="str">
        <f t="shared" si="385"/>
        <v>P, S, T &amp; D Plant - Commodity</v>
      </c>
      <c r="I646" s="98">
        <f>'DepExp. Class.'!L$112</f>
        <v>0</v>
      </c>
      <c r="J646" s="106">
        <f t="shared" si="386"/>
        <v>0</v>
      </c>
      <c r="K646" s="106">
        <f t="shared" si="387"/>
        <v>0</v>
      </c>
      <c r="L646" s="106">
        <f t="shared" si="388"/>
        <v>0</v>
      </c>
      <c r="M646" s="106">
        <f t="shared" si="389"/>
        <v>0</v>
      </c>
      <c r="N646" s="106">
        <f t="shared" si="390"/>
        <v>0</v>
      </c>
      <c r="O646" s="106">
        <f t="shared" si="391"/>
        <v>0</v>
      </c>
      <c r="P646" s="106">
        <f t="shared" si="392"/>
        <v>0</v>
      </c>
      <c r="Q646" s="106">
        <f t="shared" si="393"/>
        <v>0</v>
      </c>
      <c r="R646" s="106">
        <f t="shared" si="394"/>
        <v>0</v>
      </c>
      <c r="S646" s="106">
        <f t="shared" si="395"/>
        <v>0</v>
      </c>
      <c r="T646" s="106">
        <f t="shared" si="396"/>
        <v>0</v>
      </c>
      <c r="U646" s="106">
        <f t="shared" si="397"/>
        <v>0</v>
      </c>
      <c r="V646" s="106">
        <f t="shared" si="398"/>
        <v>0</v>
      </c>
      <c r="W646" s="106">
        <f t="shared" si="399"/>
        <v>0</v>
      </c>
      <c r="X646" s="106">
        <f t="shared" si="400"/>
        <v>0</v>
      </c>
      <c r="Y646" s="98">
        <f t="shared" si="401"/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3"/>
        <v>624</v>
      </c>
      <c r="C647" s="97">
        <v>39600</v>
      </c>
      <c r="E647" s="107" t="s">
        <v>303</v>
      </c>
      <c r="G647" s="118">
        <v>6.6</v>
      </c>
      <c r="H647" s="106" t="str">
        <f t="shared" si="385"/>
        <v>P, S, T &amp; D Plant - Commodity</v>
      </c>
      <c r="I647" s="98">
        <f>'DepExp. Class.'!L$113</f>
        <v>0</v>
      </c>
      <c r="J647" s="106">
        <f t="shared" si="386"/>
        <v>0</v>
      </c>
      <c r="K647" s="106">
        <f t="shared" si="387"/>
        <v>0</v>
      </c>
      <c r="L647" s="106">
        <f t="shared" si="388"/>
        <v>0</v>
      </c>
      <c r="M647" s="106">
        <f t="shared" si="389"/>
        <v>0</v>
      </c>
      <c r="N647" s="106">
        <f t="shared" si="390"/>
        <v>0</v>
      </c>
      <c r="O647" s="106">
        <f t="shared" si="391"/>
        <v>0</v>
      </c>
      <c r="P647" s="106">
        <f t="shared" si="392"/>
        <v>0</v>
      </c>
      <c r="Q647" s="106">
        <f t="shared" si="393"/>
        <v>0</v>
      </c>
      <c r="R647" s="106">
        <f t="shared" si="394"/>
        <v>0</v>
      </c>
      <c r="S647" s="106">
        <f t="shared" si="395"/>
        <v>0</v>
      </c>
      <c r="T647" s="106">
        <f t="shared" si="396"/>
        <v>0</v>
      </c>
      <c r="U647" s="106">
        <f t="shared" si="397"/>
        <v>0</v>
      </c>
      <c r="V647" s="106">
        <f t="shared" si="398"/>
        <v>0</v>
      </c>
      <c r="W647" s="106">
        <f t="shared" si="399"/>
        <v>0</v>
      </c>
      <c r="X647" s="106">
        <f t="shared" si="400"/>
        <v>0</v>
      </c>
      <c r="Y647" s="98">
        <f t="shared" si="401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3"/>
        <v>625</v>
      </c>
      <c r="C648" s="97">
        <v>39603</v>
      </c>
      <c r="E648" s="107" t="s">
        <v>304</v>
      </c>
      <c r="G648" s="118">
        <v>6.6</v>
      </c>
      <c r="H648" s="106" t="str">
        <f t="shared" si="385"/>
        <v>P, S, T &amp; D Plant - Commodity</v>
      </c>
      <c r="I648" s="98">
        <f>'DepExp. Class.'!L$114</f>
        <v>0</v>
      </c>
      <c r="J648" s="106">
        <f t="shared" si="386"/>
        <v>0</v>
      </c>
      <c r="K648" s="106">
        <f t="shared" si="387"/>
        <v>0</v>
      </c>
      <c r="L648" s="106">
        <f t="shared" si="388"/>
        <v>0</v>
      </c>
      <c r="M648" s="106">
        <f t="shared" si="389"/>
        <v>0</v>
      </c>
      <c r="N648" s="106">
        <f t="shared" si="390"/>
        <v>0</v>
      </c>
      <c r="O648" s="106">
        <f t="shared" si="391"/>
        <v>0</v>
      </c>
      <c r="P648" s="106">
        <f t="shared" si="392"/>
        <v>0</v>
      </c>
      <c r="Q648" s="106">
        <f t="shared" si="393"/>
        <v>0</v>
      </c>
      <c r="R648" s="106">
        <f t="shared" si="394"/>
        <v>0</v>
      </c>
      <c r="S648" s="106">
        <f t="shared" si="395"/>
        <v>0</v>
      </c>
      <c r="T648" s="106">
        <f t="shared" si="396"/>
        <v>0</v>
      </c>
      <c r="U648" s="106">
        <f t="shared" si="397"/>
        <v>0</v>
      </c>
      <c r="V648" s="106">
        <f t="shared" si="398"/>
        <v>0</v>
      </c>
      <c r="W648" s="106">
        <f t="shared" si="399"/>
        <v>0</v>
      </c>
      <c r="X648" s="106">
        <f t="shared" si="400"/>
        <v>0</v>
      </c>
      <c r="Y648" s="98">
        <f t="shared" si="401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3"/>
        <v>626</v>
      </c>
      <c r="C649" s="97">
        <v>39604</v>
      </c>
      <c r="E649" s="98" t="s">
        <v>305</v>
      </c>
      <c r="G649" s="118">
        <v>6.6</v>
      </c>
      <c r="H649" s="106" t="str">
        <f t="shared" si="385"/>
        <v>P, S, T &amp; D Plant - Commodity</v>
      </c>
      <c r="I649" s="98">
        <f>'DepExp. Class.'!L$115</f>
        <v>0</v>
      </c>
      <c r="J649" s="106">
        <f t="shared" si="386"/>
        <v>0</v>
      </c>
      <c r="K649" s="106">
        <f t="shared" si="387"/>
        <v>0</v>
      </c>
      <c r="L649" s="106">
        <f t="shared" si="388"/>
        <v>0</v>
      </c>
      <c r="M649" s="106">
        <f t="shared" si="389"/>
        <v>0</v>
      </c>
      <c r="N649" s="106">
        <f t="shared" si="390"/>
        <v>0</v>
      </c>
      <c r="O649" s="106">
        <f t="shared" si="391"/>
        <v>0</v>
      </c>
      <c r="P649" s="106">
        <f t="shared" si="392"/>
        <v>0</v>
      </c>
      <c r="Q649" s="106">
        <f t="shared" si="393"/>
        <v>0</v>
      </c>
      <c r="R649" s="106">
        <f t="shared" si="394"/>
        <v>0</v>
      </c>
      <c r="S649" s="106">
        <f t="shared" si="395"/>
        <v>0</v>
      </c>
      <c r="T649" s="106">
        <f t="shared" si="396"/>
        <v>0</v>
      </c>
      <c r="U649" s="106">
        <f t="shared" si="397"/>
        <v>0</v>
      </c>
      <c r="V649" s="106">
        <f t="shared" si="398"/>
        <v>0</v>
      </c>
      <c r="W649" s="106">
        <f t="shared" si="399"/>
        <v>0</v>
      </c>
      <c r="X649" s="106">
        <f t="shared" si="400"/>
        <v>0</v>
      </c>
      <c r="Y649" s="98">
        <f t="shared" si="401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3"/>
        <v>627</v>
      </c>
      <c r="C650" s="97">
        <v>39605</v>
      </c>
      <c r="E650" s="107" t="s">
        <v>306</v>
      </c>
      <c r="G650" s="118">
        <v>6.6</v>
      </c>
      <c r="H650" s="106" t="str">
        <f t="shared" si="385"/>
        <v>P, S, T &amp; D Plant - Commodity</v>
      </c>
      <c r="I650" s="98">
        <f>'DepExp. Class.'!L$116</f>
        <v>279.96677327346737</v>
      </c>
      <c r="J650" s="106">
        <f t="shared" si="386"/>
        <v>108.10634057422784</v>
      </c>
      <c r="K650" s="106">
        <f t="shared" si="387"/>
        <v>63.939742734984918</v>
      </c>
      <c r="L650" s="106">
        <f t="shared" si="388"/>
        <v>1.1918423702728989</v>
      </c>
      <c r="M650" s="106">
        <f t="shared" si="389"/>
        <v>52.817512946249195</v>
      </c>
      <c r="N650" s="106">
        <f t="shared" si="390"/>
        <v>53.911334647732538</v>
      </c>
      <c r="O650" s="106">
        <f t="shared" si="391"/>
        <v>0</v>
      </c>
      <c r="P650" s="106">
        <f t="shared" si="392"/>
        <v>0</v>
      </c>
      <c r="Q650" s="106">
        <f t="shared" si="393"/>
        <v>0</v>
      </c>
      <c r="R650" s="106">
        <f t="shared" si="394"/>
        <v>0</v>
      </c>
      <c r="S650" s="106">
        <f t="shared" si="395"/>
        <v>0</v>
      </c>
      <c r="T650" s="106">
        <f t="shared" si="396"/>
        <v>0</v>
      </c>
      <c r="U650" s="106">
        <f t="shared" si="397"/>
        <v>0</v>
      </c>
      <c r="V650" s="106">
        <f t="shared" si="398"/>
        <v>0</v>
      </c>
      <c r="W650" s="106">
        <f t="shared" si="399"/>
        <v>0</v>
      </c>
      <c r="X650" s="106">
        <f t="shared" si="400"/>
        <v>0</v>
      </c>
      <c r="Y650" s="98">
        <f t="shared" si="401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3"/>
        <v>628</v>
      </c>
      <c r="C651" s="97">
        <v>39700</v>
      </c>
      <c r="E651" s="107" t="s">
        <v>307</v>
      </c>
      <c r="G651" s="118">
        <v>6.6</v>
      </c>
      <c r="H651" s="106" t="str">
        <f t="shared" si="385"/>
        <v>P, S, T &amp; D Plant - Commodity</v>
      </c>
      <c r="I651" s="98">
        <f>'DepExp. Class.'!L$117</f>
        <v>0</v>
      </c>
      <c r="J651" s="106">
        <f t="shared" si="386"/>
        <v>0</v>
      </c>
      <c r="K651" s="106">
        <f t="shared" si="387"/>
        <v>0</v>
      </c>
      <c r="L651" s="106">
        <f t="shared" si="388"/>
        <v>0</v>
      </c>
      <c r="M651" s="106">
        <f t="shared" si="389"/>
        <v>0</v>
      </c>
      <c r="N651" s="106">
        <f t="shared" si="390"/>
        <v>0</v>
      </c>
      <c r="O651" s="106">
        <f t="shared" si="391"/>
        <v>0</v>
      </c>
      <c r="P651" s="106">
        <f t="shared" si="392"/>
        <v>0</v>
      </c>
      <c r="Q651" s="106">
        <f t="shared" si="393"/>
        <v>0</v>
      </c>
      <c r="R651" s="106">
        <f t="shared" si="394"/>
        <v>0</v>
      </c>
      <c r="S651" s="106">
        <f t="shared" si="395"/>
        <v>0</v>
      </c>
      <c r="T651" s="106">
        <f t="shared" si="396"/>
        <v>0</v>
      </c>
      <c r="U651" s="106">
        <f t="shared" si="397"/>
        <v>0</v>
      </c>
      <c r="V651" s="106">
        <f t="shared" si="398"/>
        <v>0</v>
      </c>
      <c r="W651" s="106">
        <f t="shared" si="399"/>
        <v>0</v>
      </c>
      <c r="X651" s="106">
        <f t="shared" si="400"/>
        <v>0</v>
      </c>
      <c r="Y651" s="98">
        <f t="shared" si="401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3"/>
        <v>629</v>
      </c>
      <c r="C652" s="97">
        <v>39701</v>
      </c>
      <c r="E652" s="107" t="s">
        <v>308</v>
      </c>
      <c r="G652" s="118">
        <v>6.6</v>
      </c>
      <c r="H652" s="106" t="str">
        <f t="shared" si="385"/>
        <v>P, S, T &amp; D Plant - Commodity</v>
      </c>
      <c r="I652" s="98">
        <f>'DepExp. Class.'!L$118</f>
        <v>0</v>
      </c>
      <c r="J652" s="106">
        <f t="shared" si="386"/>
        <v>0</v>
      </c>
      <c r="K652" s="106">
        <f t="shared" si="387"/>
        <v>0</v>
      </c>
      <c r="L652" s="106">
        <f t="shared" si="388"/>
        <v>0</v>
      </c>
      <c r="M652" s="106">
        <f t="shared" si="389"/>
        <v>0</v>
      </c>
      <c r="N652" s="106">
        <f t="shared" si="390"/>
        <v>0</v>
      </c>
      <c r="O652" s="106">
        <f t="shared" si="391"/>
        <v>0</v>
      </c>
      <c r="P652" s="106">
        <f t="shared" si="392"/>
        <v>0</v>
      </c>
      <c r="Q652" s="106">
        <f t="shared" si="393"/>
        <v>0</v>
      </c>
      <c r="R652" s="106">
        <f t="shared" si="394"/>
        <v>0</v>
      </c>
      <c r="S652" s="106">
        <f t="shared" si="395"/>
        <v>0</v>
      </c>
      <c r="T652" s="106">
        <f t="shared" si="396"/>
        <v>0</v>
      </c>
      <c r="U652" s="106">
        <f t="shared" si="397"/>
        <v>0</v>
      </c>
      <c r="V652" s="106">
        <f t="shared" si="398"/>
        <v>0</v>
      </c>
      <c r="W652" s="106">
        <f t="shared" si="399"/>
        <v>0</v>
      </c>
      <c r="X652" s="106">
        <f t="shared" si="400"/>
        <v>0</v>
      </c>
      <c r="Y652" s="98">
        <f t="shared" si="401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3"/>
        <v>630</v>
      </c>
      <c r="C653" s="97">
        <v>39702</v>
      </c>
      <c r="E653" s="107" t="s">
        <v>309</v>
      </c>
      <c r="G653" s="118">
        <v>6.6</v>
      </c>
      <c r="H653" s="106" t="str">
        <f t="shared" si="385"/>
        <v>P, S, T &amp; D Plant - Commodity</v>
      </c>
      <c r="I653" s="98">
        <f>'DepExp. Class.'!L$119</f>
        <v>0</v>
      </c>
      <c r="J653" s="106">
        <f t="shared" si="386"/>
        <v>0</v>
      </c>
      <c r="K653" s="106">
        <f t="shared" si="387"/>
        <v>0</v>
      </c>
      <c r="L653" s="106">
        <f t="shared" si="388"/>
        <v>0</v>
      </c>
      <c r="M653" s="106">
        <f t="shared" si="389"/>
        <v>0</v>
      </c>
      <c r="N653" s="106">
        <f t="shared" si="390"/>
        <v>0</v>
      </c>
      <c r="O653" s="106">
        <f t="shared" si="391"/>
        <v>0</v>
      </c>
      <c r="P653" s="106">
        <f t="shared" si="392"/>
        <v>0</v>
      </c>
      <c r="Q653" s="106">
        <f t="shared" si="393"/>
        <v>0</v>
      </c>
      <c r="R653" s="106">
        <f t="shared" si="394"/>
        <v>0</v>
      </c>
      <c r="S653" s="106">
        <f t="shared" si="395"/>
        <v>0</v>
      </c>
      <c r="T653" s="106">
        <f t="shared" si="396"/>
        <v>0</v>
      </c>
      <c r="U653" s="106">
        <f t="shared" si="397"/>
        <v>0</v>
      </c>
      <c r="V653" s="106">
        <f t="shared" si="398"/>
        <v>0</v>
      </c>
      <c r="W653" s="106">
        <f t="shared" si="399"/>
        <v>0</v>
      </c>
      <c r="X653" s="106">
        <f t="shared" si="400"/>
        <v>0</v>
      </c>
      <c r="Y653" s="98">
        <f t="shared" si="401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3"/>
        <v>631</v>
      </c>
      <c r="C654" s="97">
        <v>39705</v>
      </c>
      <c r="E654" s="107" t="s">
        <v>310</v>
      </c>
      <c r="G654" s="118">
        <v>6.6</v>
      </c>
      <c r="H654" s="106" t="str">
        <f t="shared" si="385"/>
        <v>P, S, T &amp; D Plant - Commodity</v>
      </c>
      <c r="I654" s="98">
        <f>'DepExp. Class.'!L$120</f>
        <v>2559.9758199167441</v>
      </c>
      <c r="J654" s="106">
        <f t="shared" si="386"/>
        <v>988.50879557547637</v>
      </c>
      <c r="K654" s="106">
        <f t="shared" si="387"/>
        <v>584.65579118338599</v>
      </c>
      <c r="L654" s="106">
        <f t="shared" si="388"/>
        <v>10.898034839550846</v>
      </c>
      <c r="M654" s="106">
        <f t="shared" si="389"/>
        <v>482.95572517266146</v>
      </c>
      <c r="N654" s="106">
        <f t="shared" si="390"/>
        <v>492.95747314566967</v>
      </c>
      <c r="O654" s="106">
        <f t="shared" si="391"/>
        <v>0</v>
      </c>
      <c r="P654" s="106">
        <f t="shared" si="392"/>
        <v>0</v>
      </c>
      <c r="Q654" s="106">
        <f t="shared" si="393"/>
        <v>0</v>
      </c>
      <c r="R654" s="106">
        <f t="shared" si="394"/>
        <v>0</v>
      </c>
      <c r="S654" s="106">
        <f t="shared" si="395"/>
        <v>0</v>
      </c>
      <c r="T654" s="106">
        <f t="shared" si="396"/>
        <v>0</v>
      </c>
      <c r="U654" s="106">
        <f t="shared" si="397"/>
        <v>0</v>
      </c>
      <c r="V654" s="106">
        <f t="shared" si="398"/>
        <v>0</v>
      </c>
      <c r="W654" s="106">
        <f t="shared" si="399"/>
        <v>0</v>
      </c>
      <c r="X654" s="106">
        <f t="shared" si="400"/>
        <v>0</v>
      </c>
      <c r="Y654" s="98">
        <f t="shared" si="401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3"/>
        <v>632</v>
      </c>
      <c r="C655" s="97">
        <v>39800</v>
      </c>
      <c r="E655" s="107" t="s">
        <v>311</v>
      </c>
      <c r="G655" s="118">
        <v>6.6</v>
      </c>
      <c r="H655" s="106" t="str">
        <f t="shared" si="385"/>
        <v>P, S, T &amp; D Plant - Commodity</v>
      </c>
      <c r="I655" s="98">
        <f>'DepExp. Class.'!L$121</f>
        <v>0</v>
      </c>
      <c r="J655" s="106">
        <f t="shared" si="386"/>
        <v>0</v>
      </c>
      <c r="K655" s="106">
        <f t="shared" si="387"/>
        <v>0</v>
      </c>
      <c r="L655" s="106">
        <f t="shared" si="388"/>
        <v>0</v>
      </c>
      <c r="M655" s="106">
        <f t="shared" si="389"/>
        <v>0</v>
      </c>
      <c r="N655" s="106">
        <f t="shared" si="390"/>
        <v>0</v>
      </c>
      <c r="O655" s="106">
        <f t="shared" si="391"/>
        <v>0</v>
      </c>
      <c r="P655" s="106">
        <f t="shared" si="392"/>
        <v>0</v>
      </c>
      <c r="Q655" s="106">
        <f t="shared" si="393"/>
        <v>0</v>
      </c>
      <c r="R655" s="106">
        <f t="shared" si="394"/>
        <v>0</v>
      </c>
      <c r="S655" s="106">
        <f t="shared" si="395"/>
        <v>0</v>
      </c>
      <c r="T655" s="106">
        <f t="shared" si="396"/>
        <v>0</v>
      </c>
      <c r="U655" s="106">
        <f t="shared" si="397"/>
        <v>0</v>
      </c>
      <c r="V655" s="106">
        <f t="shared" si="398"/>
        <v>0</v>
      </c>
      <c r="W655" s="106">
        <f t="shared" si="399"/>
        <v>0</v>
      </c>
      <c r="X655" s="106">
        <f t="shared" si="400"/>
        <v>0</v>
      </c>
      <c r="Y655" s="98">
        <f t="shared" si="401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3"/>
        <v>633</v>
      </c>
      <c r="C656" s="97">
        <v>39900</v>
      </c>
      <c r="E656" s="107" t="s">
        <v>312</v>
      </c>
      <c r="G656" s="118">
        <v>6.6</v>
      </c>
      <c r="H656" s="106" t="str">
        <f t="shared" si="385"/>
        <v>P, S, T &amp; D Plant - Commodity</v>
      </c>
      <c r="I656" s="98">
        <f>'DepExp. Class.'!L$122</f>
        <v>50.507446380280832</v>
      </c>
      <c r="J656" s="106">
        <f t="shared" si="386"/>
        <v>19.502940067062077</v>
      </c>
      <c r="K656" s="106">
        <f t="shared" si="387"/>
        <v>11.535058571403184</v>
      </c>
      <c r="L656" s="106">
        <f t="shared" si="388"/>
        <v>0.21501449585056942</v>
      </c>
      <c r="M656" s="106">
        <f t="shared" si="389"/>
        <v>9.5285510915494314</v>
      </c>
      <c r="N656" s="106">
        <f t="shared" si="390"/>
        <v>9.725882154415574</v>
      </c>
      <c r="O656" s="106">
        <f t="shared" si="391"/>
        <v>0</v>
      </c>
      <c r="P656" s="106">
        <f t="shared" si="392"/>
        <v>0</v>
      </c>
      <c r="Q656" s="106">
        <f t="shared" si="393"/>
        <v>0</v>
      </c>
      <c r="R656" s="106">
        <f t="shared" si="394"/>
        <v>0</v>
      </c>
      <c r="S656" s="106">
        <f t="shared" si="395"/>
        <v>0</v>
      </c>
      <c r="T656" s="106">
        <f t="shared" si="396"/>
        <v>0</v>
      </c>
      <c r="U656" s="106">
        <f t="shared" si="397"/>
        <v>0</v>
      </c>
      <c r="V656" s="106">
        <f t="shared" si="398"/>
        <v>0</v>
      </c>
      <c r="W656" s="106">
        <f t="shared" si="399"/>
        <v>0</v>
      </c>
      <c r="X656" s="106">
        <f t="shared" si="400"/>
        <v>0</v>
      </c>
      <c r="Y656" s="98">
        <f t="shared" si="401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3"/>
        <v>634</v>
      </c>
      <c r="C657" s="97">
        <v>39901</v>
      </c>
      <c r="E657" s="107" t="s">
        <v>313</v>
      </c>
      <c r="G657" s="118">
        <v>6.6</v>
      </c>
      <c r="H657" s="106" t="str">
        <f t="shared" si="385"/>
        <v>P, S, T &amp; D Plant - Commodity</v>
      </c>
      <c r="I657" s="98">
        <f>'DepExp. Class.'!L$123</f>
        <v>0</v>
      </c>
      <c r="J657" s="106">
        <f t="shared" si="386"/>
        <v>0</v>
      </c>
      <c r="K657" s="106">
        <f t="shared" si="387"/>
        <v>0</v>
      </c>
      <c r="L657" s="106">
        <f t="shared" si="388"/>
        <v>0</v>
      </c>
      <c r="M657" s="106">
        <f t="shared" si="389"/>
        <v>0</v>
      </c>
      <c r="N657" s="106">
        <f t="shared" si="390"/>
        <v>0</v>
      </c>
      <c r="O657" s="106">
        <f t="shared" si="391"/>
        <v>0</v>
      </c>
      <c r="P657" s="106">
        <f t="shared" si="392"/>
        <v>0</v>
      </c>
      <c r="Q657" s="106">
        <f t="shared" si="393"/>
        <v>0</v>
      </c>
      <c r="R657" s="106">
        <f t="shared" si="394"/>
        <v>0</v>
      </c>
      <c r="S657" s="106">
        <f t="shared" si="395"/>
        <v>0</v>
      </c>
      <c r="T657" s="106">
        <f t="shared" si="396"/>
        <v>0</v>
      </c>
      <c r="U657" s="106">
        <f t="shared" si="397"/>
        <v>0</v>
      </c>
      <c r="V657" s="106">
        <f t="shared" si="398"/>
        <v>0</v>
      </c>
      <c r="W657" s="106">
        <f t="shared" si="399"/>
        <v>0</v>
      </c>
      <c r="X657" s="106">
        <f t="shared" si="400"/>
        <v>0</v>
      </c>
      <c r="Y657" s="98">
        <f t="shared" si="401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3"/>
        <v>635</v>
      </c>
      <c r="C658" s="97">
        <v>39902</v>
      </c>
      <c r="E658" s="107" t="s">
        <v>314</v>
      </c>
      <c r="G658" s="118">
        <v>6.6</v>
      </c>
      <c r="H658" s="106" t="str">
        <f t="shared" si="385"/>
        <v>P, S, T &amp; D Plant - Commodity</v>
      </c>
      <c r="I658" s="98">
        <f>'DepExp. Class.'!L$124</f>
        <v>189.81562480673389</v>
      </c>
      <c r="J658" s="106">
        <f t="shared" si="386"/>
        <v>73.295385526420063</v>
      </c>
      <c r="K658" s="106">
        <f t="shared" si="387"/>
        <v>43.350723642365871</v>
      </c>
      <c r="L658" s="106">
        <f t="shared" si="388"/>
        <v>0.80806126219667729</v>
      </c>
      <c r="M658" s="106">
        <f t="shared" si="389"/>
        <v>35.809925240082691</v>
      </c>
      <c r="N658" s="106">
        <f t="shared" si="390"/>
        <v>36.551529135668623</v>
      </c>
      <c r="O658" s="106">
        <f t="shared" si="391"/>
        <v>0</v>
      </c>
      <c r="P658" s="106">
        <f t="shared" si="392"/>
        <v>0</v>
      </c>
      <c r="Q658" s="106">
        <f t="shared" si="393"/>
        <v>0</v>
      </c>
      <c r="R658" s="106">
        <f t="shared" si="394"/>
        <v>0</v>
      </c>
      <c r="S658" s="106">
        <f t="shared" si="395"/>
        <v>0</v>
      </c>
      <c r="T658" s="106">
        <f t="shared" si="396"/>
        <v>0</v>
      </c>
      <c r="U658" s="106">
        <f t="shared" si="397"/>
        <v>0</v>
      </c>
      <c r="V658" s="106">
        <f t="shared" si="398"/>
        <v>0</v>
      </c>
      <c r="W658" s="106">
        <f t="shared" si="399"/>
        <v>0</v>
      </c>
      <c r="X658" s="106">
        <f t="shared" si="400"/>
        <v>0</v>
      </c>
      <c r="Y658" s="98">
        <f t="shared" si="401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3"/>
        <v>636</v>
      </c>
      <c r="C659" s="97">
        <v>39903</v>
      </c>
      <c r="E659" s="107" t="s">
        <v>315</v>
      </c>
      <c r="G659" s="118">
        <v>6.6</v>
      </c>
      <c r="H659" s="106" t="str">
        <f t="shared" si="385"/>
        <v>P, S, T &amp; D Plant - Commodity</v>
      </c>
      <c r="I659" s="98">
        <f>'DepExp. Class.'!L$125</f>
        <v>0</v>
      </c>
      <c r="J659" s="106">
        <f t="shared" si="386"/>
        <v>0</v>
      </c>
      <c r="K659" s="106">
        <f t="shared" si="387"/>
        <v>0</v>
      </c>
      <c r="L659" s="106">
        <f t="shared" si="388"/>
        <v>0</v>
      </c>
      <c r="M659" s="106">
        <f t="shared" si="389"/>
        <v>0</v>
      </c>
      <c r="N659" s="106">
        <f t="shared" si="390"/>
        <v>0</v>
      </c>
      <c r="O659" s="106">
        <f t="shared" si="391"/>
        <v>0</v>
      </c>
      <c r="P659" s="106">
        <f t="shared" si="392"/>
        <v>0</v>
      </c>
      <c r="Q659" s="106">
        <f t="shared" si="393"/>
        <v>0</v>
      </c>
      <c r="R659" s="106">
        <f t="shared" si="394"/>
        <v>0</v>
      </c>
      <c r="S659" s="106">
        <f t="shared" si="395"/>
        <v>0</v>
      </c>
      <c r="T659" s="106">
        <f t="shared" si="396"/>
        <v>0</v>
      </c>
      <c r="U659" s="106">
        <f t="shared" si="397"/>
        <v>0</v>
      </c>
      <c r="V659" s="106">
        <f t="shared" si="398"/>
        <v>0</v>
      </c>
      <c r="W659" s="106">
        <f t="shared" si="399"/>
        <v>0</v>
      </c>
      <c r="X659" s="106">
        <f t="shared" si="400"/>
        <v>0</v>
      </c>
      <c r="Y659" s="98">
        <f t="shared" si="401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3"/>
        <v>637</v>
      </c>
      <c r="C660" s="97">
        <v>39904</v>
      </c>
      <c r="E660" s="107" t="s">
        <v>316</v>
      </c>
      <c r="G660" s="118">
        <v>6.6</v>
      </c>
      <c r="H660" s="106" t="str">
        <f t="shared" si="385"/>
        <v>P, S, T &amp; D Plant - Commodity</v>
      </c>
      <c r="I660" s="98">
        <f>'DepExp. Class.'!L$126</f>
        <v>0</v>
      </c>
      <c r="J660" s="106">
        <f t="shared" si="386"/>
        <v>0</v>
      </c>
      <c r="K660" s="106">
        <f t="shared" si="387"/>
        <v>0</v>
      </c>
      <c r="L660" s="106">
        <f t="shared" si="388"/>
        <v>0</v>
      </c>
      <c r="M660" s="106">
        <f t="shared" si="389"/>
        <v>0</v>
      </c>
      <c r="N660" s="106">
        <f t="shared" si="390"/>
        <v>0</v>
      </c>
      <c r="O660" s="106">
        <f t="shared" si="391"/>
        <v>0</v>
      </c>
      <c r="P660" s="106">
        <f t="shared" si="392"/>
        <v>0</v>
      </c>
      <c r="Q660" s="106">
        <f t="shared" si="393"/>
        <v>0</v>
      </c>
      <c r="R660" s="106">
        <f t="shared" si="394"/>
        <v>0</v>
      </c>
      <c r="S660" s="106">
        <f t="shared" si="395"/>
        <v>0</v>
      </c>
      <c r="T660" s="106">
        <f t="shared" si="396"/>
        <v>0</v>
      </c>
      <c r="U660" s="106">
        <f t="shared" si="397"/>
        <v>0</v>
      </c>
      <c r="V660" s="106">
        <f t="shared" si="398"/>
        <v>0</v>
      </c>
      <c r="W660" s="106">
        <f t="shared" si="399"/>
        <v>0</v>
      </c>
      <c r="X660" s="106">
        <f t="shared" si="400"/>
        <v>0</v>
      </c>
      <c r="Y660" s="98">
        <f t="shared" si="401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3"/>
        <v>638</v>
      </c>
      <c r="C661" s="97">
        <v>39905</v>
      </c>
      <c r="E661" s="107" t="s">
        <v>317</v>
      </c>
      <c r="G661" s="118">
        <v>6.6</v>
      </c>
      <c r="H661" s="106" t="str">
        <f t="shared" si="385"/>
        <v>P, S, T &amp; D Plant - Commodity</v>
      </c>
      <c r="I661" s="98">
        <f>'DepExp. Class.'!L$127</f>
        <v>34.487266111999261</v>
      </c>
      <c r="J661" s="106">
        <f t="shared" si="386"/>
        <v>13.316909332437383</v>
      </c>
      <c r="K661" s="106">
        <f t="shared" si="387"/>
        <v>7.8763165251766525</v>
      </c>
      <c r="L661" s="106">
        <f t="shared" si="388"/>
        <v>0.14681522563039384</v>
      </c>
      <c r="M661" s="106">
        <f t="shared" si="389"/>
        <v>6.5062421624298148</v>
      </c>
      <c r="N661" s="106">
        <f t="shared" si="390"/>
        <v>6.640982866325019</v>
      </c>
      <c r="O661" s="106">
        <f t="shared" si="391"/>
        <v>0</v>
      </c>
      <c r="P661" s="106">
        <f t="shared" si="392"/>
        <v>0</v>
      </c>
      <c r="Q661" s="106">
        <f t="shared" si="393"/>
        <v>0</v>
      </c>
      <c r="R661" s="106">
        <f t="shared" si="394"/>
        <v>0</v>
      </c>
      <c r="S661" s="106">
        <f t="shared" si="395"/>
        <v>0</v>
      </c>
      <c r="T661" s="106">
        <f t="shared" si="396"/>
        <v>0</v>
      </c>
      <c r="U661" s="106">
        <f t="shared" si="397"/>
        <v>0</v>
      </c>
      <c r="V661" s="106">
        <f t="shared" si="398"/>
        <v>0</v>
      </c>
      <c r="W661" s="106">
        <f t="shared" si="399"/>
        <v>0</v>
      </c>
      <c r="X661" s="106">
        <f t="shared" si="400"/>
        <v>0</v>
      </c>
      <c r="Y661" s="98">
        <f t="shared" si="401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3"/>
        <v>639</v>
      </c>
      <c r="C662" s="97">
        <v>39906</v>
      </c>
      <c r="E662" s="107" t="s">
        <v>318</v>
      </c>
      <c r="G662" s="118">
        <v>6.6</v>
      </c>
      <c r="H662" s="106" t="str">
        <f t="shared" si="385"/>
        <v>P, S, T &amp; D Plant - Commodity</v>
      </c>
      <c r="I662" s="98">
        <f>'DepExp. Class.'!L$128</f>
        <v>0</v>
      </c>
      <c r="J662" s="106">
        <f t="shared" si="386"/>
        <v>0</v>
      </c>
      <c r="K662" s="106">
        <f t="shared" si="387"/>
        <v>0</v>
      </c>
      <c r="L662" s="106">
        <f t="shared" si="388"/>
        <v>0</v>
      </c>
      <c r="M662" s="106">
        <f t="shared" si="389"/>
        <v>0</v>
      </c>
      <c r="N662" s="106">
        <f t="shared" si="390"/>
        <v>0</v>
      </c>
      <c r="O662" s="106">
        <f t="shared" si="391"/>
        <v>0</v>
      </c>
      <c r="P662" s="106">
        <f t="shared" si="392"/>
        <v>0</v>
      </c>
      <c r="Q662" s="106">
        <f t="shared" si="393"/>
        <v>0</v>
      </c>
      <c r="R662" s="106">
        <f t="shared" si="394"/>
        <v>0</v>
      </c>
      <c r="S662" s="106">
        <f t="shared" si="395"/>
        <v>0</v>
      </c>
      <c r="T662" s="106">
        <f t="shared" si="396"/>
        <v>0</v>
      </c>
      <c r="U662" s="106">
        <f t="shared" si="397"/>
        <v>0</v>
      </c>
      <c r="V662" s="106">
        <f t="shared" si="398"/>
        <v>0</v>
      </c>
      <c r="W662" s="106">
        <f t="shared" si="399"/>
        <v>0</v>
      </c>
      <c r="X662" s="106">
        <f t="shared" si="400"/>
        <v>0</v>
      </c>
      <c r="Y662" s="98">
        <f t="shared" si="401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3"/>
        <v>640</v>
      </c>
      <c r="C663" s="97">
        <v>39907</v>
      </c>
      <c r="E663" s="107" t="s">
        <v>319</v>
      </c>
      <c r="G663" s="118">
        <v>6.6</v>
      </c>
      <c r="H663" s="106" t="str">
        <f t="shared" si="385"/>
        <v>P, S, T &amp; D Plant - Commodity</v>
      </c>
      <c r="I663" s="98">
        <f>'DepExp. Class.'!L$129</f>
        <v>0</v>
      </c>
      <c r="J663" s="106">
        <f t="shared" si="386"/>
        <v>0</v>
      </c>
      <c r="K663" s="106">
        <f t="shared" si="387"/>
        <v>0</v>
      </c>
      <c r="L663" s="106">
        <f t="shared" si="388"/>
        <v>0</v>
      </c>
      <c r="M663" s="106">
        <f t="shared" si="389"/>
        <v>0</v>
      </c>
      <c r="N663" s="106">
        <f t="shared" si="390"/>
        <v>0</v>
      </c>
      <c r="O663" s="106">
        <f t="shared" si="391"/>
        <v>0</v>
      </c>
      <c r="P663" s="106">
        <f t="shared" si="392"/>
        <v>0</v>
      </c>
      <c r="Q663" s="106">
        <f t="shared" si="393"/>
        <v>0</v>
      </c>
      <c r="R663" s="106">
        <f t="shared" si="394"/>
        <v>0</v>
      </c>
      <c r="S663" s="106">
        <f t="shared" si="395"/>
        <v>0</v>
      </c>
      <c r="T663" s="106">
        <f t="shared" si="396"/>
        <v>0</v>
      </c>
      <c r="U663" s="106">
        <f t="shared" si="397"/>
        <v>0</v>
      </c>
      <c r="V663" s="106">
        <f t="shared" si="398"/>
        <v>0</v>
      </c>
      <c r="W663" s="106">
        <f t="shared" si="399"/>
        <v>0</v>
      </c>
      <c r="X663" s="106">
        <f t="shared" si="400"/>
        <v>0</v>
      </c>
      <c r="Y663" s="98">
        <f t="shared" si="401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3"/>
        <v>641</v>
      </c>
      <c r="C664" s="97">
        <v>39908</v>
      </c>
      <c r="E664" s="107" t="s">
        <v>320</v>
      </c>
      <c r="G664" s="118">
        <v>6.6</v>
      </c>
      <c r="H664" s="106" t="str">
        <f t="shared" si="385"/>
        <v>P, S, T &amp; D Plant - Commodity</v>
      </c>
      <c r="I664" s="98">
        <f>'DepExp. Class.'!L$130</f>
        <v>49.437559623025926</v>
      </c>
      <c r="J664" s="106">
        <f t="shared" si="386"/>
        <v>19.089814106422889</v>
      </c>
      <c r="K664" s="106">
        <f t="shared" si="387"/>
        <v>11.290714275776267</v>
      </c>
      <c r="L664" s="106">
        <f t="shared" si="388"/>
        <v>0.21045989691091332</v>
      </c>
      <c r="M664" s="106">
        <f t="shared" si="389"/>
        <v>9.3267101480988508</v>
      </c>
      <c r="N664" s="106">
        <f t="shared" si="390"/>
        <v>9.5198611958170112</v>
      </c>
      <c r="O664" s="106">
        <f t="shared" si="391"/>
        <v>0</v>
      </c>
      <c r="P664" s="106">
        <f t="shared" si="392"/>
        <v>0</v>
      </c>
      <c r="Q664" s="106">
        <f t="shared" si="393"/>
        <v>0</v>
      </c>
      <c r="R664" s="106">
        <f t="shared" si="394"/>
        <v>0</v>
      </c>
      <c r="S664" s="106">
        <f t="shared" si="395"/>
        <v>0</v>
      </c>
      <c r="T664" s="106">
        <f t="shared" si="396"/>
        <v>0</v>
      </c>
      <c r="U664" s="106">
        <f t="shared" si="397"/>
        <v>0</v>
      </c>
      <c r="V664" s="106">
        <f t="shared" si="398"/>
        <v>0</v>
      </c>
      <c r="W664" s="106">
        <f t="shared" si="399"/>
        <v>0</v>
      </c>
      <c r="X664" s="106">
        <f t="shared" si="400"/>
        <v>0</v>
      </c>
      <c r="Y664" s="98">
        <f t="shared" si="401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3"/>
        <v>642</v>
      </c>
      <c r="C665" s="97">
        <v>40600</v>
      </c>
      <c r="E665" s="107" t="s">
        <v>548</v>
      </c>
      <c r="G665" s="118">
        <v>6.6</v>
      </c>
      <c r="H665" s="106" t="str">
        <f t="shared" si="385"/>
        <v>P, S, T &amp; D Plant - Commodity</v>
      </c>
      <c r="I665" s="98">
        <f>'DepExp. Class.'!L$131</f>
        <v>490.95378068999742</v>
      </c>
      <c r="J665" s="106">
        <f t="shared" si="386"/>
        <v>189.57684156910489</v>
      </c>
      <c r="K665" s="106">
        <f t="shared" si="387"/>
        <v>112.12565714512105</v>
      </c>
      <c r="L665" s="106">
        <f t="shared" si="388"/>
        <v>2.0900320092643709</v>
      </c>
      <c r="M665" s="106">
        <f t="shared" si="389"/>
        <v>92.62155420948811</v>
      </c>
      <c r="N665" s="106">
        <f t="shared" si="390"/>
        <v>94.539695757019061</v>
      </c>
      <c r="O665" s="106">
        <f t="shared" si="391"/>
        <v>0</v>
      </c>
      <c r="P665" s="106">
        <f t="shared" si="392"/>
        <v>0</v>
      </c>
      <c r="Q665" s="106">
        <f t="shared" si="393"/>
        <v>0</v>
      </c>
      <c r="R665" s="106">
        <f t="shared" si="394"/>
        <v>0</v>
      </c>
      <c r="S665" s="106">
        <f t="shared" si="395"/>
        <v>0</v>
      </c>
      <c r="T665" s="106">
        <f t="shared" si="396"/>
        <v>0</v>
      </c>
      <c r="U665" s="106">
        <f t="shared" si="397"/>
        <v>0</v>
      </c>
      <c r="V665" s="106">
        <f t="shared" si="398"/>
        <v>0</v>
      </c>
      <c r="W665" s="106">
        <f t="shared" si="399"/>
        <v>0</v>
      </c>
      <c r="X665" s="106">
        <f t="shared" si="400"/>
        <v>0</v>
      </c>
      <c r="Y665" s="98">
        <f t="shared" si="401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3"/>
        <v>643</v>
      </c>
      <c r="C666" s="103"/>
      <c r="E666" s="107"/>
      <c r="G666" s="118"/>
      <c r="H666" s="106"/>
      <c r="I666" s="98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98"/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3"/>
        <v>644</v>
      </c>
      <c r="G667" s="11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3"/>
        <v>645</v>
      </c>
      <c r="D668" s="97" t="s">
        <v>149</v>
      </c>
      <c r="G668" s="118"/>
      <c r="H668" s="106"/>
      <c r="I668" s="98">
        <f>'DepExp. Class.'!L$134</f>
        <v>9339.3725976564074</v>
      </c>
      <c r="J668" s="98">
        <f>SUM(J632:J666)</f>
        <v>3606.3043588592136</v>
      </c>
      <c r="K668" s="98">
        <f t="shared" ref="K668:X668" si="402">SUM(K632:K666)</f>
        <v>2132.9569727798535</v>
      </c>
      <c r="L668" s="98">
        <f t="shared" si="402"/>
        <v>39.758503637786767</v>
      </c>
      <c r="M668" s="98">
        <f t="shared" si="402"/>
        <v>1761.9320582901148</v>
      </c>
      <c r="N668" s="98">
        <f t="shared" si="402"/>
        <v>1798.4207040894398</v>
      </c>
      <c r="O668" s="98">
        <f t="shared" si="402"/>
        <v>0</v>
      </c>
      <c r="P668" s="98">
        <f t="shared" si="402"/>
        <v>0</v>
      </c>
      <c r="Q668" s="98">
        <f t="shared" si="402"/>
        <v>0</v>
      </c>
      <c r="R668" s="98">
        <f t="shared" si="402"/>
        <v>0</v>
      </c>
      <c r="S668" s="98">
        <f t="shared" si="402"/>
        <v>0</v>
      </c>
      <c r="T668" s="98">
        <f t="shared" si="402"/>
        <v>0</v>
      </c>
      <c r="U668" s="98">
        <f t="shared" si="402"/>
        <v>0</v>
      </c>
      <c r="V668" s="98">
        <f t="shared" si="402"/>
        <v>0</v>
      </c>
      <c r="W668" s="98">
        <f t="shared" si="402"/>
        <v>0</v>
      </c>
      <c r="X668" s="98">
        <f t="shared" si="402"/>
        <v>0</v>
      </c>
      <c r="Y668" s="98">
        <f>SUM(J668:X668)-I668</f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3"/>
        <v>646</v>
      </c>
      <c r="G669" s="118"/>
      <c r="I669" s="98"/>
      <c r="J669" s="120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3"/>
        <v>647</v>
      </c>
      <c r="D670" s="97" t="s">
        <v>356</v>
      </c>
      <c r="G670" s="118"/>
      <c r="I670" s="98">
        <f>'DepExp. Class.'!L$136</f>
        <v>147848.8341486564</v>
      </c>
      <c r="J670" s="98">
        <f>J668+J628+J600+J586+J564+J552</f>
        <v>57090.333367398678</v>
      </c>
      <c r="K670" s="98">
        <f t="shared" ref="K670:X670" si="403">K668+K628+K600+K586+K564+K552</f>
        <v>33766.208427521458</v>
      </c>
      <c r="L670" s="98">
        <f t="shared" si="403"/>
        <v>629.40506429917536</v>
      </c>
      <c r="M670" s="98">
        <f t="shared" si="403"/>
        <v>27892.623186776473</v>
      </c>
      <c r="N670" s="98">
        <f t="shared" si="403"/>
        <v>28470.264102660611</v>
      </c>
      <c r="O670" s="98">
        <f t="shared" si="403"/>
        <v>0</v>
      </c>
      <c r="P670" s="98">
        <f t="shared" si="403"/>
        <v>0</v>
      </c>
      <c r="Q670" s="98">
        <f t="shared" si="403"/>
        <v>0</v>
      </c>
      <c r="R670" s="98">
        <f t="shared" si="403"/>
        <v>0</v>
      </c>
      <c r="S670" s="98">
        <f t="shared" si="403"/>
        <v>0</v>
      </c>
      <c r="T670" s="98">
        <f t="shared" si="403"/>
        <v>0</v>
      </c>
      <c r="U670" s="98">
        <f t="shared" si="403"/>
        <v>0</v>
      </c>
      <c r="V670" s="98">
        <f t="shared" si="403"/>
        <v>0</v>
      </c>
      <c r="W670" s="98">
        <f t="shared" si="403"/>
        <v>0</v>
      </c>
      <c r="X670" s="98">
        <f t="shared" si="403"/>
        <v>0</v>
      </c>
      <c r="Y670" s="98">
        <f>SUM(J670:X670)-I670</f>
        <v>0</v>
      </c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3"/>
        <v>648</v>
      </c>
      <c r="G671" s="118"/>
      <c r="I671" s="98"/>
      <c r="J671" s="120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3"/>
        <v>649</v>
      </c>
      <c r="D672" s="97" t="s">
        <v>347</v>
      </c>
      <c r="G672" s="118"/>
      <c r="H672" s="106"/>
      <c r="I672" s="98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98"/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3"/>
        <v>650</v>
      </c>
      <c r="G673" s="118"/>
      <c r="H673" s="106"/>
      <c r="I673" s="98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98"/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3"/>
        <v>651</v>
      </c>
      <c r="D674" s="97" t="s">
        <v>322</v>
      </c>
      <c r="G674" s="118"/>
      <c r="H674" s="106"/>
      <c r="I674" s="98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98"/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3"/>
        <v>652</v>
      </c>
      <c r="G675" s="118"/>
      <c r="H675" s="106"/>
      <c r="I675" s="98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98"/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3"/>
        <v>653</v>
      </c>
      <c r="C676" s="97">
        <v>30100</v>
      </c>
      <c r="E676" s="107" t="s">
        <v>323</v>
      </c>
      <c r="G676" s="118">
        <v>99</v>
      </c>
      <c r="H676" s="106" t="str">
        <f t="shared" ref="H676:H717" si="404">VLOOKUP($G676,alloc,3)</f>
        <v>-</v>
      </c>
      <c r="I676" s="98">
        <f>'DepExp. Class.'!L$142</f>
        <v>0</v>
      </c>
      <c r="J676" s="106">
        <f t="shared" ref="J676:J717" si="405">$I676*VLOOKUP($G676,alloc,6)</f>
        <v>0</v>
      </c>
      <c r="K676" s="106">
        <f t="shared" ref="K676:K717" si="406">$I676*VLOOKUP($G676,alloc,7)</f>
        <v>0</v>
      </c>
      <c r="L676" s="106">
        <f t="shared" ref="L676:L717" si="407">$I676*VLOOKUP($G676,alloc,8)</f>
        <v>0</v>
      </c>
      <c r="M676" s="106">
        <f t="shared" ref="M676:M717" si="408">$I676*VLOOKUP($G676,alloc,9)</f>
        <v>0</v>
      </c>
      <c r="N676" s="106">
        <f t="shared" ref="N676:N717" si="409">$I676*VLOOKUP($G676,alloc,10)</f>
        <v>0</v>
      </c>
      <c r="O676" s="106">
        <f t="shared" ref="O676:O717" si="410">$I676*VLOOKUP($G676,alloc,11)</f>
        <v>0</v>
      </c>
      <c r="P676" s="106">
        <f t="shared" ref="P676:P717" si="411">$I676*VLOOKUP($G676,alloc,12)</f>
        <v>0</v>
      </c>
      <c r="Q676" s="106">
        <f t="shared" ref="Q676:Q717" si="412">$I676*VLOOKUP($G676,alloc,13)</f>
        <v>0</v>
      </c>
      <c r="R676" s="106">
        <f t="shared" ref="R676:R717" si="413">$I676*VLOOKUP($G676,alloc,14)</f>
        <v>0</v>
      </c>
      <c r="S676" s="106">
        <f t="shared" ref="S676:S717" si="414">$I676*VLOOKUP($G676,alloc,15)</f>
        <v>0</v>
      </c>
      <c r="T676" s="106">
        <f t="shared" ref="T676:T717" si="415">$I676*VLOOKUP($G676,alloc,16)</f>
        <v>0</v>
      </c>
      <c r="U676" s="106">
        <f t="shared" ref="U676:U717" si="416">$I676*VLOOKUP($G676,alloc,17)</f>
        <v>0</v>
      </c>
      <c r="V676" s="106">
        <f t="shared" ref="V676:V717" si="417">$I676*VLOOKUP($G676,alloc,18)</f>
        <v>0</v>
      </c>
      <c r="W676" s="106">
        <f t="shared" ref="W676:W717" si="418">$I676*VLOOKUP($G676,alloc,19)</f>
        <v>0</v>
      </c>
      <c r="X676" s="106">
        <f t="shared" ref="X676:X717" si="419">$I676*VLOOKUP($G676,alloc,20)</f>
        <v>0</v>
      </c>
      <c r="Y676" s="98">
        <f>SUM(J676:X676)-I676</f>
        <v>0</v>
      </c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3"/>
        <v>654</v>
      </c>
      <c r="C677" s="97">
        <v>30200</v>
      </c>
      <c r="E677" s="107" t="s">
        <v>185</v>
      </c>
      <c r="G677" s="118">
        <v>99</v>
      </c>
      <c r="H677" s="106" t="str">
        <f t="shared" si="404"/>
        <v>-</v>
      </c>
      <c r="I677" s="98">
        <f>'DepExp. Class.'!L$143</f>
        <v>0</v>
      </c>
      <c r="J677" s="106">
        <f t="shared" si="405"/>
        <v>0</v>
      </c>
      <c r="K677" s="106">
        <f t="shared" si="406"/>
        <v>0</v>
      </c>
      <c r="L677" s="106">
        <f t="shared" si="407"/>
        <v>0</v>
      </c>
      <c r="M677" s="106">
        <f t="shared" si="408"/>
        <v>0</v>
      </c>
      <c r="N677" s="106">
        <f t="shared" si="409"/>
        <v>0</v>
      </c>
      <c r="O677" s="106">
        <f t="shared" si="410"/>
        <v>0</v>
      </c>
      <c r="P677" s="106">
        <f t="shared" si="411"/>
        <v>0</v>
      </c>
      <c r="Q677" s="106">
        <f t="shared" si="412"/>
        <v>0</v>
      </c>
      <c r="R677" s="106">
        <f t="shared" si="413"/>
        <v>0</v>
      </c>
      <c r="S677" s="106">
        <f t="shared" si="414"/>
        <v>0</v>
      </c>
      <c r="T677" s="106">
        <f t="shared" si="415"/>
        <v>0</v>
      </c>
      <c r="U677" s="106">
        <f t="shared" si="416"/>
        <v>0</v>
      </c>
      <c r="V677" s="106">
        <f t="shared" si="417"/>
        <v>0</v>
      </c>
      <c r="W677" s="106">
        <f t="shared" si="418"/>
        <v>0</v>
      </c>
      <c r="X677" s="106">
        <f t="shared" si="419"/>
        <v>0</v>
      </c>
      <c r="Y677" s="98">
        <f>SUM(J677:X677)-I677</f>
        <v>0</v>
      </c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ref="A678:A741" si="420">A677+1</f>
        <v>655</v>
      </c>
      <c r="C678" s="97">
        <v>30300</v>
      </c>
      <c r="E678" s="107" t="s">
        <v>324</v>
      </c>
      <c r="G678" s="118">
        <v>99</v>
      </c>
      <c r="H678" s="106" t="str">
        <f t="shared" si="404"/>
        <v>-</v>
      </c>
      <c r="I678" s="98">
        <f>'DepExp. Class.'!L$144</f>
        <v>0</v>
      </c>
      <c r="J678" s="106">
        <f t="shared" si="405"/>
        <v>0</v>
      </c>
      <c r="K678" s="106">
        <f t="shared" si="406"/>
        <v>0</v>
      </c>
      <c r="L678" s="106">
        <f t="shared" si="407"/>
        <v>0</v>
      </c>
      <c r="M678" s="106">
        <f t="shared" si="408"/>
        <v>0</v>
      </c>
      <c r="N678" s="106">
        <f t="shared" si="409"/>
        <v>0</v>
      </c>
      <c r="O678" s="106">
        <f t="shared" si="410"/>
        <v>0</v>
      </c>
      <c r="P678" s="106">
        <f t="shared" si="411"/>
        <v>0</v>
      </c>
      <c r="Q678" s="106">
        <f t="shared" si="412"/>
        <v>0</v>
      </c>
      <c r="R678" s="106">
        <f t="shared" si="413"/>
        <v>0</v>
      </c>
      <c r="S678" s="106">
        <f t="shared" si="414"/>
        <v>0</v>
      </c>
      <c r="T678" s="106">
        <f t="shared" si="415"/>
        <v>0</v>
      </c>
      <c r="U678" s="106">
        <f t="shared" si="416"/>
        <v>0</v>
      </c>
      <c r="V678" s="106">
        <f t="shared" si="417"/>
        <v>0</v>
      </c>
      <c r="W678" s="106">
        <f t="shared" si="418"/>
        <v>0</v>
      </c>
      <c r="X678" s="106">
        <f t="shared" si="419"/>
        <v>0</v>
      </c>
      <c r="Y678" s="98">
        <f>SUM(J678:X678)-I678</f>
        <v>0</v>
      </c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420"/>
        <v>656</v>
      </c>
      <c r="G679" s="118"/>
      <c r="H679" s="106"/>
      <c r="I679" s="98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98"/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420"/>
        <v>657</v>
      </c>
      <c r="D680" s="97" t="s">
        <v>325</v>
      </c>
      <c r="G680" s="118"/>
      <c r="H680" s="106"/>
      <c r="I680" s="98">
        <f>'DepExp. Class.'!L$146</f>
        <v>0</v>
      </c>
      <c r="J680" s="106">
        <f>SUM(J676:J678)</f>
        <v>0</v>
      </c>
      <c r="K680" s="106">
        <f t="shared" ref="K680:X680" si="421">SUM(K676:K678)</f>
        <v>0</v>
      </c>
      <c r="L680" s="106">
        <f t="shared" si="421"/>
        <v>0</v>
      </c>
      <c r="M680" s="106">
        <f t="shared" si="421"/>
        <v>0</v>
      </c>
      <c r="N680" s="106">
        <f t="shared" si="421"/>
        <v>0</v>
      </c>
      <c r="O680" s="106">
        <f t="shared" si="421"/>
        <v>0</v>
      </c>
      <c r="P680" s="106">
        <f t="shared" si="421"/>
        <v>0</v>
      </c>
      <c r="Q680" s="106">
        <f t="shared" si="421"/>
        <v>0</v>
      </c>
      <c r="R680" s="106">
        <f t="shared" si="421"/>
        <v>0</v>
      </c>
      <c r="S680" s="106">
        <f t="shared" si="421"/>
        <v>0</v>
      </c>
      <c r="T680" s="106">
        <f t="shared" si="421"/>
        <v>0</v>
      </c>
      <c r="U680" s="106">
        <f t="shared" si="421"/>
        <v>0</v>
      </c>
      <c r="V680" s="106">
        <f t="shared" si="421"/>
        <v>0</v>
      </c>
      <c r="W680" s="106">
        <f t="shared" si="421"/>
        <v>0</v>
      </c>
      <c r="X680" s="106">
        <f t="shared" si="421"/>
        <v>0</v>
      </c>
      <c r="Y680" s="98">
        <f>SUM(J680:X680)-I680</f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si="420"/>
        <v>658</v>
      </c>
      <c r="G681" s="118"/>
      <c r="H681" s="106"/>
      <c r="I681" s="98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98"/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420"/>
        <v>659</v>
      </c>
      <c r="D682" s="97" t="s">
        <v>148</v>
      </c>
      <c r="G682" s="118"/>
      <c r="H682" s="106"/>
      <c r="I682" s="98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98"/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420"/>
        <v>660</v>
      </c>
      <c r="G683" s="118"/>
      <c r="H683" s="106"/>
      <c r="I683" s="98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420"/>
        <v>661</v>
      </c>
      <c r="C684" s="108">
        <v>37400</v>
      </c>
      <c r="E684" s="107" t="s">
        <v>115</v>
      </c>
      <c r="G684" s="118">
        <v>6.6</v>
      </c>
      <c r="H684" s="106" t="str">
        <f t="shared" si="404"/>
        <v>P, S, T &amp; D Plant - Commodity</v>
      </c>
      <c r="I684" s="98">
        <f>'DepExp. Class.'!L$150</f>
        <v>0</v>
      </c>
      <c r="J684" s="106">
        <f t="shared" si="405"/>
        <v>0</v>
      </c>
      <c r="K684" s="106">
        <f t="shared" si="406"/>
        <v>0</v>
      </c>
      <c r="L684" s="106">
        <f t="shared" si="407"/>
        <v>0</v>
      </c>
      <c r="M684" s="106">
        <f t="shared" si="408"/>
        <v>0</v>
      </c>
      <c r="N684" s="106">
        <f t="shared" si="409"/>
        <v>0</v>
      </c>
      <c r="O684" s="106">
        <f t="shared" si="410"/>
        <v>0</v>
      </c>
      <c r="P684" s="106">
        <f t="shared" si="411"/>
        <v>0</v>
      </c>
      <c r="Q684" s="106">
        <f t="shared" si="412"/>
        <v>0</v>
      </c>
      <c r="R684" s="106">
        <f t="shared" si="413"/>
        <v>0</v>
      </c>
      <c r="S684" s="106">
        <f t="shared" si="414"/>
        <v>0</v>
      </c>
      <c r="T684" s="106">
        <f t="shared" si="415"/>
        <v>0</v>
      </c>
      <c r="U684" s="106">
        <f t="shared" si="416"/>
        <v>0</v>
      </c>
      <c r="V684" s="106">
        <f t="shared" si="417"/>
        <v>0</v>
      </c>
      <c r="W684" s="106">
        <f t="shared" si="418"/>
        <v>0</v>
      </c>
      <c r="X684" s="106">
        <f t="shared" si="419"/>
        <v>0</v>
      </c>
      <c r="Y684" s="98">
        <f t="shared" ref="Y684:Y717" si="422">SUM(J684:X684)-I684</f>
        <v>0</v>
      </c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420"/>
        <v>662</v>
      </c>
      <c r="C685" s="108">
        <v>39001</v>
      </c>
      <c r="E685" s="107" t="s">
        <v>291</v>
      </c>
      <c r="G685" s="118">
        <v>6.6</v>
      </c>
      <c r="H685" s="106" t="str">
        <f t="shared" si="404"/>
        <v>P, S, T &amp; D Plant - Commodity</v>
      </c>
      <c r="I685" s="98">
        <f>'DepExp. Class.'!L$151</f>
        <v>22.041021816288737</v>
      </c>
      <c r="J685" s="106">
        <f t="shared" si="405"/>
        <v>8.5109178607714213</v>
      </c>
      <c r="K685" s="106">
        <f t="shared" si="406"/>
        <v>5.0338018618127629</v>
      </c>
      <c r="L685" s="106">
        <f t="shared" si="407"/>
        <v>9.3830504876029217E-2</v>
      </c>
      <c r="M685" s="106">
        <f t="shared" si="408"/>
        <v>4.1581789921665635</v>
      </c>
      <c r="N685" s="106">
        <f t="shared" si="409"/>
        <v>4.2442925966619622</v>
      </c>
      <c r="O685" s="106">
        <f t="shared" si="410"/>
        <v>0</v>
      </c>
      <c r="P685" s="106">
        <f t="shared" si="411"/>
        <v>0</v>
      </c>
      <c r="Q685" s="106">
        <f t="shared" si="412"/>
        <v>0</v>
      </c>
      <c r="R685" s="106">
        <f t="shared" si="413"/>
        <v>0</v>
      </c>
      <c r="S685" s="106">
        <f t="shared" si="414"/>
        <v>0</v>
      </c>
      <c r="T685" s="106">
        <f t="shared" si="415"/>
        <v>0</v>
      </c>
      <c r="U685" s="106">
        <f t="shared" si="416"/>
        <v>0</v>
      </c>
      <c r="V685" s="106">
        <f t="shared" si="417"/>
        <v>0</v>
      </c>
      <c r="W685" s="106">
        <f t="shared" si="418"/>
        <v>0</v>
      </c>
      <c r="X685" s="106">
        <f t="shared" si="419"/>
        <v>0</v>
      </c>
      <c r="Y685" s="98">
        <f t="shared" si="422"/>
        <v>0</v>
      </c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420"/>
        <v>663</v>
      </c>
      <c r="C686" s="108">
        <v>36602</v>
      </c>
      <c r="E686" s="107" t="s">
        <v>139</v>
      </c>
      <c r="G686" s="118">
        <v>6.6</v>
      </c>
      <c r="H686" s="106" t="str">
        <f t="shared" si="404"/>
        <v>P, S, T &amp; D Plant - Commodity</v>
      </c>
      <c r="I686" s="98">
        <f>'DepExp. Class.'!L$152</f>
        <v>0</v>
      </c>
      <c r="J686" s="106">
        <f t="shared" si="405"/>
        <v>0</v>
      </c>
      <c r="K686" s="106">
        <f t="shared" si="406"/>
        <v>0</v>
      </c>
      <c r="L686" s="106">
        <f t="shared" si="407"/>
        <v>0</v>
      </c>
      <c r="M686" s="106">
        <f t="shared" si="408"/>
        <v>0</v>
      </c>
      <c r="N686" s="106">
        <f t="shared" si="409"/>
        <v>0</v>
      </c>
      <c r="O686" s="106">
        <f t="shared" si="410"/>
        <v>0</v>
      </c>
      <c r="P686" s="106">
        <f t="shared" si="411"/>
        <v>0</v>
      </c>
      <c r="Q686" s="106">
        <f t="shared" si="412"/>
        <v>0</v>
      </c>
      <c r="R686" s="106">
        <f t="shared" si="413"/>
        <v>0</v>
      </c>
      <c r="S686" s="106">
        <f t="shared" si="414"/>
        <v>0</v>
      </c>
      <c r="T686" s="106">
        <f t="shared" si="415"/>
        <v>0</v>
      </c>
      <c r="U686" s="106">
        <f t="shared" si="416"/>
        <v>0</v>
      </c>
      <c r="V686" s="106">
        <f t="shared" si="417"/>
        <v>0</v>
      </c>
      <c r="W686" s="106">
        <f t="shared" si="418"/>
        <v>0</v>
      </c>
      <c r="X686" s="106">
        <f t="shared" si="419"/>
        <v>0</v>
      </c>
      <c r="Y686" s="98">
        <f t="shared" si="422"/>
        <v>0</v>
      </c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420"/>
        <v>664</v>
      </c>
      <c r="C687" s="108">
        <v>38900</v>
      </c>
      <c r="E687" s="107" t="s">
        <v>115</v>
      </c>
      <c r="G687" s="118">
        <v>6.6</v>
      </c>
      <c r="H687" s="106" t="str">
        <f t="shared" si="404"/>
        <v>P, S, T &amp; D Plant - Commodity</v>
      </c>
      <c r="I687" s="98">
        <f>'DepExp. Class.'!L$153</f>
        <v>0</v>
      </c>
      <c r="J687" s="106">
        <f t="shared" si="405"/>
        <v>0</v>
      </c>
      <c r="K687" s="106">
        <f t="shared" si="406"/>
        <v>0</v>
      </c>
      <c r="L687" s="106">
        <f t="shared" si="407"/>
        <v>0</v>
      </c>
      <c r="M687" s="106">
        <f t="shared" si="408"/>
        <v>0</v>
      </c>
      <c r="N687" s="106">
        <f t="shared" si="409"/>
        <v>0</v>
      </c>
      <c r="O687" s="106">
        <f t="shared" si="410"/>
        <v>0</v>
      </c>
      <c r="P687" s="106">
        <f t="shared" si="411"/>
        <v>0</v>
      </c>
      <c r="Q687" s="106">
        <f t="shared" si="412"/>
        <v>0</v>
      </c>
      <c r="R687" s="106">
        <f t="shared" si="413"/>
        <v>0</v>
      </c>
      <c r="S687" s="106">
        <f t="shared" si="414"/>
        <v>0</v>
      </c>
      <c r="T687" s="106">
        <f t="shared" si="415"/>
        <v>0</v>
      </c>
      <c r="U687" s="106">
        <f t="shared" si="416"/>
        <v>0</v>
      </c>
      <c r="V687" s="106">
        <f t="shared" si="417"/>
        <v>0</v>
      </c>
      <c r="W687" s="106">
        <f t="shared" si="418"/>
        <v>0</v>
      </c>
      <c r="X687" s="106">
        <f t="shared" si="419"/>
        <v>0</v>
      </c>
      <c r="Y687" s="98">
        <f t="shared" si="422"/>
        <v>0</v>
      </c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420"/>
        <v>665</v>
      </c>
      <c r="C688" s="108">
        <v>39004</v>
      </c>
      <c r="E688" s="107" t="s">
        <v>293</v>
      </c>
      <c r="G688" s="118">
        <v>6.6</v>
      </c>
      <c r="H688" s="106" t="str">
        <f t="shared" si="404"/>
        <v>P, S, T &amp; D Plant - Commodity</v>
      </c>
      <c r="I688" s="98">
        <f>'DepExp. Class.'!L$154</f>
        <v>4.9219692168166489</v>
      </c>
      <c r="J688" s="106">
        <f t="shared" si="405"/>
        <v>1.9005686790171441</v>
      </c>
      <c r="K688" s="106">
        <f t="shared" si="406"/>
        <v>1.1240956981897572</v>
      </c>
      <c r="L688" s="106">
        <f t="shared" si="407"/>
        <v>2.0953241662184572E-2</v>
      </c>
      <c r="M688" s="106">
        <f t="shared" si="408"/>
        <v>0.92856080666516194</v>
      </c>
      <c r="N688" s="106">
        <f t="shared" si="409"/>
        <v>0.94779079128240173</v>
      </c>
      <c r="O688" s="106">
        <f t="shared" si="410"/>
        <v>0</v>
      </c>
      <c r="P688" s="106">
        <f t="shared" si="411"/>
        <v>0</v>
      </c>
      <c r="Q688" s="106">
        <f t="shared" si="412"/>
        <v>0</v>
      </c>
      <c r="R688" s="106">
        <f t="shared" si="413"/>
        <v>0</v>
      </c>
      <c r="S688" s="106">
        <f t="shared" si="414"/>
        <v>0</v>
      </c>
      <c r="T688" s="106">
        <f t="shared" si="415"/>
        <v>0</v>
      </c>
      <c r="U688" s="106">
        <f t="shared" si="416"/>
        <v>0</v>
      </c>
      <c r="V688" s="106">
        <f t="shared" si="417"/>
        <v>0</v>
      </c>
      <c r="W688" s="106">
        <f t="shared" si="418"/>
        <v>0</v>
      </c>
      <c r="X688" s="106">
        <f t="shared" si="419"/>
        <v>0</v>
      </c>
      <c r="Y688" s="98">
        <f t="shared" si="422"/>
        <v>0</v>
      </c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420"/>
        <v>666</v>
      </c>
      <c r="C689" s="108">
        <v>39009</v>
      </c>
      <c r="E689" s="107" t="s">
        <v>294</v>
      </c>
      <c r="G689" s="118">
        <v>6.6</v>
      </c>
      <c r="H689" s="106" t="str">
        <f t="shared" si="404"/>
        <v>P, S, T &amp; D Plant - Commodity</v>
      </c>
      <c r="I689" s="98">
        <f>'DepExp. Class.'!L$155</f>
        <v>0</v>
      </c>
      <c r="J689" s="106">
        <f t="shared" si="405"/>
        <v>0</v>
      </c>
      <c r="K689" s="106">
        <f t="shared" si="406"/>
        <v>0</v>
      </c>
      <c r="L689" s="106">
        <f t="shared" si="407"/>
        <v>0</v>
      </c>
      <c r="M689" s="106">
        <f t="shared" si="408"/>
        <v>0</v>
      </c>
      <c r="N689" s="106">
        <f t="shared" si="409"/>
        <v>0</v>
      </c>
      <c r="O689" s="106">
        <f t="shared" si="410"/>
        <v>0</v>
      </c>
      <c r="P689" s="106">
        <f t="shared" si="411"/>
        <v>0</v>
      </c>
      <c r="Q689" s="106">
        <f t="shared" si="412"/>
        <v>0</v>
      </c>
      <c r="R689" s="106">
        <f t="shared" si="413"/>
        <v>0</v>
      </c>
      <c r="S689" s="106">
        <f t="shared" si="414"/>
        <v>0</v>
      </c>
      <c r="T689" s="106">
        <f t="shared" si="415"/>
        <v>0</v>
      </c>
      <c r="U689" s="106">
        <f t="shared" si="416"/>
        <v>0</v>
      </c>
      <c r="V689" s="106">
        <f t="shared" si="417"/>
        <v>0</v>
      </c>
      <c r="W689" s="106">
        <f t="shared" si="418"/>
        <v>0</v>
      </c>
      <c r="X689" s="106">
        <f t="shared" si="419"/>
        <v>0</v>
      </c>
      <c r="Y689" s="98">
        <f t="shared" si="422"/>
        <v>0</v>
      </c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420"/>
        <v>667</v>
      </c>
      <c r="C690" s="108">
        <v>39100</v>
      </c>
      <c r="E690" s="107" t="s">
        <v>295</v>
      </c>
      <c r="G690" s="118">
        <v>6.6</v>
      </c>
      <c r="H690" s="106" t="str">
        <f t="shared" si="404"/>
        <v>P, S, T &amp; D Plant - Commodity</v>
      </c>
      <c r="I690" s="98">
        <f>'DepExp. Class.'!L$156</f>
        <v>6.699373079644956</v>
      </c>
      <c r="J690" s="106">
        <f t="shared" si="405"/>
        <v>2.5868952208642266</v>
      </c>
      <c r="K690" s="106">
        <f t="shared" si="406"/>
        <v>1.5300251032995624</v>
      </c>
      <c r="L690" s="106">
        <f t="shared" si="407"/>
        <v>2.8519801107923834E-2</v>
      </c>
      <c r="M690" s="106">
        <f t="shared" si="408"/>
        <v>1.2638793533555177</v>
      </c>
      <c r="N690" s="106">
        <f t="shared" si="409"/>
        <v>1.2900536010177257</v>
      </c>
      <c r="O690" s="106">
        <f t="shared" si="410"/>
        <v>0</v>
      </c>
      <c r="P690" s="106">
        <f t="shared" si="411"/>
        <v>0</v>
      </c>
      <c r="Q690" s="106">
        <f t="shared" si="412"/>
        <v>0</v>
      </c>
      <c r="R690" s="106">
        <f t="shared" si="413"/>
        <v>0</v>
      </c>
      <c r="S690" s="106">
        <f t="shared" si="414"/>
        <v>0</v>
      </c>
      <c r="T690" s="106">
        <f t="shared" si="415"/>
        <v>0</v>
      </c>
      <c r="U690" s="106">
        <f t="shared" si="416"/>
        <v>0</v>
      </c>
      <c r="V690" s="106">
        <f t="shared" si="417"/>
        <v>0</v>
      </c>
      <c r="W690" s="106">
        <f t="shared" si="418"/>
        <v>0</v>
      </c>
      <c r="X690" s="106">
        <f t="shared" si="419"/>
        <v>0</v>
      </c>
      <c r="Y690" s="98">
        <f t="shared" si="422"/>
        <v>0</v>
      </c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420"/>
        <v>668</v>
      </c>
      <c r="C691" s="108">
        <v>39102</v>
      </c>
      <c r="E691" s="107" t="s">
        <v>296</v>
      </c>
      <c r="G691" s="118">
        <v>6.6</v>
      </c>
      <c r="H691" s="106" t="str">
        <f t="shared" si="404"/>
        <v>P, S, T &amp; D Plant - Commodity</v>
      </c>
      <c r="I691" s="98">
        <f>'DepExp. Class.'!L$157</f>
        <v>0</v>
      </c>
      <c r="J691" s="106">
        <f t="shared" si="405"/>
        <v>0</v>
      </c>
      <c r="K691" s="106">
        <f t="shared" si="406"/>
        <v>0</v>
      </c>
      <c r="L691" s="106">
        <f t="shared" si="407"/>
        <v>0</v>
      </c>
      <c r="M691" s="106">
        <f t="shared" si="408"/>
        <v>0</v>
      </c>
      <c r="N691" s="106">
        <f t="shared" si="409"/>
        <v>0</v>
      </c>
      <c r="O691" s="106">
        <f t="shared" si="410"/>
        <v>0</v>
      </c>
      <c r="P691" s="106">
        <f t="shared" si="411"/>
        <v>0</v>
      </c>
      <c r="Q691" s="106">
        <f t="shared" si="412"/>
        <v>0</v>
      </c>
      <c r="R691" s="106">
        <f t="shared" si="413"/>
        <v>0</v>
      </c>
      <c r="S691" s="106">
        <f t="shared" si="414"/>
        <v>0</v>
      </c>
      <c r="T691" s="106">
        <f t="shared" si="415"/>
        <v>0</v>
      </c>
      <c r="U691" s="106">
        <f t="shared" si="416"/>
        <v>0</v>
      </c>
      <c r="V691" s="106">
        <f t="shared" si="417"/>
        <v>0</v>
      </c>
      <c r="W691" s="106">
        <f t="shared" si="418"/>
        <v>0</v>
      </c>
      <c r="X691" s="106">
        <f t="shared" si="419"/>
        <v>0</v>
      </c>
      <c r="Y691" s="98">
        <f t="shared" si="422"/>
        <v>0</v>
      </c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si="420"/>
        <v>669</v>
      </c>
      <c r="C692" s="108">
        <v>39103</v>
      </c>
      <c r="E692" s="107" t="s">
        <v>297</v>
      </c>
      <c r="G692" s="118">
        <v>6.6</v>
      </c>
      <c r="H692" s="106" t="str">
        <f t="shared" si="404"/>
        <v>P, S, T &amp; D Plant - Commodity</v>
      </c>
      <c r="I692" s="98">
        <f>'DepExp. Class.'!L$158</f>
        <v>0</v>
      </c>
      <c r="J692" s="106">
        <f t="shared" si="405"/>
        <v>0</v>
      </c>
      <c r="K692" s="106">
        <f t="shared" si="406"/>
        <v>0</v>
      </c>
      <c r="L692" s="106">
        <f t="shared" si="407"/>
        <v>0</v>
      </c>
      <c r="M692" s="106">
        <f t="shared" si="408"/>
        <v>0</v>
      </c>
      <c r="N692" s="106">
        <f t="shared" si="409"/>
        <v>0</v>
      </c>
      <c r="O692" s="106">
        <f t="shared" si="410"/>
        <v>0</v>
      </c>
      <c r="P692" s="106">
        <f t="shared" si="411"/>
        <v>0</v>
      </c>
      <c r="Q692" s="106">
        <f t="shared" si="412"/>
        <v>0</v>
      </c>
      <c r="R692" s="106">
        <f t="shared" si="413"/>
        <v>0</v>
      </c>
      <c r="S692" s="106">
        <f t="shared" si="414"/>
        <v>0</v>
      </c>
      <c r="T692" s="106">
        <f t="shared" si="415"/>
        <v>0</v>
      </c>
      <c r="U692" s="106">
        <f t="shared" si="416"/>
        <v>0</v>
      </c>
      <c r="V692" s="106">
        <f t="shared" si="417"/>
        <v>0</v>
      </c>
      <c r="W692" s="106">
        <f t="shared" si="418"/>
        <v>0</v>
      </c>
      <c r="X692" s="106">
        <f t="shared" si="419"/>
        <v>0</v>
      </c>
      <c r="Y692" s="98">
        <f t="shared" si="422"/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20"/>
        <v>670</v>
      </c>
      <c r="C693" s="108">
        <v>39200</v>
      </c>
      <c r="E693" s="107" t="s">
        <v>298</v>
      </c>
      <c r="G693" s="118">
        <v>6.6</v>
      </c>
      <c r="H693" s="106" t="str">
        <f t="shared" si="404"/>
        <v>P, S, T &amp; D Plant - Commodity</v>
      </c>
      <c r="I693" s="98">
        <f>'DepExp. Class.'!L$159</f>
        <v>3.2240003045568475</v>
      </c>
      <c r="J693" s="106">
        <f t="shared" si="405"/>
        <v>1.2449151406813308</v>
      </c>
      <c r="K693" s="106">
        <f t="shared" si="406"/>
        <v>0.7363079112588895</v>
      </c>
      <c r="L693" s="106">
        <f t="shared" si="407"/>
        <v>1.372484355845429E-2</v>
      </c>
      <c r="M693" s="106">
        <f t="shared" si="408"/>
        <v>0.60822816877027075</v>
      </c>
      <c r="N693" s="106">
        <f t="shared" si="409"/>
        <v>0.62082424028790251</v>
      </c>
      <c r="O693" s="106">
        <f t="shared" si="410"/>
        <v>0</v>
      </c>
      <c r="P693" s="106">
        <f t="shared" si="411"/>
        <v>0</v>
      </c>
      <c r="Q693" s="106">
        <f t="shared" si="412"/>
        <v>0</v>
      </c>
      <c r="R693" s="106">
        <f t="shared" si="413"/>
        <v>0</v>
      </c>
      <c r="S693" s="106">
        <f t="shared" si="414"/>
        <v>0</v>
      </c>
      <c r="T693" s="106">
        <f t="shared" si="415"/>
        <v>0</v>
      </c>
      <c r="U693" s="106">
        <f t="shared" si="416"/>
        <v>0</v>
      </c>
      <c r="V693" s="106">
        <f t="shared" si="417"/>
        <v>0</v>
      </c>
      <c r="W693" s="106">
        <f t="shared" si="418"/>
        <v>0</v>
      </c>
      <c r="X693" s="106">
        <f t="shared" si="419"/>
        <v>0</v>
      </c>
      <c r="Y693" s="98">
        <f t="shared" si="422"/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20"/>
        <v>671</v>
      </c>
      <c r="C694" s="108">
        <v>39201</v>
      </c>
      <c r="E694" s="107" t="s">
        <v>299</v>
      </c>
      <c r="G694" s="118">
        <v>6.6</v>
      </c>
      <c r="H694" s="106" t="str">
        <f t="shared" si="404"/>
        <v>P, S, T &amp; D Plant - Commodity</v>
      </c>
      <c r="I694" s="98">
        <f>'DepExp. Class.'!L$160</f>
        <v>0</v>
      </c>
      <c r="J694" s="106">
        <f t="shared" si="405"/>
        <v>0</v>
      </c>
      <c r="K694" s="106">
        <f t="shared" si="406"/>
        <v>0</v>
      </c>
      <c r="L694" s="106">
        <f t="shared" si="407"/>
        <v>0</v>
      </c>
      <c r="M694" s="106">
        <f t="shared" si="408"/>
        <v>0</v>
      </c>
      <c r="N694" s="106">
        <f t="shared" si="409"/>
        <v>0</v>
      </c>
      <c r="O694" s="106">
        <f t="shared" si="410"/>
        <v>0</v>
      </c>
      <c r="P694" s="106">
        <f t="shared" si="411"/>
        <v>0</v>
      </c>
      <c r="Q694" s="106">
        <f t="shared" si="412"/>
        <v>0</v>
      </c>
      <c r="R694" s="106">
        <f t="shared" si="413"/>
        <v>0</v>
      </c>
      <c r="S694" s="106">
        <f t="shared" si="414"/>
        <v>0</v>
      </c>
      <c r="T694" s="106">
        <f t="shared" si="415"/>
        <v>0</v>
      </c>
      <c r="U694" s="106">
        <f t="shared" si="416"/>
        <v>0</v>
      </c>
      <c r="V694" s="106">
        <f t="shared" si="417"/>
        <v>0</v>
      </c>
      <c r="W694" s="106">
        <f t="shared" si="418"/>
        <v>0</v>
      </c>
      <c r="X694" s="106">
        <f t="shared" si="419"/>
        <v>0</v>
      </c>
      <c r="Y694" s="98">
        <f t="shared" si="422"/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20"/>
        <v>672</v>
      </c>
      <c r="C695" s="108">
        <v>39202</v>
      </c>
      <c r="E695" s="107" t="s">
        <v>300</v>
      </c>
      <c r="G695" s="118">
        <v>6.6</v>
      </c>
      <c r="H695" s="106" t="str">
        <f t="shared" si="404"/>
        <v>P, S, T &amp; D Plant - Commodity</v>
      </c>
      <c r="I695" s="98">
        <f>'DepExp. Class.'!L$161</f>
        <v>0</v>
      </c>
      <c r="J695" s="106">
        <f t="shared" si="405"/>
        <v>0</v>
      </c>
      <c r="K695" s="106">
        <f t="shared" si="406"/>
        <v>0</v>
      </c>
      <c r="L695" s="106">
        <f t="shared" si="407"/>
        <v>0</v>
      </c>
      <c r="M695" s="106">
        <f t="shared" si="408"/>
        <v>0</v>
      </c>
      <c r="N695" s="106">
        <f t="shared" si="409"/>
        <v>0</v>
      </c>
      <c r="O695" s="106">
        <f t="shared" si="410"/>
        <v>0</v>
      </c>
      <c r="P695" s="106">
        <f t="shared" si="411"/>
        <v>0</v>
      </c>
      <c r="Q695" s="106">
        <f t="shared" si="412"/>
        <v>0</v>
      </c>
      <c r="R695" s="106">
        <f t="shared" si="413"/>
        <v>0</v>
      </c>
      <c r="S695" s="106">
        <f t="shared" si="414"/>
        <v>0</v>
      </c>
      <c r="T695" s="106">
        <f t="shared" si="415"/>
        <v>0</v>
      </c>
      <c r="U695" s="106">
        <f t="shared" si="416"/>
        <v>0</v>
      </c>
      <c r="V695" s="106">
        <f t="shared" si="417"/>
        <v>0</v>
      </c>
      <c r="W695" s="106">
        <f t="shared" si="418"/>
        <v>0</v>
      </c>
      <c r="X695" s="106">
        <f t="shared" si="419"/>
        <v>0</v>
      </c>
      <c r="Y695" s="98">
        <f t="shared" si="422"/>
        <v>0</v>
      </c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20"/>
        <v>673</v>
      </c>
      <c r="C696" s="108">
        <v>39300</v>
      </c>
      <c r="E696" s="107" t="s">
        <v>186</v>
      </c>
      <c r="G696" s="118">
        <v>6.6</v>
      </c>
      <c r="H696" s="106" t="str">
        <f t="shared" si="404"/>
        <v>P, S, T &amp; D Plant - Commodity</v>
      </c>
      <c r="I696" s="98">
        <f>'DepExp. Class.'!L$162</f>
        <v>0</v>
      </c>
      <c r="J696" s="106">
        <f t="shared" si="405"/>
        <v>0</v>
      </c>
      <c r="K696" s="106">
        <f t="shared" si="406"/>
        <v>0</v>
      </c>
      <c r="L696" s="106">
        <f t="shared" si="407"/>
        <v>0</v>
      </c>
      <c r="M696" s="106">
        <f t="shared" si="408"/>
        <v>0</v>
      </c>
      <c r="N696" s="106">
        <f t="shared" si="409"/>
        <v>0</v>
      </c>
      <c r="O696" s="106">
        <f t="shared" si="410"/>
        <v>0</v>
      </c>
      <c r="P696" s="106">
        <f t="shared" si="411"/>
        <v>0</v>
      </c>
      <c r="Q696" s="106">
        <f t="shared" si="412"/>
        <v>0</v>
      </c>
      <c r="R696" s="106">
        <f t="shared" si="413"/>
        <v>0</v>
      </c>
      <c r="S696" s="106">
        <f t="shared" si="414"/>
        <v>0</v>
      </c>
      <c r="T696" s="106">
        <f t="shared" si="415"/>
        <v>0</v>
      </c>
      <c r="U696" s="106">
        <f t="shared" si="416"/>
        <v>0</v>
      </c>
      <c r="V696" s="106">
        <f t="shared" si="417"/>
        <v>0</v>
      </c>
      <c r="W696" s="106">
        <f t="shared" si="418"/>
        <v>0</v>
      </c>
      <c r="X696" s="106">
        <f t="shared" si="419"/>
        <v>0</v>
      </c>
      <c r="Y696" s="98">
        <f t="shared" si="422"/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20"/>
        <v>674</v>
      </c>
      <c r="C697" s="108">
        <v>39400</v>
      </c>
      <c r="E697" s="107" t="s">
        <v>301</v>
      </c>
      <c r="G697" s="118">
        <v>6.6</v>
      </c>
      <c r="H697" s="106" t="str">
        <f t="shared" si="404"/>
        <v>P, S, T &amp; D Plant - Commodity</v>
      </c>
      <c r="I697" s="98">
        <f>'DepExp. Class.'!L$163</f>
        <v>16.011320290612598</v>
      </c>
      <c r="J697" s="106">
        <f t="shared" si="405"/>
        <v>6.1826095437734976</v>
      </c>
      <c r="K697" s="106">
        <f t="shared" si="406"/>
        <v>3.6567185750618352</v>
      </c>
      <c r="L697" s="106">
        <f t="shared" si="407"/>
        <v>6.8161552541530779E-2</v>
      </c>
      <c r="M697" s="106">
        <f t="shared" si="408"/>
        <v>3.0206374379645671</v>
      </c>
      <c r="N697" s="106">
        <f t="shared" si="409"/>
        <v>3.0831931812711693</v>
      </c>
      <c r="O697" s="106">
        <f t="shared" si="410"/>
        <v>0</v>
      </c>
      <c r="P697" s="106">
        <f t="shared" si="411"/>
        <v>0</v>
      </c>
      <c r="Q697" s="106">
        <f t="shared" si="412"/>
        <v>0</v>
      </c>
      <c r="R697" s="106">
        <f t="shared" si="413"/>
        <v>0</v>
      </c>
      <c r="S697" s="106">
        <f t="shared" si="414"/>
        <v>0</v>
      </c>
      <c r="T697" s="106">
        <f t="shared" si="415"/>
        <v>0</v>
      </c>
      <c r="U697" s="106">
        <f t="shared" si="416"/>
        <v>0</v>
      </c>
      <c r="V697" s="106">
        <f t="shared" si="417"/>
        <v>0</v>
      </c>
      <c r="W697" s="106">
        <f t="shared" si="418"/>
        <v>0</v>
      </c>
      <c r="X697" s="106">
        <f t="shared" si="419"/>
        <v>0</v>
      </c>
      <c r="Y697" s="98">
        <f t="shared" si="422"/>
        <v>0</v>
      </c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20"/>
        <v>675</v>
      </c>
      <c r="C698" s="108">
        <v>39600</v>
      </c>
      <c r="E698" s="107" t="s">
        <v>302</v>
      </c>
      <c r="G698" s="118">
        <v>6.6</v>
      </c>
      <c r="H698" s="106" t="str">
        <f t="shared" si="404"/>
        <v>P, S, T &amp; D Plant - Commodity</v>
      </c>
      <c r="I698" s="98">
        <f>'DepExp. Class.'!L$164</f>
        <v>0.10270485451063839</v>
      </c>
      <c r="J698" s="106">
        <f t="shared" si="405"/>
        <v>3.9658441787691373E-2</v>
      </c>
      <c r="K698" s="106">
        <f t="shared" si="406"/>
        <v>2.3456076227409323E-2</v>
      </c>
      <c r="L698" s="106">
        <f t="shared" si="407"/>
        <v>4.3722330263429581E-4</v>
      </c>
      <c r="M698" s="106">
        <f t="shared" si="408"/>
        <v>1.9375924218905792E-2</v>
      </c>
      <c r="N698" s="106">
        <f t="shared" si="409"/>
        <v>1.9777188973997616E-2</v>
      </c>
      <c r="O698" s="106">
        <f t="shared" si="410"/>
        <v>0</v>
      </c>
      <c r="P698" s="106">
        <f t="shared" si="411"/>
        <v>0</v>
      </c>
      <c r="Q698" s="106">
        <f t="shared" si="412"/>
        <v>0</v>
      </c>
      <c r="R698" s="106">
        <f t="shared" si="413"/>
        <v>0</v>
      </c>
      <c r="S698" s="106">
        <f t="shared" si="414"/>
        <v>0</v>
      </c>
      <c r="T698" s="106">
        <f t="shared" si="415"/>
        <v>0</v>
      </c>
      <c r="U698" s="106">
        <f t="shared" si="416"/>
        <v>0</v>
      </c>
      <c r="V698" s="106">
        <f t="shared" si="417"/>
        <v>0</v>
      </c>
      <c r="W698" s="106">
        <f t="shared" si="418"/>
        <v>0</v>
      </c>
      <c r="X698" s="106">
        <f t="shared" si="419"/>
        <v>0</v>
      </c>
      <c r="Y698" s="98">
        <f t="shared" si="422"/>
        <v>0</v>
      </c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20"/>
        <v>676</v>
      </c>
      <c r="C699" s="108">
        <v>39603</v>
      </c>
      <c r="E699" s="107" t="s">
        <v>303</v>
      </c>
      <c r="G699" s="118">
        <v>6.6</v>
      </c>
      <c r="H699" s="106" t="str">
        <f t="shared" si="404"/>
        <v>P, S, T &amp; D Plant - Commodity</v>
      </c>
      <c r="I699" s="98">
        <f>'DepExp. Class.'!L$165</f>
        <v>0</v>
      </c>
      <c r="J699" s="106">
        <f t="shared" si="405"/>
        <v>0</v>
      </c>
      <c r="K699" s="106">
        <f t="shared" si="406"/>
        <v>0</v>
      </c>
      <c r="L699" s="106">
        <f t="shared" si="407"/>
        <v>0</v>
      </c>
      <c r="M699" s="106">
        <f t="shared" si="408"/>
        <v>0</v>
      </c>
      <c r="N699" s="106">
        <f t="shared" si="409"/>
        <v>0</v>
      </c>
      <c r="O699" s="106">
        <f t="shared" si="410"/>
        <v>0</v>
      </c>
      <c r="P699" s="106">
        <f t="shared" si="411"/>
        <v>0</v>
      </c>
      <c r="Q699" s="106">
        <f t="shared" si="412"/>
        <v>0</v>
      </c>
      <c r="R699" s="106">
        <f t="shared" si="413"/>
        <v>0</v>
      </c>
      <c r="S699" s="106">
        <f t="shared" si="414"/>
        <v>0</v>
      </c>
      <c r="T699" s="106">
        <f t="shared" si="415"/>
        <v>0</v>
      </c>
      <c r="U699" s="106">
        <f t="shared" si="416"/>
        <v>0</v>
      </c>
      <c r="V699" s="106">
        <f t="shared" si="417"/>
        <v>0</v>
      </c>
      <c r="W699" s="106">
        <f t="shared" si="418"/>
        <v>0</v>
      </c>
      <c r="X699" s="106">
        <f t="shared" si="419"/>
        <v>0</v>
      </c>
      <c r="Y699" s="98">
        <f t="shared" si="422"/>
        <v>0</v>
      </c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20"/>
        <v>677</v>
      </c>
      <c r="C700" s="108">
        <v>39604</v>
      </c>
      <c r="E700" s="107" t="s">
        <v>304</v>
      </c>
      <c r="G700" s="118">
        <v>6.6</v>
      </c>
      <c r="H700" s="106" t="str">
        <f t="shared" si="404"/>
        <v>P, S, T &amp; D Plant - Commodity</v>
      </c>
      <c r="I700" s="98">
        <f>'DepExp. Class.'!L$166</f>
        <v>0</v>
      </c>
      <c r="J700" s="106">
        <f t="shared" si="405"/>
        <v>0</v>
      </c>
      <c r="K700" s="106">
        <f t="shared" si="406"/>
        <v>0</v>
      </c>
      <c r="L700" s="106">
        <f t="shared" si="407"/>
        <v>0</v>
      </c>
      <c r="M700" s="106">
        <f t="shared" si="408"/>
        <v>0</v>
      </c>
      <c r="N700" s="106">
        <f t="shared" si="409"/>
        <v>0</v>
      </c>
      <c r="O700" s="106">
        <f t="shared" si="410"/>
        <v>0</v>
      </c>
      <c r="P700" s="106">
        <f t="shared" si="411"/>
        <v>0</v>
      </c>
      <c r="Q700" s="106">
        <f t="shared" si="412"/>
        <v>0</v>
      </c>
      <c r="R700" s="106">
        <f t="shared" si="413"/>
        <v>0</v>
      </c>
      <c r="S700" s="106">
        <f t="shared" si="414"/>
        <v>0</v>
      </c>
      <c r="T700" s="106">
        <f t="shared" si="415"/>
        <v>0</v>
      </c>
      <c r="U700" s="106">
        <f t="shared" si="416"/>
        <v>0</v>
      </c>
      <c r="V700" s="106">
        <f t="shared" si="417"/>
        <v>0</v>
      </c>
      <c r="W700" s="106">
        <f t="shared" si="418"/>
        <v>0</v>
      </c>
      <c r="X700" s="106">
        <f t="shared" si="419"/>
        <v>0</v>
      </c>
      <c r="Y700" s="98">
        <f t="shared" si="422"/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20"/>
        <v>678</v>
      </c>
      <c r="C701" s="108">
        <v>39605</v>
      </c>
      <c r="E701" s="98" t="s">
        <v>305</v>
      </c>
      <c r="G701" s="118">
        <v>6.6</v>
      </c>
      <c r="H701" s="106" t="str">
        <f t="shared" si="404"/>
        <v>P, S, T &amp; D Plant - Commodity</v>
      </c>
      <c r="I701" s="98">
        <f>'DepExp. Class.'!L$167</f>
        <v>0</v>
      </c>
      <c r="J701" s="106">
        <f t="shared" si="405"/>
        <v>0</v>
      </c>
      <c r="K701" s="106">
        <f t="shared" si="406"/>
        <v>0</v>
      </c>
      <c r="L701" s="106">
        <f t="shared" si="407"/>
        <v>0</v>
      </c>
      <c r="M701" s="106">
        <f t="shared" si="408"/>
        <v>0</v>
      </c>
      <c r="N701" s="106">
        <f t="shared" si="409"/>
        <v>0</v>
      </c>
      <c r="O701" s="106">
        <f t="shared" si="410"/>
        <v>0</v>
      </c>
      <c r="P701" s="106">
        <f t="shared" si="411"/>
        <v>0</v>
      </c>
      <c r="Q701" s="106">
        <f t="shared" si="412"/>
        <v>0</v>
      </c>
      <c r="R701" s="106">
        <f t="shared" si="413"/>
        <v>0</v>
      </c>
      <c r="S701" s="106">
        <f t="shared" si="414"/>
        <v>0</v>
      </c>
      <c r="T701" s="106">
        <f t="shared" si="415"/>
        <v>0</v>
      </c>
      <c r="U701" s="106">
        <f t="shared" si="416"/>
        <v>0</v>
      </c>
      <c r="V701" s="106">
        <f t="shared" si="417"/>
        <v>0</v>
      </c>
      <c r="W701" s="106">
        <f t="shared" si="418"/>
        <v>0</v>
      </c>
      <c r="X701" s="106">
        <f t="shared" si="419"/>
        <v>0</v>
      </c>
      <c r="Y701" s="98">
        <f t="shared" si="422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20"/>
        <v>679</v>
      </c>
      <c r="C702" s="108">
        <v>39700</v>
      </c>
      <c r="E702" s="107" t="s">
        <v>306</v>
      </c>
      <c r="G702" s="118">
        <v>6.6</v>
      </c>
      <c r="H702" s="106" t="str">
        <f t="shared" si="404"/>
        <v>P, S, T &amp; D Plant - Commodity</v>
      </c>
      <c r="I702" s="98">
        <f>'DepExp. Class.'!L$168</f>
        <v>0</v>
      </c>
      <c r="J702" s="106">
        <f t="shared" si="405"/>
        <v>0</v>
      </c>
      <c r="K702" s="106">
        <f t="shared" si="406"/>
        <v>0</v>
      </c>
      <c r="L702" s="106">
        <f t="shared" si="407"/>
        <v>0</v>
      </c>
      <c r="M702" s="106">
        <f t="shared" si="408"/>
        <v>0</v>
      </c>
      <c r="N702" s="106">
        <f t="shared" si="409"/>
        <v>0</v>
      </c>
      <c r="O702" s="106">
        <f t="shared" si="410"/>
        <v>0</v>
      </c>
      <c r="P702" s="106">
        <f t="shared" si="411"/>
        <v>0</v>
      </c>
      <c r="Q702" s="106">
        <f t="shared" si="412"/>
        <v>0</v>
      </c>
      <c r="R702" s="106">
        <f t="shared" si="413"/>
        <v>0</v>
      </c>
      <c r="S702" s="106">
        <f t="shared" si="414"/>
        <v>0</v>
      </c>
      <c r="T702" s="106">
        <f t="shared" si="415"/>
        <v>0</v>
      </c>
      <c r="U702" s="106">
        <f t="shared" si="416"/>
        <v>0</v>
      </c>
      <c r="V702" s="106">
        <f t="shared" si="417"/>
        <v>0</v>
      </c>
      <c r="W702" s="106">
        <f t="shared" si="418"/>
        <v>0</v>
      </c>
      <c r="X702" s="106">
        <f t="shared" si="419"/>
        <v>0</v>
      </c>
      <c r="Y702" s="98">
        <f t="shared" si="422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20"/>
        <v>680</v>
      </c>
      <c r="C703" s="108">
        <v>39701</v>
      </c>
      <c r="E703" s="107" t="s">
        <v>307</v>
      </c>
      <c r="G703" s="118">
        <v>6.6</v>
      </c>
      <c r="H703" s="106" t="str">
        <f t="shared" si="404"/>
        <v>P, S, T &amp; D Plant - Commodity</v>
      </c>
      <c r="I703" s="98">
        <f>'DepExp. Class.'!L$169</f>
        <v>0</v>
      </c>
      <c r="J703" s="106">
        <f t="shared" si="405"/>
        <v>0</v>
      </c>
      <c r="K703" s="106">
        <f t="shared" si="406"/>
        <v>0</v>
      </c>
      <c r="L703" s="106">
        <f t="shared" si="407"/>
        <v>0</v>
      </c>
      <c r="M703" s="106">
        <f t="shared" si="408"/>
        <v>0</v>
      </c>
      <c r="N703" s="106">
        <f t="shared" si="409"/>
        <v>0</v>
      </c>
      <c r="O703" s="106">
        <f t="shared" si="410"/>
        <v>0</v>
      </c>
      <c r="P703" s="106">
        <f t="shared" si="411"/>
        <v>0</v>
      </c>
      <c r="Q703" s="106">
        <f t="shared" si="412"/>
        <v>0</v>
      </c>
      <c r="R703" s="106">
        <f t="shared" si="413"/>
        <v>0</v>
      </c>
      <c r="S703" s="106">
        <f t="shared" si="414"/>
        <v>0</v>
      </c>
      <c r="T703" s="106">
        <f t="shared" si="415"/>
        <v>0</v>
      </c>
      <c r="U703" s="106">
        <f t="shared" si="416"/>
        <v>0</v>
      </c>
      <c r="V703" s="106">
        <f t="shared" si="417"/>
        <v>0</v>
      </c>
      <c r="W703" s="106">
        <f t="shared" si="418"/>
        <v>0</v>
      </c>
      <c r="X703" s="106">
        <f t="shared" si="419"/>
        <v>0</v>
      </c>
      <c r="Y703" s="98">
        <f t="shared" si="422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20"/>
        <v>681</v>
      </c>
      <c r="C704" s="108">
        <v>39702</v>
      </c>
      <c r="E704" s="107" t="s">
        <v>308</v>
      </c>
      <c r="G704" s="118">
        <v>6.6</v>
      </c>
      <c r="H704" s="106" t="str">
        <f t="shared" si="404"/>
        <v>P, S, T &amp; D Plant - Commodity</v>
      </c>
      <c r="I704" s="98">
        <f>'DepExp. Class.'!L$170</f>
        <v>0</v>
      </c>
      <c r="J704" s="106">
        <f t="shared" si="405"/>
        <v>0</v>
      </c>
      <c r="K704" s="106">
        <f t="shared" si="406"/>
        <v>0</v>
      </c>
      <c r="L704" s="106">
        <f t="shared" si="407"/>
        <v>0</v>
      </c>
      <c r="M704" s="106">
        <f t="shared" si="408"/>
        <v>0</v>
      </c>
      <c r="N704" s="106">
        <f t="shared" si="409"/>
        <v>0</v>
      </c>
      <c r="O704" s="106">
        <f t="shared" si="410"/>
        <v>0</v>
      </c>
      <c r="P704" s="106">
        <f t="shared" si="411"/>
        <v>0</v>
      </c>
      <c r="Q704" s="106">
        <f t="shared" si="412"/>
        <v>0</v>
      </c>
      <c r="R704" s="106">
        <f t="shared" si="413"/>
        <v>0</v>
      </c>
      <c r="S704" s="106">
        <f t="shared" si="414"/>
        <v>0</v>
      </c>
      <c r="T704" s="106">
        <f t="shared" si="415"/>
        <v>0</v>
      </c>
      <c r="U704" s="106">
        <f t="shared" si="416"/>
        <v>0</v>
      </c>
      <c r="V704" s="106">
        <f t="shared" si="417"/>
        <v>0</v>
      </c>
      <c r="W704" s="106">
        <f t="shared" si="418"/>
        <v>0</v>
      </c>
      <c r="X704" s="106">
        <f t="shared" si="419"/>
        <v>0</v>
      </c>
      <c r="Y704" s="98">
        <f t="shared" si="422"/>
        <v>0</v>
      </c>
    </row>
    <row r="705" spans="1:33">
      <c r="A705" s="97">
        <f t="shared" si="420"/>
        <v>682</v>
      </c>
      <c r="C705" s="108">
        <v>39705</v>
      </c>
      <c r="E705" s="107" t="s">
        <v>309</v>
      </c>
      <c r="G705" s="118">
        <v>6.6</v>
      </c>
      <c r="H705" s="106" t="str">
        <f t="shared" si="404"/>
        <v>P, S, T &amp; D Plant - Commodity</v>
      </c>
      <c r="I705" s="98">
        <f>'DepExp. Class.'!L$171</f>
        <v>0</v>
      </c>
      <c r="J705" s="106">
        <f t="shared" si="405"/>
        <v>0</v>
      </c>
      <c r="K705" s="106">
        <f t="shared" si="406"/>
        <v>0</v>
      </c>
      <c r="L705" s="106">
        <f t="shared" si="407"/>
        <v>0</v>
      </c>
      <c r="M705" s="106">
        <f t="shared" si="408"/>
        <v>0</v>
      </c>
      <c r="N705" s="106">
        <f t="shared" si="409"/>
        <v>0</v>
      </c>
      <c r="O705" s="106">
        <f t="shared" si="410"/>
        <v>0</v>
      </c>
      <c r="P705" s="106">
        <f t="shared" si="411"/>
        <v>0</v>
      </c>
      <c r="Q705" s="106">
        <f t="shared" si="412"/>
        <v>0</v>
      </c>
      <c r="R705" s="106">
        <f t="shared" si="413"/>
        <v>0</v>
      </c>
      <c r="S705" s="106">
        <f t="shared" si="414"/>
        <v>0</v>
      </c>
      <c r="T705" s="106">
        <f t="shared" si="415"/>
        <v>0</v>
      </c>
      <c r="U705" s="106">
        <f t="shared" si="416"/>
        <v>0</v>
      </c>
      <c r="V705" s="106">
        <f t="shared" si="417"/>
        <v>0</v>
      </c>
      <c r="W705" s="106">
        <f t="shared" si="418"/>
        <v>0</v>
      </c>
      <c r="X705" s="106">
        <f t="shared" si="419"/>
        <v>0</v>
      </c>
      <c r="Y705" s="98">
        <f t="shared" si="422"/>
        <v>0</v>
      </c>
    </row>
    <row r="706" spans="1:33">
      <c r="A706" s="97">
        <f t="shared" si="420"/>
        <v>683</v>
      </c>
      <c r="C706" s="108">
        <v>39800</v>
      </c>
      <c r="E706" s="107" t="s">
        <v>310</v>
      </c>
      <c r="G706" s="118">
        <v>6.6</v>
      </c>
      <c r="H706" s="106" t="str">
        <f t="shared" si="404"/>
        <v>P, S, T &amp; D Plant - Commodity</v>
      </c>
      <c r="I706" s="98">
        <f>'DepExp. Class.'!L$172</f>
        <v>0</v>
      </c>
      <c r="J706" s="106">
        <f t="shared" si="405"/>
        <v>0</v>
      </c>
      <c r="K706" s="106">
        <f t="shared" si="406"/>
        <v>0</v>
      </c>
      <c r="L706" s="106">
        <f t="shared" si="407"/>
        <v>0</v>
      </c>
      <c r="M706" s="106">
        <f t="shared" si="408"/>
        <v>0</v>
      </c>
      <c r="N706" s="106">
        <f t="shared" si="409"/>
        <v>0</v>
      </c>
      <c r="O706" s="106">
        <f t="shared" si="410"/>
        <v>0</v>
      </c>
      <c r="P706" s="106">
        <f t="shared" si="411"/>
        <v>0</v>
      </c>
      <c r="Q706" s="106">
        <f t="shared" si="412"/>
        <v>0</v>
      </c>
      <c r="R706" s="106">
        <f t="shared" si="413"/>
        <v>0</v>
      </c>
      <c r="S706" s="106">
        <f t="shared" si="414"/>
        <v>0</v>
      </c>
      <c r="T706" s="106">
        <f t="shared" si="415"/>
        <v>0</v>
      </c>
      <c r="U706" s="106">
        <f t="shared" si="416"/>
        <v>0</v>
      </c>
      <c r="V706" s="106">
        <f t="shared" si="417"/>
        <v>0</v>
      </c>
      <c r="W706" s="106">
        <f t="shared" si="418"/>
        <v>0</v>
      </c>
      <c r="X706" s="106">
        <f t="shared" si="419"/>
        <v>0</v>
      </c>
      <c r="Y706" s="98">
        <f t="shared" si="422"/>
        <v>0</v>
      </c>
    </row>
    <row r="707" spans="1:33">
      <c r="A707" s="97">
        <f t="shared" si="420"/>
        <v>684</v>
      </c>
      <c r="C707" s="108">
        <v>39900</v>
      </c>
      <c r="E707" s="107" t="s">
        <v>311</v>
      </c>
      <c r="G707" s="118">
        <v>6.6</v>
      </c>
      <c r="H707" s="106" t="str">
        <f t="shared" si="404"/>
        <v>P, S, T &amp; D Plant - Commodity</v>
      </c>
      <c r="I707" s="98">
        <f>'DepExp. Class.'!L$173</f>
        <v>0</v>
      </c>
      <c r="J707" s="106">
        <f t="shared" si="405"/>
        <v>0</v>
      </c>
      <c r="K707" s="106">
        <f t="shared" si="406"/>
        <v>0</v>
      </c>
      <c r="L707" s="106">
        <f t="shared" si="407"/>
        <v>0</v>
      </c>
      <c r="M707" s="106">
        <f t="shared" si="408"/>
        <v>0</v>
      </c>
      <c r="N707" s="106">
        <f t="shared" si="409"/>
        <v>0</v>
      </c>
      <c r="O707" s="106">
        <f t="shared" si="410"/>
        <v>0</v>
      </c>
      <c r="P707" s="106">
        <f t="shared" si="411"/>
        <v>0</v>
      </c>
      <c r="Q707" s="106">
        <f t="shared" si="412"/>
        <v>0</v>
      </c>
      <c r="R707" s="106">
        <f t="shared" si="413"/>
        <v>0</v>
      </c>
      <c r="S707" s="106">
        <f t="shared" si="414"/>
        <v>0</v>
      </c>
      <c r="T707" s="106">
        <f t="shared" si="415"/>
        <v>0</v>
      </c>
      <c r="U707" s="106">
        <f t="shared" si="416"/>
        <v>0</v>
      </c>
      <c r="V707" s="106">
        <f t="shared" si="417"/>
        <v>0</v>
      </c>
      <c r="W707" s="106">
        <f t="shared" si="418"/>
        <v>0</v>
      </c>
      <c r="X707" s="106">
        <f t="shared" si="419"/>
        <v>0</v>
      </c>
      <c r="Y707" s="98">
        <f t="shared" si="422"/>
        <v>0</v>
      </c>
    </row>
    <row r="708" spans="1:33">
      <c r="A708" s="97">
        <f t="shared" si="420"/>
        <v>685</v>
      </c>
      <c r="C708" s="108">
        <v>39901</v>
      </c>
      <c r="E708" s="107" t="s">
        <v>312</v>
      </c>
      <c r="G708" s="118">
        <v>6.6</v>
      </c>
      <c r="H708" s="106" t="str">
        <f t="shared" si="404"/>
        <v>P, S, T &amp; D Plant - Commodity</v>
      </c>
      <c r="I708" s="98">
        <f>'DepExp. Class.'!L$174</f>
        <v>0</v>
      </c>
      <c r="J708" s="106">
        <f t="shared" si="405"/>
        <v>0</v>
      </c>
      <c r="K708" s="106">
        <f t="shared" si="406"/>
        <v>0</v>
      </c>
      <c r="L708" s="106">
        <f t="shared" si="407"/>
        <v>0</v>
      </c>
      <c r="M708" s="106">
        <f t="shared" si="408"/>
        <v>0</v>
      </c>
      <c r="N708" s="106">
        <f t="shared" si="409"/>
        <v>0</v>
      </c>
      <c r="O708" s="106">
        <f t="shared" si="410"/>
        <v>0</v>
      </c>
      <c r="P708" s="106">
        <f t="shared" si="411"/>
        <v>0</v>
      </c>
      <c r="Q708" s="106">
        <f t="shared" si="412"/>
        <v>0</v>
      </c>
      <c r="R708" s="106">
        <f t="shared" si="413"/>
        <v>0</v>
      </c>
      <c r="S708" s="106">
        <f t="shared" si="414"/>
        <v>0</v>
      </c>
      <c r="T708" s="106">
        <f t="shared" si="415"/>
        <v>0</v>
      </c>
      <c r="U708" s="106">
        <f t="shared" si="416"/>
        <v>0</v>
      </c>
      <c r="V708" s="106">
        <f t="shared" si="417"/>
        <v>0</v>
      </c>
      <c r="W708" s="106">
        <f t="shared" si="418"/>
        <v>0</v>
      </c>
      <c r="X708" s="106">
        <f t="shared" si="419"/>
        <v>0</v>
      </c>
      <c r="Y708" s="98">
        <f t="shared" si="422"/>
        <v>0</v>
      </c>
    </row>
    <row r="709" spans="1:33">
      <c r="A709" s="97">
        <f t="shared" si="420"/>
        <v>686</v>
      </c>
      <c r="C709" s="108">
        <v>39902</v>
      </c>
      <c r="E709" s="107" t="s">
        <v>313</v>
      </c>
      <c r="G709" s="118">
        <v>6.6</v>
      </c>
      <c r="H709" s="106" t="str">
        <f t="shared" si="404"/>
        <v>P, S, T &amp; D Plant - Commodity</v>
      </c>
      <c r="I709" s="98">
        <f>'DepExp. Class.'!L$175</f>
        <v>0</v>
      </c>
      <c r="J709" s="106">
        <f t="shared" si="405"/>
        <v>0</v>
      </c>
      <c r="K709" s="106">
        <f t="shared" si="406"/>
        <v>0</v>
      </c>
      <c r="L709" s="106">
        <f t="shared" si="407"/>
        <v>0</v>
      </c>
      <c r="M709" s="106">
        <f t="shared" si="408"/>
        <v>0</v>
      </c>
      <c r="N709" s="106">
        <f t="shared" si="409"/>
        <v>0</v>
      </c>
      <c r="O709" s="106">
        <f t="shared" si="410"/>
        <v>0</v>
      </c>
      <c r="P709" s="106">
        <f t="shared" si="411"/>
        <v>0</v>
      </c>
      <c r="Q709" s="106">
        <f t="shared" si="412"/>
        <v>0</v>
      </c>
      <c r="R709" s="106">
        <f t="shared" si="413"/>
        <v>0</v>
      </c>
      <c r="S709" s="106">
        <f t="shared" si="414"/>
        <v>0</v>
      </c>
      <c r="T709" s="106">
        <f t="shared" si="415"/>
        <v>0</v>
      </c>
      <c r="U709" s="106">
        <f t="shared" si="416"/>
        <v>0</v>
      </c>
      <c r="V709" s="106">
        <f t="shared" si="417"/>
        <v>0</v>
      </c>
      <c r="W709" s="106">
        <f t="shared" si="418"/>
        <v>0</v>
      </c>
      <c r="X709" s="106">
        <f t="shared" si="419"/>
        <v>0</v>
      </c>
      <c r="Y709" s="98">
        <f t="shared" si="422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20"/>
        <v>687</v>
      </c>
      <c r="C710" s="108">
        <v>39903</v>
      </c>
      <c r="E710" s="107" t="s">
        <v>314</v>
      </c>
      <c r="G710" s="118">
        <v>6.6</v>
      </c>
      <c r="H710" s="106" t="str">
        <f t="shared" si="404"/>
        <v>P, S, T &amp; D Plant - Commodity</v>
      </c>
      <c r="I710" s="98">
        <f>'DepExp. Class.'!L$176</f>
        <v>14.064759318180004</v>
      </c>
      <c r="J710" s="106">
        <f t="shared" si="405"/>
        <v>5.430964693301374</v>
      </c>
      <c r="K710" s="106">
        <f t="shared" si="406"/>
        <v>3.2121565067133568</v>
      </c>
      <c r="L710" s="106">
        <f t="shared" si="407"/>
        <v>5.9874876890207512E-2</v>
      </c>
      <c r="M710" s="106">
        <f t="shared" si="408"/>
        <v>2.6534063263579899</v>
      </c>
      <c r="N710" s="106">
        <f t="shared" si="409"/>
        <v>2.7083569149170765</v>
      </c>
      <c r="O710" s="106">
        <f t="shared" si="410"/>
        <v>0</v>
      </c>
      <c r="P710" s="106">
        <f t="shared" si="411"/>
        <v>0</v>
      </c>
      <c r="Q710" s="106">
        <f t="shared" si="412"/>
        <v>0</v>
      </c>
      <c r="R710" s="106">
        <f t="shared" si="413"/>
        <v>0</v>
      </c>
      <c r="S710" s="106">
        <f t="shared" si="414"/>
        <v>0</v>
      </c>
      <c r="T710" s="106">
        <f t="shared" si="415"/>
        <v>0</v>
      </c>
      <c r="U710" s="106">
        <f t="shared" si="416"/>
        <v>0</v>
      </c>
      <c r="V710" s="106">
        <f t="shared" si="417"/>
        <v>0</v>
      </c>
      <c r="W710" s="106">
        <f t="shared" si="418"/>
        <v>0</v>
      </c>
      <c r="X710" s="106">
        <f t="shared" si="419"/>
        <v>0</v>
      </c>
      <c r="Y710" s="98">
        <f t="shared" si="422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20"/>
        <v>688</v>
      </c>
      <c r="C711" s="108">
        <v>39904</v>
      </c>
      <c r="E711" s="107" t="s">
        <v>315</v>
      </c>
      <c r="G711" s="118">
        <v>6.6</v>
      </c>
      <c r="H711" s="106" t="str">
        <f t="shared" si="404"/>
        <v>P, S, T &amp; D Plant - Commodity</v>
      </c>
      <c r="I711" s="98">
        <f>'DepExp. Class.'!L$177</f>
        <v>0</v>
      </c>
      <c r="J711" s="106">
        <f t="shared" si="405"/>
        <v>0</v>
      </c>
      <c r="K711" s="106">
        <f t="shared" si="406"/>
        <v>0</v>
      </c>
      <c r="L711" s="106">
        <f t="shared" si="407"/>
        <v>0</v>
      </c>
      <c r="M711" s="106">
        <f t="shared" si="408"/>
        <v>0</v>
      </c>
      <c r="N711" s="106">
        <f t="shared" si="409"/>
        <v>0</v>
      </c>
      <c r="O711" s="106">
        <f t="shared" si="410"/>
        <v>0</v>
      </c>
      <c r="P711" s="106">
        <f t="shared" si="411"/>
        <v>0</v>
      </c>
      <c r="Q711" s="106">
        <f t="shared" si="412"/>
        <v>0</v>
      </c>
      <c r="R711" s="106">
        <f t="shared" si="413"/>
        <v>0</v>
      </c>
      <c r="S711" s="106">
        <f t="shared" si="414"/>
        <v>0</v>
      </c>
      <c r="T711" s="106">
        <f t="shared" si="415"/>
        <v>0</v>
      </c>
      <c r="U711" s="106">
        <f t="shared" si="416"/>
        <v>0</v>
      </c>
      <c r="V711" s="106">
        <f t="shared" si="417"/>
        <v>0</v>
      </c>
      <c r="W711" s="106">
        <f t="shared" si="418"/>
        <v>0</v>
      </c>
      <c r="X711" s="106">
        <f t="shared" si="419"/>
        <v>0</v>
      </c>
      <c r="Y711" s="98">
        <f t="shared" si="422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20"/>
        <v>689</v>
      </c>
      <c r="C712" s="108">
        <v>39905</v>
      </c>
      <c r="E712" s="107" t="s">
        <v>316</v>
      </c>
      <c r="G712" s="118">
        <v>6.6</v>
      </c>
      <c r="H712" s="106" t="str">
        <f t="shared" si="404"/>
        <v>P, S, T &amp; D Plant - Commodity</v>
      </c>
      <c r="I712" s="98">
        <f>'DepExp. Class.'!L$178</f>
        <v>0</v>
      </c>
      <c r="J712" s="106">
        <f t="shared" si="405"/>
        <v>0</v>
      </c>
      <c r="K712" s="106">
        <f t="shared" si="406"/>
        <v>0</v>
      </c>
      <c r="L712" s="106">
        <f t="shared" si="407"/>
        <v>0</v>
      </c>
      <c r="M712" s="106">
        <f t="shared" si="408"/>
        <v>0</v>
      </c>
      <c r="N712" s="106">
        <f t="shared" si="409"/>
        <v>0</v>
      </c>
      <c r="O712" s="106">
        <f t="shared" si="410"/>
        <v>0</v>
      </c>
      <c r="P712" s="106">
        <f t="shared" si="411"/>
        <v>0</v>
      </c>
      <c r="Q712" s="106">
        <f t="shared" si="412"/>
        <v>0</v>
      </c>
      <c r="R712" s="106">
        <f t="shared" si="413"/>
        <v>0</v>
      </c>
      <c r="S712" s="106">
        <f t="shared" si="414"/>
        <v>0</v>
      </c>
      <c r="T712" s="106">
        <f t="shared" si="415"/>
        <v>0</v>
      </c>
      <c r="U712" s="106">
        <f t="shared" si="416"/>
        <v>0</v>
      </c>
      <c r="V712" s="106">
        <f t="shared" si="417"/>
        <v>0</v>
      </c>
      <c r="W712" s="106">
        <f t="shared" si="418"/>
        <v>0</v>
      </c>
      <c r="X712" s="106">
        <f t="shared" si="419"/>
        <v>0</v>
      </c>
      <c r="Y712" s="98">
        <f t="shared" si="422"/>
        <v>0</v>
      </c>
    </row>
    <row r="713" spans="1:33">
      <c r="A713" s="97">
        <f t="shared" si="420"/>
        <v>690</v>
      </c>
      <c r="C713" s="108">
        <v>39906</v>
      </c>
      <c r="E713" s="107" t="s">
        <v>317</v>
      </c>
      <c r="G713" s="118">
        <v>6.6</v>
      </c>
      <c r="H713" s="106" t="str">
        <f t="shared" si="404"/>
        <v>P, S, T &amp; D Plant - Commodity</v>
      </c>
      <c r="I713" s="98">
        <f>'DepExp. Class.'!L$179</f>
        <v>0</v>
      </c>
      <c r="J713" s="106">
        <f t="shared" si="405"/>
        <v>0</v>
      </c>
      <c r="K713" s="106">
        <f t="shared" si="406"/>
        <v>0</v>
      </c>
      <c r="L713" s="106">
        <f t="shared" si="407"/>
        <v>0</v>
      </c>
      <c r="M713" s="106">
        <f t="shared" si="408"/>
        <v>0</v>
      </c>
      <c r="N713" s="106">
        <f t="shared" si="409"/>
        <v>0</v>
      </c>
      <c r="O713" s="106">
        <f t="shared" si="410"/>
        <v>0</v>
      </c>
      <c r="P713" s="106">
        <f t="shared" si="411"/>
        <v>0</v>
      </c>
      <c r="Q713" s="106">
        <f t="shared" si="412"/>
        <v>0</v>
      </c>
      <c r="R713" s="106">
        <f t="shared" si="413"/>
        <v>0</v>
      </c>
      <c r="S713" s="106">
        <f t="shared" si="414"/>
        <v>0</v>
      </c>
      <c r="T713" s="106">
        <f t="shared" si="415"/>
        <v>0</v>
      </c>
      <c r="U713" s="106">
        <f t="shared" si="416"/>
        <v>0</v>
      </c>
      <c r="V713" s="106">
        <f t="shared" si="417"/>
        <v>0</v>
      </c>
      <c r="W713" s="106">
        <f t="shared" si="418"/>
        <v>0</v>
      </c>
      <c r="X713" s="106">
        <f t="shared" si="419"/>
        <v>0</v>
      </c>
      <c r="Y713" s="98">
        <f t="shared" si="422"/>
        <v>0</v>
      </c>
    </row>
    <row r="714" spans="1:33">
      <c r="A714" s="97">
        <f t="shared" si="420"/>
        <v>691</v>
      </c>
      <c r="C714" s="108">
        <v>39907</v>
      </c>
      <c r="E714" s="107" t="s">
        <v>318</v>
      </c>
      <c r="G714" s="118">
        <v>6.6</v>
      </c>
      <c r="H714" s="106" t="str">
        <f t="shared" si="404"/>
        <v>P, S, T &amp; D Plant - Commodity</v>
      </c>
      <c r="I714" s="98">
        <f>'DepExp. Class.'!L$180</f>
        <v>48.682621527299233</v>
      </c>
      <c r="J714" s="106">
        <f t="shared" si="405"/>
        <v>18.798302389032877</v>
      </c>
      <c r="K714" s="106">
        <f t="shared" si="406"/>
        <v>11.118299002859384</v>
      </c>
      <c r="L714" s="106">
        <f t="shared" si="407"/>
        <v>0.20724606121569911</v>
      </c>
      <c r="M714" s="106">
        <f t="shared" si="408"/>
        <v>9.1842862733709989</v>
      </c>
      <c r="N714" s="106">
        <f t="shared" si="409"/>
        <v>9.3744878008202797</v>
      </c>
      <c r="O714" s="106">
        <f t="shared" si="410"/>
        <v>0</v>
      </c>
      <c r="P714" s="106">
        <f t="shared" si="411"/>
        <v>0</v>
      </c>
      <c r="Q714" s="106">
        <f t="shared" si="412"/>
        <v>0</v>
      </c>
      <c r="R714" s="106">
        <f t="shared" si="413"/>
        <v>0</v>
      </c>
      <c r="S714" s="106">
        <f t="shared" si="414"/>
        <v>0</v>
      </c>
      <c r="T714" s="106">
        <f t="shared" si="415"/>
        <v>0</v>
      </c>
      <c r="U714" s="106">
        <f t="shared" si="416"/>
        <v>0</v>
      </c>
      <c r="V714" s="106">
        <f t="shared" si="417"/>
        <v>0</v>
      </c>
      <c r="W714" s="106">
        <f t="shared" si="418"/>
        <v>0</v>
      </c>
      <c r="X714" s="106">
        <f t="shared" si="419"/>
        <v>0</v>
      </c>
      <c r="Y714" s="98">
        <f t="shared" si="422"/>
        <v>0</v>
      </c>
    </row>
    <row r="715" spans="1:33">
      <c r="A715" s="97">
        <f t="shared" si="420"/>
        <v>692</v>
      </c>
      <c r="C715" s="108">
        <v>39908</v>
      </c>
      <c r="E715" s="107" t="s">
        <v>319</v>
      </c>
      <c r="G715" s="118">
        <v>6.6</v>
      </c>
      <c r="H715" s="106" t="str">
        <f t="shared" si="404"/>
        <v>P, S, T &amp; D Plant - Commodity</v>
      </c>
      <c r="I715" s="98">
        <f>'DepExp. Class.'!L$181</f>
        <v>0</v>
      </c>
      <c r="J715" s="106">
        <f t="shared" si="405"/>
        <v>0</v>
      </c>
      <c r="K715" s="106">
        <f t="shared" si="406"/>
        <v>0</v>
      </c>
      <c r="L715" s="106">
        <f t="shared" si="407"/>
        <v>0</v>
      </c>
      <c r="M715" s="106">
        <f t="shared" si="408"/>
        <v>0</v>
      </c>
      <c r="N715" s="106">
        <f t="shared" si="409"/>
        <v>0</v>
      </c>
      <c r="O715" s="106">
        <f t="shared" si="410"/>
        <v>0</v>
      </c>
      <c r="P715" s="106">
        <f t="shared" si="411"/>
        <v>0</v>
      </c>
      <c r="Q715" s="106">
        <f t="shared" si="412"/>
        <v>0</v>
      </c>
      <c r="R715" s="106">
        <f t="shared" si="413"/>
        <v>0</v>
      </c>
      <c r="S715" s="106">
        <f t="shared" si="414"/>
        <v>0</v>
      </c>
      <c r="T715" s="106">
        <f t="shared" si="415"/>
        <v>0</v>
      </c>
      <c r="U715" s="106">
        <f t="shared" si="416"/>
        <v>0</v>
      </c>
      <c r="V715" s="106">
        <f t="shared" si="417"/>
        <v>0</v>
      </c>
      <c r="W715" s="106">
        <f t="shared" si="418"/>
        <v>0</v>
      </c>
      <c r="X715" s="106">
        <f t="shared" si="419"/>
        <v>0</v>
      </c>
      <c r="Y715" s="98">
        <f t="shared" si="422"/>
        <v>0</v>
      </c>
    </row>
    <row r="716" spans="1:33">
      <c r="A716" s="97">
        <f t="shared" si="420"/>
        <v>693</v>
      </c>
      <c r="C716" s="108">
        <v>39909</v>
      </c>
      <c r="E716" s="107" t="s">
        <v>320</v>
      </c>
      <c r="G716" s="118">
        <v>6.6</v>
      </c>
      <c r="H716" s="106" t="str">
        <f t="shared" si="404"/>
        <v>P, S, T &amp; D Plant - Commodity</v>
      </c>
      <c r="I716" s="98">
        <f>'DepExp. Class.'!L$182</f>
        <v>0</v>
      </c>
      <c r="J716" s="106">
        <f t="shared" si="405"/>
        <v>0</v>
      </c>
      <c r="K716" s="106">
        <f t="shared" si="406"/>
        <v>0</v>
      </c>
      <c r="L716" s="106">
        <f t="shared" si="407"/>
        <v>0</v>
      </c>
      <c r="M716" s="106">
        <f t="shared" si="408"/>
        <v>0</v>
      </c>
      <c r="N716" s="106">
        <f t="shared" si="409"/>
        <v>0</v>
      </c>
      <c r="O716" s="106">
        <f t="shared" si="410"/>
        <v>0</v>
      </c>
      <c r="P716" s="106">
        <f t="shared" si="411"/>
        <v>0</v>
      </c>
      <c r="Q716" s="106">
        <f t="shared" si="412"/>
        <v>0</v>
      </c>
      <c r="R716" s="106">
        <f t="shared" si="413"/>
        <v>0</v>
      </c>
      <c r="S716" s="106">
        <f t="shared" si="414"/>
        <v>0</v>
      </c>
      <c r="T716" s="106">
        <f t="shared" si="415"/>
        <v>0</v>
      </c>
      <c r="U716" s="106">
        <f t="shared" si="416"/>
        <v>0</v>
      </c>
      <c r="V716" s="106">
        <f t="shared" si="417"/>
        <v>0</v>
      </c>
      <c r="W716" s="106">
        <f t="shared" si="418"/>
        <v>0</v>
      </c>
      <c r="X716" s="106">
        <f t="shared" si="419"/>
        <v>0</v>
      </c>
      <c r="Y716" s="98">
        <f t="shared" si="422"/>
        <v>0</v>
      </c>
    </row>
    <row r="717" spans="1:33">
      <c r="A717" s="97">
        <f t="shared" si="420"/>
        <v>694</v>
      </c>
      <c r="C717" s="108">
        <v>39924</v>
      </c>
      <c r="E717" s="107" t="s">
        <v>321</v>
      </c>
      <c r="G717" s="118">
        <v>6.6</v>
      </c>
      <c r="H717" s="106" t="str">
        <f t="shared" si="404"/>
        <v>P, S, T &amp; D Plant - Commodity</v>
      </c>
      <c r="I717" s="98">
        <f>'DepExp. Class.'!L$183</f>
        <v>0</v>
      </c>
      <c r="J717" s="106">
        <f t="shared" si="405"/>
        <v>0</v>
      </c>
      <c r="K717" s="106">
        <f t="shared" si="406"/>
        <v>0</v>
      </c>
      <c r="L717" s="106">
        <f t="shared" si="407"/>
        <v>0</v>
      </c>
      <c r="M717" s="106">
        <f t="shared" si="408"/>
        <v>0</v>
      </c>
      <c r="N717" s="106">
        <f t="shared" si="409"/>
        <v>0</v>
      </c>
      <c r="O717" s="106">
        <f t="shared" si="410"/>
        <v>0</v>
      </c>
      <c r="P717" s="106">
        <f t="shared" si="411"/>
        <v>0</v>
      </c>
      <c r="Q717" s="106">
        <f t="shared" si="412"/>
        <v>0</v>
      </c>
      <c r="R717" s="106">
        <f t="shared" si="413"/>
        <v>0</v>
      </c>
      <c r="S717" s="106">
        <f t="shared" si="414"/>
        <v>0</v>
      </c>
      <c r="T717" s="106">
        <f t="shared" si="415"/>
        <v>0</v>
      </c>
      <c r="U717" s="106">
        <f t="shared" si="416"/>
        <v>0</v>
      </c>
      <c r="V717" s="106">
        <f t="shared" si="417"/>
        <v>0</v>
      </c>
      <c r="W717" s="106">
        <f t="shared" si="418"/>
        <v>0</v>
      </c>
      <c r="X717" s="106">
        <f t="shared" si="419"/>
        <v>0</v>
      </c>
      <c r="Y717" s="98">
        <f t="shared" si="422"/>
        <v>0</v>
      </c>
    </row>
    <row r="718" spans="1:33">
      <c r="A718" s="97">
        <f t="shared" si="420"/>
        <v>695</v>
      </c>
      <c r="E718" s="107"/>
      <c r="G718" s="118"/>
      <c r="H718" s="106"/>
      <c r="I718" s="98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98"/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20"/>
        <v>696</v>
      </c>
      <c r="G719" s="11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20"/>
        <v>697</v>
      </c>
      <c r="D720" s="97" t="s">
        <v>149</v>
      </c>
      <c r="G720" s="118"/>
      <c r="H720" s="106"/>
      <c r="I720" s="98">
        <f>'DepExp. Class.'!L$186</f>
        <v>115.74777040790966</v>
      </c>
      <c r="J720" s="106">
        <f>SUM(J684:J717)</f>
        <v>44.694831969229561</v>
      </c>
      <c r="K720" s="106">
        <f t="shared" ref="K720:X720" si="423">SUM(K684:K717)</f>
        <v>26.434860735422959</v>
      </c>
      <c r="L720" s="106">
        <f t="shared" si="423"/>
        <v>0.49274810515466361</v>
      </c>
      <c r="M720" s="106">
        <f t="shared" si="423"/>
        <v>21.836553282869978</v>
      </c>
      <c r="N720" s="106">
        <f t="shared" si="423"/>
        <v>22.288776315232514</v>
      </c>
      <c r="O720" s="106">
        <f t="shared" si="423"/>
        <v>0</v>
      </c>
      <c r="P720" s="106">
        <f t="shared" si="423"/>
        <v>0</v>
      </c>
      <c r="Q720" s="106">
        <f t="shared" si="423"/>
        <v>0</v>
      </c>
      <c r="R720" s="106">
        <f t="shared" si="423"/>
        <v>0</v>
      </c>
      <c r="S720" s="106">
        <f t="shared" si="423"/>
        <v>0</v>
      </c>
      <c r="T720" s="106">
        <f t="shared" si="423"/>
        <v>0</v>
      </c>
      <c r="U720" s="106">
        <f t="shared" si="423"/>
        <v>0</v>
      </c>
      <c r="V720" s="106">
        <f t="shared" si="423"/>
        <v>0</v>
      </c>
      <c r="W720" s="106">
        <f t="shared" si="423"/>
        <v>0</v>
      </c>
      <c r="X720" s="106">
        <f t="shared" si="423"/>
        <v>0</v>
      </c>
      <c r="Y720" s="98">
        <f>SUM(J720:X720)-I720</f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20"/>
        <v>698</v>
      </c>
      <c r="G721" s="11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20"/>
        <v>699</v>
      </c>
      <c r="D722" s="97" t="s">
        <v>350</v>
      </c>
      <c r="G722" s="118"/>
      <c r="H722" s="106"/>
      <c r="I722" s="98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98"/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20"/>
        <v>700</v>
      </c>
      <c r="G723" s="11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20"/>
        <v>701</v>
      </c>
      <c r="D724" s="97" t="s">
        <v>148</v>
      </c>
      <c r="G724" s="118"/>
      <c r="H724" s="106"/>
      <c r="I724" s="98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98"/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20"/>
        <v>702</v>
      </c>
      <c r="G725" s="118"/>
      <c r="H725" s="106"/>
      <c r="I725" s="98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98"/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20"/>
        <v>703</v>
      </c>
      <c r="C726" s="97">
        <v>37400</v>
      </c>
      <c r="E726" s="107" t="s">
        <v>115</v>
      </c>
      <c r="G726" s="118">
        <v>6.6</v>
      </c>
      <c r="H726" s="106" t="str">
        <f t="shared" ref="H726:H759" si="424">VLOOKUP($G726,alloc,3)</f>
        <v>P, S, T &amp; D Plant - Commodity</v>
      </c>
      <c r="I726" s="98">
        <f>'DepExp. Class.'!L$192</f>
        <v>0</v>
      </c>
      <c r="J726" s="106">
        <f t="shared" ref="J726:J759" si="425">$I726*VLOOKUP($G726,alloc,6)</f>
        <v>0</v>
      </c>
      <c r="K726" s="106">
        <f t="shared" ref="K726:K759" si="426">$I726*VLOOKUP($G726,alloc,7)</f>
        <v>0</v>
      </c>
      <c r="L726" s="106">
        <f t="shared" ref="L726:L759" si="427">$I726*VLOOKUP($G726,alloc,8)</f>
        <v>0</v>
      </c>
      <c r="M726" s="106">
        <f t="shared" ref="M726:M759" si="428">$I726*VLOOKUP($G726,alloc,9)</f>
        <v>0</v>
      </c>
      <c r="N726" s="106">
        <f t="shared" ref="N726:N759" si="429">$I726*VLOOKUP($G726,alloc,10)</f>
        <v>0</v>
      </c>
      <c r="O726" s="106">
        <f t="shared" ref="O726:O759" si="430">$I726*VLOOKUP($G726,alloc,11)</f>
        <v>0</v>
      </c>
      <c r="P726" s="106">
        <f t="shared" ref="P726:P759" si="431">$I726*VLOOKUP($G726,alloc,12)</f>
        <v>0</v>
      </c>
      <c r="Q726" s="106">
        <f t="shared" ref="Q726:Q759" si="432">$I726*VLOOKUP($G726,alloc,13)</f>
        <v>0</v>
      </c>
      <c r="R726" s="106">
        <f t="shared" ref="R726:R759" si="433">$I726*VLOOKUP($G726,alloc,14)</f>
        <v>0</v>
      </c>
      <c r="S726" s="106">
        <f t="shared" ref="S726:S759" si="434">$I726*VLOOKUP($G726,alloc,15)</f>
        <v>0</v>
      </c>
      <c r="T726" s="106">
        <f t="shared" ref="T726:T759" si="435">$I726*VLOOKUP($G726,alloc,16)</f>
        <v>0</v>
      </c>
      <c r="U726" s="106">
        <f t="shared" ref="U726:U759" si="436">$I726*VLOOKUP($G726,alloc,17)</f>
        <v>0</v>
      </c>
      <c r="V726" s="106">
        <f t="shared" ref="V726:V759" si="437">$I726*VLOOKUP($G726,alloc,18)</f>
        <v>0</v>
      </c>
      <c r="W726" s="106">
        <f t="shared" ref="W726:W759" si="438">$I726*VLOOKUP($G726,alloc,19)</f>
        <v>0</v>
      </c>
      <c r="X726" s="106">
        <f t="shared" ref="X726:X759" si="439">$I726*VLOOKUP($G726,alloc,20)</f>
        <v>0</v>
      </c>
      <c r="Y726" s="98">
        <f t="shared" ref="Y726:Y759" si="440">SUM(J726:X726)-I726</f>
        <v>0</v>
      </c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20"/>
        <v>704</v>
      </c>
      <c r="C727" s="97">
        <v>39000</v>
      </c>
      <c r="E727" s="107" t="s">
        <v>139</v>
      </c>
      <c r="G727" s="118">
        <v>6.6</v>
      </c>
      <c r="H727" s="106" t="str">
        <f t="shared" si="424"/>
        <v>P, S, T &amp; D Plant - Commodity</v>
      </c>
      <c r="I727" s="98">
        <f>'DepExp. Class.'!L$193</f>
        <v>202.02830647640621</v>
      </c>
      <c r="J727" s="106">
        <f t="shared" si="425"/>
        <v>78.011189150075808</v>
      </c>
      <c r="K727" s="106">
        <f t="shared" si="426"/>
        <v>46.139896496461546</v>
      </c>
      <c r="L727" s="106">
        <f t="shared" si="427"/>
        <v>0.86005168698309631</v>
      </c>
      <c r="M727" s="106">
        <f t="shared" si="428"/>
        <v>38.113925335002058</v>
      </c>
      <c r="N727" s="106">
        <f t="shared" si="429"/>
        <v>38.903243807883726</v>
      </c>
      <c r="O727" s="106">
        <f t="shared" si="430"/>
        <v>0</v>
      </c>
      <c r="P727" s="106">
        <f t="shared" si="431"/>
        <v>0</v>
      </c>
      <c r="Q727" s="106">
        <f t="shared" si="432"/>
        <v>0</v>
      </c>
      <c r="R727" s="106">
        <f t="shared" si="433"/>
        <v>0</v>
      </c>
      <c r="S727" s="106">
        <f t="shared" si="434"/>
        <v>0</v>
      </c>
      <c r="T727" s="106">
        <f t="shared" si="435"/>
        <v>0</v>
      </c>
      <c r="U727" s="106">
        <f t="shared" si="436"/>
        <v>0</v>
      </c>
      <c r="V727" s="106">
        <f t="shared" si="437"/>
        <v>0</v>
      </c>
      <c r="W727" s="106">
        <f t="shared" si="438"/>
        <v>0</v>
      </c>
      <c r="X727" s="106">
        <f t="shared" si="439"/>
        <v>0</v>
      </c>
      <c r="Y727" s="98">
        <f t="shared" si="440"/>
        <v>0</v>
      </c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20"/>
        <v>705</v>
      </c>
      <c r="C728" s="97">
        <v>36602</v>
      </c>
      <c r="E728" s="107" t="s">
        <v>139</v>
      </c>
      <c r="G728" s="118">
        <v>6.6</v>
      </c>
      <c r="H728" s="106" t="str">
        <f t="shared" si="424"/>
        <v>P, S, T &amp; D Plant - Commodity</v>
      </c>
      <c r="I728" s="98">
        <f>'DepExp. Class.'!L$194</f>
        <v>0</v>
      </c>
      <c r="J728" s="106">
        <f t="shared" si="425"/>
        <v>0</v>
      </c>
      <c r="K728" s="106">
        <f t="shared" si="426"/>
        <v>0</v>
      </c>
      <c r="L728" s="106">
        <f t="shared" si="427"/>
        <v>0</v>
      </c>
      <c r="M728" s="106">
        <f t="shared" si="428"/>
        <v>0</v>
      </c>
      <c r="N728" s="106">
        <f t="shared" si="429"/>
        <v>0</v>
      </c>
      <c r="O728" s="106">
        <f t="shared" si="430"/>
        <v>0</v>
      </c>
      <c r="P728" s="106">
        <f t="shared" si="431"/>
        <v>0</v>
      </c>
      <c r="Q728" s="106">
        <f t="shared" si="432"/>
        <v>0</v>
      </c>
      <c r="R728" s="106">
        <f t="shared" si="433"/>
        <v>0</v>
      </c>
      <c r="S728" s="106">
        <f t="shared" si="434"/>
        <v>0</v>
      </c>
      <c r="T728" s="106">
        <f t="shared" si="435"/>
        <v>0</v>
      </c>
      <c r="U728" s="106">
        <f t="shared" si="436"/>
        <v>0</v>
      </c>
      <c r="V728" s="106">
        <f t="shared" si="437"/>
        <v>0</v>
      </c>
      <c r="W728" s="106">
        <f t="shared" si="438"/>
        <v>0</v>
      </c>
      <c r="X728" s="106">
        <f t="shared" si="439"/>
        <v>0</v>
      </c>
      <c r="Y728" s="98">
        <f t="shared" si="440"/>
        <v>0</v>
      </c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20"/>
        <v>706</v>
      </c>
      <c r="C729" s="97">
        <v>37503</v>
      </c>
      <c r="E729" s="107" t="s">
        <v>278</v>
      </c>
      <c r="G729" s="118">
        <v>6.6</v>
      </c>
      <c r="H729" s="106" t="str">
        <f t="shared" si="424"/>
        <v>P, S, T &amp; D Plant - Commodity</v>
      </c>
      <c r="I729" s="98">
        <f>'DepExp. Class.'!L$195</f>
        <v>0</v>
      </c>
      <c r="J729" s="106">
        <f t="shared" si="425"/>
        <v>0</v>
      </c>
      <c r="K729" s="106">
        <f t="shared" si="426"/>
        <v>0</v>
      </c>
      <c r="L729" s="106">
        <f t="shared" si="427"/>
        <v>0</v>
      </c>
      <c r="M729" s="106">
        <f t="shared" si="428"/>
        <v>0</v>
      </c>
      <c r="N729" s="106">
        <f t="shared" si="429"/>
        <v>0</v>
      </c>
      <c r="O729" s="106">
        <f t="shared" si="430"/>
        <v>0</v>
      </c>
      <c r="P729" s="106">
        <f t="shared" si="431"/>
        <v>0</v>
      </c>
      <c r="Q729" s="106">
        <f t="shared" si="432"/>
        <v>0</v>
      </c>
      <c r="R729" s="106">
        <f t="shared" si="433"/>
        <v>0</v>
      </c>
      <c r="S729" s="106">
        <f t="shared" si="434"/>
        <v>0</v>
      </c>
      <c r="T729" s="106">
        <f t="shared" si="435"/>
        <v>0</v>
      </c>
      <c r="U729" s="106">
        <f t="shared" si="436"/>
        <v>0</v>
      </c>
      <c r="V729" s="106">
        <f t="shared" si="437"/>
        <v>0</v>
      </c>
      <c r="W729" s="106">
        <f t="shared" si="438"/>
        <v>0</v>
      </c>
      <c r="X729" s="106">
        <f t="shared" si="439"/>
        <v>0</v>
      </c>
      <c r="Y729" s="98">
        <f t="shared" si="440"/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20"/>
        <v>707</v>
      </c>
      <c r="C730" s="97">
        <v>39004</v>
      </c>
      <c r="E730" s="107" t="s">
        <v>293</v>
      </c>
      <c r="G730" s="118">
        <v>6.6</v>
      </c>
      <c r="H730" s="106" t="str">
        <f t="shared" si="424"/>
        <v>P, S, T &amp; D Plant - Commodity</v>
      </c>
      <c r="I730" s="98">
        <f>'DepExp. Class.'!L$196</f>
        <v>0</v>
      </c>
      <c r="J730" s="106">
        <f t="shared" si="425"/>
        <v>0</v>
      </c>
      <c r="K730" s="106">
        <f t="shared" si="426"/>
        <v>0</v>
      </c>
      <c r="L730" s="106">
        <f t="shared" si="427"/>
        <v>0</v>
      </c>
      <c r="M730" s="106">
        <f t="shared" si="428"/>
        <v>0</v>
      </c>
      <c r="N730" s="106">
        <f t="shared" si="429"/>
        <v>0</v>
      </c>
      <c r="O730" s="106">
        <f t="shared" si="430"/>
        <v>0</v>
      </c>
      <c r="P730" s="106">
        <f t="shared" si="431"/>
        <v>0</v>
      </c>
      <c r="Q730" s="106">
        <f t="shared" si="432"/>
        <v>0</v>
      </c>
      <c r="R730" s="106">
        <f t="shared" si="433"/>
        <v>0</v>
      </c>
      <c r="S730" s="106">
        <f t="shared" si="434"/>
        <v>0</v>
      </c>
      <c r="T730" s="106">
        <f t="shared" si="435"/>
        <v>0</v>
      </c>
      <c r="U730" s="106">
        <f t="shared" si="436"/>
        <v>0</v>
      </c>
      <c r="V730" s="106">
        <f t="shared" si="437"/>
        <v>0</v>
      </c>
      <c r="W730" s="106">
        <f t="shared" si="438"/>
        <v>0</v>
      </c>
      <c r="X730" s="106">
        <f t="shared" si="439"/>
        <v>0</v>
      </c>
      <c r="Y730" s="98">
        <f t="shared" si="440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20"/>
        <v>708</v>
      </c>
      <c r="C731" s="97">
        <v>39009</v>
      </c>
      <c r="E731" s="107" t="s">
        <v>294</v>
      </c>
      <c r="G731" s="118">
        <v>6.6</v>
      </c>
      <c r="H731" s="106" t="str">
        <f t="shared" si="424"/>
        <v>P, S, T &amp; D Plant - Commodity</v>
      </c>
      <c r="I731" s="98">
        <f>'DepExp. Class.'!L$197</f>
        <v>92.460639705631749</v>
      </c>
      <c r="J731" s="106">
        <f t="shared" si="425"/>
        <v>35.70274175344538</v>
      </c>
      <c r="K731" s="106">
        <f t="shared" si="426"/>
        <v>21.11646838218034</v>
      </c>
      <c r="L731" s="106">
        <f t="shared" si="427"/>
        <v>0.39361280874594501</v>
      </c>
      <c r="M731" s="106">
        <f t="shared" si="428"/>
        <v>17.443287921529592</v>
      </c>
      <c r="N731" s="106">
        <f t="shared" si="429"/>
        <v>17.804528839730501</v>
      </c>
      <c r="O731" s="106">
        <f t="shared" si="430"/>
        <v>0</v>
      </c>
      <c r="P731" s="106">
        <f t="shared" si="431"/>
        <v>0</v>
      </c>
      <c r="Q731" s="106">
        <f t="shared" si="432"/>
        <v>0</v>
      </c>
      <c r="R731" s="106">
        <f t="shared" si="433"/>
        <v>0</v>
      </c>
      <c r="S731" s="106">
        <f t="shared" si="434"/>
        <v>0</v>
      </c>
      <c r="T731" s="106">
        <f t="shared" si="435"/>
        <v>0</v>
      </c>
      <c r="U731" s="106">
        <f t="shared" si="436"/>
        <v>0</v>
      </c>
      <c r="V731" s="106">
        <f t="shared" si="437"/>
        <v>0</v>
      </c>
      <c r="W731" s="106">
        <f t="shared" si="438"/>
        <v>0</v>
      </c>
      <c r="X731" s="106">
        <f t="shared" si="439"/>
        <v>0</v>
      </c>
      <c r="Y731" s="98">
        <f t="shared" si="440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20"/>
        <v>709</v>
      </c>
      <c r="C732" s="97">
        <v>39100</v>
      </c>
      <c r="E732" s="107" t="s">
        <v>295</v>
      </c>
      <c r="G732" s="118">
        <v>6.6</v>
      </c>
      <c r="H732" s="106" t="str">
        <f t="shared" si="424"/>
        <v>P, S, T &amp; D Plant - Commodity</v>
      </c>
      <c r="I732" s="98">
        <f>'DepExp. Class.'!L$198</f>
        <v>145.11270085664989</v>
      </c>
      <c r="J732" s="106">
        <f t="shared" si="425"/>
        <v>56.033803143959595</v>
      </c>
      <c r="K732" s="106">
        <f t="shared" si="426"/>
        <v>33.141321207034629</v>
      </c>
      <c r="L732" s="106">
        <f t="shared" si="427"/>
        <v>0.61775711211542716</v>
      </c>
      <c r="M732" s="106">
        <f t="shared" si="428"/>
        <v>27.376434233767913</v>
      </c>
      <c r="N732" s="106">
        <f t="shared" si="429"/>
        <v>27.943385159772344</v>
      </c>
      <c r="O732" s="106">
        <f t="shared" si="430"/>
        <v>0</v>
      </c>
      <c r="P732" s="106">
        <f t="shared" si="431"/>
        <v>0</v>
      </c>
      <c r="Q732" s="106">
        <f t="shared" si="432"/>
        <v>0</v>
      </c>
      <c r="R732" s="106">
        <f t="shared" si="433"/>
        <v>0</v>
      </c>
      <c r="S732" s="106">
        <f t="shared" si="434"/>
        <v>0</v>
      </c>
      <c r="T732" s="106">
        <f t="shared" si="435"/>
        <v>0</v>
      </c>
      <c r="U732" s="106">
        <f t="shared" si="436"/>
        <v>0</v>
      </c>
      <c r="V732" s="106">
        <f t="shared" si="437"/>
        <v>0</v>
      </c>
      <c r="W732" s="106">
        <f t="shared" si="438"/>
        <v>0</v>
      </c>
      <c r="X732" s="106">
        <f t="shared" si="439"/>
        <v>0</v>
      </c>
      <c r="Y732" s="98">
        <f t="shared" si="440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20"/>
        <v>710</v>
      </c>
      <c r="C733" s="97">
        <v>39102</v>
      </c>
      <c r="E733" s="107" t="s">
        <v>296</v>
      </c>
      <c r="G733" s="118">
        <v>6.6</v>
      </c>
      <c r="H733" s="106" t="str">
        <f t="shared" si="424"/>
        <v>P, S, T &amp; D Plant - Commodity</v>
      </c>
      <c r="I733" s="98">
        <f>'DepExp. Class.'!L$199</f>
        <v>0</v>
      </c>
      <c r="J733" s="106">
        <f t="shared" si="425"/>
        <v>0</v>
      </c>
      <c r="K733" s="106">
        <f t="shared" si="426"/>
        <v>0</v>
      </c>
      <c r="L733" s="106">
        <f t="shared" si="427"/>
        <v>0</v>
      </c>
      <c r="M733" s="106">
        <f t="shared" si="428"/>
        <v>0</v>
      </c>
      <c r="N733" s="106">
        <f t="shared" si="429"/>
        <v>0</v>
      </c>
      <c r="O733" s="106">
        <f t="shared" si="430"/>
        <v>0</v>
      </c>
      <c r="P733" s="106">
        <f t="shared" si="431"/>
        <v>0</v>
      </c>
      <c r="Q733" s="106">
        <f t="shared" si="432"/>
        <v>0</v>
      </c>
      <c r="R733" s="106">
        <f t="shared" si="433"/>
        <v>0</v>
      </c>
      <c r="S733" s="106">
        <f t="shared" si="434"/>
        <v>0</v>
      </c>
      <c r="T733" s="106">
        <f t="shared" si="435"/>
        <v>0</v>
      </c>
      <c r="U733" s="106">
        <f t="shared" si="436"/>
        <v>0</v>
      </c>
      <c r="V733" s="106">
        <f t="shared" si="437"/>
        <v>0</v>
      </c>
      <c r="W733" s="106">
        <f t="shared" si="438"/>
        <v>0</v>
      </c>
      <c r="X733" s="106">
        <f t="shared" si="439"/>
        <v>0</v>
      </c>
      <c r="Y733" s="98">
        <f t="shared" si="440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20"/>
        <v>711</v>
      </c>
      <c r="C734" s="97">
        <v>39103</v>
      </c>
      <c r="E734" s="107" t="s">
        <v>297</v>
      </c>
      <c r="G734" s="118">
        <v>6.6</v>
      </c>
      <c r="H734" s="106" t="str">
        <f t="shared" si="424"/>
        <v>P, S, T &amp; D Plant - Commodity</v>
      </c>
      <c r="I734" s="98">
        <f>'DepExp. Class.'!L$200</f>
        <v>0</v>
      </c>
      <c r="J734" s="106">
        <f t="shared" si="425"/>
        <v>0</v>
      </c>
      <c r="K734" s="106">
        <f t="shared" si="426"/>
        <v>0</v>
      </c>
      <c r="L734" s="106">
        <f t="shared" si="427"/>
        <v>0</v>
      </c>
      <c r="M734" s="106">
        <f t="shared" si="428"/>
        <v>0</v>
      </c>
      <c r="N734" s="106">
        <f t="shared" si="429"/>
        <v>0</v>
      </c>
      <c r="O734" s="106">
        <f t="shared" si="430"/>
        <v>0</v>
      </c>
      <c r="P734" s="106">
        <f t="shared" si="431"/>
        <v>0</v>
      </c>
      <c r="Q734" s="106">
        <f t="shared" si="432"/>
        <v>0</v>
      </c>
      <c r="R734" s="106">
        <f t="shared" si="433"/>
        <v>0</v>
      </c>
      <c r="S734" s="106">
        <f t="shared" si="434"/>
        <v>0</v>
      </c>
      <c r="T734" s="106">
        <f t="shared" si="435"/>
        <v>0</v>
      </c>
      <c r="U734" s="106">
        <f t="shared" si="436"/>
        <v>0</v>
      </c>
      <c r="V734" s="106">
        <f t="shared" si="437"/>
        <v>0</v>
      </c>
      <c r="W734" s="106">
        <f t="shared" si="438"/>
        <v>0</v>
      </c>
      <c r="X734" s="106">
        <f t="shared" si="439"/>
        <v>0</v>
      </c>
      <c r="Y734" s="98">
        <f t="shared" si="440"/>
        <v>0</v>
      </c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20"/>
        <v>712</v>
      </c>
      <c r="C735" s="97">
        <v>39200</v>
      </c>
      <c r="E735" s="107" t="s">
        <v>298</v>
      </c>
      <c r="G735" s="118">
        <v>6.6</v>
      </c>
      <c r="H735" s="106" t="str">
        <f t="shared" si="424"/>
        <v>P, S, T &amp; D Plant - Commodity</v>
      </c>
      <c r="I735" s="98">
        <f>'DepExp. Class.'!L$201</f>
        <v>13.347377051229516</v>
      </c>
      <c r="J735" s="106">
        <f t="shared" si="425"/>
        <v>5.1539547797102792</v>
      </c>
      <c r="K735" s="106">
        <f t="shared" si="426"/>
        <v>3.0483183588676837</v>
      </c>
      <c r="L735" s="106">
        <f t="shared" si="427"/>
        <v>5.6820919552924287E-2</v>
      </c>
      <c r="M735" s="106">
        <f t="shared" si="428"/>
        <v>2.5180675976615805</v>
      </c>
      <c r="N735" s="106">
        <f t="shared" si="429"/>
        <v>2.5702153954370508</v>
      </c>
      <c r="O735" s="106">
        <f t="shared" si="430"/>
        <v>0</v>
      </c>
      <c r="P735" s="106">
        <f t="shared" si="431"/>
        <v>0</v>
      </c>
      <c r="Q735" s="106">
        <f t="shared" si="432"/>
        <v>0</v>
      </c>
      <c r="R735" s="106">
        <f t="shared" si="433"/>
        <v>0</v>
      </c>
      <c r="S735" s="106">
        <f t="shared" si="434"/>
        <v>0</v>
      </c>
      <c r="T735" s="106">
        <f t="shared" si="435"/>
        <v>0</v>
      </c>
      <c r="U735" s="106">
        <f t="shared" si="436"/>
        <v>0</v>
      </c>
      <c r="V735" s="106">
        <f t="shared" si="437"/>
        <v>0</v>
      </c>
      <c r="W735" s="106">
        <f t="shared" si="438"/>
        <v>0</v>
      </c>
      <c r="X735" s="106">
        <f t="shared" si="439"/>
        <v>0</v>
      </c>
      <c r="Y735" s="98">
        <f t="shared" si="440"/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20"/>
        <v>713</v>
      </c>
      <c r="C736" s="97">
        <v>39201</v>
      </c>
      <c r="E736" s="107" t="s">
        <v>299</v>
      </c>
      <c r="G736" s="118">
        <v>6.6</v>
      </c>
      <c r="H736" s="106" t="str">
        <f t="shared" si="424"/>
        <v>P, S, T &amp; D Plant - Commodity</v>
      </c>
      <c r="I736" s="98">
        <f>'DepExp. Class.'!L$202</f>
        <v>0</v>
      </c>
      <c r="J736" s="106">
        <f t="shared" si="425"/>
        <v>0</v>
      </c>
      <c r="K736" s="106">
        <f t="shared" si="426"/>
        <v>0</v>
      </c>
      <c r="L736" s="106">
        <f t="shared" si="427"/>
        <v>0</v>
      </c>
      <c r="M736" s="106">
        <f t="shared" si="428"/>
        <v>0</v>
      </c>
      <c r="N736" s="106">
        <f t="shared" si="429"/>
        <v>0</v>
      </c>
      <c r="O736" s="106">
        <f t="shared" si="430"/>
        <v>0</v>
      </c>
      <c r="P736" s="106">
        <f t="shared" si="431"/>
        <v>0</v>
      </c>
      <c r="Q736" s="106">
        <f t="shared" si="432"/>
        <v>0</v>
      </c>
      <c r="R736" s="106">
        <f t="shared" si="433"/>
        <v>0</v>
      </c>
      <c r="S736" s="106">
        <f t="shared" si="434"/>
        <v>0</v>
      </c>
      <c r="T736" s="106">
        <f t="shared" si="435"/>
        <v>0</v>
      </c>
      <c r="U736" s="106">
        <f t="shared" si="436"/>
        <v>0</v>
      </c>
      <c r="V736" s="106">
        <f t="shared" si="437"/>
        <v>0</v>
      </c>
      <c r="W736" s="106">
        <f t="shared" si="438"/>
        <v>0</v>
      </c>
      <c r="X736" s="106">
        <f t="shared" si="439"/>
        <v>0</v>
      </c>
      <c r="Y736" s="98">
        <f t="shared" si="440"/>
        <v>0</v>
      </c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20"/>
        <v>714</v>
      </c>
      <c r="C737" s="97">
        <v>39202</v>
      </c>
      <c r="E737" s="107" t="s">
        <v>300</v>
      </c>
      <c r="G737" s="118">
        <v>6.6</v>
      </c>
      <c r="H737" s="106" t="str">
        <f t="shared" si="424"/>
        <v>P, S, T &amp; D Plant - Commodity</v>
      </c>
      <c r="I737" s="98">
        <f>'DepExp. Class.'!L$203</f>
        <v>0</v>
      </c>
      <c r="J737" s="106">
        <f t="shared" si="425"/>
        <v>0</v>
      </c>
      <c r="K737" s="106">
        <f t="shared" si="426"/>
        <v>0</v>
      </c>
      <c r="L737" s="106">
        <f t="shared" si="427"/>
        <v>0</v>
      </c>
      <c r="M737" s="106">
        <f t="shared" si="428"/>
        <v>0</v>
      </c>
      <c r="N737" s="106">
        <f t="shared" si="429"/>
        <v>0</v>
      </c>
      <c r="O737" s="106">
        <f t="shared" si="430"/>
        <v>0</v>
      </c>
      <c r="P737" s="106">
        <f t="shared" si="431"/>
        <v>0</v>
      </c>
      <c r="Q737" s="106">
        <f t="shared" si="432"/>
        <v>0</v>
      </c>
      <c r="R737" s="106">
        <f t="shared" si="433"/>
        <v>0</v>
      </c>
      <c r="S737" s="106">
        <f t="shared" si="434"/>
        <v>0</v>
      </c>
      <c r="T737" s="106">
        <f t="shared" si="435"/>
        <v>0</v>
      </c>
      <c r="U737" s="106">
        <f t="shared" si="436"/>
        <v>0</v>
      </c>
      <c r="V737" s="106">
        <f t="shared" si="437"/>
        <v>0</v>
      </c>
      <c r="W737" s="106">
        <f t="shared" si="438"/>
        <v>0</v>
      </c>
      <c r="X737" s="106">
        <f t="shared" si="439"/>
        <v>0</v>
      </c>
      <c r="Y737" s="98">
        <f t="shared" si="440"/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20"/>
        <v>715</v>
      </c>
      <c r="C738" s="97">
        <v>39300</v>
      </c>
      <c r="E738" s="107" t="s">
        <v>186</v>
      </c>
      <c r="G738" s="118">
        <v>6.6</v>
      </c>
      <c r="H738" s="106" t="str">
        <f t="shared" si="424"/>
        <v>P, S, T &amp; D Plant - Commodity</v>
      </c>
      <c r="I738" s="98">
        <f>'DepExp. Class.'!L$204</f>
        <v>0</v>
      </c>
      <c r="J738" s="106">
        <f t="shared" si="425"/>
        <v>0</v>
      </c>
      <c r="K738" s="106">
        <f t="shared" si="426"/>
        <v>0</v>
      </c>
      <c r="L738" s="106">
        <f t="shared" si="427"/>
        <v>0</v>
      </c>
      <c r="M738" s="106">
        <f t="shared" si="428"/>
        <v>0</v>
      </c>
      <c r="N738" s="106">
        <f t="shared" si="429"/>
        <v>0</v>
      </c>
      <c r="O738" s="106">
        <f t="shared" si="430"/>
        <v>0</v>
      </c>
      <c r="P738" s="106">
        <f t="shared" si="431"/>
        <v>0</v>
      </c>
      <c r="Q738" s="106">
        <f t="shared" si="432"/>
        <v>0</v>
      </c>
      <c r="R738" s="106">
        <f t="shared" si="433"/>
        <v>0</v>
      </c>
      <c r="S738" s="106">
        <f t="shared" si="434"/>
        <v>0</v>
      </c>
      <c r="T738" s="106">
        <f t="shared" si="435"/>
        <v>0</v>
      </c>
      <c r="U738" s="106">
        <f t="shared" si="436"/>
        <v>0</v>
      </c>
      <c r="V738" s="106">
        <f t="shared" si="437"/>
        <v>0</v>
      </c>
      <c r="W738" s="106">
        <f t="shared" si="438"/>
        <v>0</v>
      </c>
      <c r="X738" s="106">
        <f t="shared" si="439"/>
        <v>0</v>
      </c>
      <c r="Y738" s="98">
        <f t="shared" si="440"/>
        <v>0</v>
      </c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20"/>
        <v>716</v>
      </c>
      <c r="C739" s="97">
        <v>39400</v>
      </c>
      <c r="E739" s="107" t="s">
        <v>301</v>
      </c>
      <c r="G739" s="118">
        <v>6.6</v>
      </c>
      <c r="H739" s="106" t="str">
        <f t="shared" si="424"/>
        <v>P, S, T &amp; D Plant - Commodity</v>
      </c>
      <c r="I739" s="98">
        <f>'DepExp. Class.'!L$205</f>
        <v>3.1238101316146789</v>
      </c>
      <c r="J739" s="106">
        <f t="shared" si="425"/>
        <v>1.2062277177716945</v>
      </c>
      <c r="K739" s="106">
        <f t="shared" si="426"/>
        <v>0.71342614637088797</v>
      </c>
      <c r="L739" s="106">
        <f t="shared" si="427"/>
        <v>1.3298325469178005E-2</v>
      </c>
      <c r="M739" s="106">
        <f t="shared" si="428"/>
        <v>0.58932665522783689</v>
      </c>
      <c r="N739" s="106">
        <f t="shared" si="429"/>
        <v>0.60153128677508172</v>
      </c>
      <c r="O739" s="106">
        <f t="shared" si="430"/>
        <v>0</v>
      </c>
      <c r="P739" s="106">
        <f t="shared" si="431"/>
        <v>0</v>
      </c>
      <c r="Q739" s="106">
        <f t="shared" si="432"/>
        <v>0</v>
      </c>
      <c r="R739" s="106">
        <f t="shared" si="433"/>
        <v>0</v>
      </c>
      <c r="S739" s="106">
        <f t="shared" si="434"/>
        <v>0</v>
      </c>
      <c r="T739" s="106">
        <f t="shared" si="435"/>
        <v>0</v>
      </c>
      <c r="U739" s="106">
        <f t="shared" si="436"/>
        <v>0</v>
      </c>
      <c r="V739" s="106">
        <f t="shared" si="437"/>
        <v>0</v>
      </c>
      <c r="W739" s="106">
        <f t="shared" si="438"/>
        <v>0</v>
      </c>
      <c r="X739" s="106">
        <f t="shared" si="439"/>
        <v>0</v>
      </c>
      <c r="Y739" s="98">
        <f t="shared" si="440"/>
        <v>0</v>
      </c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20"/>
        <v>717</v>
      </c>
      <c r="C740" s="97">
        <v>39600</v>
      </c>
      <c r="E740" s="107" t="s">
        <v>302</v>
      </c>
      <c r="G740" s="118">
        <v>6.6</v>
      </c>
      <c r="H740" s="106" t="str">
        <f t="shared" si="424"/>
        <v>P, S, T &amp; D Plant - Commodity</v>
      </c>
      <c r="I740" s="98">
        <f>'DepExp. Class.'!L$206</f>
        <v>0</v>
      </c>
      <c r="J740" s="106">
        <f t="shared" si="425"/>
        <v>0</v>
      </c>
      <c r="K740" s="106">
        <f t="shared" si="426"/>
        <v>0</v>
      </c>
      <c r="L740" s="106">
        <f t="shared" si="427"/>
        <v>0</v>
      </c>
      <c r="M740" s="106">
        <f t="shared" si="428"/>
        <v>0</v>
      </c>
      <c r="N740" s="106">
        <f t="shared" si="429"/>
        <v>0</v>
      </c>
      <c r="O740" s="106">
        <f t="shared" si="430"/>
        <v>0</v>
      </c>
      <c r="P740" s="106">
        <f t="shared" si="431"/>
        <v>0</v>
      </c>
      <c r="Q740" s="106">
        <f t="shared" si="432"/>
        <v>0</v>
      </c>
      <c r="R740" s="106">
        <f t="shared" si="433"/>
        <v>0</v>
      </c>
      <c r="S740" s="106">
        <f t="shared" si="434"/>
        <v>0</v>
      </c>
      <c r="T740" s="106">
        <f t="shared" si="435"/>
        <v>0</v>
      </c>
      <c r="U740" s="106">
        <f t="shared" si="436"/>
        <v>0</v>
      </c>
      <c r="V740" s="106">
        <f t="shared" si="437"/>
        <v>0</v>
      </c>
      <c r="W740" s="106">
        <f t="shared" si="438"/>
        <v>0</v>
      </c>
      <c r="X740" s="106">
        <f t="shared" si="439"/>
        <v>0</v>
      </c>
      <c r="Y740" s="98">
        <f t="shared" si="440"/>
        <v>0</v>
      </c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20"/>
        <v>718</v>
      </c>
      <c r="C741" s="97">
        <v>39603</v>
      </c>
      <c r="E741" s="107" t="s">
        <v>303</v>
      </c>
      <c r="G741" s="118">
        <v>6.6</v>
      </c>
      <c r="H741" s="106" t="str">
        <f t="shared" si="424"/>
        <v>P, S, T &amp; D Plant - Commodity</v>
      </c>
      <c r="I741" s="98">
        <f>'DepExp. Class.'!L$207</f>
        <v>0</v>
      </c>
      <c r="J741" s="106">
        <f t="shared" si="425"/>
        <v>0</v>
      </c>
      <c r="K741" s="106">
        <f t="shared" si="426"/>
        <v>0</v>
      </c>
      <c r="L741" s="106">
        <f t="shared" si="427"/>
        <v>0</v>
      </c>
      <c r="M741" s="106">
        <f t="shared" si="428"/>
        <v>0</v>
      </c>
      <c r="N741" s="106">
        <f t="shared" si="429"/>
        <v>0</v>
      </c>
      <c r="O741" s="106">
        <f t="shared" si="430"/>
        <v>0</v>
      </c>
      <c r="P741" s="106">
        <f t="shared" si="431"/>
        <v>0</v>
      </c>
      <c r="Q741" s="106">
        <f t="shared" si="432"/>
        <v>0</v>
      </c>
      <c r="R741" s="106">
        <f t="shared" si="433"/>
        <v>0</v>
      </c>
      <c r="S741" s="106">
        <f t="shared" si="434"/>
        <v>0</v>
      </c>
      <c r="T741" s="106">
        <f t="shared" si="435"/>
        <v>0</v>
      </c>
      <c r="U741" s="106">
        <f t="shared" si="436"/>
        <v>0</v>
      </c>
      <c r="V741" s="106">
        <f t="shared" si="437"/>
        <v>0</v>
      </c>
      <c r="W741" s="106">
        <f t="shared" si="438"/>
        <v>0</v>
      </c>
      <c r="X741" s="106">
        <f t="shared" si="439"/>
        <v>0</v>
      </c>
      <c r="Y741" s="98">
        <f t="shared" si="440"/>
        <v>0</v>
      </c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ref="A742:A805" si="441">A741+1</f>
        <v>719</v>
      </c>
      <c r="C742" s="97">
        <v>39604</v>
      </c>
      <c r="E742" s="107" t="s">
        <v>304</v>
      </c>
      <c r="G742" s="118">
        <v>6.6</v>
      </c>
      <c r="H742" s="106" t="str">
        <f t="shared" si="424"/>
        <v>P, S, T &amp; D Plant - Commodity</v>
      </c>
      <c r="I742" s="98">
        <f>'DepExp. Class.'!L$208</f>
        <v>0</v>
      </c>
      <c r="J742" s="106">
        <f t="shared" si="425"/>
        <v>0</v>
      </c>
      <c r="K742" s="106">
        <f t="shared" si="426"/>
        <v>0</v>
      </c>
      <c r="L742" s="106">
        <f t="shared" si="427"/>
        <v>0</v>
      </c>
      <c r="M742" s="106">
        <f t="shared" si="428"/>
        <v>0</v>
      </c>
      <c r="N742" s="106">
        <f t="shared" si="429"/>
        <v>0</v>
      </c>
      <c r="O742" s="106">
        <f t="shared" si="430"/>
        <v>0</v>
      </c>
      <c r="P742" s="106">
        <f t="shared" si="431"/>
        <v>0</v>
      </c>
      <c r="Q742" s="106">
        <f t="shared" si="432"/>
        <v>0</v>
      </c>
      <c r="R742" s="106">
        <f t="shared" si="433"/>
        <v>0</v>
      </c>
      <c r="S742" s="106">
        <f t="shared" si="434"/>
        <v>0</v>
      </c>
      <c r="T742" s="106">
        <f t="shared" si="435"/>
        <v>0</v>
      </c>
      <c r="U742" s="106">
        <f t="shared" si="436"/>
        <v>0</v>
      </c>
      <c r="V742" s="106">
        <f t="shared" si="437"/>
        <v>0</v>
      </c>
      <c r="W742" s="106">
        <f t="shared" si="438"/>
        <v>0</v>
      </c>
      <c r="X742" s="106">
        <f t="shared" si="439"/>
        <v>0</v>
      </c>
      <c r="Y742" s="98">
        <f t="shared" si="440"/>
        <v>0</v>
      </c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41"/>
        <v>720</v>
      </c>
      <c r="C743" s="97">
        <v>39605</v>
      </c>
      <c r="E743" s="98" t="s">
        <v>305</v>
      </c>
      <c r="G743" s="118">
        <v>6.6</v>
      </c>
      <c r="H743" s="106" t="str">
        <f t="shared" si="424"/>
        <v>P, S, T &amp; D Plant - Commodity</v>
      </c>
      <c r="I743" s="98">
        <f>'DepExp. Class.'!L$209</f>
        <v>0</v>
      </c>
      <c r="J743" s="106">
        <f t="shared" si="425"/>
        <v>0</v>
      </c>
      <c r="K743" s="106">
        <f t="shared" si="426"/>
        <v>0</v>
      </c>
      <c r="L743" s="106">
        <f t="shared" si="427"/>
        <v>0</v>
      </c>
      <c r="M743" s="106">
        <f t="shared" si="428"/>
        <v>0</v>
      </c>
      <c r="N743" s="106">
        <f t="shared" si="429"/>
        <v>0</v>
      </c>
      <c r="O743" s="106">
        <f t="shared" si="430"/>
        <v>0</v>
      </c>
      <c r="P743" s="106">
        <f t="shared" si="431"/>
        <v>0</v>
      </c>
      <c r="Q743" s="106">
        <f t="shared" si="432"/>
        <v>0</v>
      </c>
      <c r="R743" s="106">
        <f t="shared" si="433"/>
        <v>0</v>
      </c>
      <c r="S743" s="106">
        <f t="shared" si="434"/>
        <v>0</v>
      </c>
      <c r="T743" s="106">
        <f t="shared" si="435"/>
        <v>0</v>
      </c>
      <c r="U743" s="106">
        <f t="shared" si="436"/>
        <v>0</v>
      </c>
      <c r="V743" s="106">
        <f t="shared" si="437"/>
        <v>0</v>
      </c>
      <c r="W743" s="106">
        <f t="shared" si="438"/>
        <v>0</v>
      </c>
      <c r="X743" s="106">
        <f t="shared" si="439"/>
        <v>0</v>
      </c>
      <c r="Y743" s="98">
        <f t="shared" si="440"/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41"/>
        <v>721</v>
      </c>
      <c r="C744" s="97">
        <v>39700</v>
      </c>
      <c r="E744" s="107" t="s">
        <v>306</v>
      </c>
      <c r="G744" s="118">
        <v>6.6</v>
      </c>
      <c r="H744" s="106" t="str">
        <f t="shared" si="424"/>
        <v>P, S, T &amp; D Plant - Commodity</v>
      </c>
      <c r="I744" s="98">
        <f>'DepExp. Class.'!L$210</f>
        <v>13.561192485640776</v>
      </c>
      <c r="J744" s="106">
        <f t="shared" si="425"/>
        <v>5.2365174492093196</v>
      </c>
      <c r="K744" s="106">
        <f t="shared" si="426"/>
        <v>3.0971502388410652</v>
      </c>
      <c r="L744" s="106">
        <f t="shared" si="427"/>
        <v>5.7731150046243317E-2</v>
      </c>
      <c r="M744" s="106">
        <f t="shared" si="428"/>
        <v>2.5584052396720258</v>
      </c>
      <c r="N744" s="106">
        <f t="shared" si="429"/>
        <v>2.6113884078721235</v>
      </c>
      <c r="O744" s="106">
        <f t="shared" si="430"/>
        <v>0</v>
      </c>
      <c r="P744" s="106">
        <f t="shared" si="431"/>
        <v>0</v>
      </c>
      <c r="Q744" s="106">
        <f t="shared" si="432"/>
        <v>0</v>
      </c>
      <c r="R744" s="106">
        <f t="shared" si="433"/>
        <v>0</v>
      </c>
      <c r="S744" s="106">
        <f t="shared" si="434"/>
        <v>0</v>
      </c>
      <c r="T744" s="106">
        <f t="shared" si="435"/>
        <v>0</v>
      </c>
      <c r="U744" s="106">
        <f t="shared" si="436"/>
        <v>0</v>
      </c>
      <c r="V744" s="106">
        <f t="shared" si="437"/>
        <v>0</v>
      </c>
      <c r="W744" s="106">
        <f t="shared" si="438"/>
        <v>0</v>
      </c>
      <c r="X744" s="106">
        <f t="shared" si="439"/>
        <v>0</v>
      </c>
      <c r="Y744" s="98">
        <f t="shared" si="440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si="441"/>
        <v>722</v>
      </c>
      <c r="C745" s="97">
        <v>39701</v>
      </c>
      <c r="E745" s="107" t="s">
        <v>307</v>
      </c>
      <c r="G745" s="118">
        <v>6.6</v>
      </c>
      <c r="H745" s="106" t="str">
        <f t="shared" si="424"/>
        <v>P, S, T &amp; D Plant - Commodity</v>
      </c>
      <c r="I745" s="98">
        <f>'DepExp. Class.'!L$211</f>
        <v>0</v>
      </c>
      <c r="J745" s="106">
        <f t="shared" si="425"/>
        <v>0</v>
      </c>
      <c r="K745" s="106">
        <f t="shared" si="426"/>
        <v>0</v>
      </c>
      <c r="L745" s="106">
        <f t="shared" si="427"/>
        <v>0</v>
      </c>
      <c r="M745" s="106">
        <f t="shared" si="428"/>
        <v>0</v>
      </c>
      <c r="N745" s="106">
        <f t="shared" si="429"/>
        <v>0</v>
      </c>
      <c r="O745" s="106">
        <f t="shared" si="430"/>
        <v>0</v>
      </c>
      <c r="P745" s="106">
        <f t="shared" si="431"/>
        <v>0</v>
      </c>
      <c r="Q745" s="106">
        <f t="shared" si="432"/>
        <v>0</v>
      </c>
      <c r="R745" s="106">
        <f t="shared" si="433"/>
        <v>0</v>
      </c>
      <c r="S745" s="106">
        <f t="shared" si="434"/>
        <v>0</v>
      </c>
      <c r="T745" s="106">
        <f t="shared" si="435"/>
        <v>0</v>
      </c>
      <c r="U745" s="106">
        <f t="shared" si="436"/>
        <v>0</v>
      </c>
      <c r="V745" s="106">
        <f t="shared" si="437"/>
        <v>0</v>
      </c>
      <c r="W745" s="106">
        <f t="shared" si="438"/>
        <v>0</v>
      </c>
      <c r="X745" s="106">
        <f t="shared" si="439"/>
        <v>0</v>
      </c>
      <c r="Y745" s="98">
        <f t="shared" si="440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41"/>
        <v>723</v>
      </c>
      <c r="C746" s="97">
        <v>39702</v>
      </c>
      <c r="E746" s="107" t="s">
        <v>308</v>
      </c>
      <c r="G746" s="118">
        <v>6.6</v>
      </c>
      <c r="H746" s="106" t="str">
        <f t="shared" si="424"/>
        <v>P, S, T &amp; D Plant - Commodity</v>
      </c>
      <c r="I746" s="98">
        <f>'DepExp. Class.'!L$212</f>
        <v>0</v>
      </c>
      <c r="J746" s="106">
        <f t="shared" si="425"/>
        <v>0</v>
      </c>
      <c r="K746" s="106">
        <f t="shared" si="426"/>
        <v>0</v>
      </c>
      <c r="L746" s="106">
        <f t="shared" si="427"/>
        <v>0</v>
      </c>
      <c r="M746" s="106">
        <f t="shared" si="428"/>
        <v>0</v>
      </c>
      <c r="N746" s="106">
        <f t="shared" si="429"/>
        <v>0</v>
      </c>
      <c r="O746" s="106">
        <f t="shared" si="430"/>
        <v>0</v>
      </c>
      <c r="P746" s="106">
        <f t="shared" si="431"/>
        <v>0</v>
      </c>
      <c r="Q746" s="106">
        <f t="shared" si="432"/>
        <v>0</v>
      </c>
      <c r="R746" s="106">
        <f t="shared" si="433"/>
        <v>0</v>
      </c>
      <c r="S746" s="106">
        <f t="shared" si="434"/>
        <v>0</v>
      </c>
      <c r="T746" s="106">
        <f t="shared" si="435"/>
        <v>0</v>
      </c>
      <c r="U746" s="106">
        <f t="shared" si="436"/>
        <v>0</v>
      </c>
      <c r="V746" s="106">
        <f t="shared" si="437"/>
        <v>0</v>
      </c>
      <c r="W746" s="106">
        <f t="shared" si="438"/>
        <v>0</v>
      </c>
      <c r="X746" s="106">
        <f t="shared" si="439"/>
        <v>0</v>
      </c>
      <c r="Y746" s="98">
        <f t="shared" si="440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41"/>
        <v>724</v>
      </c>
      <c r="C747" s="97">
        <v>39705</v>
      </c>
      <c r="E747" s="107" t="s">
        <v>309</v>
      </c>
      <c r="G747" s="118">
        <v>6.6</v>
      </c>
      <c r="H747" s="106" t="str">
        <f t="shared" si="424"/>
        <v>P, S, T &amp; D Plant - Commodity</v>
      </c>
      <c r="I747" s="98">
        <f>'DepExp. Class.'!L$213</f>
        <v>0</v>
      </c>
      <c r="J747" s="106">
        <f t="shared" si="425"/>
        <v>0</v>
      </c>
      <c r="K747" s="106">
        <f t="shared" si="426"/>
        <v>0</v>
      </c>
      <c r="L747" s="106">
        <f t="shared" si="427"/>
        <v>0</v>
      </c>
      <c r="M747" s="106">
        <f t="shared" si="428"/>
        <v>0</v>
      </c>
      <c r="N747" s="106">
        <f t="shared" si="429"/>
        <v>0</v>
      </c>
      <c r="O747" s="106">
        <f t="shared" si="430"/>
        <v>0</v>
      </c>
      <c r="P747" s="106">
        <f t="shared" si="431"/>
        <v>0</v>
      </c>
      <c r="Q747" s="106">
        <f t="shared" si="432"/>
        <v>0</v>
      </c>
      <c r="R747" s="106">
        <f t="shared" si="433"/>
        <v>0</v>
      </c>
      <c r="S747" s="106">
        <f t="shared" si="434"/>
        <v>0</v>
      </c>
      <c r="T747" s="106">
        <f t="shared" si="435"/>
        <v>0</v>
      </c>
      <c r="U747" s="106">
        <f t="shared" si="436"/>
        <v>0</v>
      </c>
      <c r="V747" s="106">
        <f t="shared" si="437"/>
        <v>0</v>
      </c>
      <c r="W747" s="106">
        <f t="shared" si="438"/>
        <v>0</v>
      </c>
      <c r="X747" s="106">
        <f t="shared" si="439"/>
        <v>0</v>
      </c>
      <c r="Y747" s="98">
        <f t="shared" si="440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41"/>
        <v>725</v>
      </c>
      <c r="C748" s="97">
        <v>39800</v>
      </c>
      <c r="E748" s="107" t="s">
        <v>310</v>
      </c>
      <c r="G748" s="118">
        <v>6.6</v>
      </c>
      <c r="H748" s="106" t="str">
        <f t="shared" si="424"/>
        <v>P, S, T &amp; D Plant - Commodity</v>
      </c>
      <c r="I748" s="98">
        <f>'DepExp. Class.'!L$214</f>
        <v>5.1712110650361884</v>
      </c>
      <c r="J748" s="106">
        <f t="shared" si="425"/>
        <v>1.9968109002419194</v>
      </c>
      <c r="K748" s="106">
        <f t="shared" si="426"/>
        <v>1.1810183803624128</v>
      </c>
      <c r="L748" s="106">
        <f t="shared" si="427"/>
        <v>2.2014285412769265E-2</v>
      </c>
      <c r="M748" s="106">
        <f t="shared" si="428"/>
        <v>0.97558186702586369</v>
      </c>
      <c r="N748" s="106">
        <f t="shared" si="429"/>
        <v>0.99578563199322401</v>
      </c>
      <c r="O748" s="106">
        <f t="shared" si="430"/>
        <v>0</v>
      </c>
      <c r="P748" s="106">
        <f t="shared" si="431"/>
        <v>0</v>
      </c>
      <c r="Q748" s="106">
        <f t="shared" si="432"/>
        <v>0</v>
      </c>
      <c r="R748" s="106">
        <f t="shared" si="433"/>
        <v>0</v>
      </c>
      <c r="S748" s="106">
        <f t="shared" si="434"/>
        <v>0</v>
      </c>
      <c r="T748" s="106">
        <f t="shared" si="435"/>
        <v>0</v>
      </c>
      <c r="U748" s="106">
        <f t="shared" si="436"/>
        <v>0</v>
      </c>
      <c r="V748" s="106">
        <f t="shared" si="437"/>
        <v>0</v>
      </c>
      <c r="W748" s="106">
        <f t="shared" si="438"/>
        <v>0</v>
      </c>
      <c r="X748" s="106">
        <f t="shared" si="439"/>
        <v>0</v>
      </c>
      <c r="Y748" s="98">
        <f t="shared" si="440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41"/>
        <v>726</v>
      </c>
      <c r="C749" s="97">
        <v>39900</v>
      </c>
      <c r="E749" s="107" t="s">
        <v>311</v>
      </c>
      <c r="G749" s="118">
        <v>6.6</v>
      </c>
      <c r="H749" s="106" t="str">
        <f t="shared" si="424"/>
        <v>P, S, T &amp; D Plant - Commodity</v>
      </c>
      <c r="I749" s="98">
        <f>'DepExp. Class.'!L$215</f>
        <v>0</v>
      </c>
      <c r="J749" s="106">
        <f t="shared" si="425"/>
        <v>0</v>
      </c>
      <c r="K749" s="106">
        <f t="shared" si="426"/>
        <v>0</v>
      </c>
      <c r="L749" s="106">
        <f t="shared" si="427"/>
        <v>0</v>
      </c>
      <c r="M749" s="106">
        <f t="shared" si="428"/>
        <v>0</v>
      </c>
      <c r="N749" s="106">
        <f t="shared" si="429"/>
        <v>0</v>
      </c>
      <c r="O749" s="106">
        <f t="shared" si="430"/>
        <v>0</v>
      </c>
      <c r="P749" s="106">
        <f t="shared" si="431"/>
        <v>0</v>
      </c>
      <c r="Q749" s="106">
        <f t="shared" si="432"/>
        <v>0</v>
      </c>
      <c r="R749" s="106">
        <f t="shared" si="433"/>
        <v>0</v>
      </c>
      <c r="S749" s="106">
        <f t="shared" si="434"/>
        <v>0</v>
      </c>
      <c r="T749" s="106">
        <f t="shared" si="435"/>
        <v>0</v>
      </c>
      <c r="U749" s="106">
        <f t="shared" si="436"/>
        <v>0</v>
      </c>
      <c r="V749" s="106">
        <f t="shared" si="437"/>
        <v>0</v>
      </c>
      <c r="W749" s="106">
        <f t="shared" si="438"/>
        <v>0</v>
      </c>
      <c r="X749" s="106">
        <f t="shared" si="439"/>
        <v>0</v>
      </c>
      <c r="Y749" s="98">
        <f t="shared" si="440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41"/>
        <v>727</v>
      </c>
      <c r="C750" s="97">
        <v>39901</v>
      </c>
      <c r="E750" s="107" t="s">
        <v>312</v>
      </c>
      <c r="G750" s="118">
        <v>6.6</v>
      </c>
      <c r="H750" s="106" t="str">
        <f t="shared" si="424"/>
        <v>P, S, T &amp; D Plant - Commodity</v>
      </c>
      <c r="I750" s="98">
        <f>'DepExp. Class.'!L$216</f>
        <v>3195.0964053264847</v>
      </c>
      <c r="J750" s="106">
        <f t="shared" si="425"/>
        <v>1233.7541920530855</v>
      </c>
      <c r="K750" s="106">
        <f t="shared" si="426"/>
        <v>729.70674263013188</v>
      </c>
      <c r="L750" s="106">
        <f t="shared" si="427"/>
        <v>13.601797200609548</v>
      </c>
      <c r="M750" s="106">
        <f t="shared" si="428"/>
        <v>602.77526429183263</v>
      </c>
      <c r="N750" s="106">
        <f t="shared" si="429"/>
        <v>615.25840915082563</v>
      </c>
      <c r="O750" s="106">
        <f t="shared" si="430"/>
        <v>0</v>
      </c>
      <c r="P750" s="106">
        <f t="shared" si="431"/>
        <v>0</v>
      </c>
      <c r="Q750" s="106">
        <f t="shared" si="432"/>
        <v>0</v>
      </c>
      <c r="R750" s="106">
        <f t="shared" si="433"/>
        <v>0</v>
      </c>
      <c r="S750" s="106">
        <f t="shared" si="434"/>
        <v>0</v>
      </c>
      <c r="T750" s="106">
        <f t="shared" si="435"/>
        <v>0</v>
      </c>
      <c r="U750" s="106">
        <f t="shared" si="436"/>
        <v>0</v>
      </c>
      <c r="V750" s="106">
        <f t="shared" si="437"/>
        <v>0</v>
      </c>
      <c r="W750" s="106">
        <f t="shared" si="438"/>
        <v>0</v>
      </c>
      <c r="X750" s="106">
        <f t="shared" si="439"/>
        <v>0</v>
      </c>
      <c r="Y750" s="98">
        <f t="shared" si="440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41"/>
        <v>728</v>
      </c>
      <c r="C751" s="97">
        <v>39902</v>
      </c>
      <c r="E751" s="107" t="s">
        <v>313</v>
      </c>
      <c r="G751" s="118">
        <v>6.6</v>
      </c>
      <c r="H751" s="106" t="str">
        <f t="shared" si="424"/>
        <v>P, S, T &amp; D Plant - Commodity</v>
      </c>
      <c r="I751" s="98">
        <f>'DepExp. Class.'!L$217</f>
        <v>900.17867832824868</v>
      </c>
      <c r="J751" s="106">
        <f t="shared" si="425"/>
        <v>347.59490077758653</v>
      </c>
      <c r="K751" s="106">
        <f t="shared" si="426"/>
        <v>205.58580018210216</v>
      </c>
      <c r="L751" s="106">
        <f t="shared" si="427"/>
        <v>3.8321372107964429</v>
      </c>
      <c r="M751" s="106">
        <f t="shared" si="428"/>
        <v>169.82443466638921</v>
      </c>
      <c r="N751" s="106">
        <f t="shared" si="429"/>
        <v>173.34140549137445</v>
      </c>
      <c r="O751" s="106">
        <f t="shared" si="430"/>
        <v>0</v>
      </c>
      <c r="P751" s="106">
        <f t="shared" si="431"/>
        <v>0</v>
      </c>
      <c r="Q751" s="106">
        <f t="shared" si="432"/>
        <v>0</v>
      </c>
      <c r="R751" s="106">
        <f t="shared" si="433"/>
        <v>0</v>
      </c>
      <c r="S751" s="106">
        <f t="shared" si="434"/>
        <v>0</v>
      </c>
      <c r="T751" s="106">
        <f t="shared" si="435"/>
        <v>0</v>
      </c>
      <c r="U751" s="106">
        <f t="shared" si="436"/>
        <v>0</v>
      </c>
      <c r="V751" s="106">
        <f t="shared" si="437"/>
        <v>0</v>
      </c>
      <c r="W751" s="106">
        <f t="shared" si="438"/>
        <v>0</v>
      </c>
      <c r="X751" s="106">
        <f t="shared" si="439"/>
        <v>0</v>
      </c>
      <c r="Y751" s="98">
        <f t="shared" si="440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41"/>
        <v>729</v>
      </c>
      <c r="C752" s="97">
        <v>39903</v>
      </c>
      <c r="E752" s="107" t="s">
        <v>314</v>
      </c>
      <c r="G752" s="118">
        <v>6.6</v>
      </c>
      <c r="H752" s="106" t="str">
        <f t="shared" si="424"/>
        <v>P, S, T &amp; D Plant - Commodity</v>
      </c>
      <c r="I752" s="98">
        <f>'DepExp. Class.'!L$218</f>
        <v>238.05141310573785</v>
      </c>
      <c r="J752" s="106">
        <f t="shared" si="425"/>
        <v>91.921147779374763</v>
      </c>
      <c r="K752" s="106">
        <f t="shared" si="426"/>
        <v>54.366973386562918</v>
      </c>
      <c r="L752" s="106">
        <f t="shared" si="427"/>
        <v>1.0134051163479403</v>
      </c>
      <c r="M752" s="106">
        <f t="shared" si="428"/>
        <v>44.909913582151511</v>
      </c>
      <c r="N752" s="106">
        <f t="shared" si="429"/>
        <v>45.839973241300747</v>
      </c>
      <c r="O752" s="106">
        <f t="shared" si="430"/>
        <v>0</v>
      </c>
      <c r="P752" s="106">
        <f t="shared" si="431"/>
        <v>0</v>
      </c>
      <c r="Q752" s="106">
        <f t="shared" si="432"/>
        <v>0</v>
      </c>
      <c r="R752" s="106">
        <f t="shared" si="433"/>
        <v>0</v>
      </c>
      <c r="S752" s="106">
        <f t="shared" si="434"/>
        <v>0</v>
      </c>
      <c r="T752" s="106">
        <f t="shared" si="435"/>
        <v>0</v>
      </c>
      <c r="U752" s="106">
        <f t="shared" si="436"/>
        <v>0</v>
      </c>
      <c r="V752" s="106">
        <f t="shared" si="437"/>
        <v>0</v>
      </c>
      <c r="W752" s="106">
        <f t="shared" si="438"/>
        <v>0</v>
      </c>
      <c r="X752" s="106">
        <f t="shared" si="439"/>
        <v>0</v>
      </c>
      <c r="Y752" s="98">
        <f t="shared" si="440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41"/>
        <v>730</v>
      </c>
      <c r="C753" s="97">
        <v>39904</v>
      </c>
      <c r="E753" s="107" t="s">
        <v>315</v>
      </c>
      <c r="G753" s="118">
        <v>6.6</v>
      </c>
      <c r="H753" s="106" t="str">
        <f t="shared" si="424"/>
        <v>P, S, T &amp; D Plant - Commodity</v>
      </c>
      <c r="I753" s="98">
        <f>'DepExp. Class.'!L$219</f>
        <v>0</v>
      </c>
      <c r="J753" s="106">
        <f t="shared" si="425"/>
        <v>0</v>
      </c>
      <c r="K753" s="106">
        <f t="shared" si="426"/>
        <v>0</v>
      </c>
      <c r="L753" s="106">
        <f t="shared" si="427"/>
        <v>0</v>
      </c>
      <c r="M753" s="106">
        <f t="shared" si="428"/>
        <v>0</v>
      </c>
      <c r="N753" s="106">
        <f t="shared" si="429"/>
        <v>0</v>
      </c>
      <c r="O753" s="106">
        <f t="shared" si="430"/>
        <v>0</v>
      </c>
      <c r="P753" s="106">
        <f t="shared" si="431"/>
        <v>0</v>
      </c>
      <c r="Q753" s="106">
        <f t="shared" si="432"/>
        <v>0</v>
      </c>
      <c r="R753" s="106">
        <f t="shared" si="433"/>
        <v>0</v>
      </c>
      <c r="S753" s="106">
        <f t="shared" si="434"/>
        <v>0</v>
      </c>
      <c r="T753" s="106">
        <f t="shared" si="435"/>
        <v>0</v>
      </c>
      <c r="U753" s="106">
        <f t="shared" si="436"/>
        <v>0</v>
      </c>
      <c r="V753" s="106">
        <f t="shared" si="437"/>
        <v>0</v>
      </c>
      <c r="W753" s="106">
        <f t="shared" si="438"/>
        <v>0</v>
      </c>
      <c r="X753" s="106">
        <f t="shared" si="439"/>
        <v>0</v>
      </c>
      <c r="Y753" s="98">
        <f t="shared" si="440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41"/>
        <v>731</v>
      </c>
      <c r="C754" s="97">
        <v>39905</v>
      </c>
      <c r="E754" s="107" t="s">
        <v>316</v>
      </c>
      <c r="G754" s="118">
        <v>6.6</v>
      </c>
      <c r="H754" s="106" t="str">
        <f t="shared" si="424"/>
        <v>P, S, T &amp; D Plant - Commodity</v>
      </c>
      <c r="I754" s="98">
        <f>'DepExp. Class.'!L$220</f>
        <v>0</v>
      </c>
      <c r="J754" s="106">
        <f t="shared" si="425"/>
        <v>0</v>
      </c>
      <c r="K754" s="106">
        <f t="shared" si="426"/>
        <v>0</v>
      </c>
      <c r="L754" s="106">
        <f t="shared" si="427"/>
        <v>0</v>
      </c>
      <c r="M754" s="106">
        <f t="shared" si="428"/>
        <v>0</v>
      </c>
      <c r="N754" s="106">
        <f t="shared" si="429"/>
        <v>0</v>
      </c>
      <c r="O754" s="106">
        <f t="shared" si="430"/>
        <v>0</v>
      </c>
      <c r="P754" s="106">
        <f t="shared" si="431"/>
        <v>0</v>
      </c>
      <c r="Q754" s="106">
        <f t="shared" si="432"/>
        <v>0</v>
      </c>
      <c r="R754" s="106">
        <f t="shared" si="433"/>
        <v>0</v>
      </c>
      <c r="S754" s="106">
        <f t="shared" si="434"/>
        <v>0</v>
      </c>
      <c r="T754" s="106">
        <f t="shared" si="435"/>
        <v>0</v>
      </c>
      <c r="U754" s="106">
        <f t="shared" si="436"/>
        <v>0</v>
      </c>
      <c r="V754" s="106">
        <f t="shared" si="437"/>
        <v>0</v>
      </c>
      <c r="W754" s="106">
        <f t="shared" si="438"/>
        <v>0</v>
      </c>
      <c r="X754" s="106">
        <f t="shared" si="439"/>
        <v>0</v>
      </c>
      <c r="Y754" s="98">
        <f t="shared" si="440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41"/>
        <v>732</v>
      </c>
      <c r="C755" s="97">
        <v>39906</v>
      </c>
      <c r="E755" s="107" t="s">
        <v>317</v>
      </c>
      <c r="G755" s="118">
        <v>6.6</v>
      </c>
      <c r="H755" s="106" t="str">
        <f t="shared" si="424"/>
        <v>P, S, T &amp; D Plant - Commodity</v>
      </c>
      <c r="I755" s="98">
        <f>'DepExp. Class.'!L$221</f>
        <v>493.55276627350844</v>
      </c>
      <c r="J755" s="106">
        <f t="shared" si="425"/>
        <v>190.58041359071797</v>
      </c>
      <c r="K755" s="106">
        <f t="shared" si="426"/>
        <v>112.71922211584459</v>
      </c>
      <c r="L755" s="106">
        <f t="shared" si="427"/>
        <v>2.1010961119860578</v>
      </c>
      <c r="M755" s="106">
        <f t="shared" si="428"/>
        <v>93.11186937474568</v>
      </c>
      <c r="N755" s="106">
        <f t="shared" si="429"/>
        <v>95.040165080214194</v>
      </c>
      <c r="O755" s="106">
        <f t="shared" si="430"/>
        <v>0</v>
      </c>
      <c r="P755" s="106">
        <f t="shared" si="431"/>
        <v>0</v>
      </c>
      <c r="Q755" s="106">
        <f t="shared" si="432"/>
        <v>0</v>
      </c>
      <c r="R755" s="106">
        <f t="shared" si="433"/>
        <v>0</v>
      </c>
      <c r="S755" s="106">
        <f t="shared" si="434"/>
        <v>0</v>
      </c>
      <c r="T755" s="106">
        <f t="shared" si="435"/>
        <v>0</v>
      </c>
      <c r="U755" s="106">
        <f t="shared" si="436"/>
        <v>0</v>
      </c>
      <c r="V755" s="106">
        <f t="shared" si="437"/>
        <v>0</v>
      </c>
      <c r="W755" s="106">
        <f t="shared" si="438"/>
        <v>0</v>
      </c>
      <c r="X755" s="106">
        <f t="shared" si="439"/>
        <v>0</v>
      </c>
      <c r="Y755" s="98">
        <f t="shared" si="440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si="441"/>
        <v>733</v>
      </c>
      <c r="C756" s="97">
        <v>39907</v>
      </c>
      <c r="E756" s="107" t="s">
        <v>318</v>
      </c>
      <c r="G756" s="118">
        <v>6.6</v>
      </c>
      <c r="H756" s="106" t="str">
        <f t="shared" si="424"/>
        <v>P, S, T &amp; D Plant - Commodity</v>
      </c>
      <c r="I756" s="98">
        <f>'DepExp. Class.'!L$222</f>
        <v>62.350225847137828</v>
      </c>
      <c r="J756" s="106">
        <f t="shared" si="425"/>
        <v>24.0759096927789</v>
      </c>
      <c r="K756" s="106">
        <f t="shared" si="426"/>
        <v>14.239751930276713</v>
      </c>
      <c r="L756" s="106">
        <f t="shared" si="427"/>
        <v>0.26543021549245349</v>
      </c>
      <c r="M756" s="106">
        <f t="shared" si="428"/>
        <v>11.762766782563981</v>
      </c>
      <c r="N756" s="106">
        <f t="shared" si="429"/>
        <v>12.006367226025786</v>
      </c>
      <c r="O756" s="106">
        <f t="shared" si="430"/>
        <v>0</v>
      </c>
      <c r="P756" s="106">
        <f t="shared" si="431"/>
        <v>0</v>
      </c>
      <c r="Q756" s="106">
        <f t="shared" si="432"/>
        <v>0</v>
      </c>
      <c r="R756" s="106">
        <f t="shared" si="433"/>
        <v>0</v>
      </c>
      <c r="S756" s="106">
        <f t="shared" si="434"/>
        <v>0</v>
      </c>
      <c r="T756" s="106">
        <f t="shared" si="435"/>
        <v>0</v>
      </c>
      <c r="U756" s="106">
        <f t="shared" si="436"/>
        <v>0</v>
      </c>
      <c r="V756" s="106">
        <f t="shared" si="437"/>
        <v>0</v>
      </c>
      <c r="W756" s="106">
        <f t="shared" si="438"/>
        <v>0</v>
      </c>
      <c r="X756" s="106">
        <f t="shared" si="439"/>
        <v>0</v>
      </c>
      <c r="Y756" s="98">
        <f t="shared" si="440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1"/>
        <v>734</v>
      </c>
      <c r="C757" s="97">
        <v>39908</v>
      </c>
      <c r="E757" s="107" t="s">
        <v>319</v>
      </c>
      <c r="G757" s="118">
        <v>6.6</v>
      </c>
      <c r="H757" s="106" t="str">
        <f t="shared" si="424"/>
        <v>P, S, T &amp; D Plant - Commodity</v>
      </c>
      <c r="I757" s="98">
        <f>'DepExp. Class.'!L$223</f>
        <v>0</v>
      </c>
      <c r="J757" s="106">
        <f t="shared" si="425"/>
        <v>0</v>
      </c>
      <c r="K757" s="106">
        <f t="shared" si="426"/>
        <v>0</v>
      </c>
      <c r="L757" s="106">
        <f t="shared" si="427"/>
        <v>0</v>
      </c>
      <c r="M757" s="106">
        <f t="shared" si="428"/>
        <v>0</v>
      </c>
      <c r="N757" s="106">
        <f t="shared" si="429"/>
        <v>0</v>
      </c>
      <c r="O757" s="106">
        <f t="shared" si="430"/>
        <v>0</v>
      </c>
      <c r="P757" s="106">
        <f t="shared" si="431"/>
        <v>0</v>
      </c>
      <c r="Q757" s="106">
        <f t="shared" si="432"/>
        <v>0</v>
      </c>
      <c r="R757" s="106">
        <f t="shared" si="433"/>
        <v>0</v>
      </c>
      <c r="S757" s="106">
        <f t="shared" si="434"/>
        <v>0</v>
      </c>
      <c r="T757" s="106">
        <f t="shared" si="435"/>
        <v>0</v>
      </c>
      <c r="U757" s="106">
        <f t="shared" si="436"/>
        <v>0</v>
      </c>
      <c r="V757" s="106">
        <f t="shared" si="437"/>
        <v>0</v>
      </c>
      <c r="W757" s="106">
        <f t="shared" si="438"/>
        <v>0</v>
      </c>
      <c r="X757" s="106">
        <f t="shared" si="439"/>
        <v>0</v>
      </c>
      <c r="Y757" s="98">
        <f t="shared" si="440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1"/>
        <v>735</v>
      </c>
      <c r="C758" s="97">
        <v>39909</v>
      </c>
      <c r="E758" s="107" t="s">
        <v>320</v>
      </c>
      <c r="G758" s="118">
        <v>6.6</v>
      </c>
      <c r="H758" s="106" t="str">
        <f t="shared" si="424"/>
        <v>P, S, T &amp; D Plant - Commodity</v>
      </c>
      <c r="I758" s="98">
        <f>'DepExp. Class.'!L$224</f>
        <v>5973.7964730834074</v>
      </c>
      <c r="J758" s="106">
        <f t="shared" si="425"/>
        <v>2306.7211458320558</v>
      </c>
      <c r="K758" s="106">
        <f t="shared" si="426"/>
        <v>1364.3155049224986</v>
      </c>
      <c r="L758" s="106">
        <f t="shared" si="427"/>
        <v>25.430959769833382</v>
      </c>
      <c r="M758" s="106">
        <f t="shared" si="428"/>
        <v>1126.9947103585193</v>
      </c>
      <c r="N758" s="106">
        <f t="shared" si="429"/>
        <v>1150.334152200501</v>
      </c>
      <c r="O758" s="106">
        <f t="shared" si="430"/>
        <v>0</v>
      </c>
      <c r="P758" s="106">
        <f t="shared" si="431"/>
        <v>0</v>
      </c>
      <c r="Q758" s="106">
        <f t="shared" si="432"/>
        <v>0</v>
      </c>
      <c r="R758" s="106">
        <f t="shared" si="433"/>
        <v>0</v>
      </c>
      <c r="S758" s="106">
        <f t="shared" si="434"/>
        <v>0</v>
      </c>
      <c r="T758" s="106">
        <f t="shared" si="435"/>
        <v>0</v>
      </c>
      <c r="U758" s="106">
        <f t="shared" si="436"/>
        <v>0</v>
      </c>
      <c r="V758" s="106">
        <f t="shared" si="437"/>
        <v>0</v>
      </c>
      <c r="W758" s="106">
        <f t="shared" si="438"/>
        <v>0</v>
      </c>
      <c r="X758" s="106">
        <f t="shared" si="439"/>
        <v>0</v>
      </c>
      <c r="Y758" s="98">
        <f t="shared" si="440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1"/>
        <v>736</v>
      </c>
      <c r="C759" s="97">
        <v>39924</v>
      </c>
      <c r="E759" s="107" t="s">
        <v>321</v>
      </c>
      <c r="G759" s="118">
        <v>6.6</v>
      </c>
      <c r="H759" s="106" t="str">
        <f t="shared" si="424"/>
        <v>P, S, T &amp; D Plant - Commodity</v>
      </c>
      <c r="I759" s="98">
        <f>'DepExp. Class.'!L$225</f>
        <v>0</v>
      </c>
      <c r="J759" s="106">
        <f t="shared" si="425"/>
        <v>0</v>
      </c>
      <c r="K759" s="106">
        <f t="shared" si="426"/>
        <v>0</v>
      </c>
      <c r="L759" s="106">
        <f t="shared" si="427"/>
        <v>0</v>
      </c>
      <c r="M759" s="106">
        <f t="shared" si="428"/>
        <v>0</v>
      </c>
      <c r="N759" s="106">
        <f t="shared" si="429"/>
        <v>0</v>
      </c>
      <c r="O759" s="106">
        <f t="shared" si="430"/>
        <v>0</v>
      </c>
      <c r="P759" s="106">
        <f t="shared" si="431"/>
        <v>0</v>
      </c>
      <c r="Q759" s="106">
        <f t="shared" si="432"/>
        <v>0</v>
      </c>
      <c r="R759" s="106">
        <f t="shared" si="433"/>
        <v>0</v>
      </c>
      <c r="S759" s="106">
        <f t="shared" si="434"/>
        <v>0</v>
      </c>
      <c r="T759" s="106">
        <f t="shared" si="435"/>
        <v>0</v>
      </c>
      <c r="U759" s="106">
        <f t="shared" si="436"/>
        <v>0</v>
      </c>
      <c r="V759" s="106">
        <f t="shared" si="437"/>
        <v>0</v>
      </c>
      <c r="W759" s="106">
        <f t="shared" si="438"/>
        <v>0</v>
      </c>
      <c r="X759" s="106">
        <f t="shared" si="439"/>
        <v>0</v>
      </c>
      <c r="Y759" s="98">
        <f t="shared" si="440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1"/>
        <v>737</v>
      </c>
      <c r="C760" s="103"/>
      <c r="E760" s="107"/>
      <c r="G760" s="118"/>
      <c r="H760" s="106"/>
      <c r="I760" s="98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98"/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1"/>
        <v>738</v>
      </c>
      <c r="G761" s="118"/>
      <c r="H761" s="106"/>
      <c r="I761" s="98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98"/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1"/>
        <v>739</v>
      </c>
      <c r="D762" s="97" t="s">
        <v>149</v>
      </c>
      <c r="G762" s="118"/>
      <c r="H762" s="106"/>
      <c r="I762" s="98">
        <f>'DepExp. Class.'!L$228</f>
        <v>11337.831199736735</v>
      </c>
      <c r="J762" s="106">
        <f>SUM(J726:J759)</f>
        <v>4377.9889546200138</v>
      </c>
      <c r="K762" s="106">
        <f t="shared" ref="K762:X762" si="442">SUM(K726:K759)</f>
        <v>2589.3715943775351</v>
      </c>
      <c r="L762" s="106">
        <f t="shared" si="442"/>
        <v>48.266111913391413</v>
      </c>
      <c r="M762" s="106">
        <f t="shared" si="442"/>
        <v>2138.953987906089</v>
      </c>
      <c r="N762" s="106">
        <f t="shared" si="442"/>
        <v>2183.2505509197058</v>
      </c>
      <c r="O762" s="106">
        <f t="shared" si="442"/>
        <v>0</v>
      </c>
      <c r="P762" s="106">
        <f t="shared" si="442"/>
        <v>0</v>
      </c>
      <c r="Q762" s="106">
        <f t="shared" si="442"/>
        <v>0</v>
      </c>
      <c r="R762" s="106">
        <f t="shared" si="442"/>
        <v>0</v>
      </c>
      <c r="S762" s="106">
        <f t="shared" si="442"/>
        <v>0</v>
      </c>
      <c r="T762" s="106">
        <f t="shared" si="442"/>
        <v>0</v>
      </c>
      <c r="U762" s="106">
        <f t="shared" si="442"/>
        <v>0</v>
      </c>
      <c r="V762" s="106">
        <f t="shared" si="442"/>
        <v>0</v>
      </c>
      <c r="W762" s="106">
        <f t="shared" si="442"/>
        <v>0</v>
      </c>
      <c r="X762" s="106">
        <f t="shared" si="442"/>
        <v>0</v>
      </c>
      <c r="Y762" s="98">
        <f>SUM(J762:X762)-I762</f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1"/>
        <v>740</v>
      </c>
      <c r="G763" s="118"/>
      <c r="H763" s="106"/>
      <c r="I763" s="98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98"/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1"/>
        <v>741</v>
      </c>
      <c r="D764" s="97" t="s">
        <v>352</v>
      </c>
      <c r="G764" s="118"/>
      <c r="H764" s="106"/>
      <c r="I764" s="98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98"/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1"/>
        <v>742</v>
      </c>
      <c r="G765" s="118"/>
      <c r="H765" s="106"/>
      <c r="I765" s="98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98"/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1"/>
        <v>743</v>
      </c>
      <c r="D766" s="97" t="s">
        <v>148</v>
      </c>
      <c r="G766" s="118"/>
      <c r="H766" s="106"/>
      <c r="I766" s="98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98"/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1"/>
        <v>744</v>
      </c>
      <c r="G767" s="118"/>
      <c r="H767" s="106"/>
      <c r="I767" s="98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98"/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1"/>
        <v>745</v>
      </c>
      <c r="C768" s="97">
        <v>37400</v>
      </c>
      <c r="E768" s="107" t="s">
        <v>115</v>
      </c>
      <c r="G768" s="118">
        <v>6.6</v>
      </c>
      <c r="H768" s="106" t="str">
        <f t="shared" ref="H768:H801" si="443">VLOOKUP($G768,alloc,3)</f>
        <v>P, S, T &amp; D Plant - Commodity</v>
      </c>
      <c r="I768" s="98">
        <f>'DepExp. Class.'!L$234</f>
        <v>0</v>
      </c>
      <c r="J768" s="106">
        <f t="shared" ref="J768:J801" si="444">$I768*VLOOKUP($G768,alloc,6)</f>
        <v>0</v>
      </c>
      <c r="K768" s="106">
        <f t="shared" ref="K768:K801" si="445">$I768*VLOOKUP($G768,alloc,7)</f>
        <v>0</v>
      </c>
      <c r="L768" s="106">
        <f t="shared" ref="L768:L801" si="446">$I768*VLOOKUP($G768,alloc,8)</f>
        <v>0</v>
      </c>
      <c r="M768" s="106">
        <f t="shared" ref="M768:M801" si="447">$I768*VLOOKUP($G768,alloc,9)</f>
        <v>0</v>
      </c>
      <c r="N768" s="106">
        <f t="shared" ref="N768:N801" si="448">$I768*VLOOKUP($G768,alloc,10)</f>
        <v>0</v>
      </c>
      <c r="O768" s="106">
        <f t="shared" ref="O768:O801" si="449">$I768*VLOOKUP($G768,alloc,11)</f>
        <v>0</v>
      </c>
      <c r="P768" s="106">
        <f t="shared" ref="P768:P801" si="450">$I768*VLOOKUP($G768,alloc,12)</f>
        <v>0</v>
      </c>
      <c r="Q768" s="106">
        <f t="shared" ref="Q768:Q801" si="451">$I768*VLOOKUP($G768,alloc,13)</f>
        <v>0</v>
      </c>
      <c r="R768" s="106">
        <f t="shared" ref="R768:R801" si="452">$I768*VLOOKUP($G768,alloc,14)</f>
        <v>0</v>
      </c>
      <c r="S768" s="106">
        <f t="shared" ref="S768:S801" si="453">$I768*VLOOKUP($G768,alloc,15)</f>
        <v>0</v>
      </c>
      <c r="T768" s="106">
        <f t="shared" ref="T768:T801" si="454">$I768*VLOOKUP($G768,alloc,16)</f>
        <v>0</v>
      </c>
      <c r="U768" s="106">
        <f t="shared" ref="U768:U801" si="455">$I768*VLOOKUP($G768,alloc,17)</f>
        <v>0</v>
      </c>
      <c r="V768" s="106">
        <f t="shared" ref="V768:V801" si="456">$I768*VLOOKUP($G768,alloc,18)</f>
        <v>0</v>
      </c>
      <c r="W768" s="106">
        <f t="shared" ref="W768:W801" si="457">$I768*VLOOKUP($G768,alloc,19)</f>
        <v>0</v>
      </c>
      <c r="X768" s="106">
        <f t="shared" ref="X768:X801" si="458">$I768*VLOOKUP($G768,alloc,20)</f>
        <v>0</v>
      </c>
      <c r="Y768" s="98">
        <f t="shared" ref="Y768:Y801" si="459">SUM(J768:X768)-I768</f>
        <v>0</v>
      </c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1"/>
        <v>746</v>
      </c>
      <c r="C769" s="97">
        <v>39001</v>
      </c>
      <c r="E769" s="107" t="s">
        <v>291</v>
      </c>
      <c r="G769" s="118">
        <v>6.6</v>
      </c>
      <c r="H769" s="106" t="str">
        <f t="shared" si="443"/>
        <v>P, S, T &amp; D Plant - Commodity</v>
      </c>
      <c r="I769" s="98">
        <f>'DepExp. Class.'!L$235</f>
        <v>0</v>
      </c>
      <c r="J769" s="106">
        <f t="shared" si="444"/>
        <v>0</v>
      </c>
      <c r="K769" s="106">
        <f t="shared" si="445"/>
        <v>0</v>
      </c>
      <c r="L769" s="106">
        <f t="shared" si="446"/>
        <v>0</v>
      </c>
      <c r="M769" s="106">
        <f t="shared" si="447"/>
        <v>0</v>
      </c>
      <c r="N769" s="106">
        <f t="shared" si="448"/>
        <v>0</v>
      </c>
      <c r="O769" s="106">
        <f t="shared" si="449"/>
        <v>0</v>
      </c>
      <c r="P769" s="106">
        <f t="shared" si="450"/>
        <v>0</v>
      </c>
      <c r="Q769" s="106">
        <f t="shared" si="451"/>
        <v>0</v>
      </c>
      <c r="R769" s="106">
        <f t="shared" si="452"/>
        <v>0</v>
      </c>
      <c r="S769" s="106">
        <f t="shared" si="453"/>
        <v>0</v>
      </c>
      <c r="T769" s="106">
        <f t="shared" si="454"/>
        <v>0</v>
      </c>
      <c r="U769" s="106">
        <f t="shared" si="455"/>
        <v>0</v>
      </c>
      <c r="V769" s="106">
        <f t="shared" si="456"/>
        <v>0</v>
      </c>
      <c r="W769" s="106">
        <f t="shared" si="457"/>
        <v>0</v>
      </c>
      <c r="X769" s="106">
        <f t="shared" si="458"/>
        <v>0</v>
      </c>
      <c r="Y769" s="98">
        <f t="shared" si="459"/>
        <v>0</v>
      </c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1"/>
        <v>747</v>
      </c>
      <c r="C770" s="97">
        <v>36602</v>
      </c>
      <c r="E770" s="107" t="s">
        <v>139</v>
      </c>
      <c r="G770" s="118">
        <v>6.6</v>
      </c>
      <c r="H770" s="106" t="str">
        <f t="shared" si="443"/>
        <v>P, S, T &amp; D Plant - Commodity</v>
      </c>
      <c r="I770" s="98">
        <f>'DepExp. Class.'!L$236</f>
        <v>246.64750825395382</v>
      </c>
      <c r="J770" s="106">
        <f t="shared" si="444"/>
        <v>95.240443061582354</v>
      </c>
      <c r="K770" s="106">
        <f t="shared" si="445"/>
        <v>56.330178183603273</v>
      </c>
      <c r="L770" s="106">
        <f t="shared" si="446"/>
        <v>1.0499994246537112</v>
      </c>
      <c r="M770" s="106">
        <f t="shared" si="447"/>
        <v>46.531621620821518</v>
      </c>
      <c r="N770" s="106">
        <f t="shared" si="448"/>
        <v>47.495265963292979</v>
      </c>
      <c r="O770" s="106">
        <f t="shared" si="449"/>
        <v>0</v>
      </c>
      <c r="P770" s="106">
        <f t="shared" si="450"/>
        <v>0</v>
      </c>
      <c r="Q770" s="106">
        <f t="shared" si="451"/>
        <v>0</v>
      </c>
      <c r="R770" s="106">
        <f t="shared" si="452"/>
        <v>0</v>
      </c>
      <c r="S770" s="106">
        <f t="shared" si="453"/>
        <v>0</v>
      </c>
      <c r="T770" s="106">
        <f t="shared" si="454"/>
        <v>0</v>
      </c>
      <c r="U770" s="106">
        <f t="shared" si="455"/>
        <v>0</v>
      </c>
      <c r="V770" s="106">
        <f t="shared" si="456"/>
        <v>0</v>
      </c>
      <c r="W770" s="106">
        <f t="shared" si="457"/>
        <v>0</v>
      </c>
      <c r="X770" s="106">
        <f t="shared" si="458"/>
        <v>0</v>
      </c>
      <c r="Y770" s="98">
        <f t="shared" si="459"/>
        <v>0</v>
      </c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1"/>
        <v>748</v>
      </c>
      <c r="C771" s="97">
        <v>37503</v>
      </c>
      <c r="E771" s="107" t="s">
        <v>278</v>
      </c>
      <c r="G771" s="118">
        <v>6.6</v>
      </c>
      <c r="H771" s="106" t="str">
        <f t="shared" si="443"/>
        <v>P, S, T &amp; D Plant - Commodity</v>
      </c>
      <c r="I771" s="98">
        <f>'DepExp. Class.'!L$237</f>
        <v>0</v>
      </c>
      <c r="J771" s="106">
        <f t="shared" si="444"/>
        <v>0</v>
      </c>
      <c r="K771" s="106">
        <f t="shared" si="445"/>
        <v>0</v>
      </c>
      <c r="L771" s="106">
        <f t="shared" si="446"/>
        <v>0</v>
      </c>
      <c r="M771" s="106">
        <f t="shared" si="447"/>
        <v>0</v>
      </c>
      <c r="N771" s="106">
        <f t="shared" si="448"/>
        <v>0</v>
      </c>
      <c r="O771" s="106">
        <f t="shared" si="449"/>
        <v>0</v>
      </c>
      <c r="P771" s="106">
        <f t="shared" si="450"/>
        <v>0</v>
      </c>
      <c r="Q771" s="106">
        <f t="shared" si="451"/>
        <v>0</v>
      </c>
      <c r="R771" s="106">
        <f t="shared" si="452"/>
        <v>0</v>
      </c>
      <c r="S771" s="106">
        <f t="shared" si="453"/>
        <v>0</v>
      </c>
      <c r="T771" s="106">
        <f t="shared" si="454"/>
        <v>0</v>
      </c>
      <c r="U771" s="106">
        <f t="shared" si="455"/>
        <v>0</v>
      </c>
      <c r="V771" s="106">
        <f t="shared" si="456"/>
        <v>0</v>
      </c>
      <c r="W771" s="106">
        <f t="shared" si="457"/>
        <v>0</v>
      </c>
      <c r="X771" s="106">
        <f t="shared" si="458"/>
        <v>0</v>
      </c>
      <c r="Y771" s="98">
        <f t="shared" si="459"/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1"/>
        <v>749</v>
      </c>
      <c r="C772" s="97">
        <v>39004</v>
      </c>
      <c r="E772" s="107" t="s">
        <v>293</v>
      </c>
      <c r="G772" s="118">
        <v>6.6</v>
      </c>
      <c r="H772" s="106" t="str">
        <f t="shared" si="443"/>
        <v>P, S, T &amp; D Plant - Commodity</v>
      </c>
      <c r="I772" s="98">
        <f>'DepExp. Class.'!L$238</f>
        <v>0</v>
      </c>
      <c r="J772" s="106">
        <f t="shared" si="444"/>
        <v>0</v>
      </c>
      <c r="K772" s="106">
        <f t="shared" si="445"/>
        <v>0</v>
      </c>
      <c r="L772" s="106">
        <f t="shared" si="446"/>
        <v>0</v>
      </c>
      <c r="M772" s="106">
        <f t="shared" si="447"/>
        <v>0</v>
      </c>
      <c r="N772" s="106">
        <f t="shared" si="448"/>
        <v>0</v>
      </c>
      <c r="O772" s="106">
        <f t="shared" si="449"/>
        <v>0</v>
      </c>
      <c r="P772" s="106">
        <f t="shared" si="450"/>
        <v>0</v>
      </c>
      <c r="Q772" s="106">
        <f t="shared" si="451"/>
        <v>0</v>
      </c>
      <c r="R772" s="106">
        <f t="shared" si="452"/>
        <v>0</v>
      </c>
      <c r="S772" s="106">
        <f t="shared" si="453"/>
        <v>0</v>
      </c>
      <c r="T772" s="106">
        <f t="shared" si="454"/>
        <v>0</v>
      </c>
      <c r="U772" s="106">
        <f t="shared" si="455"/>
        <v>0</v>
      </c>
      <c r="V772" s="106">
        <f t="shared" si="456"/>
        <v>0</v>
      </c>
      <c r="W772" s="106">
        <f t="shared" si="457"/>
        <v>0</v>
      </c>
      <c r="X772" s="106">
        <f t="shared" si="458"/>
        <v>0</v>
      </c>
      <c r="Y772" s="98">
        <f t="shared" si="459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1"/>
        <v>750</v>
      </c>
      <c r="C773" s="97">
        <v>39009</v>
      </c>
      <c r="E773" s="107" t="s">
        <v>294</v>
      </c>
      <c r="G773" s="118">
        <v>6.6</v>
      </c>
      <c r="H773" s="106" t="str">
        <f t="shared" si="443"/>
        <v>P, S, T &amp; D Plant - Commodity</v>
      </c>
      <c r="I773" s="98">
        <f>'DepExp. Class.'!L$239</f>
        <v>79.357844684903284</v>
      </c>
      <c r="J773" s="106">
        <f t="shared" si="444"/>
        <v>30.643229853433031</v>
      </c>
      <c r="K773" s="106">
        <f t="shared" si="445"/>
        <v>18.124008480818119</v>
      </c>
      <c r="L773" s="106">
        <f t="shared" si="446"/>
        <v>0.33783309570317255</v>
      </c>
      <c r="M773" s="106">
        <f t="shared" si="447"/>
        <v>14.971362279970034</v>
      </c>
      <c r="N773" s="106">
        <f t="shared" si="448"/>
        <v>15.281410974978938</v>
      </c>
      <c r="O773" s="106">
        <f t="shared" si="449"/>
        <v>0</v>
      </c>
      <c r="P773" s="106">
        <f t="shared" si="450"/>
        <v>0</v>
      </c>
      <c r="Q773" s="106">
        <f t="shared" si="451"/>
        <v>0</v>
      </c>
      <c r="R773" s="106">
        <f t="shared" si="452"/>
        <v>0</v>
      </c>
      <c r="S773" s="106">
        <f t="shared" si="453"/>
        <v>0</v>
      </c>
      <c r="T773" s="106">
        <f t="shared" si="454"/>
        <v>0</v>
      </c>
      <c r="U773" s="106">
        <f t="shared" si="455"/>
        <v>0</v>
      </c>
      <c r="V773" s="106">
        <f t="shared" si="456"/>
        <v>0</v>
      </c>
      <c r="W773" s="106">
        <f t="shared" si="457"/>
        <v>0</v>
      </c>
      <c r="X773" s="106">
        <f t="shared" si="458"/>
        <v>0</v>
      </c>
      <c r="Y773" s="98">
        <f t="shared" si="459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1"/>
        <v>751</v>
      </c>
      <c r="C774" s="97">
        <v>39100</v>
      </c>
      <c r="E774" s="107" t="s">
        <v>295</v>
      </c>
      <c r="G774" s="118">
        <v>6.6</v>
      </c>
      <c r="H774" s="106" t="str">
        <f t="shared" si="443"/>
        <v>P, S, T &amp; D Plant - Commodity</v>
      </c>
      <c r="I774" s="98">
        <f>'DepExp. Class.'!L$240</f>
        <v>104.2171413295797</v>
      </c>
      <c r="J774" s="106">
        <f t="shared" si="444"/>
        <v>40.242396061917667</v>
      </c>
      <c r="K774" s="106">
        <f t="shared" si="445"/>
        <v>23.801457320365543</v>
      </c>
      <c r="L774" s="106">
        <f t="shared" si="446"/>
        <v>0.44366123627100956</v>
      </c>
      <c r="M774" s="106">
        <f t="shared" si="447"/>
        <v>19.661226748573675</v>
      </c>
      <c r="N774" s="106">
        <f t="shared" si="448"/>
        <v>20.068399962451817</v>
      </c>
      <c r="O774" s="106">
        <f t="shared" si="449"/>
        <v>0</v>
      </c>
      <c r="P774" s="106">
        <f t="shared" si="450"/>
        <v>0</v>
      </c>
      <c r="Q774" s="106">
        <f t="shared" si="451"/>
        <v>0</v>
      </c>
      <c r="R774" s="106">
        <f t="shared" si="452"/>
        <v>0</v>
      </c>
      <c r="S774" s="106">
        <f t="shared" si="453"/>
        <v>0</v>
      </c>
      <c r="T774" s="106">
        <f t="shared" si="454"/>
        <v>0</v>
      </c>
      <c r="U774" s="106">
        <f t="shared" si="455"/>
        <v>0</v>
      </c>
      <c r="V774" s="106">
        <f t="shared" si="456"/>
        <v>0</v>
      </c>
      <c r="W774" s="106">
        <f t="shared" si="457"/>
        <v>0</v>
      </c>
      <c r="X774" s="106">
        <f t="shared" si="458"/>
        <v>0</v>
      </c>
      <c r="Y774" s="98">
        <f t="shared" si="459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1"/>
        <v>752</v>
      </c>
      <c r="C775" s="97">
        <v>39102</v>
      </c>
      <c r="E775" s="107" t="s">
        <v>296</v>
      </c>
      <c r="G775" s="118">
        <v>6.6</v>
      </c>
      <c r="H775" s="106" t="str">
        <f t="shared" si="443"/>
        <v>P, S, T &amp; D Plant - Commodity</v>
      </c>
      <c r="I775" s="98">
        <f>'DepExp. Class.'!L$241</f>
        <v>0</v>
      </c>
      <c r="J775" s="106">
        <f t="shared" si="444"/>
        <v>0</v>
      </c>
      <c r="K775" s="106">
        <f t="shared" si="445"/>
        <v>0</v>
      </c>
      <c r="L775" s="106">
        <f t="shared" si="446"/>
        <v>0</v>
      </c>
      <c r="M775" s="106">
        <f t="shared" si="447"/>
        <v>0</v>
      </c>
      <c r="N775" s="106">
        <f t="shared" si="448"/>
        <v>0</v>
      </c>
      <c r="O775" s="106">
        <f t="shared" si="449"/>
        <v>0</v>
      </c>
      <c r="P775" s="106">
        <f t="shared" si="450"/>
        <v>0</v>
      </c>
      <c r="Q775" s="106">
        <f t="shared" si="451"/>
        <v>0</v>
      </c>
      <c r="R775" s="106">
        <f t="shared" si="452"/>
        <v>0</v>
      </c>
      <c r="S775" s="106">
        <f t="shared" si="453"/>
        <v>0</v>
      </c>
      <c r="T775" s="106">
        <f t="shared" si="454"/>
        <v>0</v>
      </c>
      <c r="U775" s="106">
        <f t="shared" si="455"/>
        <v>0</v>
      </c>
      <c r="V775" s="106">
        <f t="shared" si="456"/>
        <v>0</v>
      </c>
      <c r="W775" s="106">
        <f t="shared" si="457"/>
        <v>0</v>
      </c>
      <c r="X775" s="106">
        <f t="shared" si="458"/>
        <v>0</v>
      </c>
      <c r="Y775" s="98">
        <f t="shared" si="459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1"/>
        <v>753</v>
      </c>
      <c r="C776" s="97">
        <v>39103</v>
      </c>
      <c r="E776" s="107" t="s">
        <v>297</v>
      </c>
      <c r="G776" s="118">
        <v>6.6</v>
      </c>
      <c r="H776" s="106" t="str">
        <f t="shared" si="443"/>
        <v>P, S, T &amp; D Plant - Commodity</v>
      </c>
      <c r="I776" s="98">
        <f>'DepExp. Class.'!L$242</f>
        <v>0</v>
      </c>
      <c r="J776" s="106">
        <f t="shared" si="444"/>
        <v>0</v>
      </c>
      <c r="K776" s="106">
        <f t="shared" si="445"/>
        <v>0</v>
      </c>
      <c r="L776" s="106">
        <f t="shared" si="446"/>
        <v>0</v>
      </c>
      <c r="M776" s="106">
        <f t="shared" si="447"/>
        <v>0</v>
      </c>
      <c r="N776" s="106">
        <f t="shared" si="448"/>
        <v>0</v>
      </c>
      <c r="O776" s="106">
        <f t="shared" si="449"/>
        <v>0</v>
      </c>
      <c r="P776" s="106">
        <f t="shared" si="450"/>
        <v>0</v>
      </c>
      <c r="Q776" s="106">
        <f t="shared" si="451"/>
        <v>0</v>
      </c>
      <c r="R776" s="106">
        <f t="shared" si="452"/>
        <v>0</v>
      </c>
      <c r="S776" s="106">
        <f t="shared" si="453"/>
        <v>0</v>
      </c>
      <c r="T776" s="106">
        <f t="shared" si="454"/>
        <v>0</v>
      </c>
      <c r="U776" s="106">
        <f t="shared" si="455"/>
        <v>0</v>
      </c>
      <c r="V776" s="106">
        <f t="shared" si="456"/>
        <v>0</v>
      </c>
      <c r="W776" s="106">
        <f t="shared" si="457"/>
        <v>0</v>
      </c>
      <c r="X776" s="106">
        <f t="shared" si="458"/>
        <v>0</v>
      </c>
      <c r="Y776" s="98">
        <f t="shared" si="459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1"/>
        <v>754</v>
      </c>
      <c r="C777" s="97">
        <v>39200</v>
      </c>
      <c r="E777" s="107" t="s">
        <v>298</v>
      </c>
      <c r="G777" s="118">
        <v>6.6</v>
      </c>
      <c r="H777" s="106" t="str">
        <f t="shared" si="443"/>
        <v>P, S, T &amp; D Plant - Commodity</v>
      </c>
      <c r="I777" s="98">
        <f>'DepExp. Class.'!L$243</f>
        <v>0</v>
      </c>
      <c r="J777" s="106">
        <f t="shared" si="444"/>
        <v>0</v>
      </c>
      <c r="K777" s="106">
        <f t="shared" si="445"/>
        <v>0</v>
      </c>
      <c r="L777" s="106">
        <f t="shared" si="446"/>
        <v>0</v>
      </c>
      <c r="M777" s="106">
        <f t="shared" si="447"/>
        <v>0</v>
      </c>
      <c r="N777" s="106">
        <f t="shared" si="448"/>
        <v>0</v>
      </c>
      <c r="O777" s="106">
        <f t="shared" si="449"/>
        <v>0</v>
      </c>
      <c r="P777" s="106">
        <f t="shared" si="450"/>
        <v>0</v>
      </c>
      <c r="Q777" s="106">
        <f t="shared" si="451"/>
        <v>0</v>
      </c>
      <c r="R777" s="106">
        <f t="shared" si="452"/>
        <v>0</v>
      </c>
      <c r="S777" s="106">
        <f t="shared" si="453"/>
        <v>0</v>
      </c>
      <c r="T777" s="106">
        <f t="shared" si="454"/>
        <v>0</v>
      </c>
      <c r="U777" s="106">
        <f t="shared" si="455"/>
        <v>0</v>
      </c>
      <c r="V777" s="106">
        <f t="shared" si="456"/>
        <v>0</v>
      </c>
      <c r="W777" s="106">
        <f t="shared" si="457"/>
        <v>0</v>
      </c>
      <c r="X777" s="106">
        <f t="shared" si="458"/>
        <v>0</v>
      </c>
      <c r="Y777" s="98">
        <f t="shared" si="459"/>
        <v>0</v>
      </c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1"/>
        <v>755</v>
      </c>
      <c r="C778" s="97">
        <v>39201</v>
      </c>
      <c r="E778" s="107" t="s">
        <v>299</v>
      </c>
      <c r="G778" s="118">
        <v>6.6</v>
      </c>
      <c r="H778" s="106" t="str">
        <f t="shared" si="443"/>
        <v>P, S, T &amp; D Plant - Commodity</v>
      </c>
      <c r="I778" s="98">
        <f>'DepExp. Class.'!L$244</f>
        <v>0</v>
      </c>
      <c r="J778" s="106">
        <f t="shared" si="444"/>
        <v>0</v>
      </c>
      <c r="K778" s="106">
        <f t="shared" si="445"/>
        <v>0</v>
      </c>
      <c r="L778" s="106">
        <f t="shared" si="446"/>
        <v>0</v>
      </c>
      <c r="M778" s="106">
        <f t="shared" si="447"/>
        <v>0</v>
      </c>
      <c r="N778" s="106">
        <f t="shared" si="448"/>
        <v>0</v>
      </c>
      <c r="O778" s="106">
        <f t="shared" si="449"/>
        <v>0</v>
      </c>
      <c r="P778" s="106">
        <f t="shared" si="450"/>
        <v>0</v>
      </c>
      <c r="Q778" s="106">
        <f t="shared" si="451"/>
        <v>0</v>
      </c>
      <c r="R778" s="106">
        <f t="shared" si="452"/>
        <v>0</v>
      </c>
      <c r="S778" s="106">
        <f t="shared" si="453"/>
        <v>0</v>
      </c>
      <c r="T778" s="106">
        <f t="shared" si="454"/>
        <v>0</v>
      </c>
      <c r="U778" s="106">
        <f t="shared" si="455"/>
        <v>0</v>
      </c>
      <c r="V778" s="106">
        <f t="shared" si="456"/>
        <v>0</v>
      </c>
      <c r="W778" s="106">
        <f t="shared" si="457"/>
        <v>0</v>
      </c>
      <c r="X778" s="106">
        <f t="shared" si="458"/>
        <v>0</v>
      </c>
      <c r="Y778" s="98">
        <f t="shared" si="459"/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1"/>
        <v>756</v>
      </c>
      <c r="C779" s="97">
        <v>39202</v>
      </c>
      <c r="E779" s="107" t="s">
        <v>300</v>
      </c>
      <c r="G779" s="118">
        <v>6.6</v>
      </c>
      <c r="H779" s="106" t="str">
        <f t="shared" si="443"/>
        <v>P, S, T &amp; D Plant - Commodity</v>
      </c>
      <c r="I779" s="98">
        <f>'DepExp. Class.'!L$245</f>
        <v>0</v>
      </c>
      <c r="J779" s="106">
        <f t="shared" si="444"/>
        <v>0</v>
      </c>
      <c r="K779" s="106">
        <f t="shared" si="445"/>
        <v>0</v>
      </c>
      <c r="L779" s="106">
        <f t="shared" si="446"/>
        <v>0</v>
      </c>
      <c r="M779" s="106">
        <f t="shared" si="447"/>
        <v>0</v>
      </c>
      <c r="N779" s="106">
        <f t="shared" si="448"/>
        <v>0</v>
      </c>
      <c r="O779" s="106">
        <f t="shared" si="449"/>
        <v>0</v>
      </c>
      <c r="P779" s="106">
        <f t="shared" si="450"/>
        <v>0</v>
      </c>
      <c r="Q779" s="106">
        <f t="shared" si="451"/>
        <v>0</v>
      </c>
      <c r="R779" s="106">
        <f t="shared" si="452"/>
        <v>0</v>
      </c>
      <c r="S779" s="106">
        <f t="shared" si="453"/>
        <v>0</v>
      </c>
      <c r="T779" s="106">
        <f t="shared" si="454"/>
        <v>0</v>
      </c>
      <c r="U779" s="106">
        <f t="shared" si="455"/>
        <v>0</v>
      </c>
      <c r="V779" s="106">
        <f t="shared" si="456"/>
        <v>0</v>
      </c>
      <c r="W779" s="106">
        <f t="shared" si="457"/>
        <v>0</v>
      </c>
      <c r="X779" s="106">
        <f t="shared" si="458"/>
        <v>0</v>
      </c>
      <c r="Y779" s="98">
        <f t="shared" si="459"/>
        <v>0</v>
      </c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1"/>
        <v>757</v>
      </c>
      <c r="C780" s="97">
        <v>39300</v>
      </c>
      <c r="E780" s="107" t="s">
        <v>186</v>
      </c>
      <c r="G780" s="118">
        <v>6.6</v>
      </c>
      <c r="H780" s="106" t="str">
        <f t="shared" si="443"/>
        <v>P, S, T &amp; D Plant - Commodity</v>
      </c>
      <c r="I780" s="98">
        <f>'DepExp. Class.'!L$246</f>
        <v>0</v>
      </c>
      <c r="J780" s="106">
        <f t="shared" si="444"/>
        <v>0</v>
      </c>
      <c r="K780" s="106">
        <f t="shared" si="445"/>
        <v>0</v>
      </c>
      <c r="L780" s="106">
        <f t="shared" si="446"/>
        <v>0</v>
      </c>
      <c r="M780" s="106">
        <f t="shared" si="447"/>
        <v>0</v>
      </c>
      <c r="N780" s="106">
        <f t="shared" si="448"/>
        <v>0</v>
      </c>
      <c r="O780" s="106">
        <f t="shared" si="449"/>
        <v>0</v>
      </c>
      <c r="P780" s="106">
        <f t="shared" si="450"/>
        <v>0</v>
      </c>
      <c r="Q780" s="106">
        <f t="shared" si="451"/>
        <v>0</v>
      </c>
      <c r="R780" s="106">
        <f t="shared" si="452"/>
        <v>0</v>
      </c>
      <c r="S780" s="106">
        <f t="shared" si="453"/>
        <v>0</v>
      </c>
      <c r="T780" s="106">
        <f t="shared" si="454"/>
        <v>0</v>
      </c>
      <c r="U780" s="106">
        <f t="shared" si="455"/>
        <v>0</v>
      </c>
      <c r="V780" s="106">
        <f t="shared" si="456"/>
        <v>0</v>
      </c>
      <c r="W780" s="106">
        <f t="shared" si="457"/>
        <v>0</v>
      </c>
      <c r="X780" s="106">
        <f t="shared" si="458"/>
        <v>0</v>
      </c>
      <c r="Y780" s="98">
        <f t="shared" si="459"/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1"/>
        <v>758</v>
      </c>
      <c r="C781" s="97">
        <v>39400</v>
      </c>
      <c r="E781" s="107" t="s">
        <v>301</v>
      </c>
      <c r="G781" s="118">
        <v>6.6</v>
      </c>
      <c r="H781" s="106" t="str">
        <f t="shared" si="443"/>
        <v>P, S, T &amp; D Plant - Commodity</v>
      </c>
      <c r="I781" s="98">
        <f>'DepExp. Class.'!L$247</f>
        <v>18.998039333092031</v>
      </c>
      <c r="J781" s="106">
        <f t="shared" si="444"/>
        <v>7.3359009227130469</v>
      </c>
      <c r="K781" s="106">
        <f t="shared" si="445"/>
        <v>4.3388354025872173</v>
      </c>
      <c r="L781" s="106">
        <f t="shared" si="446"/>
        <v>8.0876269582080551E-2</v>
      </c>
      <c r="M781" s="106">
        <f t="shared" si="447"/>
        <v>3.584100987043934</v>
      </c>
      <c r="N781" s="106">
        <f t="shared" si="448"/>
        <v>3.6583257511657545</v>
      </c>
      <c r="O781" s="106">
        <f t="shared" si="449"/>
        <v>0</v>
      </c>
      <c r="P781" s="106">
        <f t="shared" si="450"/>
        <v>0</v>
      </c>
      <c r="Q781" s="106">
        <f t="shared" si="451"/>
        <v>0</v>
      </c>
      <c r="R781" s="106">
        <f t="shared" si="452"/>
        <v>0</v>
      </c>
      <c r="S781" s="106">
        <f t="shared" si="453"/>
        <v>0</v>
      </c>
      <c r="T781" s="106">
        <f t="shared" si="454"/>
        <v>0</v>
      </c>
      <c r="U781" s="106">
        <f t="shared" si="455"/>
        <v>0</v>
      </c>
      <c r="V781" s="106">
        <f t="shared" si="456"/>
        <v>0</v>
      </c>
      <c r="W781" s="106">
        <f t="shared" si="457"/>
        <v>0</v>
      </c>
      <c r="X781" s="106">
        <f t="shared" si="458"/>
        <v>0</v>
      </c>
      <c r="Y781" s="98">
        <f t="shared" si="459"/>
        <v>0</v>
      </c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1"/>
        <v>759</v>
      </c>
      <c r="C782" s="97">
        <v>39600</v>
      </c>
      <c r="E782" s="107" t="s">
        <v>302</v>
      </c>
      <c r="G782" s="118">
        <v>6.6</v>
      </c>
      <c r="H782" s="106" t="str">
        <f t="shared" si="443"/>
        <v>P, S, T &amp; D Plant - Commodity</v>
      </c>
      <c r="I782" s="98">
        <f>'DepExp. Class.'!L$248</f>
        <v>4.6731091972354671E-2</v>
      </c>
      <c r="J782" s="106">
        <f t="shared" si="444"/>
        <v>1.8044738970628818E-2</v>
      </c>
      <c r="K782" s="106">
        <f t="shared" si="445"/>
        <v>1.0672602193113353E-2</v>
      </c>
      <c r="L782" s="106">
        <f t="shared" si="446"/>
        <v>1.9893823388595087E-4</v>
      </c>
      <c r="M782" s="106">
        <f t="shared" si="447"/>
        <v>8.8161178070630692E-3</v>
      </c>
      <c r="N782" s="106">
        <f t="shared" si="448"/>
        <v>8.9986947676634864E-3</v>
      </c>
      <c r="O782" s="106">
        <f t="shared" si="449"/>
        <v>0</v>
      </c>
      <c r="P782" s="106">
        <f t="shared" si="450"/>
        <v>0</v>
      </c>
      <c r="Q782" s="106">
        <f t="shared" si="451"/>
        <v>0</v>
      </c>
      <c r="R782" s="106">
        <f t="shared" si="452"/>
        <v>0</v>
      </c>
      <c r="S782" s="106">
        <f t="shared" si="453"/>
        <v>0</v>
      </c>
      <c r="T782" s="106">
        <f t="shared" si="454"/>
        <v>0</v>
      </c>
      <c r="U782" s="106">
        <f t="shared" si="455"/>
        <v>0</v>
      </c>
      <c r="V782" s="106">
        <f t="shared" si="456"/>
        <v>0</v>
      </c>
      <c r="W782" s="106">
        <f t="shared" si="457"/>
        <v>0</v>
      </c>
      <c r="X782" s="106">
        <f t="shared" si="458"/>
        <v>0</v>
      </c>
      <c r="Y782" s="98">
        <f t="shared" si="459"/>
        <v>0</v>
      </c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1"/>
        <v>760</v>
      </c>
      <c r="C783" s="97">
        <v>39603</v>
      </c>
      <c r="E783" s="107" t="s">
        <v>303</v>
      </c>
      <c r="G783" s="118">
        <v>6.6</v>
      </c>
      <c r="H783" s="106" t="str">
        <f t="shared" si="443"/>
        <v>P, S, T &amp; D Plant - Commodity</v>
      </c>
      <c r="I783" s="98">
        <f>'DepExp. Class.'!L$249</f>
        <v>0</v>
      </c>
      <c r="J783" s="106">
        <f t="shared" si="444"/>
        <v>0</v>
      </c>
      <c r="K783" s="106">
        <f t="shared" si="445"/>
        <v>0</v>
      </c>
      <c r="L783" s="106">
        <f t="shared" si="446"/>
        <v>0</v>
      </c>
      <c r="M783" s="106">
        <f t="shared" si="447"/>
        <v>0</v>
      </c>
      <c r="N783" s="106">
        <f t="shared" si="448"/>
        <v>0</v>
      </c>
      <c r="O783" s="106">
        <f t="shared" si="449"/>
        <v>0</v>
      </c>
      <c r="P783" s="106">
        <f t="shared" si="450"/>
        <v>0</v>
      </c>
      <c r="Q783" s="106">
        <f t="shared" si="451"/>
        <v>0</v>
      </c>
      <c r="R783" s="106">
        <f t="shared" si="452"/>
        <v>0</v>
      </c>
      <c r="S783" s="106">
        <f t="shared" si="453"/>
        <v>0</v>
      </c>
      <c r="T783" s="106">
        <f t="shared" si="454"/>
        <v>0</v>
      </c>
      <c r="U783" s="106">
        <f t="shared" si="455"/>
        <v>0</v>
      </c>
      <c r="V783" s="106">
        <f t="shared" si="456"/>
        <v>0</v>
      </c>
      <c r="W783" s="106">
        <f t="shared" si="457"/>
        <v>0</v>
      </c>
      <c r="X783" s="106">
        <f t="shared" si="458"/>
        <v>0</v>
      </c>
      <c r="Y783" s="98">
        <f t="shared" si="459"/>
        <v>0</v>
      </c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1"/>
        <v>761</v>
      </c>
      <c r="C784" s="97">
        <v>39604</v>
      </c>
      <c r="E784" s="107" t="s">
        <v>304</v>
      </c>
      <c r="G784" s="118">
        <v>6.6</v>
      </c>
      <c r="H784" s="106" t="str">
        <f t="shared" si="443"/>
        <v>P, S, T &amp; D Plant - Commodity</v>
      </c>
      <c r="I784" s="98">
        <f>'DepExp. Class.'!L$250</f>
        <v>0</v>
      </c>
      <c r="J784" s="106">
        <f t="shared" si="444"/>
        <v>0</v>
      </c>
      <c r="K784" s="106">
        <f t="shared" si="445"/>
        <v>0</v>
      </c>
      <c r="L784" s="106">
        <f t="shared" si="446"/>
        <v>0</v>
      </c>
      <c r="M784" s="106">
        <f t="shared" si="447"/>
        <v>0</v>
      </c>
      <c r="N784" s="106">
        <f t="shared" si="448"/>
        <v>0</v>
      </c>
      <c r="O784" s="106">
        <f t="shared" si="449"/>
        <v>0</v>
      </c>
      <c r="P784" s="106">
        <f t="shared" si="450"/>
        <v>0</v>
      </c>
      <c r="Q784" s="106">
        <f t="shared" si="451"/>
        <v>0</v>
      </c>
      <c r="R784" s="106">
        <f t="shared" si="452"/>
        <v>0</v>
      </c>
      <c r="S784" s="106">
        <f t="shared" si="453"/>
        <v>0</v>
      </c>
      <c r="T784" s="106">
        <f t="shared" si="454"/>
        <v>0</v>
      </c>
      <c r="U784" s="106">
        <f t="shared" si="455"/>
        <v>0</v>
      </c>
      <c r="V784" s="106">
        <f t="shared" si="456"/>
        <v>0</v>
      </c>
      <c r="W784" s="106">
        <f t="shared" si="457"/>
        <v>0</v>
      </c>
      <c r="X784" s="106">
        <f t="shared" si="458"/>
        <v>0</v>
      </c>
      <c r="Y784" s="98">
        <f t="shared" si="459"/>
        <v>0</v>
      </c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1"/>
        <v>762</v>
      </c>
      <c r="C785" s="97">
        <v>39605</v>
      </c>
      <c r="E785" s="98" t="s">
        <v>305</v>
      </c>
      <c r="G785" s="118">
        <v>6.6</v>
      </c>
      <c r="H785" s="106" t="str">
        <f t="shared" si="443"/>
        <v>P, S, T &amp; D Plant - Commodity</v>
      </c>
      <c r="I785" s="98">
        <f>'DepExp. Class.'!L$251</f>
        <v>0</v>
      </c>
      <c r="J785" s="106">
        <f t="shared" si="444"/>
        <v>0</v>
      </c>
      <c r="K785" s="106">
        <f t="shared" si="445"/>
        <v>0</v>
      </c>
      <c r="L785" s="106">
        <f t="shared" si="446"/>
        <v>0</v>
      </c>
      <c r="M785" s="106">
        <f t="shared" si="447"/>
        <v>0</v>
      </c>
      <c r="N785" s="106">
        <f t="shared" si="448"/>
        <v>0</v>
      </c>
      <c r="O785" s="106">
        <f t="shared" si="449"/>
        <v>0</v>
      </c>
      <c r="P785" s="106">
        <f t="shared" si="450"/>
        <v>0</v>
      </c>
      <c r="Q785" s="106">
        <f t="shared" si="451"/>
        <v>0</v>
      </c>
      <c r="R785" s="106">
        <f t="shared" si="452"/>
        <v>0</v>
      </c>
      <c r="S785" s="106">
        <f t="shared" si="453"/>
        <v>0</v>
      </c>
      <c r="T785" s="106">
        <f t="shared" si="454"/>
        <v>0</v>
      </c>
      <c r="U785" s="106">
        <f t="shared" si="455"/>
        <v>0</v>
      </c>
      <c r="V785" s="106">
        <f t="shared" si="456"/>
        <v>0</v>
      </c>
      <c r="W785" s="106">
        <f t="shared" si="457"/>
        <v>0</v>
      </c>
      <c r="X785" s="106">
        <f t="shared" si="458"/>
        <v>0</v>
      </c>
      <c r="Y785" s="98">
        <f t="shared" si="459"/>
        <v>0</v>
      </c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1"/>
        <v>763</v>
      </c>
      <c r="C786" s="97">
        <v>39700</v>
      </c>
      <c r="E786" s="107" t="s">
        <v>306</v>
      </c>
      <c r="G786" s="118">
        <v>6.6</v>
      </c>
      <c r="H786" s="106" t="str">
        <f t="shared" si="443"/>
        <v>P, S, T &amp; D Plant - Commodity</v>
      </c>
      <c r="I786" s="98">
        <f>'DepExp. Class.'!L$252</f>
        <v>75.898750177174676</v>
      </c>
      <c r="J786" s="106">
        <f t="shared" si="444"/>
        <v>29.307535461707189</v>
      </c>
      <c r="K786" s="106">
        <f t="shared" si="445"/>
        <v>17.334008973611859</v>
      </c>
      <c r="L786" s="106">
        <f t="shared" si="446"/>
        <v>0.32310743612262566</v>
      </c>
      <c r="M786" s="106">
        <f t="shared" si="447"/>
        <v>14.318782094085632</v>
      </c>
      <c r="N786" s="106">
        <f t="shared" si="448"/>
        <v>14.615316211647377</v>
      </c>
      <c r="O786" s="106">
        <f t="shared" si="449"/>
        <v>0</v>
      </c>
      <c r="P786" s="106">
        <f t="shared" si="450"/>
        <v>0</v>
      </c>
      <c r="Q786" s="106">
        <f t="shared" si="451"/>
        <v>0</v>
      </c>
      <c r="R786" s="106">
        <f t="shared" si="452"/>
        <v>0</v>
      </c>
      <c r="S786" s="106">
        <f t="shared" si="453"/>
        <v>0</v>
      </c>
      <c r="T786" s="106">
        <f t="shared" si="454"/>
        <v>0</v>
      </c>
      <c r="U786" s="106">
        <f t="shared" si="455"/>
        <v>0</v>
      </c>
      <c r="V786" s="106">
        <f t="shared" si="456"/>
        <v>0</v>
      </c>
      <c r="W786" s="106">
        <f t="shared" si="457"/>
        <v>0</v>
      </c>
      <c r="X786" s="106">
        <f t="shared" si="458"/>
        <v>0</v>
      </c>
      <c r="Y786" s="98">
        <f t="shared" si="459"/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1"/>
        <v>764</v>
      </c>
      <c r="C787" s="97">
        <v>39701</v>
      </c>
      <c r="E787" s="107" t="s">
        <v>307</v>
      </c>
      <c r="G787" s="118">
        <v>6.6</v>
      </c>
      <c r="H787" s="106" t="str">
        <f t="shared" si="443"/>
        <v>P, S, T &amp; D Plant - Commodity</v>
      </c>
      <c r="I787" s="98">
        <f>'DepExp. Class.'!L$253</f>
        <v>0</v>
      </c>
      <c r="J787" s="106">
        <f t="shared" si="444"/>
        <v>0</v>
      </c>
      <c r="K787" s="106">
        <f t="shared" si="445"/>
        <v>0</v>
      </c>
      <c r="L787" s="106">
        <f t="shared" si="446"/>
        <v>0</v>
      </c>
      <c r="M787" s="106">
        <f t="shared" si="447"/>
        <v>0</v>
      </c>
      <c r="N787" s="106">
        <f t="shared" si="448"/>
        <v>0</v>
      </c>
      <c r="O787" s="106">
        <f t="shared" si="449"/>
        <v>0</v>
      </c>
      <c r="P787" s="106">
        <f t="shared" si="450"/>
        <v>0</v>
      </c>
      <c r="Q787" s="106">
        <f t="shared" si="451"/>
        <v>0</v>
      </c>
      <c r="R787" s="106">
        <f t="shared" si="452"/>
        <v>0</v>
      </c>
      <c r="S787" s="106">
        <f t="shared" si="453"/>
        <v>0</v>
      </c>
      <c r="T787" s="106">
        <f t="shared" si="454"/>
        <v>0</v>
      </c>
      <c r="U787" s="106">
        <f t="shared" si="455"/>
        <v>0</v>
      </c>
      <c r="V787" s="106">
        <f t="shared" si="456"/>
        <v>0</v>
      </c>
      <c r="W787" s="106">
        <f t="shared" si="457"/>
        <v>0</v>
      </c>
      <c r="X787" s="106">
        <f t="shared" si="458"/>
        <v>0</v>
      </c>
      <c r="Y787" s="98">
        <f t="shared" si="459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1"/>
        <v>765</v>
      </c>
      <c r="C788" s="97">
        <v>39702</v>
      </c>
      <c r="E788" s="107" t="s">
        <v>308</v>
      </c>
      <c r="G788" s="118">
        <v>6.6</v>
      </c>
      <c r="H788" s="106" t="str">
        <f t="shared" si="443"/>
        <v>P, S, T &amp; D Plant - Commodity</v>
      </c>
      <c r="I788" s="98">
        <f>'DepExp. Class.'!L$254</f>
        <v>0</v>
      </c>
      <c r="J788" s="106">
        <f t="shared" si="444"/>
        <v>0</v>
      </c>
      <c r="K788" s="106">
        <f t="shared" si="445"/>
        <v>0</v>
      </c>
      <c r="L788" s="106">
        <f t="shared" si="446"/>
        <v>0</v>
      </c>
      <c r="M788" s="106">
        <f t="shared" si="447"/>
        <v>0</v>
      </c>
      <c r="N788" s="106">
        <f t="shared" si="448"/>
        <v>0</v>
      </c>
      <c r="O788" s="106">
        <f t="shared" si="449"/>
        <v>0</v>
      </c>
      <c r="P788" s="106">
        <f t="shared" si="450"/>
        <v>0</v>
      </c>
      <c r="Q788" s="106">
        <f t="shared" si="451"/>
        <v>0</v>
      </c>
      <c r="R788" s="106">
        <f t="shared" si="452"/>
        <v>0</v>
      </c>
      <c r="S788" s="106">
        <f t="shared" si="453"/>
        <v>0</v>
      </c>
      <c r="T788" s="106">
        <f t="shared" si="454"/>
        <v>0</v>
      </c>
      <c r="U788" s="106">
        <f t="shared" si="455"/>
        <v>0</v>
      </c>
      <c r="V788" s="106">
        <f t="shared" si="456"/>
        <v>0</v>
      </c>
      <c r="W788" s="106">
        <f t="shared" si="457"/>
        <v>0</v>
      </c>
      <c r="X788" s="106">
        <f t="shared" si="458"/>
        <v>0</v>
      </c>
      <c r="Y788" s="98">
        <f t="shared" si="459"/>
        <v>0</v>
      </c>
    </row>
    <row r="789" spans="1:33">
      <c r="A789" s="97">
        <f t="shared" si="441"/>
        <v>766</v>
      </c>
      <c r="C789" s="97">
        <v>39705</v>
      </c>
      <c r="E789" s="107" t="s">
        <v>309</v>
      </c>
      <c r="G789" s="118">
        <v>6.6</v>
      </c>
      <c r="H789" s="106" t="str">
        <f t="shared" si="443"/>
        <v>P, S, T &amp; D Plant - Commodity</v>
      </c>
      <c r="I789" s="98">
        <f>'DepExp. Class.'!L$255</f>
        <v>0</v>
      </c>
      <c r="J789" s="106">
        <f t="shared" si="444"/>
        <v>0</v>
      </c>
      <c r="K789" s="106">
        <f t="shared" si="445"/>
        <v>0</v>
      </c>
      <c r="L789" s="106">
        <f t="shared" si="446"/>
        <v>0</v>
      </c>
      <c r="M789" s="106">
        <f t="shared" si="447"/>
        <v>0</v>
      </c>
      <c r="N789" s="106">
        <f t="shared" si="448"/>
        <v>0</v>
      </c>
      <c r="O789" s="106">
        <f t="shared" si="449"/>
        <v>0</v>
      </c>
      <c r="P789" s="106">
        <f t="shared" si="450"/>
        <v>0</v>
      </c>
      <c r="Q789" s="106">
        <f t="shared" si="451"/>
        <v>0</v>
      </c>
      <c r="R789" s="106">
        <f t="shared" si="452"/>
        <v>0</v>
      </c>
      <c r="S789" s="106">
        <f t="shared" si="453"/>
        <v>0</v>
      </c>
      <c r="T789" s="106">
        <f t="shared" si="454"/>
        <v>0</v>
      </c>
      <c r="U789" s="106">
        <f t="shared" si="455"/>
        <v>0</v>
      </c>
      <c r="V789" s="106">
        <f t="shared" si="456"/>
        <v>0</v>
      </c>
      <c r="W789" s="106">
        <f t="shared" si="457"/>
        <v>0</v>
      </c>
      <c r="X789" s="106">
        <f t="shared" si="458"/>
        <v>0</v>
      </c>
      <c r="Y789" s="98">
        <f t="shared" si="459"/>
        <v>0</v>
      </c>
    </row>
    <row r="790" spans="1:33">
      <c r="A790" s="97">
        <f t="shared" si="441"/>
        <v>767</v>
      </c>
      <c r="C790" s="97">
        <v>39800</v>
      </c>
      <c r="E790" s="107" t="s">
        <v>310</v>
      </c>
      <c r="G790" s="118">
        <v>6.6</v>
      </c>
      <c r="H790" s="106" t="str">
        <f t="shared" si="443"/>
        <v>P, S, T &amp; D Plant - Commodity</v>
      </c>
      <c r="I790" s="98">
        <f>'DepExp. Class.'!L$256</f>
        <v>12.493863998850172</v>
      </c>
      <c r="J790" s="106">
        <f t="shared" si="444"/>
        <v>4.8243793388598677</v>
      </c>
      <c r="K790" s="106">
        <f t="shared" si="445"/>
        <v>2.8533902095305459</v>
      </c>
      <c r="L790" s="106">
        <f t="shared" si="446"/>
        <v>5.318744188158285E-2</v>
      </c>
      <c r="M790" s="106">
        <f t="shared" si="447"/>
        <v>2.3570469302204309</v>
      </c>
      <c r="N790" s="106">
        <f t="shared" si="448"/>
        <v>2.4058600783577457</v>
      </c>
      <c r="O790" s="106">
        <f t="shared" si="449"/>
        <v>0</v>
      </c>
      <c r="P790" s="106">
        <f t="shared" si="450"/>
        <v>0</v>
      </c>
      <c r="Q790" s="106">
        <f t="shared" si="451"/>
        <v>0</v>
      </c>
      <c r="R790" s="106">
        <f t="shared" si="452"/>
        <v>0</v>
      </c>
      <c r="S790" s="106">
        <f t="shared" si="453"/>
        <v>0</v>
      </c>
      <c r="T790" s="106">
        <f t="shared" si="454"/>
        <v>0</v>
      </c>
      <c r="U790" s="106">
        <f t="shared" si="455"/>
        <v>0</v>
      </c>
      <c r="V790" s="106">
        <f t="shared" si="456"/>
        <v>0</v>
      </c>
      <c r="W790" s="106">
        <f t="shared" si="457"/>
        <v>0</v>
      </c>
      <c r="X790" s="106">
        <f t="shared" si="458"/>
        <v>0</v>
      </c>
      <c r="Y790" s="98">
        <f t="shared" si="459"/>
        <v>0</v>
      </c>
    </row>
    <row r="791" spans="1:33">
      <c r="A791" s="97">
        <f t="shared" si="441"/>
        <v>768</v>
      </c>
      <c r="C791" s="97">
        <v>39900</v>
      </c>
      <c r="E791" s="107" t="s">
        <v>311</v>
      </c>
      <c r="G791" s="118">
        <v>6.6</v>
      </c>
      <c r="H791" s="106" t="str">
        <f t="shared" si="443"/>
        <v>P, S, T &amp; D Plant - Commodity</v>
      </c>
      <c r="I791" s="98">
        <f>'DepExp. Class.'!L$257</f>
        <v>11.019740618066059</v>
      </c>
      <c r="J791" s="106">
        <f t="shared" si="444"/>
        <v>4.2551614906553699</v>
      </c>
      <c r="K791" s="106">
        <f t="shared" si="445"/>
        <v>2.516725009496628</v>
      </c>
      <c r="L791" s="106">
        <f t="shared" si="446"/>
        <v>4.6911973247623563E-2</v>
      </c>
      <c r="M791" s="106">
        <f t="shared" si="447"/>
        <v>2.0789441759593692</v>
      </c>
      <c r="N791" s="106">
        <f t="shared" si="448"/>
        <v>2.1219979687070691</v>
      </c>
      <c r="O791" s="106">
        <f t="shared" si="449"/>
        <v>0</v>
      </c>
      <c r="P791" s="106">
        <f t="shared" si="450"/>
        <v>0</v>
      </c>
      <c r="Q791" s="106">
        <f t="shared" si="451"/>
        <v>0</v>
      </c>
      <c r="R791" s="106">
        <f t="shared" si="452"/>
        <v>0</v>
      </c>
      <c r="S791" s="106">
        <f t="shared" si="453"/>
        <v>0</v>
      </c>
      <c r="T791" s="106">
        <f t="shared" si="454"/>
        <v>0</v>
      </c>
      <c r="U791" s="106">
        <f t="shared" si="455"/>
        <v>0</v>
      </c>
      <c r="V791" s="106">
        <f t="shared" si="456"/>
        <v>0</v>
      </c>
      <c r="W791" s="106">
        <f t="shared" si="457"/>
        <v>0</v>
      </c>
      <c r="X791" s="106">
        <f t="shared" si="458"/>
        <v>0</v>
      </c>
      <c r="Y791" s="98">
        <f t="shared" si="459"/>
        <v>0</v>
      </c>
    </row>
    <row r="792" spans="1:33">
      <c r="A792" s="97">
        <f t="shared" si="441"/>
        <v>769</v>
      </c>
      <c r="C792" s="97">
        <v>39901</v>
      </c>
      <c r="E792" s="107" t="s">
        <v>312</v>
      </c>
      <c r="G792" s="118">
        <v>6.6</v>
      </c>
      <c r="H792" s="106" t="str">
        <f t="shared" si="443"/>
        <v>P, S, T &amp; D Plant - Commodity</v>
      </c>
      <c r="I792" s="98">
        <f>'DepExp. Class.'!L$258</f>
        <v>742.31123384698776</v>
      </c>
      <c r="J792" s="106">
        <f t="shared" si="444"/>
        <v>286.63598226333863</v>
      </c>
      <c r="K792" s="106">
        <f t="shared" si="445"/>
        <v>169.53150820902698</v>
      </c>
      <c r="L792" s="106">
        <f t="shared" si="446"/>
        <v>3.1600820700398429</v>
      </c>
      <c r="M792" s="106">
        <f t="shared" si="447"/>
        <v>140.04173690126666</v>
      </c>
      <c r="N792" s="106">
        <f t="shared" si="448"/>
        <v>142.94192440331571</v>
      </c>
      <c r="O792" s="106">
        <f t="shared" si="449"/>
        <v>0</v>
      </c>
      <c r="P792" s="106">
        <f t="shared" si="450"/>
        <v>0</v>
      </c>
      <c r="Q792" s="106">
        <f t="shared" si="451"/>
        <v>0</v>
      </c>
      <c r="R792" s="106">
        <f t="shared" si="452"/>
        <v>0</v>
      </c>
      <c r="S792" s="106">
        <f t="shared" si="453"/>
        <v>0</v>
      </c>
      <c r="T792" s="106">
        <f t="shared" si="454"/>
        <v>0</v>
      </c>
      <c r="U792" s="106">
        <f t="shared" si="455"/>
        <v>0</v>
      </c>
      <c r="V792" s="106">
        <f t="shared" si="456"/>
        <v>0</v>
      </c>
      <c r="W792" s="106">
        <f t="shared" si="457"/>
        <v>0</v>
      </c>
      <c r="X792" s="106">
        <f t="shared" si="458"/>
        <v>0</v>
      </c>
      <c r="Y792" s="98">
        <f t="shared" si="459"/>
        <v>0</v>
      </c>
    </row>
    <row r="793" spans="1:33">
      <c r="A793" s="97">
        <f t="shared" si="441"/>
        <v>770</v>
      </c>
      <c r="C793" s="97">
        <v>39902</v>
      </c>
      <c r="E793" s="107" t="s">
        <v>313</v>
      </c>
      <c r="G793" s="118">
        <v>6.6</v>
      </c>
      <c r="H793" s="106" t="str">
        <f t="shared" si="443"/>
        <v>P, S, T &amp; D Plant - Commodity</v>
      </c>
      <c r="I793" s="98">
        <f>'DepExp. Class.'!L$259</f>
        <v>128.76481957699454</v>
      </c>
      <c r="J793" s="106">
        <f t="shared" si="444"/>
        <v>49.721233975049024</v>
      </c>
      <c r="K793" s="106">
        <f t="shared" si="445"/>
        <v>29.407737714031242</v>
      </c>
      <c r="L793" s="106">
        <f t="shared" si="446"/>
        <v>0.54816279081268948</v>
      </c>
      <c r="M793" s="106">
        <f t="shared" si="447"/>
        <v>24.29230242399586</v>
      </c>
      <c r="N793" s="106">
        <f t="shared" si="448"/>
        <v>24.795382673105738</v>
      </c>
      <c r="O793" s="106">
        <f t="shared" si="449"/>
        <v>0</v>
      </c>
      <c r="P793" s="106">
        <f t="shared" si="450"/>
        <v>0</v>
      </c>
      <c r="Q793" s="106">
        <f t="shared" si="451"/>
        <v>0</v>
      </c>
      <c r="R793" s="106">
        <f t="shared" si="452"/>
        <v>0</v>
      </c>
      <c r="S793" s="106">
        <f t="shared" si="453"/>
        <v>0</v>
      </c>
      <c r="T793" s="106">
        <f t="shared" si="454"/>
        <v>0</v>
      </c>
      <c r="U793" s="106">
        <f t="shared" si="455"/>
        <v>0</v>
      </c>
      <c r="V793" s="106">
        <f t="shared" si="456"/>
        <v>0</v>
      </c>
      <c r="W793" s="106">
        <f t="shared" si="457"/>
        <v>0</v>
      </c>
      <c r="X793" s="106">
        <f t="shared" si="458"/>
        <v>0</v>
      </c>
      <c r="Y793" s="98">
        <f t="shared" si="459"/>
        <v>0</v>
      </c>
    </row>
    <row r="794" spans="1:33">
      <c r="A794" s="97">
        <f t="shared" si="441"/>
        <v>771</v>
      </c>
      <c r="C794" s="97">
        <v>39903</v>
      </c>
      <c r="E794" s="107" t="s">
        <v>314</v>
      </c>
      <c r="G794" s="118">
        <v>6.6</v>
      </c>
      <c r="H794" s="106" t="str">
        <f t="shared" si="443"/>
        <v>P, S, T &amp; D Plant - Commodity</v>
      </c>
      <c r="I794" s="98">
        <f>'DepExp. Class.'!L$260</f>
        <v>19.172508386762807</v>
      </c>
      <c r="J794" s="106">
        <f t="shared" si="444"/>
        <v>7.4032703848648032</v>
      </c>
      <c r="K794" s="106">
        <f t="shared" si="445"/>
        <v>4.3786812252771448</v>
      </c>
      <c r="L794" s="106">
        <f t="shared" si="446"/>
        <v>8.1618999185436497E-2</v>
      </c>
      <c r="M794" s="106">
        <f t="shared" si="447"/>
        <v>3.6170156840032588</v>
      </c>
      <c r="N794" s="106">
        <f t="shared" si="448"/>
        <v>3.6919220934321668</v>
      </c>
      <c r="O794" s="106">
        <f t="shared" si="449"/>
        <v>0</v>
      </c>
      <c r="P794" s="106">
        <f t="shared" si="450"/>
        <v>0</v>
      </c>
      <c r="Q794" s="106">
        <f t="shared" si="451"/>
        <v>0</v>
      </c>
      <c r="R794" s="106">
        <f t="shared" si="452"/>
        <v>0</v>
      </c>
      <c r="S794" s="106">
        <f t="shared" si="453"/>
        <v>0</v>
      </c>
      <c r="T794" s="106">
        <f t="shared" si="454"/>
        <v>0</v>
      </c>
      <c r="U794" s="106">
        <f t="shared" si="455"/>
        <v>0</v>
      </c>
      <c r="V794" s="106">
        <f t="shared" si="456"/>
        <v>0</v>
      </c>
      <c r="W794" s="106">
        <f t="shared" si="457"/>
        <v>0</v>
      </c>
      <c r="X794" s="106">
        <f t="shared" si="458"/>
        <v>0</v>
      </c>
      <c r="Y794" s="98">
        <f t="shared" si="459"/>
        <v>0</v>
      </c>
    </row>
    <row r="795" spans="1:33">
      <c r="A795" s="97">
        <f t="shared" si="441"/>
        <v>772</v>
      </c>
      <c r="C795" s="97">
        <v>39904</v>
      </c>
      <c r="E795" s="107" t="s">
        <v>315</v>
      </c>
      <c r="G795" s="118">
        <v>6.6</v>
      </c>
      <c r="H795" s="106" t="str">
        <f t="shared" si="443"/>
        <v>P, S, T &amp; D Plant - Commodity</v>
      </c>
      <c r="I795" s="98">
        <f>'DepExp. Class.'!L$261</f>
        <v>0</v>
      </c>
      <c r="J795" s="106">
        <f t="shared" si="444"/>
        <v>0</v>
      </c>
      <c r="K795" s="106">
        <f t="shared" si="445"/>
        <v>0</v>
      </c>
      <c r="L795" s="106">
        <f t="shared" si="446"/>
        <v>0</v>
      </c>
      <c r="M795" s="106">
        <f t="shared" si="447"/>
        <v>0</v>
      </c>
      <c r="N795" s="106">
        <f t="shared" si="448"/>
        <v>0</v>
      </c>
      <c r="O795" s="106">
        <f t="shared" si="449"/>
        <v>0</v>
      </c>
      <c r="P795" s="106">
        <f t="shared" si="450"/>
        <v>0</v>
      </c>
      <c r="Q795" s="106">
        <f t="shared" si="451"/>
        <v>0</v>
      </c>
      <c r="R795" s="106">
        <f t="shared" si="452"/>
        <v>0</v>
      </c>
      <c r="S795" s="106">
        <f t="shared" si="453"/>
        <v>0</v>
      </c>
      <c r="T795" s="106">
        <f t="shared" si="454"/>
        <v>0</v>
      </c>
      <c r="U795" s="106">
        <f t="shared" si="455"/>
        <v>0</v>
      </c>
      <c r="V795" s="106">
        <f t="shared" si="456"/>
        <v>0</v>
      </c>
      <c r="W795" s="106">
        <f t="shared" si="457"/>
        <v>0</v>
      </c>
      <c r="X795" s="106">
        <f t="shared" si="458"/>
        <v>0</v>
      </c>
      <c r="Y795" s="98">
        <f t="shared" si="459"/>
        <v>0</v>
      </c>
    </row>
    <row r="796" spans="1:33">
      <c r="A796" s="97">
        <f t="shared" si="441"/>
        <v>773</v>
      </c>
      <c r="C796" s="97">
        <v>39905</v>
      </c>
      <c r="E796" s="107" t="s">
        <v>316</v>
      </c>
      <c r="G796" s="118">
        <v>6.6</v>
      </c>
      <c r="H796" s="106" t="str">
        <f t="shared" si="443"/>
        <v>P, S, T &amp; D Plant - Commodity</v>
      </c>
      <c r="I796" s="98">
        <f>'DepExp. Class.'!L$262</f>
        <v>0</v>
      </c>
      <c r="J796" s="106">
        <f t="shared" si="444"/>
        <v>0</v>
      </c>
      <c r="K796" s="106">
        <f t="shared" si="445"/>
        <v>0</v>
      </c>
      <c r="L796" s="106">
        <f t="shared" si="446"/>
        <v>0</v>
      </c>
      <c r="M796" s="106">
        <f t="shared" si="447"/>
        <v>0</v>
      </c>
      <c r="N796" s="106">
        <f t="shared" si="448"/>
        <v>0</v>
      </c>
      <c r="O796" s="106">
        <f t="shared" si="449"/>
        <v>0</v>
      </c>
      <c r="P796" s="106">
        <f t="shared" si="450"/>
        <v>0</v>
      </c>
      <c r="Q796" s="106">
        <f t="shared" si="451"/>
        <v>0</v>
      </c>
      <c r="R796" s="106">
        <f t="shared" si="452"/>
        <v>0</v>
      </c>
      <c r="S796" s="106">
        <f t="shared" si="453"/>
        <v>0</v>
      </c>
      <c r="T796" s="106">
        <f t="shared" si="454"/>
        <v>0</v>
      </c>
      <c r="U796" s="106">
        <f t="shared" si="455"/>
        <v>0</v>
      </c>
      <c r="V796" s="106">
        <f t="shared" si="456"/>
        <v>0</v>
      </c>
      <c r="W796" s="106">
        <f t="shared" si="457"/>
        <v>0</v>
      </c>
      <c r="X796" s="106">
        <f t="shared" si="458"/>
        <v>0</v>
      </c>
      <c r="Y796" s="98">
        <f t="shared" si="459"/>
        <v>0</v>
      </c>
    </row>
    <row r="797" spans="1:33">
      <c r="A797" s="97">
        <f t="shared" si="441"/>
        <v>774</v>
      </c>
      <c r="C797" s="97">
        <v>39906</v>
      </c>
      <c r="E797" s="107" t="s">
        <v>317</v>
      </c>
      <c r="G797" s="118">
        <v>6.6</v>
      </c>
      <c r="H797" s="106" t="str">
        <f t="shared" si="443"/>
        <v>P, S, T &amp; D Plant - Commodity</v>
      </c>
      <c r="I797" s="98">
        <f>'DepExp. Class.'!L$263</f>
        <v>137.80583199001615</v>
      </c>
      <c r="J797" s="106">
        <f t="shared" si="444"/>
        <v>53.212329563393126</v>
      </c>
      <c r="K797" s="106">
        <f t="shared" si="445"/>
        <v>31.472554195620457</v>
      </c>
      <c r="L797" s="106">
        <f t="shared" si="446"/>
        <v>0.58665114976333199</v>
      </c>
      <c r="M797" s="106">
        <f t="shared" si="447"/>
        <v>25.997946935266238</v>
      </c>
      <c r="N797" s="106">
        <f t="shared" si="448"/>
        <v>26.536350145973003</v>
      </c>
      <c r="O797" s="106">
        <f t="shared" si="449"/>
        <v>0</v>
      </c>
      <c r="P797" s="106">
        <f t="shared" si="450"/>
        <v>0</v>
      </c>
      <c r="Q797" s="106">
        <f t="shared" si="451"/>
        <v>0</v>
      </c>
      <c r="R797" s="106">
        <f t="shared" si="452"/>
        <v>0</v>
      </c>
      <c r="S797" s="106">
        <f t="shared" si="453"/>
        <v>0</v>
      </c>
      <c r="T797" s="106">
        <f t="shared" si="454"/>
        <v>0</v>
      </c>
      <c r="U797" s="106">
        <f t="shared" si="455"/>
        <v>0</v>
      </c>
      <c r="V797" s="106">
        <f t="shared" si="456"/>
        <v>0</v>
      </c>
      <c r="W797" s="106">
        <f t="shared" si="457"/>
        <v>0</v>
      </c>
      <c r="X797" s="106">
        <f t="shared" si="458"/>
        <v>0</v>
      </c>
      <c r="Y797" s="98">
        <f t="shared" si="459"/>
        <v>0</v>
      </c>
    </row>
    <row r="798" spans="1:33">
      <c r="A798" s="97">
        <f t="shared" si="441"/>
        <v>775</v>
      </c>
      <c r="C798" s="97">
        <v>39907</v>
      </c>
      <c r="E798" s="107" t="s">
        <v>318</v>
      </c>
      <c r="G798" s="118">
        <v>6.6</v>
      </c>
      <c r="H798" s="106" t="str">
        <f t="shared" si="443"/>
        <v>P, S, T &amp; D Plant - Commodity</v>
      </c>
      <c r="I798" s="98">
        <f>'DepExp. Class.'!L$264</f>
        <v>8.6758038050335773E-2</v>
      </c>
      <c r="J798" s="106">
        <f t="shared" si="444"/>
        <v>3.3500739746212878E-2</v>
      </c>
      <c r="K798" s="106">
        <f t="shared" si="445"/>
        <v>1.9814089251626997E-2</v>
      </c>
      <c r="L798" s="106">
        <f t="shared" si="446"/>
        <v>3.6933634838566044E-4</v>
      </c>
      <c r="M798" s="106">
        <f t="shared" si="447"/>
        <v>1.6367455838907086E-2</v>
      </c>
      <c r="N798" s="106">
        <f t="shared" si="448"/>
        <v>1.6706416865203161E-2</v>
      </c>
      <c r="O798" s="106">
        <f t="shared" si="449"/>
        <v>0</v>
      </c>
      <c r="P798" s="106">
        <f t="shared" si="450"/>
        <v>0</v>
      </c>
      <c r="Q798" s="106">
        <f t="shared" si="451"/>
        <v>0</v>
      </c>
      <c r="R798" s="106">
        <f t="shared" si="452"/>
        <v>0</v>
      </c>
      <c r="S798" s="106">
        <f t="shared" si="453"/>
        <v>0</v>
      </c>
      <c r="T798" s="106">
        <f t="shared" si="454"/>
        <v>0</v>
      </c>
      <c r="U798" s="106">
        <f t="shared" si="455"/>
        <v>0</v>
      </c>
      <c r="V798" s="106">
        <f t="shared" si="456"/>
        <v>0</v>
      </c>
      <c r="W798" s="106">
        <f t="shared" si="457"/>
        <v>0</v>
      </c>
      <c r="X798" s="106">
        <f t="shared" si="458"/>
        <v>0</v>
      </c>
      <c r="Y798" s="98">
        <f t="shared" si="459"/>
        <v>0</v>
      </c>
    </row>
    <row r="799" spans="1:33">
      <c r="A799" s="97">
        <f t="shared" si="441"/>
        <v>776</v>
      </c>
      <c r="C799" s="97">
        <v>39908</v>
      </c>
      <c r="E799" s="107" t="s">
        <v>319</v>
      </c>
      <c r="G799" s="118">
        <v>6.6</v>
      </c>
      <c r="H799" s="106" t="str">
        <f t="shared" si="443"/>
        <v>P, S, T &amp; D Plant - Commodity</v>
      </c>
      <c r="I799" s="98">
        <f>'DepExp. Class.'!L$265</f>
        <v>0</v>
      </c>
      <c r="J799" s="106">
        <f t="shared" si="444"/>
        <v>0</v>
      </c>
      <c r="K799" s="106">
        <f t="shared" si="445"/>
        <v>0</v>
      </c>
      <c r="L799" s="106">
        <f t="shared" si="446"/>
        <v>0</v>
      </c>
      <c r="M799" s="106">
        <f t="shared" si="447"/>
        <v>0</v>
      </c>
      <c r="N799" s="106">
        <f t="shared" si="448"/>
        <v>0</v>
      </c>
      <c r="O799" s="106">
        <f t="shared" si="449"/>
        <v>0</v>
      </c>
      <c r="P799" s="106">
        <f t="shared" si="450"/>
        <v>0</v>
      </c>
      <c r="Q799" s="106">
        <f t="shared" si="451"/>
        <v>0</v>
      </c>
      <c r="R799" s="106">
        <f t="shared" si="452"/>
        <v>0</v>
      </c>
      <c r="S799" s="106">
        <f t="shared" si="453"/>
        <v>0</v>
      </c>
      <c r="T799" s="106">
        <f t="shared" si="454"/>
        <v>0</v>
      </c>
      <c r="U799" s="106">
        <f t="shared" si="455"/>
        <v>0</v>
      </c>
      <c r="V799" s="106">
        <f t="shared" si="456"/>
        <v>0</v>
      </c>
      <c r="W799" s="106">
        <f t="shared" si="457"/>
        <v>0</v>
      </c>
      <c r="X799" s="106">
        <f t="shared" si="458"/>
        <v>0</v>
      </c>
      <c r="Y799" s="98">
        <f t="shared" si="459"/>
        <v>0</v>
      </c>
    </row>
    <row r="800" spans="1:33">
      <c r="A800" s="97">
        <f t="shared" si="441"/>
        <v>777</v>
      </c>
      <c r="C800" s="97">
        <v>39909</v>
      </c>
      <c r="E800" s="107" t="s">
        <v>320</v>
      </c>
      <c r="G800" s="118">
        <v>6.6</v>
      </c>
      <c r="H800" s="106" t="str">
        <f t="shared" si="443"/>
        <v>P, S, T &amp; D Plant - Commodity</v>
      </c>
      <c r="I800" s="98">
        <f>'DepExp. Class.'!L$266</f>
        <v>4117.4646868454683</v>
      </c>
      <c r="J800" s="106">
        <f t="shared" si="444"/>
        <v>1589.9173838878448</v>
      </c>
      <c r="K800" s="106">
        <f t="shared" si="445"/>
        <v>940.36027818246362</v>
      </c>
      <c r="L800" s="106">
        <f t="shared" si="446"/>
        <v>17.528397439832684</v>
      </c>
      <c r="M800" s="106">
        <f t="shared" si="447"/>
        <v>776.7859087719628</v>
      </c>
      <c r="N800" s="106">
        <f t="shared" si="448"/>
        <v>792.87271856336497</v>
      </c>
      <c r="O800" s="106">
        <f t="shared" si="449"/>
        <v>0</v>
      </c>
      <c r="P800" s="106">
        <f t="shared" si="450"/>
        <v>0</v>
      </c>
      <c r="Q800" s="106">
        <f t="shared" si="451"/>
        <v>0</v>
      </c>
      <c r="R800" s="106">
        <f t="shared" si="452"/>
        <v>0</v>
      </c>
      <c r="S800" s="106">
        <f t="shared" si="453"/>
        <v>0</v>
      </c>
      <c r="T800" s="106">
        <f t="shared" si="454"/>
        <v>0</v>
      </c>
      <c r="U800" s="106">
        <f t="shared" si="455"/>
        <v>0</v>
      </c>
      <c r="V800" s="106">
        <f t="shared" si="456"/>
        <v>0</v>
      </c>
      <c r="W800" s="106">
        <f t="shared" si="457"/>
        <v>0</v>
      </c>
      <c r="X800" s="106">
        <f t="shared" si="458"/>
        <v>0</v>
      </c>
      <c r="Y800" s="98">
        <f t="shared" si="459"/>
        <v>0</v>
      </c>
    </row>
    <row r="801" spans="1:33">
      <c r="A801" s="97">
        <f t="shared" si="441"/>
        <v>778</v>
      </c>
      <c r="C801" s="97">
        <v>39924</v>
      </c>
      <c r="E801" s="107" t="s">
        <v>321</v>
      </c>
      <c r="G801" s="118">
        <v>6.6</v>
      </c>
      <c r="H801" s="106" t="str">
        <f t="shared" si="443"/>
        <v>P, S, T &amp; D Plant - Commodity</v>
      </c>
      <c r="I801" s="98">
        <f>'DepExp. Class.'!L$267</f>
        <v>0</v>
      </c>
      <c r="J801" s="106">
        <f t="shared" si="444"/>
        <v>0</v>
      </c>
      <c r="K801" s="106">
        <f t="shared" si="445"/>
        <v>0</v>
      </c>
      <c r="L801" s="106">
        <f t="shared" si="446"/>
        <v>0</v>
      </c>
      <c r="M801" s="106">
        <f t="shared" si="447"/>
        <v>0</v>
      </c>
      <c r="N801" s="106">
        <f t="shared" si="448"/>
        <v>0</v>
      </c>
      <c r="O801" s="106">
        <f t="shared" si="449"/>
        <v>0</v>
      </c>
      <c r="P801" s="106">
        <f t="shared" si="450"/>
        <v>0</v>
      </c>
      <c r="Q801" s="106">
        <f t="shared" si="451"/>
        <v>0</v>
      </c>
      <c r="R801" s="106">
        <f t="shared" si="452"/>
        <v>0</v>
      </c>
      <c r="S801" s="106">
        <f t="shared" si="453"/>
        <v>0</v>
      </c>
      <c r="T801" s="106">
        <f t="shared" si="454"/>
        <v>0</v>
      </c>
      <c r="U801" s="106">
        <f t="shared" si="455"/>
        <v>0</v>
      </c>
      <c r="V801" s="106">
        <f t="shared" si="456"/>
        <v>0</v>
      </c>
      <c r="W801" s="106">
        <f t="shared" si="457"/>
        <v>0</v>
      </c>
      <c r="X801" s="106">
        <f t="shared" si="458"/>
        <v>0</v>
      </c>
      <c r="Y801" s="98">
        <f t="shared" si="459"/>
        <v>0</v>
      </c>
    </row>
    <row r="802" spans="1:33">
      <c r="A802" s="97">
        <f t="shared" si="441"/>
        <v>779</v>
      </c>
      <c r="C802" s="103"/>
      <c r="E802" s="107"/>
      <c r="G802" s="118"/>
      <c r="H802" s="106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1"/>
        <v>780</v>
      </c>
      <c r="E803" s="107"/>
      <c r="G803" s="11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1"/>
        <v>781</v>
      </c>
      <c r="D804" s="97" t="s">
        <v>149</v>
      </c>
      <c r="G804" s="118"/>
      <c r="H804" s="106"/>
      <c r="I804" s="98">
        <f>'DepExp. Class.'!L$270</f>
        <v>5694.2854581718721</v>
      </c>
      <c r="J804" s="106">
        <f>SUM(J768:J801)</f>
        <v>2198.7907917440757</v>
      </c>
      <c r="K804" s="106">
        <f t="shared" ref="K804:X804" si="460">SUM(K768:K801)</f>
        <v>1300.4798497978773</v>
      </c>
      <c r="L804" s="106">
        <f t="shared" si="460"/>
        <v>24.241057601678062</v>
      </c>
      <c r="M804" s="106">
        <f t="shared" si="460"/>
        <v>1074.2631791268154</v>
      </c>
      <c r="N804" s="106">
        <f t="shared" si="460"/>
        <v>1096.5105799014261</v>
      </c>
      <c r="O804" s="106">
        <f t="shared" si="460"/>
        <v>0</v>
      </c>
      <c r="P804" s="106">
        <f t="shared" si="460"/>
        <v>0</v>
      </c>
      <c r="Q804" s="106">
        <f t="shared" si="460"/>
        <v>0</v>
      </c>
      <c r="R804" s="106">
        <f t="shared" si="460"/>
        <v>0</v>
      </c>
      <c r="S804" s="106">
        <f t="shared" si="460"/>
        <v>0</v>
      </c>
      <c r="T804" s="106">
        <f t="shared" si="460"/>
        <v>0</v>
      </c>
      <c r="U804" s="106">
        <f t="shared" si="460"/>
        <v>0</v>
      </c>
      <c r="V804" s="106">
        <f t="shared" si="460"/>
        <v>0</v>
      </c>
      <c r="W804" s="106">
        <f t="shared" si="460"/>
        <v>0</v>
      </c>
      <c r="X804" s="106">
        <f t="shared" si="460"/>
        <v>0</v>
      </c>
      <c r="Y804" s="98">
        <f>SUM(J804:X804)-I804</f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1"/>
        <v>782</v>
      </c>
      <c r="G805" s="11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>A805+1</f>
        <v>783</v>
      </c>
      <c r="D806" s="97" t="s">
        <v>140</v>
      </c>
      <c r="G806" s="118"/>
      <c r="H806" s="106"/>
      <c r="I806" s="98">
        <f>'DepExp. Class.'!L$272</f>
        <v>164996.69857697294</v>
      </c>
      <c r="J806" s="98">
        <f>J670+J680+J720+J762+J804</f>
        <v>63711.807945731998</v>
      </c>
      <c r="K806" s="98">
        <f t="shared" ref="K806:X806" si="461">K670+K680+K720+K762+K804</f>
        <v>37682.4947324323</v>
      </c>
      <c r="L806" s="98">
        <f t="shared" si="461"/>
        <v>702.40498191939957</v>
      </c>
      <c r="M806" s="98">
        <f t="shared" si="461"/>
        <v>31127.676907092246</v>
      </c>
      <c r="N806" s="98">
        <f t="shared" si="461"/>
        <v>31772.314009796977</v>
      </c>
      <c r="O806" s="98">
        <f t="shared" si="461"/>
        <v>0</v>
      </c>
      <c r="P806" s="98">
        <f t="shared" si="461"/>
        <v>0</v>
      </c>
      <c r="Q806" s="98">
        <f t="shared" si="461"/>
        <v>0</v>
      </c>
      <c r="R806" s="98">
        <f t="shared" si="461"/>
        <v>0</v>
      </c>
      <c r="S806" s="98">
        <f t="shared" si="461"/>
        <v>0</v>
      </c>
      <c r="T806" s="98">
        <f t="shared" si="461"/>
        <v>0</v>
      </c>
      <c r="U806" s="98">
        <f t="shared" si="461"/>
        <v>0</v>
      </c>
      <c r="V806" s="98">
        <f t="shared" si="461"/>
        <v>0</v>
      </c>
      <c r="W806" s="98">
        <f t="shared" si="461"/>
        <v>0</v>
      </c>
      <c r="X806" s="98">
        <f t="shared" si="461"/>
        <v>0</v>
      </c>
      <c r="Y806" s="98">
        <f>SUM(J806:X806)-I806</f>
        <v>0</v>
      </c>
      <c r="Z806" s="98"/>
      <c r="AA806" s="98"/>
      <c r="AB806" s="98"/>
      <c r="AC806" s="98"/>
      <c r="AD806" s="98"/>
      <c r="AE806" s="98"/>
      <c r="AF806" s="98"/>
      <c r="AG806" s="98"/>
    </row>
    <row r="807" spans="1:33">
      <c r="G807" s="102"/>
    </row>
    <row r="808" spans="1:33">
      <c r="F808" s="103" t="s">
        <v>132</v>
      </c>
      <c r="G808" s="102"/>
    </row>
    <row r="809" spans="1:33">
      <c r="F809" s="103"/>
      <c r="G809" s="102"/>
    </row>
    <row r="810" spans="1:33">
      <c r="G810" s="102"/>
      <c r="J810" s="98"/>
      <c r="K810" s="105"/>
      <c r="L810" s="105"/>
      <c r="M810" s="105"/>
      <c r="N810" s="103"/>
      <c r="O810" s="103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</row>
    <row r="811" spans="1:33">
      <c r="A811" s="105" t="s">
        <v>290</v>
      </c>
      <c r="C811" s="105" t="s">
        <v>288</v>
      </c>
      <c r="G811" s="104" t="s">
        <v>38</v>
      </c>
      <c r="H811" s="115" t="s">
        <v>38</v>
      </c>
      <c r="I811" s="103" t="s">
        <v>1</v>
      </c>
      <c r="J811" s="116" t="s">
        <v>56</v>
      </c>
      <c r="K811" s="116" t="s">
        <v>543</v>
      </c>
      <c r="L811" s="116" t="s">
        <v>543</v>
      </c>
      <c r="M811" s="117" t="s">
        <v>544</v>
      </c>
      <c r="N811" s="117" t="s">
        <v>544</v>
      </c>
      <c r="O811" s="103"/>
      <c r="P811" s="103"/>
      <c r="Q811" s="103"/>
      <c r="R811" s="103"/>
      <c r="S811" s="103"/>
      <c r="T811" s="105"/>
      <c r="U811" s="105"/>
      <c r="V811" s="105"/>
      <c r="W811" s="103"/>
      <c r="X811" s="103"/>
      <c r="Y811" s="103"/>
    </row>
    <row r="812" spans="1:33">
      <c r="A812" s="105" t="s">
        <v>289</v>
      </c>
      <c r="C812" s="105" t="s">
        <v>289</v>
      </c>
      <c r="G812" s="104" t="s">
        <v>39</v>
      </c>
      <c r="H812" s="115" t="s">
        <v>21</v>
      </c>
      <c r="I812" s="103" t="s">
        <v>2</v>
      </c>
      <c r="J812" s="116" t="s">
        <v>464</v>
      </c>
      <c r="K812" s="117" t="s">
        <v>545</v>
      </c>
      <c r="L812" s="117" t="s">
        <v>546</v>
      </c>
      <c r="M812" s="117" t="s">
        <v>545</v>
      </c>
      <c r="N812" s="117" t="s">
        <v>546</v>
      </c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</row>
    <row r="813" spans="1:33">
      <c r="A813" s="97">
        <f>+A806+1</f>
        <v>784</v>
      </c>
      <c r="D813" s="97" t="s">
        <v>322</v>
      </c>
      <c r="G813" s="102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</row>
    <row r="814" spans="1:33">
      <c r="A814" s="97">
        <f t="shared" ref="A814:A878" si="462">A813+1</f>
        <v>785</v>
      </c>
      <c r="G814" s="118"/>
      <c r="H814" s="106"/>
      <c r="I814" s="98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98"/>
      <c r="Z814" s="98"/>
      <c r="AA814" s="98"/>
      <c r="AB814" s="98"/>
      <c r="AC814" s="98"/>
      <c r="AD814" s="98"/>
      <c r="AE814" s="98"/>
      <c r="AF814" s="98"/>
      <c r="AG814" s="98"/>
    </row>
    <row r="815" spans="1:33">
      <c r="A815" s="97">
        <f t="shared" si="462"/>
        <v>786</v>
      </c>
      <c r="C815" s="97">
        <v>30100</v>
      </c>
      <c r="E815" s="107" t="s">
        <v>323</v>
      </c>
      <c r="G815" s="118"/>
      <c r="H815" s="106"/>
      <c r="I815" s="98">
        <f>'DepExp. Class.'!G$14</f>
        <v>0</v>
      </c>
      <c r="J815" s="106">
        <f t="shared" ref="J815:X815" si="463">+J14+J281+J548</f>
        <v>0</v>
      </c>
      <c r="K815" s="106">
        <f t="shared" si="463"/>
        <v>0</v>
      </c>
      <c r="L815" s="106">
        <f t="shared" si="463"/>
        <v>0</v>
      </c>
      <c r="M815" s="106">
        <f t="shared" si="463"/>
        <v>0</v>
      </c>
      <c r="N815" s="106">
        <f t="shared" si="463"/>
        <v>0</v>
      </c>
      <c r="O815" s="106">
        <f t="shared" si="463"/>
        <v>0</v>
      </c>
      <c r="P815" s="106">
        <f t="shared" si="463"/>
        <v>0</v>
      </c>
      <c r="Q815" s="106">
        <f t="shared" si="463"/>
        <v>0</v>
      </c>
      <c r="R815" s="106">
        <f t="shared" si="463"/>
        <v>0</v>
      </c>
      <c r="S815" s="106">
        <f t="shared" si="463"/>
        <v>0</v>
      </c>
      <c r="T815" s="106">
        <f t="shared" si="463"/>
        <v>0</v>
      </c>
      <c r="U815" s="106">
        <f t="shared" si="463"/>
        <v>0</v>
      </c>
      <c r="V815" s="106">
        <f t="shared" si="463"/>
        <v>0</v>
      </c>
      <c r="W815" s="106">
        <f t="shared" si="463"/>
        <v>0</v>
      </c>
      <c r="X815" s="106">
        <f t="shared" si="463"/>
        <v>0</v>
      </c>
      <c r="Y815" s="98">
        <f>SUM(J815:X815)-I815</f>
        <v>0</v>
      </c>
      <c r="Z815" s="98"/>
      <c r="AA815" s="98"/>
      <c r="AB815" s="98"/>
      <c r="AC815" s="98"/>
      <c r="AD815" s="98"/>
      <c r="AE815" s="98"/>
      <c r="AF815" s="98"/>
      <c r="AG815" s="98"/>
    </row>
    <row r="816" spans="1:33">
      <c r="A816" s="97">
        <f t="shared" si="462"/>
        <v>787</v>
      </c>
      <c r="C816" s="97">
        <v>30200</v>
      </c>
      <c r="E816" s="107" t="s">
        <v>185</v>
      </c>
      <c r="G816" s="118"/>
      <c r="H816" s="106"/>
      <c r="I816" s="98">
        <f>'DepExp. Class.'!G$15</f>
        <v>0</v>
      </c>
      <c r="J816" s="106">
        <f t="shared" ref="J816:X816" si="464">+J15+J282+J549</f>
        <v>0</v>
      </c>
      <c r="K816" s="106">
        <f t="shared" si="464"/>
        <v>0</v>
      </c>
      <c r="L816" s="106">
        <f t="shared" si="464"/>
        <v>0</v>
      </c>
      <c r="M816" s="106">
        <f t="shared" si="464"/>
        <v>0</v>
      </c>
      <c r="N816" s="106">
        <f t="shared" si="464"/>
        <v>0</v>
      </c>
      <c r="O816" s="106">
        <f t="shared" si="464"/>
        <v>0</v>
      </c>
      <c r="P816" s="106">
        <f t="shared" si="464"/>
        <v>0</v>
      </c>
      <c r="Q816" s="106">
        <f t="shared" si="464"/>
        <v>0</v>
      </c>
      <c r="R816" s="106">
        <f t="shared" si="464"/>
        <v>0</v>
      </c>
      <c r="S816" s="106">
        <f t="shared" si="464"/>
        <v>0</v>
      </c>
      <c r="T816" s="106">
        <f t="shared" si="464"/>
        <v>0</v>
      </c>
      <c r="U816" s="106">
        <f t="shared" si="464"/>
        <v>0</v>
      </c>
      <c r="V816" s="106">
        <f t="shared" si="464"/>
        <v>0</v>
      </c>
      <c r="W816" s="106">
        <f t="shared" si="464"/>
        <v>0</v>
      </c>
      <c r="X816" s="106">
        <f t="shared" si="464"/>
        <v>0</v>
      </c>
      <c r="Y816" s="98">
        <f>SUM(J816:X816)-I816</f>
        <v>0</v>
      </c>
      <c r="Z816" s="98"/>
      <c r="AA816" s="98"/>
      <c r="AB816" s="98"/>
      <c r="AC816" s="98"/>
      <c r="AD816" s="98"/>
      <c r="AE816" s="98"/>
      <c r="AF816" s="98"/>
      <c r="AG816" s="98"/>
    </row>
    <row r="817" spans="1:33">
      <c r="A817" s="97">
        <f t="shared" si="462"/>
        <v>788</v>
      </c>
      <c r="C817" s="97">
        <v>30300</v>
      </c>
      <c r="E817" s="107" t="s">
        <v>324</v>
      </c>
      <c r="G817" s="118"/>
      <c r="H817" s="106"/>
      <c r="I817" s="98">
        <f>'DepExp. Class.'!G$16</f>
        <v>0</v>
      </c>
      <c r="J817" s="106">
        <f t="shared" ref="J817:X817" si="465">+J16+J283+J550</f>
        <v>0</v>
      </c>
      <c r="K817" s="106">
        <f t="shared" si="465"/>
        <v>0</v>
      </c>
      <c r="L817" s="106">
        <f t="shared" si="465"/>
        <v>0</v>
      </c>
      <c r="M817" s="106">
        <f t="shared" si="465"/>
        <v>0</v>
      </c>
      <c r="N817" s="106">
        <f t="shared" si="465"/>
        <v>0</v>
      </c>
      <c r="O817" s="106">
        <f t="shared" si="465"/>
        <v>0</v>
      </c>
      <c r="P817" s="106">
        <f t="shared" si="465"/>
        <v>0</v>
      </c>
      <c r="Q817" s="106">
        <f t="shared" si="465"/>
        <v>0</v>
      </c>
      <c r="R817" s="106">
        <f t="shared" si="465"/>
        <v>0</v>
      </c>
      <c r="S817" s="106">
        <f t="shared" si="465"/>
        <v>0</v>
      </c>
      <c r="T817" s="106">
        <f t="shared" si="465"/>
        <v>0</v>
      </c>
      <c r="U817" s="106">
        <f t="shared" si="465"/>
        <v>0</v>
      </c>
      <c r="V817" s="106">
        <f t="shared" si="465"/>
        <v>0</v>
      </c>
      <c r="W817" s="106">
        <f t="shared" si="465"/>
        <v>0</v>
      </c>
      <c r="X817" s="106">
        <f t="shared" si="465"/>
        <v>0</v>
      </c>
      <c r="Y817" s="98">
        <f>SUM(J817:X817)-I817</f>
        <v>0</v>
      </c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62"/>
        <v>789</v>
      </c>
      <c r="G818" s="118"/>
      <c r="H818" s="106"/>
      <c r="I818" s="98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98"/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62"/>
        <v>790</v>
      </c>
      <c r="D819" s="97" t="s">
        <v>325</v>
      </c>
      <c r="G819" s="118"/>
      <c r="I819" s="98">
        <f>'DepExp. Class.'!G$18</f>
        <v>0</v>
      </c>
      <c r="J819" s="106">
        <f t="shared" ref="J819:X819" si="466">+J18+J285+J552</f>
        <v>0</v>
      </c>
      <c r="K819" s="106">
        <f t="shared" si="466"/>
        <v>0</v>
      </c>
      <c r="L819" s="106">
        <f t="shared" si="466"/>
        <v>0</v>
      </c>
      <c r="M819" s="106">
        <f t="shared" si="466"/>
        <v>0</v>
      </c>
      <c r="N819" s="106">
        <f t="shared" si="466"/>
        <v>0</v>
      </c>
      <c r="O819" s="106">
        <f t="shared" si="466"/>
        <v>0</v>
      </c>
      <c r="P819" s="106">
        <f t="shared" si="466"/>
        <v>0</v>
      </c>
      <c r="Q819" s="106">
        <f t="shared" si="466"/>
        <v>0</v>
      </c>
      <c r="R819" s="106">
        <f t="shared" si="466"/>
        <v>0</v>
      </c>
      <c r="S819" s="106">
        <f t="shared" si="466"/>
        <v>0</v>
      </c>
      <c r="T819" s="106">
        <f t="shared" si="466"/>
        <v>0</v>
      </c>
      <c r="U819" s="106">
        <f t="shared" si="466"/>
        <v>0</v>
      </c>
      <c r="V819" s="106">
        <f t="shared" si="466"/>
        <v>0</v>
      </c>
      <c r="W819" s="106">
        <f t="shared" si="466"/>
        <v>0</v>
      </c>
      <c r="X819" s="106">
        <f t="shared" si="466"/>
        <v>0</v>
      </c>
      <c r="Y819" s="98">
        <f>SUM(J819:X819)-I819</f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si="462"/>
        <v>791</v>
      </c>
      <c r="G820" s="118"/>
      <c r="H820" s="106"/>
      <c r="I820" s="98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98"/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2"/>
        <v>792</v>
      </c>
      <c r="D821" s="97" t="s">
        <v>334</v>
      </c>
      <c r="G821" s="118"/>
      <c r="H821" s="106"/>
      <c r="I821" s="98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98"/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2"/>
        <v>793</v>
      </c>
      <c r="G822" s="118"/>
      <c r="H822" s="106"/>
      <c r="I822" s="98">
        <f>'DepExp. Class.'!G$21</f>
        <v>0</v>
      </c>
      <c r="J822" s="106">
        <f t="shared" ref="J822:X822" si="467">+J21+J288+J555</f>
        <v>0</v>
      </c>
      <c r="K822" s="106">
        <f t="shared" si="467"/>
        <v>0</v>
      </c>
      <c r="L822" s="106">
        <f t="shared" si="467"/>
        <v>0</v>
      </c>
      <c r="M822" s="106">
        <f t="shared" si="467"/>
        <v>0</v>
      </c>
      <c r="N822" s="106">
        <f t="shared" si="467"/>
        <v>0</v>
      </c>
      <c r="O822" s="106">
        <f t="shared" si="467"/>
        <v>0</v>
      </c>
      <c r="P822" s="106">
        <f t="shared" si="467"/>
        <v>0</v>
      </c>
      <c r="Q822" s="106">
        <f t="shared" si="467"/>
        <v>0</v>
      </c>
      <c r="R822" s="106">
        <f t="shared" si="467"/>
        <v>0</v>
      </c>
      <c r="S822" s="106">
        <f t="shared" si="467"/>
        <v>0</v>
      </c>
      <c r="T822" s="106">
        <f t="shared" si="467"/>
        <v>0</v>
      </c>
      <c r="U822" s="106">
        <f t="shared" si="467"/>
        <v>0</v>
      </c>
      <c r="V822" s="106">
        <f t="shared" si="467"/>
        <v>0</v>
      </c>
      <c r="W822" s="106">
        <f t="shared" si="467"/>
        <v>0</v>
      </c>
      <c r="X822" s="106">
        <f t="shared" si="467"/>
        <v>0</v>
      </c>
      <c r="Y822" s="98">
        <f t="shared" ref="Y822:Y829" si="468">SUM(J822:X822)-I822</f>
        <v>0</v>
      </c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2"/>
        <v>794</v>
      </c>
      <c r="C823" s="97">
        <v>32520</v>
      </c>
      <c r="E823" s="107" t="s">
        <v>326</v>
      </c>
      <c r="G823" s="118"/>
      <c r="H823" s="106"/>
      <c r="I823" s="98">
        <f>'DepExp. Class.'!G$22</f>
        <v>0</v>
      </c>
      <c r="J823" s="106">
        <f t="shared" ref="J823:X823" si="469">+J22+J289+J556</f>
        <v>0</v>
      </c>
      <c r="K823" s="106">
        <f t="shared" si="469"/>
        <v>0</v>
      </c>
      <c r="L823" s="106">
        <f t="shared" si="469"/>
        <v>0</v>
      </c>
      <c r="M823" s="106">
        <f t="shared" si="469"/>
        <v>0</v>
      </c>
      <c r="N823" s="106">
        <f t="shared" si="469"/>
        <v>0</v>
      </c>
      <c r="O823" s="106">
        <f t="shared" si="469"/>
        <v>0</v>
      </c>
      <c r="P823" s="106">
        <f t="shared" si="469"/>
        <v>0</v>
      </c>
      <c r="Q823" s="106">
        <f t="shared" si="469"/>
        <v>0</v>
      </c>
      <c r="R823" s="106">
        <f t="shared" si="469"/>
        <v>0</v>
      </c>
      <c r="S823" s="106">
        <f t="shared" si="469"/>
        <v>0</v>
      </c>
      <c r="T823" s="106">
        <f t="shared" si="469"/>
        <v>0</v>
      </c>
      <c r="U823" s="106">
        <f t="shared" si="469"/>
        <v>0</v>
      </c>
      <c r="V823" s="106">
        <f t="shared" si="469"/>
        <v>0</v>
      </c>
      <c r="W823" s="106">
        <f t="shared" si="469"/>
        <v>0</v>
      </c>
      <c r="X823" s="106">
        <f t="shared" si="469"/>
        <v>0</v>
      </c>
      <c r="Y823" s="98">
        <f t="shared" si="468"/>
        <v>0</v>
      </c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2"/>
        <v>795</v>
      </c>
      <c r="C824" s="97">
        <v>32540</v>
      </c>
      <c r="E824" s="107" t="s">
        <v>327</v>
      </c>
      <c r="G824" s="118"/>
      <c r="H824" s="106"/>
      <c r="I824" s="98">
        <f>'DepExp. Class.'!G$23</f>
        <v>0</v>
      </c>
      <c r="J824" s="106">
        <f t="shared" ref="J824:X824" si="470">+J23+J290+J557</f>
        <v>0</v>
      </c>
      <c r="K824" s="106">
        <f t="shared" si="470"/>
        <v>0</v>
      </c>
      <c r="L824" s="106">
        <f t="shared" si="470"/>
        <v>0</v>
      </c>
      <c r="M824" s="106">
        <f t="shared" si="470"/>
        <v>0</v>
      </c>
      <c r="N824" s="106">
        <f t="shared" si="470"/>
        <v>0</v>
      </c>
      <c r="O824" s="106">
        <f t="shared" si="470"/>
        <v>0</v>
      </c>
      <c r="P824" s="106">
        <f t="shared" si="470"/>
        <v>0</v>
      </c>
      <c r="Q824" s="106">
        <f t="shared" si="470"/>
        <v>0</v>
      </c>
      <c r="R824" s="106">
        <f t="shared" si="470"/>
        <v>0</v>
      </c>
      <c r="S824" s="106">
        <f t="shared" si="470"/>
        <v>0</v>
      </c>
      <c r="T824" s="106">
        <f t="shared" si="470"/>
        <v>0</v>
      </c>
      <c r="U824" s="106">
        <f t="shared" si="470"/>
        <v>0</v>
      </c>
      <c r="V824" s="106">
        <f t="shared" si="470"/>
        <v>0</v>
      </c>
      <c r="W824" s="106">
        <f t="shared" si="470"/>
        <v>0</v>
      </c>
      <c r="X824" s="106">
        <f t="shared" si="470"/>
        <v>0</v>
      </c>
      <c r="Y824" s="98">
        <f t="shared" si="468"/>
        <v>0</v>
      </c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2"/>
        <v>796</v>
      </c>
      <c r="C825" s="97">
        <v>33100</v>
      </c>
      <c r="E825" s="107" t="s">
        <v>328</v>
      </c>
      <c r="G825" s="118"/>
      <c r="H825" s="106"/>
      <c r="I825" s="98">
        <f>'DepExp. Class.'!G$24</f>
        <v>0</v>
      </c>
      <c r="J825" s="106">
        <f t="shared" ref="J825:X825" si="471">+J24+J291+J558</f>
        <v>0</v>
      </c>
      <c r="K825" s="106">
        <f t="shared" si="471"/>
        <v>0</v>
      </c>
      <c r="L825" s="106">
        <f t="shared" si="471"/>
        <v>0</v>
      </c>
      <c r="M825" s="106">
        <f t="shared" si="471"/>
        <v>0</v>
      </c>
      <c r="N825" s="106">
        <f t="shared" si="471"/>
        <v>0</v>
      </c>
      <c r="O825" s="106">
        <f t="shared" si="471"/>
        <v>0</v>
      </c>
      <c r="P825" s="106">
        <f t="shared" si="471"/>
        <v>0</v>
      </c>
      <c r="Q825" s="106">
        <f t="shared" si="471"/>
        <v>0</v>
      </c>
      <c r="R825" s="106">
        <f t="shared" si="471"/>
        <v>0</v>
      </c>
      <c r="S825" s="106">
        <f t="shared" si="471"/>
        <v>0</v>
      </c>
      <c r="T825" s="106">
        <f t="shared" si="471"/>
        <v>0</v>
      </c>
      <c r="U825" s="106">
        <f t="shared" si="471"/>
        <v>0</v>
      </c>
      <c r="V825" s="106">
        <f t="shared" si="471"/>
        <v>0</v>
      </c>
      <c r="W825" s="106">
        <f t="shared" si="471"/>
        <v>0</v>
      </c>
      <c r="X825" s="106">
        <f t="shared" si="471"/>
        <v>0</v>
      </c>
      <c r="Y825" s="98">
        <f t="shared" si="468"/>
        <v>0</v>
      </c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2"/>
        <v>797</v>
      </c>
      <c r="C826" s="97">
        <v>33201</v>
      </c>
      <c r="E826" s="107" t="s">
        <v>329</v>
      </c>
      <c r="G826" s="118"/>
      <c r="H826" s="106"/>
      <c r="I826" s="98">
        <f>'DepExp. Class.'!G$25</f>
        <v>0</v>
      </c>
      <c r="J826" s="106">
        <f t="shared" ref="J826:X826" si="472">+J25+J292+J559</f>
        <v>0</v>
      </c>
      <c r="K826" s="106">
        <f t="shared" si="472"/>
        <v>0</v>
      </c>
      <c r="L826" s="106">
        <f t="shared" si="472"/>
        <v>0</v>
      </c>
      <c r="M826" s="106">
        <f t="shared" si="472"/>
        <v>0</v>
      </c>
      <c r="N826" s="106">
        <f t="shared" si="472"/>
        <v>0</v>
      </c>
      <c r="O826" s="106">
        <f t="shared" si="472"/>
        <v>0</v>
      </c>
      <c r="P826" s="106">
        <f t="shared" si="472"/>
        <v>0</v>
      </c>
      <c r="Q826" s="106">
        <f t="shared" si="472"/>
        <v>0</v>
      </c>
      <c r="R826" s="106">
        <f t="shared" si="472"/>
        <v>0</v>
      </c>
      <c r="S826" s="106">
        <f t="shared" si="472"/>
        <v>0</v>
      </c>
      <c r="T826" s="106">
        <f t="shared" si="472"/>
        <v>0</v>
      </c>
      <c r="U826" s="106">
        <f t="shared" si="472"/>
        <v>0</v>
      </c>
      <c r="V826" s="106">
        <f t="shared" si="472"/>
        <v>0</v>
      </c>
      <c r="W826" s="106">
        <f t="shared" si="472"/>
        <v>0</v>
      </c>
      <c r="X826" s="106">
        <f t="shared" si="472"/>
        <v>0</v>
      </c>
      <c r="Y826" s="98">
        <f t="shared" si="468"/>
        <v>0</v>
      </c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2"/>
        <v>798</v>
      </c>
      <c r="C827" s="97">
        <v>33202</v>
      </c>
      <c r="E827" s="107" t="s">
        <v>330</v>
      </c>
      <c r="G827" s="118"/>
      <c r="H827" s="106"/>
      <c r="I827" s="98">
        <f>'DepExp. Class.'!G$26</f>
        <v>0</v>
      </c>
      <c r="J827" s="106">
        <f t="shared" ref="J827:X827" si="473">+J26+J293+J560</f>
        <v>0</v>
      </c>
      <c r="K827" s="106">
        <f t="shared" si="473"/>
        <v>0</v>
      </c>
      <c r="L827" s="106">
        <f t="shared" si="473"/>
        <v>0</v>
      </c>
      <c r="M827" s="106">
        <f t="shared" si="473"/>
        <v>0</v>
      </c>
      <c r="N827" s="106">
        <f t="shared" si="473"/>
        <v>0</v>
      </c>
      <c r="O827" s="106">
        <f t="shared" si="473"/>
        <v>0</v>
      </c>
      <c r="P827" s="106">
        <f t="shared" si="473"/>
        <v>0</v>
      </c>
      <c r="Q827" s="106">
        <f t="shared" si="473"/>
        <v>0</v>
      </c>
      <c r="R827" s="106">
        <f t="shared" si="473"/>
        <v>0</v>
      </c>
      <c r="S827" s="106">
        <f t="shared" si="473"/>
        <v>0</v>
      </c>
      <c r="T827" s="106">
        <f t="shared" si="473"/>
        <v>0</v>
      </c>
      <c r="U827" s="106">
        <f t="shared" si="473"/>
        <v>0</v>
      </c>
      <c r="V827" s="106">
        <f t="shared" si="473"/>
        <v>0</v>
      </c>
      <c r="W827" s="106">
        <f t="shared" si="473"/>
        <v>0</v>
      </c>
      <c r="X827" s="106">
        <f t="shared" si="473"/>
        <v>0</v>
      </c>
      <c r="Y827" s="98">
        <f t="shared" si="468"/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A828" s="97">
        <f t="shared" si="462"/>
        <v>799</v>
      </c>
      <c r="C828" s="97">
        <v>33400</v>
      </c>
      <c r="E828" s="107" t="s">
        <v>331</v>
      </c>
      <c r="G828" s="118"/>
      <c r="H828" s="106"/>
      <c r="I828" s="98">
        <f>'DepExp. Class.'!G$27</f>
        <v>0</v>
      </c>
      <c r="J828" s="106">
        <f t="shared" ref="J828:X828" si="474">+J27+J294+J561</f>
        <v>0</v>
      </c>
      <c r="K828" s="106">
        <f t="shared" si="474"/>
        <v>0</v>
      </c>
      <c r="L828" s="106">
        <f t="shared" si="474"/>
        <v>0</v>
      </c>
      <c r="M828" s="106">
        <f t="shared" si="474"/>
        <v>0</v>
      </c>
      <c r="N828" s="106">
        <f t="shared" si="474"/>
        <v>0</v>
      </c>
      <c r="O828" s="106">
        <f t="shared" si="474"/>
        <v>0</v>
      </c>
      <c r="P828" s="106">
        <f t="shared" si="474"/>
        <v>0</v>
      </c>
      <c r="Q828" s="106">
        <f t="shared" si="474"/>
        <v>0</v>
      </c>
      <c r="R828" s="106">
        <f t="shared" si="474"/>
        <v>0</v>
      </c>
      <c r="S828" s="106">
        <f t="shared" si="474"/>
        <v>0</v>
      </c>
      <c r="T828" s="106">
        <f t="shared" si="474"/>
        <v>0</v>
      </c>
      <c r="U828" s="106">
        <f t="shared" si="474"/>
        <v>0</v>
      </c>
      <c r="V828" s="106">
        <f t="shared" si="474"/>
        <v>0</v>
      </c>
      <c r="W828" s="106">
        <f t="shared" si="474"/>
        <v>0</v>
      </c>
      <c r="X828" s="106">
        <f t="shared" si="474"/>
        <v>0</v>
      </c>
      <c r="Y828" s="98">
        <f t="shared" si="468"/>
        <v>0</v>
      </c>
      <c r="Z828" s="98"/>
      <c r="AA828" s="98"/>
      <c r="AB828" s="98"/>
      <c r="AC828" s="98"/>
      <c r="AD828" s="98"/>
      <c r="AE828" s="98"/>
      <c r="AF828" s="98"/>
      <c r="AG828" s="98"/>
    </row>
    <row r="829" spans="1:33">
      <c r="A829" s="97">
        <f t="shared" si="462"/>
        <v>800</v>
      </c>
      <c r="C829" s="97">
        <v>33600</v>
      </c>
      <c r="E829" s="107" t="s">
        <v>332</v>
      </c>
      <c r="G829" s="118"/>
      <c r="H829" s="106"/>
      <c r="I829" s="98">
        <f>'DepExp. Class.'!G$28</f>
        <v>0</v>
      </c>
      <c r="J829" s="106">
        <f t="shared" ref="J829:X829" si="475">+J28+J295+J562</f>
        <v>0</v>
      </c>
      <c r="K829" s="106">
        <f t="shared" si="475"/>
        <v>0</v>
      </c>
      <c r="L829" s="106">
        <f t="shared" si="475"/>
        <v>0</v>
      </c>
      <c r="M829" s="106">
        <f t="shared" si="475"/>
        <v>0</v>
      </c>
      <c r="N829" s="106">
        <f t="shared" si="475"/>
        <v>0</v>
      </c>
      <c r="O829" s="106">
        <f t="shared" si="475"/>
        <v>0</v>
      </c>
      <c r="P829" s="106">
        <f t="shared" si="475"/>
        <v>0</v>
      </c>
      <c r="Q829" s="106">
        <f t="shared" si="475"/>
        <v>0</v>
      </c>
      <c r="R829" s="106">
        <f t="shared" si="475"/>
        <v>0</v>
      </c>
      <c r="S829" s="106">
        <f t="shared" si="475"/>
        <v>0</v>
      </c>
      <c r="T829" s="106">
        <f t="shared" si="475"/>
        <v>0</v>
      </c>
      <c r="U829" s="106">
        <f t="shared" si="475"/>
        <v>0</v>
      </c>
      <c r="V829" s="106">
        <f t="shared" si="475"/>
        <v>0</v>
      </c>
      <c r="W829" s="106">
        <f t="shared" si="475"/>
        <v>0</v>
      </c>
      <c r="X829" s="106">
        <f t="shared" si="475"/>
        <v>0</v>
      </c>
      <c r="Y829" s="98">
        <f t="shared" si="468"/>
        <v>0</v>
      </c>
      <c r="Z829" s="98"/>
      <c r="AA829" s="98"/>
      <c r="AB829" s="98"/>
      <c r="AC829" s="98"/>
      <c r="AD829" s="98"/>
      <c r="AE829" s="98"/>
      <c r="AF829" s="98"/>
      <c r="AG829" s="98"/>
    </row>
    <row r="830" spans="1:33">
      <c r="A830" s="97">
        <f t="shared" si="462"/>
        <v>801</v>
      </c>
      <c r="G830" s="118"/>
      <c r="H830" s="106"/>
      <c r="I830" s="98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98"/>
      <c r="Z830" s="98"/>
      <c r="AA830" s="98"/>
      <c r="AB830" s="98"/>
      <c r="AC830" s="98"/>
      <c r="AD830" s="98"/>
      <c r="AE830" s="98"/>
      <c r="AF830" s="98"/>
      <c r="AG830" s="98"/>
    </row>
    <row r="831" spans="1:33">
      <c r="A831" s="97">
        <f t="shared" si="462"/>
        <v>802</v>
      </c>
      <c r="D831" s="97" t="s">
        <v>333</v>
      </c>
      <c r="G831" s="118"/>
      <c r="H831" s="106"/>
      <c r="I831" s="98">
        <f>'DepExp. Class.'!G$30</f>
        <v>0</v>
      </c>
      <c r="J831" s="106">
        <f t="shared" ref="J831:X831" si="476">+J30+J297+J564</f>
        <v>0</v>
      </c>
      <c r="K831" s="106">
        <f t="shared" si="476"/>
        <v>0</v>
      </c>
      <c r="L831" s="106">
        <f t="shared" si="476"/>
        <v>0</v>
      </c>
      <c r="M831" s="106">
        <f t="shared" si="476"/>
        <v>0</v>
      </c>
      <c r="N831" s="106">
        <f t="shared" si="476"/>
        <v>0</v>
      </c>
      <c r="O831" s="106">
        <f t="shared" si="476"/>
        <v>0</v>
      </c>
      <c r="P831" s="106">
        <f t="shared" si="476"/>
        <v>0</v>
      </c>
      <c r="Q831" s="106">
        <f t="shared" si="476"/>
        <v>0</v>
      </c>
      <c r="R831" s="106">
        <f t="shared" si="476"/>
        <v>0</v>
      </c>
      <c r="S831" s="106">
        <f t="shared" si="476"/>
        <v>0</v>
      </c>
      <c r="T831" s="106">
        <f t="shared" si="476"/>
        <v>0</v>
      </c>
      <c r="U831" s="106">
        <f t="shared" si="476"/>
        <v>0</v>
      </c>
      <c r="V831" s="106">
        <f t="shared" si="476"/>
        <v>0</v>
      </c>
      <c r="W831" s="106">
        <f t="shared" si="476"/>
        <v>0</v>
      </c>
      <c r="X831" s="106">
        <f t="shared" si="476"/>
        <v>0</v>
      </c>
      <c r="Y831" s="98">
        <f>SUM(J831:X831)-I831</f>
        <v>0</v>
      </c>
      <c r="Z831" s="98"/>
      <c r="AA831" s="98"/>
      <c r="AB831" s="98"/>
      <c r="AC831" s="98"/>
      <c r="AD831" s="98"/>
      <c r="AE831" s="98"/>
      <c r="AF831" s="98"/>
      <c r="AG831" s="98"/>
    </row>
    <row r="832" spans="1:33">
      <c r="A832" s="97">
        <f t="shared" si="462"/>
        <v>803</v>
      </c>
      <c r="G832" s="118"/>
      <c r="H832" s="106"/>
      <c r="I832" s="98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98"/>
      <c r="Z832" s="98"/>
      <c r="AA832" s="98"/>
      <c r="AB832" s="98"/>
      <c r="AC832" s="98"/>
      <c r="AD832" s="98"/>
      <c r="AE832" s="98"/>
      <c r="AF832" s="98"/>
      <c r="AG832" s="98"/>
    </row>
    <row r="833" spans="1:33">
      <c r="A833" s="97">
        <f t="shared" si="462"/>
        <v>804</v>
      </c>
      <c r="D833" s="97" t="s">
        <v>346</v>
      </c>
      <c r="G833" s="118"/>
      <c r="H833" s="106"/>
      <c r="I833" s="98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98"/>
      <c r="Z833" s="98"/>
      <c r="AA833" s="98"/>
      <c r="AB833" s="98"/>
      <c r="AC833" s="98"/>
      <c r="AD833" s="98"/>
      <c r="AE833" s="98"/>
      <c r="AF833" s="98"/>
      <c r="AG833" s="98"/>
    </row>
    <row r="834" spans="1:33">
      <c r="A834" s="97">
        <f t="shared" si="462"/>
        <v>805</v>
      </c>
      <c r="G834" s="118"/>
      <c r="H834" s="106"/>
      <c r="I834" s="98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98"/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si="462"/>
        <v>806</v>
      </c>
      <c r="C835" s="97">
        <v>35010</v>
      </c>
      <c r="E835" s="107" t="s">
        <v>274</v>
      </c>
      <c r="G835" s="118"/>
      <c r="H835" s="106"/>
      <c r="I835" s="98">
        <f>'DepExp. Class.'!G$34</f>
        <v>0</v>
      </c>
      <c r="J835" s="106">
        <f t="shared" ref="J835:X835" si="477">+J34+J301+J568</f>
        <v>0</v>
      </c>
      <c r="K835" s="106">
        <f t="shared" si="477"/>
        <v>0</v>
      </c>
      <c r="L835" s="106">
        <f t="shared" si="477"/>
        <v>0</v>
      </c>
      <c r="M835" s="106">
        <f t="shared" si="477"/>
        <v>0</v>
      </c>
      <c r="N835" s="106">
        <f t="shared" si="477"/>
        <v>0</v>
      </c>
      <c r="O835" s="106">
        <f t="shared" si="477"/>
        <v>0</v>
      </c>
      <c r="P835" s="106">
        <f t="shared" si="477"/>
        <v>0</v>
      </c>
      <c r="Q835" s="106">
        <f t="shared" si="477"/>
        <v>0</v>
      </c>
      <c r="R835" s="106">
        <f t="shared" si="477"/>
        <v>0</v>
      </c>
      <c r="S835" s="106">
        <f t="shared" si="477"/>
        <v>0</v>
      </c>
      <c r="T835" s="106">
        <f t="shared" si="477"/>
        <v>0</v>
      </c>
      <c r="U835" s="106">
        <f t="shared" si="477"/>
        <v>0</v>
      </c>
      <c r="V835" s="106">
        <f t="shared" si="477"/>
        <v>0</v>
      </c>
      <c r="W835" s="106">
        <f t="shared" si="477"/>
        <v>0</v>
      </c>
      <c r="X835" s="106">
        <f t="shared" si="477"/>
        <v>0</v>
      </c>
      <c r="Y835" s="98">
        <f t="shared" ref="Y835:Y851" si="478">SUM(J835:X835)-I835</f>
        <v>0</v>
      </c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2"/>
        <v>807</v>
      </c>
      <c r="C836" s="97">
        <v>35020</v>
      </c>
      <c r="E836" s="107" t="s">
        <v>137</v>
      </c>
      <c r="G836" s="118"/>
      <c r="H836" s="106"/>
      <c r="I836" s="98">
        <f>'DepExp. Class.'!G$35</f>
        <v>31.834743999999997</v>
      </c>
      <c r="J836" s="106">
        <f t="shared" ref="J836:X836" si="479">+J35+J302+J569</f>
        <v>13.560550559688386</v>
      </c>
      <c r="K836" s="106">
        <f t="shared" si="479"/>
        <v>7.6360124058556718</v>
      </c>
      <c r="L836" s="106">
        <f t="shared" si="479"/>
        <v>0.15855390271631808</v>
      </c>
      <c r="M836" s="106">
        <f t="shared" si="479"/>
        <v>5.3116402055802121</v>
      </c>
      <c r="N836" s="106">
        <f t="shared" si="479"/>
        <v>5.1679869261594096</v>
      </c>
      <c r="O836" s="106">
        <f t="shared" si="479"/>
        <v>0</v>
      </c>
      <c r="P836" s="106">
        <f t="shared" si="479"/>
        <v>0</v>
      </c>
      <c r="Q836" s="106">
        <f t="shared" si="479"/>
        <v>0</v>
      </c>
      <c r="R836" s="106">
        <f t="shared" si="479"/>
        <v>0</v>
      </c>
      <c r="S836" s="106">
        <f t="shared" si="479"/>
        <v>0</v>
      </c>
      <c r="T836" s="106">
        <f t="shared" si="479"/>
        <v>0</v>
      </c>
      <c r="U836" s="106">
        <f t="shared" si="479"/>
        <v>0</v>
      </c>
      <c r="V836" s="106">
        <f t="shared" si="479"/>
        <v>0</v>
      </c>
      <c r="W836" s="106">
        <f t="shared" si="479"/>
        <v>0</v>
      </c>
      <c r="X836" s="106">
        <f t="shared" si="479"/>
        <v>0</v>
      </c>
      <c r="Y836" s="98">
        <f t="shared" si="478"/>
        <v>0</v>
      </c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2"/>
        <v>808</v>
      </c>
      <c r="C837" s="97">
        <v>35100</v>
      </c>
      <c r="E837" s="107" t="s">
        <v>80</v>
      </c>
      <c r="G837" s="118"/>
      <c r="H837" s="106"/>
      <c r="I837" s="98">
        <f>'DepExp. Class.'!G$36</f>
        <v>293.82551599999994</v>
      </c>
      <c r="J837" s="106">
        <f t="shared" ref="J837:X837" si="480">+J36+J303+J570</f>
        <v>125.15997507140401</v>
      </c>
      <c r="K837" s="106">
        <f t="shared" si="480"/>
        <v>70.47819468354902</v>
      </c>
      <c r="L837" s="106">
        <f t="shared" si="480"/>
        <v>1.4634068450318294</v>
      </c>
      <c r="M837" s="106">
        <f t="shared" si="480"/>
        <v>49.024908892339504</v>
      </c>
      <c r="N837" s="106">
        <f t="shared" si="480"/>
        <v>47.699030507675587</v>
      </c>
      <c r="O837" s="106">
        <f t="shared" si="480"/>
        <v>0</v>
      </c>
      <c r="P837" s="106">
        <f t="shared" si="480"/>
        <v>0</v>
      </c>
      <c r="Q837" s="106">
        <f t="shared" si="480"/>
        <v>0</v>
      </c>
      <c r="R837" s="106">
        <f t="shared" si="480"/>
        <v>0</v>
      </c>
      <c r="S837" s="106">
        <f t="shared" si="480"/>
        <v>0</v>
      </c>
      <c r="T837" s="106">
        <f t="shared" si="480"/>
        <v>0</v>
      </c>
      <c r="U837" s="106">
        <f t="shared" si="480"/>
        <v>0</v>
      </c>
      <c r="V837" s="106">
        <f t="shared" si="480"/>
        <v>0</v>
      </c>
      <c r="W837" s="106">
        <f t="shared" si="480"/>
        <v>0</v>
      </c>
      <c r="X837" s="106">
        <f t="shared" si="480"/>
        <v>0</v>
      </c>
      <c r="Y837" s="98">
        <f t="shared" si="478"/>
        <v>0</v>
      </c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2"/>
        <v>809</v>
      </c>
      <c r="C838" s="97">
        <v>35102</v>
      </c>
      <c r="E838" s="107" t="s">
        <v>335</v>
      </c>
      <c r="G838" s="118"/>
      <c r="H838" s="106"/>
      <c r="I838" s="98">
        <f>'DepExp. Class.'!G$37</f>
        <v>2099.6798100000005</v>
      </c>
      <c r="J838" s="106">
        <f t="shared" ref="J838:X838" si="481">+J37+J304+J571</f>
        <v>894.3943203269331</v>
      </c>
      <c r="K838" s="106">
        <f t="shared" si="481"/>
        <v>503.63782028480222</v>
      </c>
      <c r="L838" s="106">
        <f t="shared" si="481"/>
        <v>10.457518625881123</v>
      </c>
      <c r="M838" s="106">
        <f t="shared" si="481"/>
        <v>350.3324448797523</v>
      </c>
      <c r="N838" s="106">
        <f t="shared" si="481"/>
        <v>340.85770588263176</v>
      </c>
      <c r="O838" s="106">
        <f t="shared" si="481"/>
        <v>0</v>
      </c>
      <c r="P838" s="106">
        <f t="shared" si="481"/>
        <v>0</v>
      </c>
      <c r="Q838" s="106">
        <f t="shared" si="481"/>
        <v>0</v>
      </c>
      <c r="R838" s="106">
        <f t="shared" si="481"/>
        <v>0</v>
      </c>
      <c r="S838" s="106">
        <f t="shared" si="481"/>
        <v>0</v>
      </c>
      <c r="T838" s="106">
        <f t="shared" si="481"/>
        <v>0</v>
      </c>
      <c r="U838" s="106">
        <f t="shared" si="481"/>
        <v>0</v>
      </c>
      <c r="V838" s="106">
        <f t="shared" si="481"/>
        <v>0</v>
      </c>
      <c r="W838" s="106">
        <f t="shared" si="481"/>
        <v>0</v>
      </c>
      <c r="X838" s="106">
        <f t="shared" si="481"/>
        <v>0</v>
      </c>
      <c r="Y838" s="98">
        <f t="shared" si="478"/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2"/>
        <v>810</v>
      </c>
      <c r="C839" s="97">
        <v>35103</v>
      </c>
      <c r="E839" s="107" t="s">
        <v>336</v>
      </c>
      <c r="G839" s="118"/>
      <c r="H839" s="106"/>
      <c r="I839" s="98">
        <f>'DepExp. Class.'!G$38</f>
        <v>254.52218000000002</v>
      </c>
      <c r="J839" s="106">
        <f t="shared" ref="J839:X839" si="482">+J38+J305+J572</f>
        <v>108.41805074518925</v>
      </c>
      <c r="K839" s="106">
        <f t="shared" si="482"/>
        <v>61.0507351353424</v>
      </c>
      <c r="L839" s="106">
        <f t="shared" si="482"/>
        <v>1.2676553945860287</v>
      </c>
      <c r="M839" s="106">
        <f t="shared" si="482"/>
        <v>42.467131022003002</v>
      </c>
      <c r="N839" s="106">
        <f t="shared" si="482"/>
        <v>41.318607702879348</v>
      </c>
      <c r="O839" s="106">
        <f t="shared" si="482"/>
        <v>0</v>
      </c>
      <c r="P839" s="106">
        <f t="shared" si="482"/>
        <v>0</v>
      </c>
      <c r="Q839" s="106">
        <f t="shared" si="482"/>
        <v>0</v>
      </c>
      <c r="R839" s="106">
        <f t="shared" si="482"/>
        <v>0</v>
      </c>
      <c r="S839" s="106">
        <f t="shared" si="482"/>
        <v>0</v>
      </c>
      <c r="T839" s="106">
        <f t="shared" si="482"/>
        <v>0</v>
      </c>
      <c r="U839" s="106">
        <f t="shared" si="482"/>
        <v>0</v>
      </c>
      <c r="V839" s="106">
        <f t="shared" si="482"/>
        <v>0</v>
      </c>
      <c r="W839" s="106">
        <f t="shared" si="482"/>
        <v>0</v>
      </c>
      <c r="X839" s="106">
        <f t="shared" si="482"/>
        <v>0</v>
      </c>
      <c r="Y839" s="98">
        <f t="shared" si="478"/>
        <v>0</v>
      </c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2"/>
        <v>811</v>
      </c>
      <c r="C840" s="97">
        <v>35104</v>
      </c>
      <c r="E840" s="107" t="s">
        <v>337</v>
      </c>
      <c r="G840" s="118"/>
      <c r="H840" s="106"/>
      <c r="I840" s="98">
        <f>'DepExp. Class.'!G$39</f>
        <v>1896.7069140000001</v>
      </c>
      <c r="J840" s="106">
        <f t="shared" ref="J840:X840" si="483">+J39+J306+J573</f>
        <v>807.93456370208401</v>
      </c>
      <c r="K840" s="106">
        <f t="shared" si="483"/>
        <v>454.9519080654843</v>
      </c>
      <c r="L840" s="106">
        <f t="shared" si="483"/>
        <v>9.4466059951267063</v>
      </c>
      <c r="M840" s="106">
        <f t="shared" si="483"/>
        <v>316.46633321770616</v>
      </c>
      <c r="N840" s="106">
        <f t="shared" si="483"/>
        <v>307.90750301959901</v>
      </c>
      <c r="O840" s="106">
        <f t="shared" si="483"/>
        <v>0</v>
      </c>
      <c r="P840" s="106">
        <f t="shared" si="483"/>
        <v>0</v>
      </c>
      <c r="Q840" s="106">
        <f t="shared" si="483"/>
        <v>0</v>
      </c>
      <c r="R840" s="106">
        <f t="shared" si="483"/>
        <v>0</v>
      </c>
      <c r="S840" s="106">
        <f t="shared" si="483"/>
        <v>0</v>
      </c>
      <c r="T840" s="106">
        <f t="shared" si="483"/>
        <v>0</v>
      </c>
      <c r="U840" s="106">
        <f t="shared" si="483"/>
        <v>0</v>
      </c>
      <c r="V840" s="106">
        <f t="shared" si="483"/>
        <v>0</v>
      </c>
      <c r="W840" s="106">
        <f t="shared" si="483"/>
        <v>0</v>
      </c>
      <c r="X840" s="106">
        <f t="shared" si="483"/>
        <v>0</v>
      </c>
      <c r="Y840" s="98">
        <f t="shared" si="478"/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2"/>
        <v>812</v>
      </c>
      <c r="C841" s="97">
        <v>35200</v>
      </c>
      <c r="E841" s="107" t="s">
        <v>338</v>
      </c>
      <c r="G841" s="118"/>
      <c r="H841" s="106"/>
      <c r="I841" s="98">
        <f>'DepExp. Class.'!G$40</f>
        <v>173487.69838699998</v>
      </c>
      <c r="J841" s="106">
        <f t="shared" ref="J841:X841" si="484">+J40+J307+J574</f>
        <v>73900.035302965931</v>
      </c>
      <c r="K841" s="106">
        <f t="shared" si="484"/>
        <v>41613.471656831258</v>
      </c>
      <c r="L841" s="106">
        <f t="shared" si="484"/>
        <v>864.06071468739719</v>
      </c>
      <c r="M841" s="106">
        <f t="shared" si="484"/>
        <v>28946.494243081161</v>
      </c>
      <c r="N841" s="106">
        <f t="shared" si="484"/>
        <v>28163.636469434241</v>
      </c>
      <c r="O841" s="106">
        <f t="shared" si="484"/>
        <v>0</v>
      </c>
      <c r="P841" s="106">
        <f t="shared" si="484"/>
        <v>0</v>
      </c>
      <c r="Q841" s="106">
        <f t="shared" si="484"/>
        <v>0</v>
      </c>
      <c r="R841" s="106">
        <f t="shared" si="484"/>
        <v>0</v>
      </c>
      <c r="S841" s="106">
        <f t="shared" si="484"/>
        <v>0</v>
      </c>
      <c r="T841" s="106">
        <f t="shared" si="484"/>
        <v>0</v>
      </c>
      <c r="U841" s="106">
        <f t="shared" si="484"/>
        <v>0</v>
      </c>
      <c r="V841" s="106">
        <f t="shared" si="484"/>
        <v>0</v>
      </c>
      <c r="W841" s="106">
        <f t="shared" si="484"/>
        <v>0</v>
      </c>
      <c r="X841" s="106">
        <f t="shared" si="484"/>
        <v>0</v>
      </c>
      <c r="Y841" s="98">
        <f t="shared" si="478"/>
        <v>0</v>
      </c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2"/>
        <v>813</v>
      </c>
      <c r="C842" s="97">
        <v>35201</v>
      </c>
      <c r="E842" s="107" t="s">
        <v>339</v>
      </c>
      <c r="G842" s="118"/>
      <c r="H842" s="106"/>
      <c r="I842" s="98">
        <f>'DepExp. Class.'!G$41</f>
        <v>27199.976640000004</v>
      </c>
      <c r="J842" s="106">
        <f t="shared" ref="J842:X842" si="485">+J41+J308+J575</f>
        <v>11586.292588030961</v>
      </c>
      <c r="K842" s="106">
        <f t="shared" si="485"/>
        <v>6524.2980770325812</v>
      </c>
      <c r="L842" s="106">
        <f t="shared" si="485"/>
        <v>135.47030408237885</v>
      </c>
      <c r="M842" s="106">
        <f t="shared" si="485"/>
        <v>4538.3273542851985</v>
      </c>
      <c r="N842" s="106">
        <f t="shared" si="485"/>
        <v>4415.5883165688847</v>
      </c>
      <c r="O842" s="106">
        <f t="shared" si="485"/>
        <v>0</v>
      </c>
      <c r="P842" s="106">
        <f t="shared" si="485"/>
        <v>0</v>
      </c>
      <c r="Q842" s="106">
        <f t="shared" si="485"/>
        <v>0</v>
      </c>
      <c r="R842" s="106">
        <f t="shared" si="485"/>
        <v>0</v>
      </c>
      <c r="S842" s="106">
        <f t="shared" si="485"/>
        <v>0</v>
      </c>
      <c r="T842" s="106">
        <f t="shared" si="485"/>
        <v>0</v>
      </c>
      <c r="U842" s="106">
        <f t="shared" si="485"/>
        <v>0</v>
      </c>
      <c r="V842" s="106">
        <f t="shared" si="485"/>
        <v>0</v>
      </c>
      <c r="W842" s="106">
        <f t="shared" si="485"/>
        <v>0</v>
      </c>
      <c r="X842" s="106">
        <f t="shared" si="485"/>
        <v>0</v>
      </c>
      <c r="Y842" s="98">
        <f t="shared" si="478"/>
        <v>0</v>
      </c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2"/>
        <v>814</v>
      </c>
      <c r="C843" s="97">
        <v>35202</v>
      </c>
      <c r="E843" s="107" t="s">
        <v>340</v>
      </c>
      <c r="G843" s="118"/>
      <c r="H843" s="106"/>
      <c r="I843" s="98">
        <f>'DepExp. Class.'!G$42</f>
        <v>0</v>
      </c>
      <c r="J843" s="106">
        <f t="shared" ref="J843:X843" si="486">+J42+J309+J576</f>
        <v>0</v>
      </c>
      <c r="K843" s="106">
        <f t="shared" si="486"/>
        <v>0</v>
      </c>
      <c r="L843" s="106">
        <f t="shared" si="486"/>
        <v>0</v>
      </c>
      <c r="M843" s="106">
        <f t="shared" si="486"/>
        <v>0</v>
      </c>
      <c r="N843" s="106">
        <f t="shared" si="486"/>
        <v>0</v>
      </c>
      <c r="O843" s="106">
        <f t="shared" si="486"/>
        <v>0</v>
      </c>
      <c r="P843" s="106">
        <f t="shared" si="486"/>
        <v>0</v>
      </c>
      <c r="Q843" s="106">
        <f t="shared" si="486"/>
        <v>0</v>
      </c>
      <c r="R843" s="106">
        <f t="shared" si="486"/>
        <v>0</v>
      </c>
      <c r="S843" s="106">
        <f t="shared" si="486"/>
        <v>0</v>
      </c>
      <c r="T843" s="106">
        <f t="shared" si="486"/>
        <v>0</v>
      </c>
      <c r="U843" s="106">
        <f t="shared" si="486"/>
        <v>0</v>
      </c>
      <c r="V843" s="106">
        <f t="shared" si="486"/>
        <v>0</v>
      </c>
      <c r="W843" s="106">
        <f t="shared" si="486"/>
        <v>0</v>
      </c>
      <c r="X843" s="106">
        <f t="shared" si="486"/>
        <v>0</v>
      </c>
      <c r="Y843" s="98">
        <f t="shared" si="478"/>
        <v>0</v>
      </c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2"/>
        <v>815</v>
      </c>
      <c r="C844" s="97">
        <v>35203</v>
      </c>
      <c r="E844" s="107" t="s">
        <v>341</v>
      </c>
      <c r="G844" s="118"/>
      <c r="H844" s="106"/>
      <c r="I844" s="98">
        <f>'DepExp. Class.'!G$43</f>
        <v>23727.661440000007</v>
      </c>
      <c r="J844" s="106">
        <f t="shared" ref="J844:X844" si="487">+J43+J310+J577</f>
        <v>10107.200881536495</v>
      </c>
      <c r="K844" s="106">
        <f t="shared" si="487"/>
        <v>5691.4142962099304</v>
      </c>
      <c r="L844" s="106">
        <f t="shared" si="487"/>
        <v>118.1763334941061</v>
      </c>
      <c r="M844" s="106">
        <f t="shared" si="487"/>
        <v>3958.9701267614819</v>
      </c>
      <c r="N844" s="106">
        <f t="shared" si="487"/>
        <v>3851.8998019979931</v>
      </c>
      <c r="O844" s="106">
        <f t="shared" si="487"/>
        <v>0</v>
      </c>
      <c r="P844" s="106">
        <f t="shared" si="487"/>
        <v>0</v>
      </c>
      <c r="Q844" s="106">
        <f t="shared" si="487"/>
        <v>0</v>
      </c>
      <c r="R844" s="106">
        <f t="shared" si="487"/>
        <v>0</v>
      </c>
      <c r="S844" s="106">
        <f t="shared" si="487"/>
        <v>0</v>
      </c>
      <c r="T844" s="106">
        <f t="shared" si="487"/>
        <v>0</v>
      </c>
      <c r="U844" s="106">
        <f t="shared" si="487"/>
        <v>0</v>
      </c>
      <c r="V844" s="106">
        <f t="shared" si="487"/>
        <v>0</v>
      </c>
      <c r="W844" s="106">
        <f t="shared" si="487"/>
        <v>0</v>
      </c>
      <c r="X844" s="106">
        <f t="shared" si="487"/>
        <v>0</v>
      </c>
      <c r="Y844" s="98">
        <f t="shared" si="478"/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2"/>
        <v>816</v>
      </c>
      <c r="C845" s="97">
        <v>35210</v>
      </c>
      <c r="E845" s="107" t="s">
        <v>342</v>
      </c>
      <c r="G845" s="118"/>
      <c r="H845" s="106"/>
      <c r="I845" s="98">
        <f>'DepExp. Class.'!G$44</f>
        <v>999.76850399999978</v>
      </c>
      <c r="J845" s="106">
        <f t="shared" ref="J845:X845" si="488">+J44+J311+J578</f>
        <v>425.86839543851897</v>
      </c>
      <c r="K845" s="106">
        <f t="shared" si="488"/>
        <v>239.80857831078413</v>
      </c>
      <c r="L845" s="106">
        <f t="shared" si="488"/>
        <v>4.9793771899675034</v>
      </c>
      <c r="M845" s="106">
        <f t="shared" si="488"/>
        <v>166.81178846982971</v>
      </c>
      <c r="N845" s="106">
        <f t="shared" si="488"/>
        <v>162.30036459089951</v>
      </c>
      <c r="O845" s="106">
        <f t="shared" si="488"/>
        <v>0</v>
      </c>
      <c r="P845" s="106">
        <f t="shared" si="488"/>
        <v>0</v>
      </c>
      <c r="Q845" s="106">
        <f t="shared" si="488"/>
        <v>0</v>
      </c>
      <c r="R845" s="106">
        <f t="shared" si="488"/>
        <v>0</v>
      </c>
      <c r="S845" s="106">
        <f t="shared" si="488"/>
        <v>0</v>
      </c>
      <c r="T845" s="106">
        <f t="shared" si="488"/>
        <v>0</v>
      </c>
      <c r="U845" s="106">
        <f t="shared" si="488"/>
        <v>0</v>
      </c>
      <c r="V845" s="106">
        <f t="shared" si="488"/>
        <v>0</v>
      </c>
      <c r="W845" s="106">
        <f t="shared" si="488"/>
        <v>0</v>
      </c>
      <c r="X845" s="106">
        <f t="shared" si="488"/>
        <v>0</v>
      </c>
      <c r="Y845" s="98">
        <f t="shared" si="478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2"/>
        <v>817</v>
      </c>
      <c r="C846" s="97">
        <v>35211</v>
      </c>
      <c r="E846" s="107" t="s">
        <v>343</v>
      </c>
      <c r="G846" s="118"/>
      <c r="H846" s="106"/>
      <c r="I846" s="98">
        <f>'DepExp. Class.'!G$45</f>
        <v>557.06555399999991</v>
      </c>
      <c r="J846" s="106">
        <f t="shared" ref="J846:X846" si="489">+J45+J312+J579</f>
        <v>237.29154567970829</v>
      </c>
      <c r="K846" s="106">
        <f t="shared" si="489"/>
        <v>133.62003103335343</v>
      </c>
      <c r="L846" s="106">
        <f t="shared" si="489"/>
        <v>2.774481794341674</v>
      </c>
      <c r="M846" s="106">
        <f t="shared" si="489"/>
        <v>92.946618127986653</v>
      </c>
      <c r="N846" s="106">
        <f t="shared" si="489"/>
        <v>90.432877364609823</v>
      </c>
      <c r="O846" s="106">
        <f t="shared" si="489"/>
        <v>0</v>
      </c>
      <c r="P846" s="106">
        <f t="shared" si="489"/>
        <v>0</v>
      </c>
      <c r="Q846" s="106">
        <f t="shared" si="489"/>
        <v>0</v>
      </c>
      <c r="R846" s="106">
        <f t="shared" si="489"/>
        <v>0</v>
      </c>
      <c r="S846" s="106">
        <f t="shared" si="489"/>
        <v>0</v>
      </c>
      <c r="T846" s="106">
        <f t="shared" si="489"/>
        <v>0</v>
      </c>
      <c r="U846" s="106">
        <f t="shared" si="489"/>
        <v>0</v>
      </c>
      <c r="V846" s="106">
        <f t="shared" si="489"/>
        <v>0</v>
      </c>
      <c r="W846" s="106">
        <f t="shared" si="489"/>
        <v>0</v>
      </c>
      <c r="X846" s="106">
        <f t="shared" si="489"/>
        <v>0</v>
      </c>
      <c r="Y846" s="98">
        <f t="shared" si="478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2"/>
        <v>818</v>
      </c>
      <c r="C847" s="97">
        <v>35301</v>
      </c>
      <c r="E847" s="98" t="s">
        <v>329</v>
      </c>
      <c r="G847" s="118"/>
      <c r="H847" s="106"/>
      <c r="I847" s="98">
        <f>'DepExp. Class.'!G$46</f>
        <v>2209.4146619999997</v>
      </c>
      <c r="J847" s="106">
        <f t="shared" ref="J847:X847" si="490">+J46+J313+J580</f>
        <v>941.13774658806187</v>
      </c>
      <c r="K847" s="106">
        <f t="shared" si="490"/>
        <v>529.95927244495556</v>
      </c>
      <c r="L847" s="106">
        <f t="shared" si="490"/>
        <v>11.004056366175107</v>
      </c>
      <c r="M847" s="106">
        <f t="shared" si="490"/>
        <v>368.64175033031881</v>
      </c>
      <c r="N847" s="106">
        <f t="shared" si="490"/>
        <v>358.67183627048831</v>
      </c>
      <c r="O847" s="106">
        <f t="shared" si="490"/>
        <v>0</v>
      </c>
      <c r="P847" s="106">
        <f t="shared" si="490"/>
        <v>0</v>
      </c>
      <c r="Q847" s="106">
        <f t="shared" si="490"/>
        <v>0</v>
      </c>
      <c r="R847" s="106">
        <f t="shared" si="490"/>
        <v>0</v>
      </c>
      <c r="S847" s="106">
        <f t="shared" si="490"/>
        <v>0</v>
      </c>
      <c r="T847" s="106">
        <f t="shared" si="490"/>
        <v>0</v>
      </c>
      <c r="U847" s="106">
        <f t="shared" si="490"/>
        <v>0</v>
      </c>
      <c r="V847" s="106">
        <f t="shared" si="490"/>
        <v>0</v>
      </c>
      <c r="W847" s="106">
        <f t="shared" si="490"/>
        <v>0</v>
      </c>
      <c r="X847" s="106">
        <f t="shared" si="490"/>
        <v>0</v>
      </c>
      <c r="Y847" s="98">
        <f t="shared" si="478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2"/>
        <v>819</v>
      </c>
      <c r="C848" s="97">
        <v>35302</v>
      </c>
      <c r="E848" s="107" t="s">
        <v>330</v>
      </c>
      <c r="G848" s="118"/>
      <c r="H848" s="106"/>
      <c r="I848" s="98">
        <f>'DepExp. Class.'!G$47</f>
        <v>2637.4181399999998</v>
      </c>
      <c r="J848" s="106">
        <f t="shared" ref="J848:X848" si="491">+J47+J314+J581</f>
        <v>1123.4531062825351</v>
      </c>
      <c r="K848" s="106">
        <f t="shared" si="491"/>
        <v>632.62194401402417</v>
      </c>
      <c r="L848" s="106">
        <f t="shared" si="491"/>
        <v>13.135740598128026</v>
      </c>
      <c r="M848" s="106">
        <f t="shared" si="491"/>
        <v>440.05430768818439</v>
      </c>
      <c r="N848" s="106">
        <f t="shared" si="491"/>
        <v>428.15304141712801</v>
      </c>
      <c r="O848" s="106">
        <f t="shared" si="491"/>
        <v>0</v>
      </c>
      <c r="P848" s="106">
        <f t="shared" si="491"/>
        <v>0</v>
      </c>
      <c r="Q848" s="106">
        <f t="shared" si="491"/>
        <v>0</v>
      </c>
      <c r="R848" s="106">
        <f t="shared" si="491"/>
        <v>0</v>
      </c>
      <c r="S848" s="106">
        <f t="shared" si="491"/>
        <v>0</v>
      </c>
      <c r="T848" s="106">
        <f t="shared" si="491"/>
        <v>0</v>
      </c>
      <c r="U848" s="106">
        <f t="shared" si="491"/>
        <v>0</v>
      </c>
      <c r="V848" s="106">
        <f t="shared" si="491"/>
        <v>0</v>
      </c>
      <c r="W848" s="106">
        <f t="shared" si="491"/>
        <v>0</v>
      </c>
      <c r="X848" s="106">
        <f t="shared" si="491"/>
        <v>0</v>
      </c>
      <c r="Y848" s="98">
        <f t="shared" si="478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2"/>
        <v>820</v>
      </c>
      <c r="C849" s="97">
        <v>35400</v>
      </c>
      <c r="E849" s="107" t="s">
        <v>116</v>
      </c>
      <c r="G849" s="118"/>
      <c r="H849" s="106"/>
      <c r="I849" s="98">
        <f>'DepExp. Class.'!G$48</f>
        <v>15790.927455000005</v>
      </c>
      <c r="J849" s="106">
        <f t="shared" ref="J849:X849" si="492">+J48+J315+J582</f>
        <v>6726.4140756997767</v>
      </c>
      <c r="K849" s="106">
        <f t="shared" si="492"/>
        <v>3787.6766951965119</v>
      </c>
      <c r="L849" s="106">
        <f t="shared" si="492"/>
        <v>78.647190487867817</v>
      </c>
      <c r="M849" s="106">
        <f t="shared" si="492"/>
        <v>2634.7227781501383</v>
      </c>
      <c r="N849" s="106">
        <f t="shared" si="492"/>
        <v>2563.46671546571</v>
      </c>
      <c r="O849" s="106">
        <f t="shared" si="492"/>
        <v>0</v>
      </c>
      <c r="P849" s="106">
        <f t="shared" si="492"/>
        <v>0</v>
      </c>
      <c r="Q849" s="106">
        <f t="shared" si="492"/>
        <v>0</v>
      </c>
      <c r="R849" s="106">
        <f t="shared" si="492"/>
        <v>0</v>
      </c>
      <c r="S849" s="106">
        <f t="shared" si="492"/>
        <v>0</v>
      </c>
      <c r="T849" s="106">
        <f t="shared" si="492"/>
        <v>0</v>
      </c>
      <c r="U849" s="106">
        <f t="shared" si="492"/>
        <v>0</v>
      </c>
      <c r="V849" s="106">
        <f t="shared" si="492"/>
        <v>0</v>
      </c>
      <c r="W849" s="106">
        <f t="shared" si="492"/>
        <v>0</v>
      </c>
      <c r="X849" s="106">
        <f t="shared" si="492"/>
        <v>0</v>
      </c>
      <c r="Y849" s="98">
        <f t="shared" si="478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2"/>
        <v>821</v>
      </c>
      <c r="C850" s="97">
        <v>35500</v>
      </c>
      <c r="E850" s="107" t="s">
        <v>344</v>
      </c>
      <c r="G850" s="118"/>
      <c r="H850" s="106"/>
      <c r="I850" s="98">
        <f>'DepExp. Class.'!G$49</f>
        <v>5106.6779060000008</v>
      </c>
      <c r="J850" s="106">
        <f t="shared" ref="J850:X850" si="493">+J49+J316+J583</f>
        <v>2175.2762936104223</v>
      </c>
      <c r="K850" s="106">
        <f t="shared" si="493"/>
        <v>1224.9087300003125</v>
      </c>
      <c r="L850" s="106">
        <f t="shared" si="493"/>
        <v>25.433963342425344</v>
      </c>
      <c r="M850" s="106">
        <f t="shared" si="493"/>
        <v>852.05132111185731</v>
      </c>
      <c r="N850" s="106">
        <f t="shared" si="493"/>
        <v>829.0075979349831</v>
      </c>
      <c r="O850" s="106">
        <f t="shared" si="493"/>
        <v>0</v>
      </c>
      <c r="P850" s="106">
        <f t="shared" si="493"/>
        <v>0</v>
      </c>
      <c r="Q850" s="106">
        <f t="shared" si="493"/>
        <v>0</v>
      </c>
      <c r="R850" s="106">
        <f t="shared" si="493"/>
        <v>0</v>
      </c>
      <c r="S850" s="106">
        <f t="shared" si="493"/>
        <v>0</v>
      </c>
      <c r="T850" s="106">
        <f t="shared" si="493"/>
        <v>0</v>
      </c>
      <c r="U850" s="106">
        <f t="shared" si="493"/>
        <v>0</v>
      </c>
      <c r="V850" s="106">
        <f t="shared" si="493"/>
        <v>0</v>
      </c>
      <c r="W850" s="106">
        <f t="shared" si="493"/>
        <v>0</v>
      </c>
      <c r="X850" s="106">
        <f t="shared" si="493"/>
        <v>0</v>
      </c>
      <c r="Y850" s="98">
        <f t="shared" si="478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2"/>
        <v>822</v>
      </c>
      <c r="C851" s="97">
        <v>35600</v>
      </c>
      <c r="E851" s="107" t="s">
        <v>332</v>
      </c>
      <c r="G851" s="118"/>
      <c r="H851" s="106"/>
      <c r="I851" s="98">
        <f>'DepExp. Class.'!G$50</f>
        <v>20725.745249999996</v>
      </c>
      <c r="J851" s="106">
        <f t="shared" ref="J851:X851" si="494">+J50+J317+J584</f>
        <v>8828.483632532003</v>
      </c>
      <c r="K851" s="106">
        <f t="shared" si="494"/>
        <v>4971.3623533333348</v>
      </c>
      <c r="L851" s="106">
        <f t="shared" si="494"/>
        <v>103.22519936367922</v>
      </c>
      <c r="M851" s="106">
        <f t="shared" si="494"/>
        <v>3458.0991686477237</v>
      </c>
      <c r="N851" s="106">
        <f t="shared" si="494"/>
        <v>3364.5748961232566</v>
      </c>
      <c r="O851" s="106">
        <f t="shared" si="494"/>
        <v>0</v>
      </c>
      <c r="P851" s="106">
        <f t="shared" si="494"/>
        <v>0</v>
      </c>
      <c r="Q851" s="106">
        <f t="shared" si="494"/>
        <v>0</v>
      </c>
      <c r="R851" s="106">
        <f t="shared" si="494"/>
        <v>0</v>
      </c>
      <c r="S851" s="106">
        <f t="shared" si="494"/>
        <v>0</v>
      </c>
      <c r="T851" s="106">
        <f t="shared" si="494"/>
        <v>0</v>
      </c>
      <c r="U851" s="106">
        <f t="shared" si="494"/>
        <v>0</v>
      </c>
      <c r="V851" s="106">
        <f t="shared" si="494"/>
        <v>0</v>
      </c>
      <c r="W851" s="106">
        <f t="shared" si="494"/>
        <v>0</v>
      </c>
      <c r="X851" s="106">
        <f t="shared" si="494"/>
        <v>0</v>
      </c>
      <c r="Y851" s="98">
        <f t="shared" si="478"/>
        <v>0</v>
      </c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2"/>
        <v>823</v>
      </c>
      <c r="G852" s="118"/>
      <c r="H852" s="106"/>
      <c r="I852" s="98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98"/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2"/>
        <v>824</v>
      </c>
      <c r="D853" s="97" t="s">
        <v>345</v>
      </c>
      <c r="G853" s="118"/>
      <c r="H853" s="106"/>
      <c r="I853" s="98">
        <f>'DepExp. Class.'!G$52</f>
        <v>277018.92310199997</v>
      </c>
      <c r="J853" s="106">
        <f t="shared" ref="J853:X853" si="495">+J52+J319+J586</f>
        <v>118000.92102876969</v>
      </c>
      <c r="K853" s="106">
        <f t="shared" si="495"/>
        <v>66446.896304982074</v>
      </c>
      <c r="L853" s="106">
        <f t="shared" si="495"/>
        <v>1379.701102169809</v>
      </c>
      <c r="M853" s="106">
        <f t="shared" si="495"/>
        <v>46220.721914871261</v>
      </c>
      <c r="N853" s="106">
        <f t="shared" si="495"/>
        <v>44970.68275120714</v>
      </c>
      <c r="O853" s="106">
        <f t="shared" si="495"/>
        <v>0</v>
      </c>
      <c r="P853" s="106">
        <f t="shared" si="495"/>
        <v>0</v>
      </c>
      <c r="Q853" s="106">
        <f t="shared" si="495"/>
        <v>0</v>
      </c>
      <c r="R853" s="106">
        <f t="shared" si="495"/>
        <v>0</v>
      </c>
      <c r="S853" s="106">
        <f t="shared" si="495"/>
        <v>0</v>
      </c>
      <c r="T853" s="106">
        <f t="shared" si="495"/>
        <v>0</v>
      </c>
      <c r="U853" s="106">
        <f t="shared" si="495"/>
        <v>0</v>
      </c>
      <c r="V853" s="106">
        <f t="shared" si="495"/>
        <v>0</v>
      </c>
      <c r="W853" s="106">
        <f t="shared" si="495"/>
        <v>0</v>
      </c>
      <c r="X853" s="106">
        <f t="shared" si="495"/>
        <v>0</v>
      </c>
      <c r="Y853" s="98">
        <f>SUM(J853:X853)-I853</f>
        <v>0</v>
      </c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2"/>
        <v>825</v>
      </c>
      <c r="G854" s="118"/>
      <c r="H854" s="106"/>
      <c r="I854" s="98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98"/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2"/>
        <v>826</v>
      </c>
      <c r="D855" s="97" t="s">
        <v>64</v>
      </c>
      <c r="G855" s="118"/>
      <c r="H855" s="106"/>
      <c r="I855" s="98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2"/>
        <v>827</v>
      </c>
      <c r="G856" s="118"/>
      <c r="H856" s="106"/>
      <c r="I856" s="98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98"/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2"/>
        <v>828</v>
      </c>
      <c r="C857" s="97">
        <v>36510</v>
      </c>
      <c r="E857" s="97" t="s">
        <v>115</v>
      </c>
      <c r="G857" s="118"/>
      <c r="H857" s="106"/>
      <c r="I857" s="98">
        <f>'DepExp. Class.'!G$56</f>
        <v>0</v>
      </c>
      <c r="J857" s="106">
        <f t="shared" ref="J857:X857" si="496">+J56+J323+J590</f>
        <v>0</v>
      </c>
      <c r="K857" s="106">
        <f t="shared" si="496"/>
        <v>0</v>
      </c>
      <c r="L857" s="106">
        <f t="shared" si="496"/>
        <v>0</v>
      </c>
      <c r="M857" s="106">
        <f t="shared" si="496"/>
        <v>0</v>
      </c>
      <c r="N857" s="106">
        <f t="shared" si="496"/>
        <v>0</v>
      </c>
      <c r="O857" s="106">
        <f t="shared" si="496"/>
        <v>0</v>
      </c>
      <c r="P857" s="106">
        <f t="shared" si="496"/>
        <v>0</v>
      </c>
      <c r="Q857" s="106">
        <f t="shared" si="496"/>
        <v>0</v>
      </c>
      <c r="R857" s="106">
        <f t="shared" si="496"/>
        <v>0</v>
      </c>
      <c r="S857" s="106">
        <f t="shared" si="496"/>
        <v>0</v>
      </c>
      <c r="T857" s="106">
        <f t="shared" si="496"/>
        <v>0</v>
      </c>
      <c r="U857" s="106">
        <f t="shared" si="496"/>
        <v>0</v>
      </c>
      <c r="V857" s="106">
        <f t="shared" si="496"/>
        <v>0</v>
      </c>
      <c r="W857" s="106">
        <f t="shared" si="496"/>
        <v>0</v>
      </c>
      <c r="X857" s="106">
        <f t="shared" si="496"/>
        <v>0</v>
      </c>
      <c r="Y857" s="98">
        <f t="shared" ref="Y857:Y865" si="497">SUM(J857:X857)-I857</f>
        <v>0</v>
      </c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2"/>
        <v>829</v>
      </c>
      <c r="C858" s="97">
        <v>36520</v>
      </c>
      <c r="E858" s="97" t="s">
        <v>137</v>
      </c>
      <c r="G858" s="118"/>
      <c r="H858" s="106"/>
      <c r="I858" s="98">
        <f>'DepExp. Class.'!G$57</f>
        <v>7376.0620000000026</v>
      </c>
      <c r="J858" s="106">
        <f t="shared" ref="J858:X858" si="498">+J57+J324+J591</f>
        <v>3435.7262692361387</v>
      </c>
      <c r="K858" s="106">
        <f t="shared" si="498"/>
        <v>1853.9354639452113</v>
      </c>
      <c r="L858" s="106">
        <f t="shared" si="498"/>
        <v>42.072875140027655</v>
      </c>
      <c r="M858" s="106">
        <f t="shared" si="498"/>
        <v>1069.8569686354688</v>
      </c>
      <c r="N858" s="106">
        <f t="shared" si="498"/>
        <v>974.47042304315676</v>
      </c>
      <c r="O858" s="106">
        <f t="shared" si="498"/>
        <v>0</v>
      </c>
      <c r="P858" s="106">
        <f t="shared" si="498"/>
        <v>0</v>
      </c>
      <c r="Q858" s="106">
        <f t="shared" si="498"/>
        <v>0</v>
      </c>
      <c r="R858" s="106">
        <f t="shared" si="498"/>
        <v>0</v>
      </c>
      <c r="S858" s="106">
        <f t="shared" si="498"/>
        <v>0</v>
      </c>
      <c r="T858" s="106">
        <f t="shared" si="498"/>
        <v>0</v>
      </c>
      <c r="U858" s="106">
        <f t="shared" si="498"/>
        <v>0</v>
      </c>
      <c r="V858" s="106">
        <f t="shared" si="498"/>
        <v>0</v>
      </c>
      <c r="W858" s="106">
        <f t="shared" si="498"/>
        <v>0</v>
      </c>
      <c r="X858" s="106">
        <f t="shared" si="498"/>
        <v>0</v>
      </c>
      <c r="Y858" s="98">
        <f t="shared" si="497"/>
        <v>0</v>
      </c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2"/>
        <v>830</v>
      </c>
      <c r="C859" s="97">
        <v>36602</v>
      </c>
      <c r="E859" s="107" t="s">
        <v>139</v>
      </c>
      <c r="G859" s="118"/>
      <c r="H859" s="106"/>
      <c r="I859" s="98">
        <f>'DepExp. Class.'!G$58</f>
        <v>553.71943599999997</v>
      </c>
      <c r="J859" s="106">
        <f t="shared" ref="J859:X859" si="499">+J58+J325+J592</f>
        <v>257.91925448183844</v>
      </c>
      <c r="K859" s="106">
        <f t="shared" si="499"/>
        <v>139.17454862447474</v>
      </c>
      <c r="L859" s="106">
        <f t="shared" si="499"/>
        <v>3.1584019621085786</v>
      </c>
      <c r="M859" s="106">
        <f t="shared" si="499"/>
        <v>80.313939507761887</v>
      </c>
      <c r="N859" s="106">
        <f t="shared" si="499"/>
        <v>73.153291423816384</v>
      </c>
      <c r="O859" s="106">
        <f t="shared" si="499"/>
        <v>0</v>
      </c>
      <c r="P859" s="106">
        <f t="shared" si="499"/>
        <v>0</v>
      </c>
      <c r="Q859" s="106">
        <f t="shared" si="499"/>
        <v>0</v>
      </c>
      <c r="R859" s="106">
        <f t="shared" si="499"/>
        <v>0</v>
      </c>
      <c r="S859" s="106">
        <f t="shared" si="499"/>
        <v>0</v>
      </c>
      <c r="T859" s="106">
        <f t="shared" si="499"/>
        <v>0</v>
      </c>
      <c r="U859" s="106">
        <f t="shared" si="499"/>
        <v>0</v>
      </c>
      <c r="V859" s="106">
        <f t="shared" si="499"/>
        <v>0</v>
      </c>
      <c r="W859" s="106">
        <f t="shared" si="499"/>
        <v>0</v>
      </c>
      <c r="X859" s="106">
        <f t="shared" si="499"/>
        <v>0</v>
      </c>
      <c r="Y859" s="98">
        <f t="shared" si="497"/>
        <v>0</v>
      </c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2"/>
        <v>831</v>
      </c>
      <c r="C860" s="97">
        <v>36603</v>
      </c>
      <c r="E860" s="107" t="s">
        <v>270</v>
      </c>
      <c r="G860" s="118"/>
      <c r="H860" s="106"/>
      <c r="I860" s="98">
        <f>'DepExp. Class.'!G$59</f>
        <v>0</v>
      </c>
      <c r="J860" s="106">
        <f t="shared" ref="J860:X860" si="500">+J59+J326+J593</f>
        <v>0</v>
      </c>
      <c r="K860" s="106">
        <f t="shared" si="500"/>
        <v>0</v>
      </c>
      <c r="L860" s="106">
        <f t="shared" si="500"/>
        <v>0</v>
      </c>
      <c r="M860" s="106">
        <f t="shared" si="500"/>
        <v>0</v>
      </c>
      <c r="N860" s="106">
        <f t="shared" si="500"/>
        <v>0</v>
      </c>
      <c r="O860" s="106">
        <f t="shared" si="500"/>
        <v>0</v>
      </c>
      <c r="P860" s="106">
        <f t="shared" si="500"/>
        <v>0</v>
      </c>
      <c r="Q860" s="106">
        <f t="shared" si="500"/>
        <v>0</v>
      </c>
      <c r="R860" s="106">
        <f t="shared" si="500"/>
        <v>0</v>
      </c>
      <c r="S860" s="106">
        <f t="shared" si="500"/>
        <v>0</v>
      </c>
      <c r="T860" s="106">
        <f t="shared" si="500"/>
        <v>0</v>
      </c>
      <c r="U860" s="106">
        <f t="shared" si="500"/>
        <v>0</v>
      </c>
      <c r="V860" s="106">
        <f t="shared" si="500"/>
        <v>0</v>
      </c>
      <c r="W860" s="106">
        <f t="shared" si="500"/>
        <v>0</v>
      </c>
      <c r="X860" s="106">
        <f t="shared" si="500"/>
        <v>0</v>
      </c>
      <c r="Y860" s="98">
        <f t="shared" si="497"/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2"/>
        <v>832</v>
      </c>
      <c r="C861" s="97">
        <v>36700</v>
      </c>
      <c r="E861" s="107" t="s">
        <v>271</v>
      </c>
      <c r="G861" s="118"/>
      <c r="H861" s="106"/>
      <c r="I861" s="98">
        <f>'DepExp. Class.'!G$60</f>
        <v>1478.3907090000002</v>
      </c>
      <c r="J861" s="106">
        <f t="shared" ref="J861:X861" si="501">+J60+J327+J594</f>
        <v>688.62569147411432</v>
      </c>
      <c r="K861" s="106">
        <f t="shared" si="501"/>
        <v>371.58594450293452</v>
      </c>
      <c r="L861" s="106">
        <f t="shared" si="501"/>
        <v>8.4327040238997384</v>
      </c>
      <c r="M861" s="106">
        <f t="shared" si="501"/>
        <v>214.43238985648182</v>
      </c>
      <c r="N861" s="106">
        <f t="shared" si="501"/>
        <v>195.31397914256985</v>
      </c>
      <c r="O861" s="106">
        <f t="shared" si="501"/>
        <v>0</v>
      </c>
      <c r="P861" s="106">
        <f t="shared" si="501"/>
        <v>0</v>
      </c>
      <c r="Q861" s="106">
        <f t="shared" si="501"/>
        <v>0</v>
      </c>
      <c r="R861" s="106">
        <f t="shared" si="501"/>
        <v>0</v>
      </c>
      <c r="S861" s="106">
        <f t="shared" si="501"/>
        <v>0</v>
      </c>
      <c r="T861" s="106">
        <f t="shared" si="501"/>
        <v>0</v>
      </c>
      <c r="U861" s="106">
        <f t="shared" si="501"/>
        <v>0</v>
      </c>
      <c r="V861" s="106">
        <f t="shared" si="501"/>
        <v>0</v>
      </c>
      <c r="W861" s="106">
        <f t="shared" si="501"/>
        <v>0</v>
      </c>
      <c r="X861" s="106">
        <f t="shared" si="501"/>
        <v>0</v>
      </c>
      <c r="Y861" s="98">
        <f t="shared" si="497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2"/>
        <v>833</v>
      </c>
      <c r="C862" s="97">
        <v>36701</v>
      </c>
      <c r="E862" s="107" t="s">
        <v>272</v>
      </c>
      <c r="G862" s="118"/>
      <c r="H862" s="106"/>
      <c r="I862" s="98">
        <f>'DepExp. Class.'!G$61</f>
        <v>384031.38000599999</v>
      </c>
      <c r="J862" s="106">
        <f t="shared" ref="J862:X862" si="502">+J61+J328+J595</f>
        <v>178879.5566655513</v>
      </c>
      <c r="K862" s="106">
        <f t="shared" si="502"/>
        <v>96524.323502289306</v>
      </c>
      <c r="L862" s="106">
        <f t="shared" si="502"/>
        <v>2190.5054893579995</v>
      </c>
      <c r="M862" s="106">
        <f t="shared" si="502"/>
        <v>55701.626162322762</v>
      </c>
      <c r="N862" s="106">
        <f t="shared" si="502"/>
        <v>50735.368186478634</v>
      </c>
      <c r="O862" s="106">
        <f t="shared" si="502"/>
        <v>0</v>
      </c>
      <c r="P862" s="106">
        <f t="shared" si="502"/>
        <v>0</v>
      </c>
      <c r="Q862" s="106">
        <f t="shared" si="502"/>
        <v>0</v>
      </c>
      <c r="R862" s="106">
        <f t="shared" si="502"/>
        <v>0</v>
      </c>
      <c r="S862" s="106">
        <f t="shared" si="502"/>
        <v>0</v>
      </c>
      <c r="T862" s="106">
        <f t="shared" si="502"/>
        <v>0</v>
      </c>
      <c r="U862" s="106">
        <f t="shared" si="502"/>
        <v>0</v>
      </c>
      <c r="V862" s="106">
        <f t="shared" si="502"/>
        <v>0</v>
      </c>
      <c r="W862" s="106">
        <f t="shared" si="502"/>
        <v>0</v>
      </c>
      <c r="X862" s="106">
        <f t="shared" si="502"/>
        <v>0</v>
      </c>
      <c r="Y862" s="98">
        <f t="shared" si="497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2"/>
        <v>834</v>
      </c>
      <c r="C863" s="97">
        <v>36703</v>
      </c>
      <c r="E863" s="107" t="s">
        <v>639</v>
      </c>
      <c r="G863" s="118"/>
      <c r="H863" s="106"/>
      <c r="I863" s="98">
        <f>'DepExp. Class.'!G$62</f>
        <v>5117.7420000000011</v>
      </c>
      <c r="J863" s="106">
        <f t="shared" ref="J863:X863" si="503">+J62+J329+J596</f>
        <v>2383.8141041348476</v>
      </c>
      <c r="K863" s="106">
        <f t="shared" si="503"/>
        <v>1286.3182805570088</v>
      </c>
      <c r="L863" s="106">
        <f t="shared" si="503"/>
        <v>29.191473738273267</v>
      </c>
      <c r="M863" s="106">
        <f t="shared" si="503"/>
        <v>742.30015181250099</v>
      </c>
      <c r="N863" s="106">
        <f t="shared" si="503"/>
        <v>676.11798975737054</v>
      </c>
      <c r="O863" s="106">
        <f t="shared" si="503"/>
        <v>0</v>
      </c>
      <c r="P863" s="106">
        <f t="shared" si="503"/>
        <v>0</v>
      </c>
      <c r="Q863" s="106">
        <f t="shared" si="503"/>
        <v>0</v>
      </c>
      <c r="R863" s="106">
        <f t="shared" si="503"/>
        <v>0</v>
      </c>
      <c r="S863" s="106">
        <f t="shared" si="503"/>
        <v>0</v>
      </c>
      <c r="T863" s="106">
        <f t="shared" si="503"/>
        <v>0</v>
      </c>
      <c r="U863" s="106">
        <f t="shared" si="503"/>
        <v>0</v>
      </c>
      <c r="V863" s="106">
        <f t="shared" si="503"/>
        <v>0</v>
      </c>
      <c r="W863" s="106">
        <f t="shared" si="503"/>
        <v>0</v>
      </c>
      <c r="X863" s="106">
        <f t="shared" si="503"/>
        <v>0</v>
      </c>
      <c r="Y863" s="98">
        <f t="shared" ref="Y863" si="504">SUM(J863:X863)-I863</f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2"/>
        <v>835</v>
      </c>
      <c r="C864" s="97">
        <v>36900</v>
      </c>
      <c r="E864" s="107" t="s">
        <v>273</v>
      </c>
      <c r="G864" s="118"/>
      <c r="H864" s="106"/>
      <c r="I864" s="98">
        <f>'DepExp. Class.'!G$63</f>
        <v>35792.614281000002</v>
      </c>
      <c r="J864" s="106">
        <f t="shared" ref="J864:X864" si="505">+J63+J330+J597</f>
        <v>16671.989081689964</v>
      </c>
      <c r="K864" s="106">
        <f t="shared" si="505"/>
        <v>8996.290563020988</v>
      </c>
      <c r="L864" s="106">
        <f t="shared" si="505"/>
        <v>204.1601862321227</v>
      </c>
      <c r="M864" s="106">
        <f t="shared" si="505"/>
        <v>5191.5205992315732</v>
      </c>
      <c r="N864" s="106">
        <f t="shared" si="505"/>
        <v>4728.6538508253579</v>
      </c>
      <c r="O864" s="106">
        <f t="shared" si="505"/>
        <v>0</v>
      </c>
      <c r="P864" s="106">
        <f t="shared" si="505"/>
        <v>0</v>
      </c>
      <c r="Q864" s="106">
        <f t="shared" si="505"/>
        <v>0</v>
      </c>
      <c r="R864" s="106">
        <f t="shared" si="505"/>
        <v>0</v>
      </c>
      <c r="S864" s="106">
        <f t="shared" si="505"/>
        <v>0</v>
      </c>
      <c r="T864" s="106">
        <f t="shared" si="505"/>
        <v>0</v>
      </c>
      <c r="U864" s="106">
        <f t="shared" si="505"/>
        <v>0</v>
      </c>
      <c r="V864" s="106">
        <f t="shared" si="505"/>
        <v>0</v>
      </c>
      <c r="W864" s="106">
        <f t="shared" si="505"/>
        <v>0</v>
      </c>
      <c r="X864" s="106">
        <f t="shared" si="505"/>
        <v>0</v>
      </c>
      <c r="Y864" s="98">
        <f t="shared" si="497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2"/>
        <v>836</v>
      </c>
      <c r="C865" s="97">
        <v>36901</v>
      </c>
      <c r="E865" s="107" t="s">
        <v>273</v>
      </c>
      <c r="G865" s="118"/>
      <c r="H865" s="106"/>
      <c r="I865" s="98">
        <f>'DepExp. Class.'!G$64</f>
        <v>40624.037291000008</v>
      </c>
      <c r="J865" s="106">
        <f t="shared" ref="J865:X865" si="506">+J64+J331+J598</f>
        <v>18922.437485356979</v>
      </c>
      <c r="K865" s="106">
        <f t="shared" si="506"/>
        <v>10210.644029621448</v>
      </c>
      <c r="L865" s="106">
        <f t="shared" si="506"/>
        <v>231.7185035359071</v>
      </c>
      <c r="M865" s="106">
        <f t="shared" si="506"/>
        <v>5892.29176624105</v>
      </c>
      <c r="N865" s="106">
        <f t="shared" si="506"/>
        <v>5366.9455062446241</v>
      </c>
      <c r="O865" s="106">
        <f t="shared" si="506"/>
        <v>0</v>
      </c>
      <c r="P865" s="106">
        <f t="shared" si="506"/>
        <v>0</v>
      </c>
      <c r="Q865" s="106">
        <f t="shared" si="506"/>
        <v>0</v>
      </c>
      <c r="R865" s="106">
        <f t="shared" si="506"/>
        <v>0</v>
      </c>
      <c r="S865" s="106">
        <f t="shared" si="506"/>
        <v>0</v>
      </c>
      <c r="T865" s="106">
        <f t="shared" si="506"/>
        <v>0</v>
      </c>
      <c r="U865" s="106">
        <f t="shared" si="506"/>
        <v>0</v>
      </c>
      <c r="V865" s="106">
        <f t="shared" si="506"/>
        <v>0</v>
      </c>
      <c r="W865" s="106">
        <f t="shared" si="506"/>
        <v>0</v>
      </c>
      <c r="X865" s="106">
        <f t="shared" si="506"/>
        <v>0</v>
      </c>
      <c r="Y865" s="98">
        <f t="shared" si="497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2"/>
        <v>837</v>
      </c>
      <c r="G866" s="118"/>
      <c r="I866" s="98"/>
      <c r="J866" s="120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2"/>
        <v>838</v>
      </c>
      <c r="D867" s="97" t="s">
        <v>65</v>
      </c>
      <c r="G867" s="118"/>
      <c r="H867" s="106"/>
      <c r="I867" s="98">
        <f>'DepExp. Class.'!G$66</f>
        <v>474973.94572300004</v>
      </c>
      <c r="J867" s="106">
        <f>+J66+J333+J600</f>
        <v>221240.06855192521</v>
      </c>
      <c r="K867" s="106">
        <f t="shared" ref="K867:X867" si="507">+K66+K333+K600</f>
        <v>119382.27233256136</v>
      </c>
      <c r="L867" s="106">
        <f t="shared" si="507"/>
        <v>2709.2396339903385</v>
      </c>
      <c r="M867" s="106">
        <f t="shared" si="507"/>
        <v>68892.341977607604</v>
      </c>
      <c r="N867" s="106">
        <f t="shared" si="507"/>
        <v>62750.023226915524</v>
      </c>
      <c r="O867" s="106">
        <f t="shared" si="507"/>
        <v>0</v>
      </c>
      <c r="P867" s="106">
        <f t="shared" si="507"/>
        <v>0</v>
      </c>
      <c r="Q867" s="106">
        <f t="shared" si="507"/>
        <v>0</v>
      </c>
      <c r="R867" s="106">
        <f t="shared" si="507"/>
        <v>0</v>
      </c>
      <c r="S867" s="106">
        <f t="shared" si="507"/>
        <v>0</v>
      </c>
      <c r="T867" s="106">
        <f t="shared" si="507"/>
        <v>0</v>
      </c>
      <c r="U867" s="106">
        <f t="shared" si="507"/>
        <v>0</v>
      </c>
      <c r="V867" s="106">
        <f t="shared" si="507"/>
        <v>0</v>
      </c>
      <c r="W867" s="106">
        <f t="shared" si="507"/>
        <v>0</v>
      </c>
      <c r="X867" s="106">
        <f t="shared" si="507"/>
        <v>0</v>
      </c>
      <c r="Y867" s="98">
        <f>SUM(J867:X867)-I867</f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2"/>
        <v>839</v>
      </c>
      <c r="G868" s="11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2"/>
        <v>840</v>
      </c>
      <c r="D869" s="97" t="s">
        <v>24</v>
      </c>
      <c r="G869" s="11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2"/>
        <v>841</v>
      </c>
      <c r="G870" s="11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2"/>
        <v>842</v>
      </c>
      <c r="C871" s="97">
        <v>37400</v>
      </c>
      <c r="E871" s="107" t="s">
        <v>115</v>
      </c>
      <c r="G871" s="118"/>
      <c r="H871" s="106"/>
      <c r="I871" s="98">
        <f>'DepExp. Class.'!G$70</f>
        <v>0</v>
      </c>
      <c r="J871" s="106">
        <f t="shared" ref="J871:X871" si="508">+J70+J337+J604</f>
        <v>0</v>
      </c>
      <c r="K871" s="106">
        <f t="shared" si="508"/>
        <v>0</v>
      </c>
      <c r="L871" s="106">
        <f t="shared" si="508"/>
        <v>0</v>
      </c>
      <c r="M871" s="106">
        <f t="shared" si="508"/>
        <v>0</v>
      </c>
      <c r="N871" s="106">
        <f t="shared" si="508"/>
        <v>0</v>
      </c>
      <c r="O871" s="106">
        <f t="shared" si="508"/>
        <v>0</v>
      </c>
      <c r="P871" s="106">
        <f t="shared" si="508"/>
        <v>0</v>
      </c>
      <c r="Q871" s="106">
        <f t="shared" si="508"/>
        <v>0</v>
      </c>
      <c r="R871" s="106">
        <f t="shared" si="508"/>
        <v>0</v>
      </c>
      <c r="S871" s="106">
        <f t="shared" si="508"/>
        <v>0</v>
      </c>
      <c r="T871" s="106">
        <f t="shared" si="508"/>
        <v>0</v>
      </c>
      <c r="U871" s="106">
        <f t="shared" si="508"/>
        <v>0</v>
      </c>
      <c r="V871" s="106">
        <f t="shared" si="508"/>
        <v>0</v>
      </c>
      <c r="W871" s="106">
        <f t="shared" si="508"/>
        <v>0</v>
      </c>
      <c r="X871" s="106">
        <f t="shared" si="508"/>
        <v>0</v>
      </c>
      <c r="Y871" s="98">
        <f t="shared" ref="Y871:Y893" si="509">SUM(J871:X871)-I871</f>
        <v>0</v>
      </c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2"/>
        <v>843</v>
      </c>
      <c r="C872" s="97">
        <v>37401</v>
      </c>
      <c r="E872" s="107" t="s">
        <v>274</v>
      </c>
      <c r="G872" s="118"/>
      <c r="H872" s="106"/>
      <c r="I872" s="98">
        <f>'DepExp. Class.'!G$71</f>
        <v>0</v>
      </c>
      <c r="J872" s="106">
        <f t="shared" ref="J872:X872" si="510">+J71+J338+J605</f>
        <v>0</v>
      </c>
      <c r="K872" s="106">
        <f t="shared" si="510"/>
        <v>0</v>
      </c>
      <c r="L872" s="106">
        <f t="shared" si="510"/>
        <v>0</v>
      </c>
      <c r="M872" s="106">
        <f t="shared" si="510"/>
        <v>0</v>
      </c>
      <c r="N872" s="106">
        <f t="shared" si="510"/>
        <v>0</v>
      </c>
      <c r="O872" s="106">
        <f t="shared" si="510"/>
        <v>0</v>
      </c>
      <c r="P872" s="106">
        <f t="shared" si="510"/>
        <v>0</v>
      </c>
      <c r="Q872" s="106">
        <f t="shared" si="510"/>
        <v>0</v>
      </c>
      <c r="R872" s="106">
        <f t="shared" si="510"/>
        <v>0</v>
      </c>
      <c r="S872" s="106">
        <f t="shared" si="510"/>
        <v>0</v>
      </c>
      <c r="T872" s="106">
        <f t="shared" si="510"/>
        <v>0</v>
      </c>
      <c r="U872" s="106">
        <f t="shared" si="510"/>
        <v>0</v>
      </c>
      <c r="V872" s="106">
        <f t="shared" si="510"/>
        <v>0</v>
      </c>
      <c r="W872" s="106">
        <f t="shared" si="510"/>
        <v>0</v>
      </c>
      <c r="X872" s="106">
        <f t="shared" si="510"/>
        <v>0</v>
      </c>
      <c r="Y872" s="98">
        <f t="shared" si="509"/>
        <v>0</v>
      </c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2"/>
        <v>844</v>
      </c>
      <c r="C873" s="97">
        <v>37402</v>
      </c>
      <c r="E873" s="107" t="s">
        <v>275</v>
      </c>
      <c r="G873" s="118"/>
      <c r="H873" s="106"/>
      <c r="I873" s="98">
        <f>'DepExp. Class.'!G$72</f>
        <v>46661.234922999989</v>
      </c>
      <c r="J873" s="106">
        <f t="shared" ref="J873:X873" si="511">+J72+J339+J606</f>
        <v>28332.452083183678</v>
      </c>
      <c r="K873" s="106">
        <f t="shared" si="511"/>
        <v>9527.5596827323825</v>
      </c>
      <c r="L873" s="106">
        <f t="shared" si="511"/>
        <v>177.83366084167619</v>
      </c>
      <c r="M873" s="106">
        <f t="shared" si="511"/>
        <v>4514.6161235041454</v>
      </c>
      <c r="N873" s="106">
        <f t="shared" si="511"/>
        <v>4108.7733727381037</v>
      </c>
      <c r="O873" s="106">
        <f t="shared" si="511"/>
        <v>0</v>
      </c>
      <c r="P873" s="106">
        <f t="shared" si="511"/>
        <v>0</v>
      </c>
      <c r="Q873" s="106">
        <f t="shared" si="511"/>
        <v>0</v>
      </c>
      <c r="R873" s="106">
        <f t="shared" si="511"/>
        <v>0</v>
      </c>
      <c r="S873" s="106">
        <f t="shared" si="511"/>
        <v>0</v>
      </c>
      <c r="T873" s="106">
        <f t="shared" si="511"/>
        <v>0</v>
      </c>
      <c r="U873" s="106">
        <f t="shared" si="511"/>
        <v>0</v>
      </c>
      <c r="V873" s="106">
        <f t="shared" si="511"/>
        <v>0</v>
      </c>
      <c r="W873" s="106">
        <f t="shared" si="511"/>
        <v>0</v>
      </c>
      <c r="X873" s="106">
        <f t="shared" si="511"/>
        <v>0</v>
      </c>
      <c r="Y873" s="98">
        <f t="shared" si="509"/>
        <v>0</v>
      </c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2"/>
        <v>845</v>
      </c>
      <c r="C874" s="97">
        <v>37403</v>
      </c>
      <c r="E874" s="107" t="s">
        <v>276</v>
      </c>
      <c r="G874" s="118"/>
      <c r="H874" s="106"/>
      <c r="I874" s="98">
        <f>'DepExp. Class.'!G$73</f>
        <v>0</v>
      </c>
      <c r="J874" s="106">
        <f t="shared" ref="J874:X874" si="512">+J73+J340+J607</f>
        <v>0</v>
      </c>
      <c r="K874" s="106">
        <f t="shared" si="512"/>
        <v>0</v>
      </c>
      <c r="L874" s="106">
        <f t="shared" si="512"/>
        <v>0</v>
      </c>
      <c r="M874" s="106">
        <f t="shared" si="512"/>
        <v>0</v>
      </c>
      <c r="N874" s="106">
        <f t="shared" si="512"/>
        <v>0</v>
      </c>
      <c r="O874" s="106">
        <f t="shared" si="512"/>
        <v>0</v>
      </c>
      <c r="P874" s="106">
        <f t="shared" si="512"/>
        <v>0</v>
      </c>
      <c r="Q874" s="106">
        <f t="shared" si="512"/>
        <v>0</v>
      </c>
      <c r="R874" s="106">
        <f t="shared" si="512"/>
        <v>0</v>
      </c>
      <c r="S874" s="106">
        <f t="shared" si="512"/>
        <v>0</v>
      </c>
      <c r="T874" s="106">
        <f t="shared" si="512"/>
        <v>0</v>
      </c>
      <c r="U874" s="106">
        <f t="shared" si="512"/>
        <v>0</v>
      </c>
      <c r="V874" s="106">
        <f t="shared" si="512"/>
        <v>0</v>
      </c>
      <c r="W874" s="106">
        <f t="shared" si="512"/>
        <v>0</v>
      </c>
      <c r="X874" s="106">
        <f t="shared" si="512"/>
        <v>0</v>
      </c>
      <c r="Y874" s="98">
        <f t="shared" si="509"/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2"/>
        <v>846</v>
      </c>
      <c r="C875" s="97">
        <v>37500</v>
      </c>
      <c r="E875" s="107" t="s">
        <v>139</v>
      </c>
      <c r="G875" s="118"/>
      <c r="H875" s="106"/>
      <c r="I875" s="98">
        <f>'DepExp. Class.'!G$74</f>
        <v>4840.8125759999984</v>
      </c>
      <c r="J875" s="106">
        <f t="shared" ref="J875:X875" si="513">+J74+J341+J608</f>
        <v>2939.3154848884787</v>
      </c>
      <c r="K875" s="106">
        <f t="shared" si="513"/>
        <v>988.424991470333</v>
      </c>
      <c r="L875" s="106">
        <f t="shared" si="513"/>
        <v>18.449134988799337</v>
      </c>
      <c r="M875" s="106">
        <f t="shared" si="513"/>
        <v>468.36331148404474</v>
      </c>
      <c r="N875" s="106">
        <f t="shared" si="513"/>
        <v>426.25965316834288</v>
      </c>
      <c r="O875" s="106">
        <f t="shared" si="513"/>
        <v>0</v>
      </c>
      <c r="P875" s="106">
        <f t="shared" si="513"/>
        <v>0</v>
      </c>
      <c r="Q875" s="106">
        <f t="shared" si="513"/>
        <v>0</v>
      </c>
      <c r="R875" s="106">
        <f t="shared" si="513"/>
        <v>0</v>
      </c>
      <c r="S875" s="106">
        <f t="shared" si="513"/>
        <v>0</v>
      </c>
      <c r="T875" s="106">
        <f t="shared" si="513"/>
        <v>0</v>
      </c>
      <c r="U875" s="106">
        <f t="shared" si="513"/>
        <v>0</v>
      </c>
      <c r="V875" s="106">
        <f t="shared" si="513"/>
        <v>0</v>
      </c>
      <c r="W875" s="106">
        <f t="shared" si="513"/>
        <v>0</v>
      </c>
      <c r="X875" s="106">
        <f t="shared" si="513"/>
        <v>0</v>
      </c>
      <c r="Y875" s="98">
        <f t="shared" si="509"/>
        <v>0</v>
      </c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2"/>
        <v>847</v>
      </c>
      <c r="C876" s="97">
        <v>37501</v>
      </c>
      <c r="E876" s="107" t="s">
        <v>277</v>
      </c>
      <c r="G876" s="118"/>
      <c r="H876" s="106"/>
      <c r="I876" s="98">
        <f>'DepExp. Class.'!G$75</f>
        <v>1437.3810720000004</v>
      </c>
      <c r="J876" s="106">
        <f t="shared" ref="J876:X876" si="514">+J75+J342+J609</f>
        <v>872.77009309587515</v>
      </c>
      <c r="K876" s="106">
        <f t="shared" si="514"/>
        <v>293.49274559297027</v>
      </c>
      <c r="L876" s="106">
        <f t="shared" si="514"/>
        <v>5.4780962929958132</v>
      </c>
      <c r="M876" s="106">
        <f t="shared" si="514"/>
        <v>139.07098202564379</v>
      </c>
      <c r="N876" s="106">
        <f t="shared" si="514"/>
        <v>126.56915499251529</v>
      </c>
      <c r="O876" s="106">
        <f t="shared" si="514"/>
        <v>0</v>
      </c>
      <c r="P876" s="106">
        <f t="shared" si="514"/>
        <v>0</v>
      </c>
      <c r="Q876" s="106">
        <f t="shared" si="514"/>
        <v>0</v>
      </c>
      <c r="R876" s="106">
        <f t="shared" si="514"/>
        <v>0</v>
      </c>
      <c r="S876" s="106">
        <f t="shared" si="514"/>
        <v>0</v>
      </c>
      <c r="T876" s="106">
        <f t="shared" si="514"/>
        <v>0</v>
      </c>
      <c r="U876" s="106">
        <f t="shared" si="514"/>
        <v>0</v>
      </c>
      <c r="V876" s="106">
        <f t="shared" si="514"/>
        <v>0</v>
      </c>
      <c r="W876" s="106">
        <f t="shared" si="514"/>
        <v>0</v>
      </c>
      <c r="X876" s="106">
        <f t="shared" si="514"/>
        <v>0</v>
      </c>
      <c r="Y876" s="98">
        <f t="shared" si="509"/>
        <v>0</v>
      </c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2"/>
        <v>848</v>
      </c>
      <c r="C877" s="97">
        <v>37502</v>
      </c>
      <c r="E877" s="107" t="s">
        <v>275</v>
      </c>
      <c r="G877" s="118"/>
      <c r="H877" s="106"/>
      <c r="I877" s="98">
        <f>'DepExp. Class.'!G$76</f>
        <v>555.17027999999993</v>
      </c>
      <c r="J877" s="106">
        <f t="shared" ref="J877:X877" si="515">+J76+J343+J610</f>
        <v>337.09642237424907</v>
      </c>
      <c r="K877" s="106">
        <f t="shared" si="515"/>
        <v>113.35786516383041</v>
      </c>
      <c r="L877" s="106">
        <f t="shared" si="515"/>
        <v>2.1158454859974993</v>
      </c>
      <c r="M877" s="106">
        <f t="shared" si="515"/>
        <v>53.714409863226315</v>
      </c>
      <c r="N877" s="106">
        <f t="shared" si="515"/>
        <v>48.885737112696646</v>
      </c>
      <c r="O877" s="106">
        <f t="shared" si="515"/>
        <v>0</v>
      </c>
      <c r="P877" s="106">
        <f t="shared" si="515"/>
        <v>0</v>
      </c>
      <c r="Q877" s="106">
        <f t="shared" si="515"/>
        <v>0</v>
      </c>
      <c r="R877" s="106">
        <f t="shared" si="515"/>
        <v>0</v>
      </c>
      <c r="S877" s="106">
        <f t="shared" si="515"/>
        <v>0</v>
      </c>
      <c r="T877" s="106">
        <f t="shared" si="515"/>
        <v>0</v>
      </c>
      <c r="U877" s="106">
        <f t="shared" si="515"/>
        <v>0</v>
      </c>
      <c r="V877" s="106">
        <f t="shared" si="515"/>
        <v>0</v>
      </c>
      <c r="W877" s="106">
        <f t="shared" si="515"/>
        <v>0</v>
      </c>
      <c r="X877" s="106">
        <f t="shared" si="515"/>
        <v>0</v>
      </c>
      <c r="Y877" s="98">
        <f t="shared" si="509"/>
        <v>0</v>
      </c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2"/>
        <v>849</v>
      </c>
      <c r="C878" s="97">
        <v>37503</v>
      </c>
      <c r="E878" s="107" t="s">
        <v>278</v>
      </c>
      <c r="G878" s="118"/>
      <c r="H878" s="106"/>
      <c r="I878" s="98">
        <f>'DepExp. Class.'!G$77</f>
        <v>57.67315199999998</v>
      </c>
      <c r="J878" s="106">
        <f t="shared" ref="J878:X878" si="516">+J77+J344+J611</f>
        <v>35.01882918921067</v>
      </c>
      <c r="K878" s="106">
        <f t="shared" si="516"/>
        <v>11.776036332472794</v>
      </c>
      <c r="L878" s="106">
        <f t="shared" si="516"/>
        <v>0.21980189271379516</v>
      </c>
      <c r="M878" s="106">
        <f t="shared" si="516"/>
        <v>5.580052528446136</v>
      </c>
      <c r="N878" s="106">
        <f t="shared" si="516"/>
        <v>5.0784320571565793</v>
      </c>
      <c r="O878" s="106">
        <f t="shared" si="516"/>
        <v>0</v>
      </c>
      <c r="P878" s="106">
        <f t="shared" si="516"/>
        <v>0</v>
      </c>
      <c r="Q878" s="106">
        <f t="shared" si="516"/>
        <v>0</v>
      </c>
      <c r="R878" s="106">
        <f t="shared" si="516"/>
        <v>0</v>
      </c>
      <c r="S878" s="106">
        <f t="shared" si="516"/>
        <v>0</v>
      </c>
      <c r="T878" s="106">
        <f t="shared" si="516"/>
        <v>0</v>
      </c>
      <c r="U878" s="106">
        <f t="shared" si="516"/>
        <v>0</v>
      </c>
      <c r="V878" s="106">
        <f t="shared" si="516"/>
        <v>0</v>
      </c>
      <c r="W878" s="106">
        <f t="shared" si="516"/>
        <v>0</v>
      </c>
      <c r="X878" s="106">
        <f t="shared" si="516"/>
        <v>0</v>
      </c>
      <c r="Y878" s="98">
        <f t="shared" si="509"/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ref="A879:A886" si="517">A878+1</f>
        <v>850</v>
      </c>
      <c r="C879" s="97">
        <v>37600</v>
      </c>
      <c r="E879" s="107" t="s">
        <v>271</v>
      </c>
      <c r="G879" s="118"/>
      <c r="H879" s="106"/>
      <c r="I879" s="98">
        <f>'DepExp. Class.'!G$78</f>
        <v>163906.5869907912</v>
      </c>
      <c r="J879" s="106">
        <f t="shared" ref="J879:X879" si="518">+J78+J345+J612</f>
        <v>99523.202283395571</v>
      </c>
      <c r="K879" s="106">
        <f t="shared" si="518"/>
        <v>33467.390919351354</v>
      </c>
      <c r="L879" s="106">
        <f t="shared" si="518"/>
        <v>624.67503161322338</v>
      </c>
      <c r="M879" s="106">
        <f t="shared" si="518"/>
        <v>15858.459845699806</v>
      </c>
      <c r="N879" s="106">
        <f t="shared" si="518"/>
        <v>14432.858910731251</v>
      </c>
      <c r="O879" s="106">
        <f t="shared" si="518"/>
        <v>0</v>
      </c>
      <c r="P879" s="106">
        <f t="shared" si="518"/>
        <v>0</v>
      </c>
      <c r="Q879" s="106">
        <f t="shared" si="518"/>
        <v>0</v>
      </c>
      <c r="R879" s="106">
        <f t="shared" si="518"/>
        <v>0</v>
      </c>
      <c r="S879" s="106">
        <f t="shared" si="518"/>
        <v>0</v>
      </c>
      <c r="T879" s="106">
        <f t="shared" si="518"/>
        <v>0</v>
      </c>
      <c r="U879" s="106">
        <f t="shared" si="518"/>
        <v>0</v>
      </c>
      <c r="V879" s="106">
        <f t="shared" si="518"/>
        <v>0</v>
      </c>
      <c r="W879" s="106">
        <f t="shared" si="518"/>
        <v>0</v>
      </c>
      <c r="X879" s="106">
        <f t="shared" si="518"/>
        <v>0</v>
      </c>
      <c r="Y879" s="98">
        <f t="shared" si="509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517"/>
        <v>851</v>
      </c>
      <c r="C880" s="97">
        <v>37601</v>
      </c>
      <c r="E880" s="107" t="s">
        <v>272</v>
      </c>
      <c r="G880" s="118"/>
      <c r="H880" s="106"/>
      <c r="I880" s="98">
        <f>'DepExp. Class.'!G$79</f>
        <v>3185067.8388914466</v>
      </c>
      <c r="J880" s="106">
        <f t="shared" ref="J880:X880" si="519">+J79+J346+J613</f>
        <v>1933956.1431667197</v>
      </c>
      <c r="K880" s="106">
        <f t="shared" si="519"/>
        <v>650345.49511315592</v>
      </c>
      <c r="L880" s="106">
        <f t="shared" si="519"/>
        <v>12138.818759380058</v>
      </c>
      <c r="M880" s="106">
        <f t="shared" si="519"/>
        <v>308164.98199506581</v>
      </c>
      <c r="N880" s="106">
        <f t="shared" si="519"/>
        <v>280462.39985712513</v>
      </c>
      <c r="O880" s="106">
        <f t="shared" si="519"/>
        <v>0</v>
      </c>
      <c r="P880" s="106">
        <f t="shared" si="519"/>
        <v>0</v>
      </c>
      <c r="Q880" s="106">
        <f t="shared" si="519"/>
        <v>0</v>
      </c>
      <c r="R880" s="106">
        <f t="shared" si="519"/>
        <v>0</v>
      </c>
      <c r="S880" s="106">
        <f t="shared" si="519"/>
        <v>0</v>
      </c>
      <c r="T880" s="106">
        <f t="shared" si="519"/>
        <v>0</v>
      </c>
      <c r="U880" s="106">
        <f t="shared" si="519"/>
        <v>0</v>
      </c>
      <c r="V880" s="106">
        <f t="shared" si="519"/>
        <v>0</v>
      </c>
      <c r="W880" s="106">
        <f t="shared" si="519"/>
        <v>0</v>
      </c>
      <c r="X880" s="106">
        <f t="shared" si="519"/>
        <v>0</v>
      </c>
      <c r="Y880" s="98">
        <f t="shared" si="509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517"/>
        <v>852</v>
      </c>
      <c r="C881" s="97">
        <v>37602</v>
      </c>
      <c r="E881" s="107" t="s">
        <v>279</v>
      </c>
      <c r="G881" s="118"/>
      <c r="H881" s="106"/>
      <c r="I881" s="98">
        <f>'DepExp. Class.'!G$80</f>
        <v>3221562.5921501918</v>
      </c>
      <c r="J881" s="106">
        <f t="shared" ref="J881:X881" si="520">+J80+J347+J614</f>
        <v>1956115.5620011608</v>
      </c>
      <c r="K881" s="106">
        <f t="shared" si="520"/>
        <v>657797.20401784021</v>
      </c>
      <c r="L881" s="106">
        <f t="shared" si="520"/>
        <v>12277.906282121923</v>
      </c>
      <c r="M881" s="106">
        <f t="shared" si="520"/>
        <v>311695.96015621221</v>
      </c>
      <c r="N881" s="106">
        <f t="shared" si="520"/>
        <v>283675.95969285647</v>
      </c>
      <c r="O881" s="106">
        <f t="shared" si="520"/>
        <v>0</v>
      </c>
      <c r="P881" s="106">
        <f t="shared" si="520"/>
        <v>0</v>
      </c>
      <c r="Q881" s="106">
        <f t="shared" si="520"/>
        <v>0</v>
      </c>
      <c r="R881" s="106">
        <f t="shared" si="520"/>
        <v>0</v>
      </c>
      <c r="S881" s="106">
        <f t="shared" si="520"/>
        <v>0</v>
      </c>
      <c r="T881" s="106">
        <f t="shared" si="520"/>
        <v>0</v>
      </c>
      <c r="U881" s="106">
        <f t="shared" si="520"/>
        <v>0</v>
      </c>
      <c r="V881" s="106">
        <f t="shared" si="520"/>
        <v>0</v>
      </c>
      <c r="W881" s="106">
        <f t="shared" si="520"/>
        <v>0</v>
      </c>
      <c r="X881" s="106">
        <f t="shared" si="520"/>
        <v>0</v>
      </c>
      <c r="Y881" s="98">
        <f t="shared" si="509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si="517"/>
        <v>853</v>
      </c>
      <c r="C882" s="97">
        <v>37603</v>
      </c>
      <c r="E882" s="107" t="s">
        <v>639</v>
      </c>
      <c r="G882" s="118"/>
      <c r="H882" s="106"/>
      <c r="I882" s="98">
        <f>'DepExp. Class.'!G$81</f>
        <v>197983.91978842852</v>
      </c>
      <c r="J882" s="106">
        <f t="shared" ref="J882:X882" si="521">+J81+J348+J615</f>
        <v>120214.77635349924</v>
      </c>
      <c r="K882" s="106">
        <f t="shared" si="521"/>
        <v>40425.49699163164</v>
      </c>
      <c r="L882" s="106">
        <f t="shared" si="521"/>
        <v>754.54936633934642</v>
      </c>
      <c r="M882" s="106">
        <f t="shared" si="521"/>
        <v>19155.545238919804</v>
      </c>
      <c r="N882" s="106">
        <f t="shared" si="521"/>
        <v>17433.551838038478</v>
      </c>
      <c r="O882" s="106">
        <f t="shared" si="521"/>
        <v>0</v>
      </c>
      <c r="P882" s="106">
        <f t="shared" si="521"/>
        <v>0</v>
      </c>
      <c r="Q882" s="106">
        <f t="shared" si="521"/>
        <v>0</v>
      </c>
      <c r="R882" s="106">
        <f t="shared" si="521"/>
        <v>0</v>
      </c>
      <c r="S882" s="106">
        <f t="shared" si="521"/>
        <v>0</v>
      </c>
      <c r="T882" s="106">
        <f t="shared" si="521"/>
        <v>0</v>
      </c>
      <c r="U882" s="106">
        <f t="shared" si="521"/>
        <v>0</v>
      </c>
      <c r="V882" s="106">
        <f t="shared" si="521"/>
        <v>0</v>
      </c>
      <c r="W882" s="106">
        <f t="shared" si="521"/>
        <v>0</v>
      </c>
      <c r="X882" s="106">
        <f t="shared" si="521"/>
        <v>0</v>
      </c>
      <c r="Y882" s="98">
        <f t="shared" ref="Y882:Y883" si="522">SUM(J882:X882)-I882</f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517"/>
        <v>854</v>
      </c>
      <c r="C883" s="97">
        <v>37604</v>
      </c>
      <c r="E883" s="107" t="s">
        <v>640</v>
      </c>
      <c r="G883" s="118"/>
      <c r="H883" s="106"/>
      <c r="I883" s="98">
        <f>'DepExp. Class.'!G$82</f>
        <v>528575.59200000006</v>
      </c>
      <c r="J883" s="106">
        <f t="shared" ref="J883:X883" si="523">+J82+J349+J616</f>
        <v>320948.27017316339</v>
      </c>
      <c r="K883" s="106">
        <f t="shared" si="523"/>
        <v>107927.60860114459</v>
      </c>
      <c r="L883" s="106">
        <f t="shared" si="523"/>
        <v>2014.4887445013378</v>
      </c>
      <c r="M883" s="106">
        <f t="shared" si="523"/>
        <v>51141.293068471707</v>
      </c>
      <c r="N883" s="106">
        <f t="shared" si="523"/>
        <v>46543.931412719001</v>
      </c>
      <c r="O883" s="106">
        <f t="shared" si="523"/>
        <v>0</v>
      </c>
      <c r="P883" s="106">
        <f t="shared" si="523"/>
        <v>0</v>
      </c>
      <c r="Q883" s="106">
        <f t="shared" si="523"/>
        <v>0</v>
      </c>
      <c r="R883" s="106">
        <f t="shared" si="523"/>
        <v>0</v>
      </c>
      <c r="S883" s="106">
        <f t="shared" si="523"/>
        <v>0</v>
      </c>
      <c r="T883" s="106">
        <f t="shared" si="523"/>
        <v>0</v>
      </c>
      <c r="U883" s="106">
        <f t="shared" si="523"/>
        <v>0</v>
      </c>
      <c r="V883" s="106">
        <f t="shared" si="523"/>
        <v>0</v>
      </c>
      <c r="W883" s="106">
        <f t="shared" si="523"/>
        <v>0</v>
      </c>
      <c r="X883" s="106">
        <f t="shared" si="523"/>
        <v>0</v>
      </c>
      <c r="Y883" s="98">
        <f t="shared" si="522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517"/>
        <v>855</v>
      </c>
      <c r="C884" s="97">
        <v>37800</v>
      </c>
      <c r="E884" s="107" t="s">
        <v>280</v>
      </c>
      <c r="G884" s="118"/>
      <c r="H884" s="106"/>
      <c r="I884" s="98">
        <f>'DepExp. Class.'!G$83</f>
        <v>515882.48482403765</v>
      </c>
      <c r="J884" s="106">
        <f t="shared" ref="J884:X884" si="524">+J83+J350+J617</f>
        <v>313241.0834378975</v>
      </c>
      <c r="K884" s="106">
        <f t="shared" si="524"/>
        <v>105335.85687451613</v>
      </c>
      <c r="L884" s="106">
        <f t="shared" si="524"/>
        <v>1966.1132199297729</v>
      </c>
      <c r="M884" s="106">
        <f t="shared" si="524"/>
        <v>49913.196418039508</v>
      </c>
      <c r="N884" s="106">
        <f t="shared" si="524"/>
        <v>45426.234873654663</v>
      </c>
      <c r="O884" s="106">
        <f t="shared" si="524"/>
        <v>0</v>
      </c>
      <c r="P884" s="106">
        <f t="shared" si="524"/>
        <v>0</v>
      </c>
      <c r="Q884" s="106">
        <f t="shared" si="524"/>
        <v>0</v>
      </c>
      <c r="R884" s="106">
        <f t="shared" si="524"/>
        <v>0</v>
      </c>
      <c r="S884" s="106">
        <f t="shared" si="524"/>
        <v>0</v>
      </c>
      <c r="T884" s="106">
        <f t="shared" si="524"/>
        <v>0</v>
      </c>
      <c r="U884" s="106">
        <f t="shared" si="524"/>
        <v>0</v>
      </c>
      <c r="V884" s="106">
        <f t="shared" si="524"/>
        <v>0</v>
      </c>
      <c r="W884" s="106">
        <f t="shared" si="524"/>
        <v>0</v>
      </c>
      <c r="X884" s="106">
        <f t="shared" si="524"/>
        <v>0</v>
      </c>
      <c r="Y884" s="98">
        <f t="shared" si="509"/>
        <v>0</v>
      </c>
      <c r="Z884" s="98"/>
      <c r="AA884" s="98"/>
      <c r="AB884" s="98"/>
      <c r="AC884" s="98"/>
      <c r="AD884" s="98"/>
      <c r="AE884" s="98"/>
      <c r="AF884" s="98"/>
      <c r="AG884" s="98"/>
    </row>
    <row r="885" spans="1:33">
      <c r="A885" s="97">
        <f t="shared" si="517"/>
        <v>856</v>
      </c>
      <c r="C885" s="97">
        <v>37900</v>
      </c>
      <c r="E885" s="107" t="s">
        <v>281</v>
      </c>
      <c r="G885" s="118"/>
      <c r="H885" s="106"/>
      <c r="I885" s="98">
        <f>'DepExp. Class.'!G$84</f>
        <v>98422.00217468667</v>
      </c>
      <c r="J885" s="106">
        <f t="shared" ref="J885:X885" si="525">+J84+J351+J618</f>
        <v>59761.31290024647</v>
      </c>
      <c r="K885" s="106">
        <f t="shared" si="525"/>
        <v>20096.371246083916</v>
      </c>
      <c r="L885" s="106">
        <f t="shared" si="525"/>
        <v>375.10248031315166</v>
      </c>
      <c r="M885" s="106">
        <f t="shared" si="525"/>
        <v>9522.6274799336752</v>
      </c>
      <c r="N885" s="106">
        <f t="shared" si="525"/>
        <v>8666.5880681094641</v>
      </c>
      <c r="O885" s="106">
        <f t="shared" si="525"/>
        <v>0</v>
      </c>
      <c r="P885" s="106">
        <f t="shared" si="525"/>
        <v>0</v>
      </c>
      <c r="Q885" s="106">
        <f t="shared" si="525"/>
        <v>0</v>
      </c>
      <c r="R885" s="106">
        <f t="shared" si="525"/>
        <v>0</v>
      </c>
      <c r="S885" s="106">
        <f t="shared" si="525"/>
        <v>0</v>
      </c>
      <c r="T885" s="106">
        <f t="shared" si="525"/>
        <v>0</v>
      </c>
      <c r="U885" s="106">
        <f t="shared" si="525"/>
        <v>0</v>
      </c>
      <c r="V885" s="106">
        <f t="shared" si="525"/>
        <v>0</v>
      </c>
      <c r="W885" s="106">
        <f t="shared" si="525"/>
        <v>0</v>
      </c>
      <c r="X885" s="106">
        <f t="shared" si="525"/>
        <v>0</v>
      </c>
      <c r="Y885" s="98">
        <f t="shared" si="509"/>
        <v>0</v>
      </c>
      <c r="Z885" s="98"/>
      <c r="AA885" s="98"/>
      <c r="AB885" s="98"/>
      <c r="AC885" s="98"/>
      <c r="AD885" s="98"/>
      <c r="AE885" s="98"/>
      <c r="AF885" s="98"/>
      <c r="AG885" s="98"/>
    </row>
    <row r="886" spans="1:33">
      <c r="A886" s="97">
        <f t="shared" si="517"/>
        <v>857</v>
      </c>
      <c r="C886" s="97">
        <v>37905</v>
      </c>
      <c r="E886" s="107" t="s">
        <v>282</v>
      </c>
      <c r="G886" s="118"/>
      <c r="H886" s="106"/>
      <c r="I886" s="98">
        <f>'DepExp. Class.'!G$85</f>
        <v>37355.81315993594</v>
      </c>
      <c r="J886" s="106">
        <f t="shared" ref="J886:X886" si="526">+J85+J352+J619</f>
        <v>22682.249797477089</v>
      </c>
      <c r="K886" s="106">
        <f t="shared" si="526"/>
        <v>7627.5250744136738</v>
      </c>
      <c r="L886" s="106">
        <f t="shared" si="526"/>
        <v>142.36916401615815</v>
      </c>
      <c r="M886" s="106">
        <f t="shared" si="526"/>
        <v>3614.2883204174809</v>
      </c>
      <c r="N886" s="106">
        <f t="shared" si="526"/>
        <v>3289.3808036115374</v>
      </c>
      <c r="O886" s="106">
        <f t="shared" si="526"/>
        <v>0</v>
      </c>
      <c r="P886" s="106">
        <f t="shared" si="526"/>
        <v>0</v>
      </c>
      <c r="Q886" s="106">
        <f t="shared" si="526"/>
        <v>0</v>
      </c>
      <c r="R886" s="106">
        <f t="shared" si="526"/>
        <v>0</v>
      </c>
      <c r="S886" s="106">
        <f t="shared" si="526"/>
        <v>0</v>
      </c>
      <c r="T886" s="106">
        <f t="shared" si="526"/>
        <v>0</v>
      </c>
      <c r="U886" s="106">
        <f t="shared" si="526"/>
        <v>0</v>
      </c>
      <c r="V886" s="106">
        <f t="shared" si="526"/>
        <v>0</v>
      </c>
      <c r="W886" s="106">
        <f t="shared" si="526"/>
        <v>0</v>
      </c>
      <c r="X886" s="106">
        <f t="shared" si="526"/>
        <v>0</v>
      </c>
      <c r="Y886" s="98">
        <f t="shared" si="509"/>
        <v>0</v>
      </c>
      <c r="Z886" s="98"/>
      <c r="AA886" s="98"/>
      <c r="AB886" s="98"/>
      <c r="AC886" s="98"/>
      <c r="AD886" s="98"/>
      <c r="AE886" s="98"/>
      <c r="AF886" s="98"/>
      <c r="AG886" s="98"/>
    </row>
    <row r="887" spans="1:33">
      <c r="A887" s="97">
        <f t="shared" ref="A887:A944" si="527">A886+1</f>
        <v>858</v>
      </c>
      <c r="C887" s="97">
        <v>38000</v>
      </c>
      <c r="E887" s="107" t="s">
        <v>52</v>
      </c>
      <c r="G887" s="118"/>
      <c r="H887" s="106"/>
      <c r="I887" s="98">
        <f>'DepExp. Class.'!G$86</f>
        <v>4632273.5983511461</v>
      </c>
      <c r="J887" s="106">
        <f t="shared" ref="J887:X887" si="528">+J86+J353+J620</f>
        <v>4116092.8013301133</v>
      </c>
      <c r="K887" s="106">
        <f t="shared" si="528"/>
        <v>511141.15635763051</v>
      </c>
      <c r="L887" s="106">
        <f t="shared" si="528"/>
        <v>206.82147679105881</v>
      </c>
      <c r="M887" s="106">
        <f t="shared" si="528"/>
        <v>3046.0522015504098</v>
      </c>
      <c r="N887" s="106">
        <f t="shared" si="528"/>
        <v>1786.7669850608997</v>
      </c>
      <c r="O887" s="106">
        <f t="shared" si="528"/>
        <v>0</v>
      </c>
      <c r="P887" s="106">
        <f t="shared" si="528"/>
        <v>0</v>
      </c>
      <c r="Q887" s="106">
        <f t="shared" si="528"/>
        <v>0</v>
      </c>
      <c r="R887" s="106">
        <f t="shared" si="528"/>
        <v>0</v>
      </c>
      <c r="S887" s="106">
        <f t="shared" si="528"/>
        <v>0</v>
      </c>
      <c r="T887" s="106">
        <f t="shared" si="528"/>
        <v>0</v>
      </c>
      <c r="U887" s="106">
        <f t="shared" si="528"/>
        <v>0</v>
      </c>
      <c r="V887" s="106">
        <f t="shared" si="528"/>
        <v>0</v>
      </c>
      <c r="W887" s="106">
        <f t="shared" si="528"/>
        <v>0</v>
      </c>
      <c r="X887" s="106">
        <f t="shared" si="528"/>
        <v>0</v>
      </c>
      <c r="Y887" s="98">
        <f t="shared" si="509"/>
        <v>0</v>
      </c>
    </row>
    <row r="888" spans="1:33">
      <c r="A888" s="97">
        <f t="shared" si="527"/>
        <v>859</v>
      </c>
      <c r="C888" s="97">
        <v>38100</v>
      </c>
      <c r="E888" s="107" t="s">
        <v>51</v>
      </c>
      <c r="G888" s="118"/>
      <c r="H888" s="106"/>
      <c r="I888" s="98">
        <f>'DepExp. Class.'!G$87</f>
        <v>2443291.1821256573</v>
      </c>
      <c r="J888" s="106">
        <f t="shared" ref="J888:X888" si="529">+J87+J354+J621</f>
        <v>1566880.6621960315</v>
      </c>
      <c r="K888" s="106">
        <f t="shared" si="529"/>
        <v>820354.6220593733</v>
      </c>
      <c r="L888" s="106">
        <f t="shared" si="529"/>
        <v>2300.474250985068</v>
      </c>
      <c r="M888" s="106">
        <f t="shared" si="529"/>
        <v>33881.223389108076</v>
      </c>
      <c r="N888" s="106">
        <f t="shared" si="529"/>
        <v>19874.200230159651</v>
      </c>
      <c r="O888" s="106">
        <f t="shared" si="529"/>
        <v>0</v>
      </c>
      <c r="P888" s="106">
        <f t="shared" si="529"/>
        <v>0</v>
      </c>
      <c r="Q888" s="106">
        <f t="shared" si="529"/>
        <v>0</v>
      </c>
      <c r="R888" s="106">
        <f t="shared" si="529"/>
        <v>0</v>
      </c>
      <c r="S888" s="106">
        <f t="shared" si="529"/>
        <v>0</v>
      </c>
      <c r="T888" s="106">
        <f t="shared" si="529"/>
        <v>0</v>
      </c>
      <c r="U888" s="106">
        <f t="shared" si="529"/>
        <v>0</v>
      </c>
      <c r="V888" s="106">
        <f t="shared" si="529"/>
        <v>0</v>
      </c>
      <c r="W888" s="106">
        <f t="shared" si="529"/>
        <v>0</v>
      </c>
      <c r="X888" s="106">
        <f t="shared" si="529"/>
        <v>0</v>
      </c>
      <c r="Y888" s="98">
        <f t="shared" si="509"/>
        <v>0</v>
      </c>
    </row>
    <row r="889" spans="1:33">
      <c r="A889" s="97">
        <f t="shared" si="527"/>
        <v>860</v>
      </c>
      <c r="C889" s="97">
        <v>38200</v>
      </c>
      <c r="E889" s="107" t="s">
        <v>283</v>
      </c>
      <c r="G889" s="118"/>
      <c r="H889" s="106"/>
      <c r="I889" s="98">
        <f>'DepExp. Class.'!G$88</f>
        <v>1906954.4779561651</v>
      </c>
      <c r="J889" s="106">
        <f t="shared" ref="J889:X889" si="530">+J88+J355+J622</f>
        <v>1222928.3668916274</v>
      </c>
      <c r="K889" s="106">
        <f t="shared" si="530"/>
        <v>640275.26947776787</v>
      </c>
      <c r="L889" s="106">
        <f t="shared" si="530"/>
        <v>1795.4878675255718</v>
      </c>
      <c r="M889" s="106">
        <f t="shared" si="530"/>
        <v>26443.819358559755</v>
      </c>
      <c r="N889" s="106">
        <f t="shared" si="530"/>
        <v>15511.534360684833</v>
      </c>
      <c r="O889" s="106">
        <f t="shared" si="530"/>
        <v>0</v>
      </c>
      <c r="P889" s="106">
        <f t="shared" si="530"/>
        <v>0</v>
      </c>
      <c r="Q889" s="106">
        <f t="shared" si="530"/>
        <v>0</v>
      </c>
      <c r="R889" s="106">
        <f t="shared" si="530"/>
        <v>0</v>
      </c>
      <c r="S889" s="106">
        <f t="shared" si="530"/>
        <v>0</v>
      </c>
      <c r="T889" s="106">
        <f t="shared" si="530"/>
        <v>0</v>
      </c>
      <c r="U889" s="106">
        <f t="shared" si="530"/>
        <v>0</v>
      </c>
      <c r="V889" s="106">
        <f t="shared" si="530"/>
        <v>0</v>
      </c>
      <c r="W889" s="106">
        <f t="shared" si="530"/>
        <v>0</v>
      </c>
      <c r="X889" s="106">
        <f t="shared" si="530"/>
        <v>0</v>
      </c>
      <c r="Y889" s="98">
        <f t="shared" si="509"/>
        <v>0</v>
      </c>
    </row>
    <row r="890" spans="1:33">
      <c r="A890" s="97">
        <f t="shared" si="527"/>
        <v>861</v>
      </c>
      <c r="C890" s="97">
        <v>38300</v>
      </c>
      <c r="E890" s="107" t="s">
        <v>284</v>
      </c>
      <c r="G890" s="118"/>
      <c r="H890" s="106"/>
      <c r="I890" s="98">
        <f>'DepExp. Class.'!G$89</f>
        <v>81287.979868652328</v>
      </c>
      <c r="J890" s="106">
        <f t="shared" ref="J890:X890" si="531">+J89+J356+J623</f>
        <v>52129.915851601982</v>
      </c>
      <c r="K890" s="106">
        <f t="shared" si="531"/>
        <v>27293.091585220907</v>
      </c>
      <c r="L890" s="106">
        <f t="shared" si="531"/>
        <v>76.536479143569338</v>
      </c>
      <c r="M890" s="106">
        <f t="shared" si="531"/>
        <v>1127.2238957548393</v>
      </c>
      <c r="N890" s="106">
        <f t="shared" si="531"/>
        <v>661.21205693104207</v>
      </c>
      <c r="O890" s="106">
        <f t="shared" si="531"/>
        <v>0</v>
      </c>
      <c r="P890" s="106">
        <f t="shared" si="531"/>
        <v>0</v>
      </c>
      <c r="Q890" s="106">
        <f t="shared" si="531"/>
        <v>0</v>
      </c>
      <c r="R890" s="106">
        <f t="shared" si="531"/>
        <v>0</v>
      </c>
      <c r="S890" s="106">
        <f t="shared" si="531"/>
        <v>0</v>
      </c>
      <c r="T890" s="106">
        <f t="shared" si="531"/>
        <v>0</v>
      </c>
      <c r="U890" s="106">
        <f t="shared" si="531"/>
        <v>0</v>
      </c>
      <c r="V890" s="106">
        <f t="shared" si="531"/>
        <v>0</v>
      </c>
      <c r="W890" s="106">
        <f t="shared" si="531"/>
        <v>0</v>
      </c>
      <c r="X890" s="106">
        <f t="shared" si="531"/>
        <v>0</v>
      </c>
      <c r="Y890" s="98">
        <f t="shared" si="509"/>
        <v>0</v>
      </c>
    </row>
    <row r="891" spans="1:33">
      <c r="A891" s="97">
        <f t="shared" si="527"/>
        <v>862</v>
      </c>
      <c r="C891" s="97">
        <v>38400</v>
      </c>
      <c r="E891" s="107" t="s">
        <v>285</v>
      </c>
      <c r="G891" s="118"/>
      <c r="H891" s="106"/>
      <c r="I891" s="98">
        <f>'DepExp. Class.'!G$90</f>
        <v>11080.656080006911</v>
      </c>
      <c r="J891" s="106">
        <f t="shared" ref="J891:X891" si="532">+J90+J357+J624</f>
        <v>7106.0157967347786</v>
      </c>
      <c r="K891" s="106">
        <f t="shared" si="532"/>
        <v>3720.419202256372</v>
      </c>
      <c r="L891" s="106">
        <f t="shared" si="532"/>
        <v>10.432961974634614</v>
      </c>
      <c r="M891" s="106">
        <f t="shared" si="532"/>
        <v>153.6559320850055</v>
      </c>
      <c r="N891" s="106">
        <f t="shared" si="532"/>
        <v>90.132186956121686</v>
      </c>
      <c r="O891" s="106">
        <f t="shared" si="532"/>
        <v>0</v>
      </c>
      <c r="P891" s="106">
        <f t="shared" si="532"/>
        <v>0</v>
      </c>
      <c r="Q891" s="106">
        <f t="shared" si="532"/>
        <v>0</v>
      </c>
      <c r="R891" s="106">
        <f t="shared" si="532"/>
        <v>0</v>
      </c>
      <c r="S891" s="106">
        <f t="shared" si="532"/>
        <v>0</v>
      </c>
      <c r="T891" s="106">
        <f t="shared" si="532"/>
        <v>0</v>
      </c>
      <c r="U891" s="106">
        <f t="shared" si="532"/>
        <v>0</v>
      </c>
      <c r="V891" s="106">
        <f t="shared" si="532"/>
        <v>0</v>
      </c>
      <c r="W891" s="106">
        <f t="shared" si="532"/>
        <v>0</v>
      </c>
      <c r="X891" s="106">
        <f t="shared" si="532"/>
        <v>0</v>
      </c>
      <c r="Y891" s="98">
        <f t="shared" si="509"/>
        <v>0</v>
      </c>
    </row>
    <row r="892" spans="1:33">
      <c r="A892" s="97">
        <f t="shared" si="527"/>
        <v>863</v>
      </c>
      <c r="C892" s="97">
        <v>38500</v>
      </c>
      <c r="E892" s="107" t="s">
        <v>286</v>
      </c>
      <c r="G892" s="118"/>
      <c r="H892" s="106"/>
      <c r="I892" s="98">
        <f>'DepExp. Class.'!G$91</f>
        <v>91283.089030498988</v>
      </c>
      <c r="J892" s="106">
        <f t="shared" ref="J892:X892" si="533">+J91+J358+J625</f>
        <v>0</v>
      </c>
      <c r="K892" s="106">
        <f t="shared" si="533"/>
        <v>90391.862603607457</v>
      </c>
      <c r="L892" s="106">
        <f t="shared" si="533"/>
        <v>36.574981844139053</v>
      </c>
      <c r="M892" s="106">
        <f t="shared" si="533"/>
        <v>538.6737668475173</v>
      </c>
      <c r="N892" s="106">
        <f t="shared" si="533"/>
        <v>315.97767819988172</v>
      </c>
      <c r="O892" s="106">
        <f t="shared" si="533"/>
        <v>0</v>
      </c>
      <c r="P892" s="106">
        <f t="shared" si="533"/>
        <v>0</v>
      </c>
      <c r="Q892" s="106">
        <f t="shared" si="533"/>
        <v>0</v>
      </c>
      <c r="R892" s="106">
        <f t="shared" si="533"/>
        <v>0</v>
      </c>
      <c r="S892" s="106">
        <f t="shared" si="533"/>
        <v>0</v>
      </c>
      <c r="T892" s="106">
        <f t="shared" si="533"/>
        <v>0</v>
      </c>
      <c r="U892" s="106">
        <f t="shared" si="533"/>
        <v>0</v>
      </c>
      <c r="V892" s="106">
        <f t="shared" si="533"/>
        <v>0</v>
      </c>
      <c r="W892" s="106">
        <f t="shared" si="533"/>
        <v>0</v>
      </c>
      <c r="X892" s="106">
        <f t="shared" si="533"/>
        <v>0</v>
      </c>
      <c r="Y892" s="98">
        <f t="shared" si="509"/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527"/>
        <v>864</v>
      </c>
      <c r="C893" s="97">
        <v>38600</v>
      </c>
      <c r="E893" s="107" t="s">
        <v>287</v>
      </c>
      <c r="G893" s="118"/>
      <c r="H893" s="106"/>
      <c r="I893" s="98">
        <f>'DepExp. Class.'!G$92</f>
        <v>0</v>
      </c>
      <c r="J893" s="106">
        <f t="shared" ref="J893:X893" si="534">+J92+J359+J626</f>
        <v>0</v>
      </c>
      <c r="K893" s="106">
        <f t="shared" si="534"/>
        <v>0</v>
      </c>
      <c r="L893" s="106">
        <f t="shared" si="534"/>
        <v>0</v>
      </c>
      <c r="M893" s="106">
        <f t="shared" si="534"/>
        <v>0</v>
      </c>
      <c r="N893" s="106">
        <f t="shared" si="534"/>
        <v>0</v>
      </c>
      <c r="O893" s="106">
        <f t="shared" si="534"/>
        <v>0</v>
      </c>
      <c r="P893" s="106">
        <f t="shared" si="534"/>
        <v>0</v>
      </c>
      <c r="Q893" s="106">
        <f t="shared" si="534"/>
        <v>0</v>
      </c>
      <c r="R893" s="106">
        <f t="shared" si="534"/>
        <v>0</v>
      </c>
      <c r="S893" s="106">
        <f t="shared" si="534"/>
        <v>0</v>
      </c>
      <c r="T893" s="106">
        <f t="shared" si="534"/>
        <v>0</v>
      </c>
      <c r="U893" s="106">
        <f t="shared" si="534"/>
        <v>0</v>
      </c>
      <c r="V893" s="106">
        <f t="shared" si="534"/>
        <v>0</v>
      </c>
      <c r="W893" s="106">
        <f t="shared" si="534"/>
        <v>0</v>
      </c>
      <c r="X893" s="106">
        <f t="shared" si="534"/>
        <v>0</v>
      </c>
      <c r="Y893" s="98">
        <f t="shared" si="509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527"/>
        <v>865</v>
      </c>
      <c r="G894" s="118"/>
      <c r="H894" s="106"/>
      <c r="I894" s="98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98"/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527"/>
        <v>866</v>
      </c>
      <c r="D895" s="97" t="s">
        <v>66</v>
      </c>
      <c r="G895" s="102"/>
      <c r="I895" s="98">
        <f>'DepExp. Class.'!G$94</f>
        <v>17168480.085394651</v>
      </c>
      <c r="J895" s="106">
        <f>+J94+J361+J628</f>
        <v>11824097.015092401</v>
      </c>
      <c r="K895" s="106">
        <f t="shared" ref="K895:X895" si="535">+K94+K361+K628</f>
        <v>3727133.981445286</v>
      </c>
      <c r="L895" s="106">
        <f t="shared" si="535"/>
        <v>34924.4476059812</v>
      </c>
      <c r="M895" s="106">
        <f t="shared" si="535"/>
        <v>839438.34594607097</v>
      </c>
      <c r="N895" s="106">
        <f t="shared" si="535"/>
        <v>742886.29530490737</v>
      </c>
      <c r="O895" s="106">
        <f t="shared" si="535"/>
        <v>0</v>
      </c>
      <c r="P895" s="106">
        <f t="shared" si="535"/>
        <v>0</v>
      </c>
      <c r="Q895" s="106">
        <f t="shared" si="535"/>
        <v>0</v>
      </c>
      <c r="R895" s="106">
        <f t="shared" si="535"/>
        <v>0</v>
      </c>
      <c r="S895" s="106">
        <f t="shared" si="535"/>
        <v>0</v>
      </c>
      <c r="T895" s="106">
        <f t="shared" si="535"/>
        <v>0</v>
      </c>
      <c r="U895" s="106">
        <f t="shared" si="535"/>
        <v>0</v>
      </c>
      <c r="V895" s="106">
        <f t="shared" si="535"/>
        <v>0</v>
      </c>
      <c r="W895" s="106">
        <f t="shared" si="535"/>
        <v>0</v>
      </c>
      <c r="X895" s="106">
        <f t="shared" si="535"/>
        <v>0</v>
      </c>
      <c r="Y895" s="98">
        <f>SUM(J895:X895)-I895</f>
        <v>0</v>
      </c>
    </row>
    <row r="896" spans="1:33">
      <c r="A896" s="97">
        <f t="shared" si="527"/>
        <v>867</v>
      </c>
      <c r="G896" s="102"/>
      <c r="N896" s="105"/>
      <c r="O896" s="105"/>
      <c r="Q896" s="103"/>
      <c r="R896" s="103"/>
      <c r="S896" s="103"/>
      <c r="T896" s="103"/>
      <c r="U896" s="103"/>
      <c r="V896" s="103"/>
    </row>
    <row r="897" spans="1:33">
      <c r="A897" s="97">
        <f t="shared" si="527"/>
        <v>868</v>
      </c>
      <c r="D897" s="97" t="s">
        <v>148</v>
      </c>
      <c r="G897" s="102"/>
      <c r="J897" s="98"/>
      <c r="K897" s="105"/>
      <c r="L897" s="105"/>
      <c r="M897" s="105"/>
      <c r="N897" s="103"/>
      <c r="O897" s="103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</row>
    <row r="898" spans="1:33">
      <c r="A898" s="97">
        <f t="shared" si="527"/>
        <v>869</v>
      </c>
      <c r="G898" s="104"/>
      <c r="H898" s="115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5"/>
      <c r="U898" s="105"/>
      <c r="V898" s="105"/>
      <c r="W898" s="103"/>
      <c r="X898" s="103"/>
      <c r="Y898" s="103"/>
    </row>
    <row r="899" spans="1:33">
      <c r="A899" s="97">
        <f t="shared" si="527"/>
        <v>870</v>
      </c>
      <c r="C899" s="97">
        <v>38900</v>
      </c>
      <c r="E899" s="107" t="s">
        <v>115</v>
      </c>
      <c r="G899" s="118"/>
      <c r="H899" s="106"/>
      <c r="I899" s="98">
        <f>'DepExp. Class.'!G$98</f>
        <v>0</v>
      </c>
      <c r="J899" s="106">
        <f t="shared" ref="J899:X899" si="536">+J98+J365+J632</f>
        <v>0</v>
      </c>
      <c r="K899" s="106">
        <f t="shared" si="536"/>
        <v>0</v>
      </c>
      <c r="L899" s="106">
        <f t="shared" si="536"/>
        <v>0</v>
      </c>
      <c r="M899" s="106">
        <f t="shared" si="536"/>
        <v>0</v>
      </c>
      <c r="N899" s="106">
        <f t="shared" si="536"/>
        <v>0</v>
      </c>
      <c r="O899" s="106">
        <f t="shared" si="536"/>
        <v>0</v>
      </c>
      <c r="P899" s="106">
        <f t="shared" si="536"/>
        <v>0</v>
      </c>
      <c r="Q899" s="106">
        <f t="shared" si="536"/>
        <v>0</v>
      </c>
      <c r="R899" s="106">
        <f t="shared" si="536"/>
        <v>0</v>
      </c>
      <c r="S899" s="106">
        <f t="shared" si="536"/>
        <v>0</v>
      </c>
      <c r="T899" s="106">
        <f t="shared" si="536"/>
        <v>0</v>
      </c>
      <c r="U899" s="106">
        <f t="shared" si="536"/>
        <v>0</v>
      </c>
      <c r="V899" s="106">
        <f t="shared" si="536"/>
        <v>0</v>
      </c>
      <c r="W899" s="106">
        <f t="shared" si="536"/>
        <v>0</v>
      </c>
      <c r="X899" s="106">
        <f t="shared" si="536"/>
        <v>0</v>
      </c>
      <c r="Y899" s="98">
        <f t="shared" ref="Y899:Y932" si="537">SUM(J899:X899)-I899</f>
        <v>0</v>
      </c>
    </row>
    <row r="900" spans="1:33">
      <c r="A900" s="97">
        <f t="shared" si="527"/>
        <v>871</v>
      </c>
      <c r="C900" s="97">
        <v>39000</v>
      </c>
      <c r="E900" s="107" t="s">
        <v>291</v>
      </c>
      <c r="G900" s="118"/>
      <c r="H900" s="106"/>
      <c r="I900" s="98">
        <f>'DepExp. Class.'!G$99</f>
        <v>223589.38857253166</v>
      </c>
      <c r="J900" s="106">
        <f t="shared" ref="J900:X900" si="538">+J99+J366+J633</f>
        <v>148120.01222417055</v>
      </c>
      <c r="K900" s="106">
        <f t="shared" si="538"/>
        <v>46621.264016659465</v>
      </c>
      <c r="L900" s="106">
        <f t="shared" si="538"/>
        <v>590.94369203908639</v>
      </c>
      <c r="M900" s="106">
        <f t="shared" si="538"/>
        <v>14847.269532485456</v>
      </c>
      <c r="N900" s="106">
        <f t="shared" si="538"/>
        <v>13409.899107177082</v>
      </c>
      <c r="O900" s="106">
        <f t="shared" si="538"/>
        <v>0</v>
      </c>
      <c r="P900" s="106">
        <f t="shared" si="538"/>
        <v>0</v>
      </c>
      <c r="Q900" s="106">
        <f t="shared" si="538"/>
        <v>0</v>
      </c>
      <c r="R900" s="106">
        <f t="shared" si="538"/>
        <v>0</v>
      </c>
      <c r="S900" s="106">
        <f t="shared" si="538"/>
        <v>0</v>
      </c>
      <c r="T900" s="106">
        <f t="shared" si="538"/>
        <v>0</v>
      </c>
      <c r="U900" s="106">
        <f t="shared" si="538"/>
        <v>0</v>
      </c>
      <c r="V900" s="106">
        <f t="shared" si="538"/>
        <v>0</v>
      </c>
      <c r="W900" s="106">
        <f t="shared" si="538"/>
        <v>0</v>
      </c>
      <c r="X900" s="106">
        <f t="shared" si="538"/>
        <v>0</v>
      </c>
      <c r="Y900" s="98">
        <f t="shared" si="537"/>
        <v>0</v>
      </c>
    </row>
    <row r="901" spans="1:33">
      <c r="A901" s="97">
        <f t="shared" si="527"/>
        <v>872</v>
      </c>
      <c r="C901" s="97">
        <v>39001</v>
      </c>
      <c r="E901" s="107" t="s">
        <v>139</v>
      </c>
      <c r="G901" s="118"/>
      <c r="H901" s="106"/>
      <c r="I901" s="98">
        <f>'DepExp. Class.'!G$100</f>
        <v>4206.6908549999998</v>
      </c>
      <c r="J901" s="106">
        <f t="shared" ref="J901:X901" si="539">+J100+J367+J634</f>
        <v>2786.782972322394</v>
      </c>
      <c r="K901" s="106">
        <f t="shared" si="539"/>
        <v>877.14916275555197</v>
      </c>
      <c r="L901" s="106">
        <f t="shared" si="539"/>
        <v>11.118226320988114</v>
      </c>
      <c r="M901" s="106">
        <f t="shared" si="539"/>
        <v>279.34184785234368</v>
      </c>
      <c r="N901" s="106">
        <f t="shared" si="539"/>
        <v>252.29864574872187</v>
      </c>
      <c r="O901" s="106">
        <f t="shared" si="539"/>
        <v>0</v>
      </c>
      <c r="P901" s="106">
        <f t="shared" si="539"/>
        <v>0</v>
      </c>
      <c r="Q901" s="106">
        <f t="shared" si="539"/>
        <v>0</v>
      </c>
      <c r="R901" s="106">
        <f t="shared" si="539"/>
        <v>0</v>
      </c>
      <c r="S901" s="106">
        <f t="shared" si="539"/>
        <v>0</v>
      </c>
      <c r="T901" s="106">
        <f t="shared" si="539"/>
        <v>0</v>
      </c>
      <c r="U901" s="106">
        <f t="shared" si="539"/>
        <v>0</v>
      </c>
      <c r="V901" s="106">
        <f t="shared" si="539"/>
        <v>0</v>
      </c>
      <c r="W901" s="106">
        <f t="shared" si="539"/>
        <v>0</v>
      </c>
      <c r="X901" s="106">
        <f t="shared" si="539"/>
        <v>0</v>
      </c>
      <c r="Y901" s="98">
        <f t="shared" si="537"/>
        <v>0</v>
      </c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27"/>
        <v>873</v>
      </c>
      <c r="C902" s="97">
        <v>39002</v>
      </c>
      <c r="E902" s="107" t="s">
        <v>278</v>
      </c>
      <c r="G902" s="118"/>
      <c r="H902" s="106"/>
      <c r="I902" s="98">
        <f>'DepExp. Class.'!G$101</f>
        <v>17233.540073999997</v>
      </c>
      <c r="J902" s="106">
        <f t="shared" ref="J902:X902" si="540">+J101+J368+J635</f>
        <v>11416.606945094569</v>
      </c>
      <c r="K902" s="106">
        <f t="shared" si="540"/>
        <v>3593.4148166025266</v>
      </c>
      <c r="L902" s="106">
        <f t="shared" si="540"/>
        <v>45.548010409847492</v>
      </c>
      <c r="M902" s="106">
        <f t="shared" si="540"/>
        <v>1144.3790607019955</v>
      </c>
      <c r="N902" s="106">
        <f t="shared" si="540"/>
        <v>1033.5912411910592</v>
      </c>
      <c r="O902" s="106">
        <f t="shared" si="540"/>
        <v>0</v>
      </c>
      <c r="P902" s="106">
        <f t="shared" si="540"/>
        <v>0</v>
      </c>
      <c r="Q902" s="106">
        <f t="shared" si="540"/>
        <v>0</v>
      </c>
      <c r="R902" s="106">
        <f t="shared" si="540"/>
        <v>0</v>
      </c>
      <c r="S902" s="106">
        <f t="shared" si="540"/>
        <v>0</v>
      </c>
      <c r="T902" s="106">
        <f t="shared" si="540"/>
        <v>0</v>
      </c>
      <c r="U902" s="106">
        <f t="shared" si="540"/>
        <v>0</v>
      </c>
      <c r="V902" s="106">
        <f t="shared" si="540"/>
        <v>0</v>
      </c>
      <c r="W902" s="106">
        <f t="shared" si="540"/>
        <v>0</v>
      </c>
      <c r="X902" s="106">
        <f t="shared" si="540"/>
        <v>0</v>
      </c>
      <c r="Y902" s="98">
        <f t="shared" si="537"/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27"/>
        <v>874</v>
      </c>
      <c r="C903" s="97">
        <v>39003</v>
      </c>
      <c r="E903" s="107" t="s">
        <v>293</v>
      </c>
      <c r="G903" s="118"/>
      <c r="H903" s="106"/>
      <c r="I903" s="98">
        <f>'DepExp. Class.'!G$102</f>
        <v>553.16739800000005</v>
      </c>
      <c r="J903" s="106">
        <f t="shared" ref="J903:X903" si="541">+J102+J369+J636</f>
        <v>366.4537135544478</v>
      </c>
      <c r="K903" s="106">
        <f t="shared" si="541"/>
        <v>115.34251903551568</v>
      </c>
      <c r="L903" s="106">
        <f t="shared" si="541"/>
        <v>1.462013857530329</v>
      </c>
      <c r="M903" s="106">
        <f t="shared" si="541"/>
        <v>36.732626298252868</v>
      </c>
      <c r="N903" s="106">
        <f t="shared" si="541"/>
        <v>33.176525254253384</v>
      </c>
      <c r="O903" s="106">
        <f t="shared" si="541"/>
        <v>0</v>
      </c>
      <c r="P903" s="106">
        <f t="shared" si="541"/>
        <v>0</v>
      </c>
      <c r="Q903" s="106">
        <f t="shared" si="541"/>
        <v>0</v>
      </c>
      <c r="R903" s="106">
        <f t="shared" si="541"/>
        <v>0</v>
      </c>
      <c r="S903" s="106">
        <f t="shared" si="541"/>
        <v>0</v>
      </c>
      <c r="T903" s="106">
        <f t="shared" si="541"/>
        <v>0</v>
      </c>
      <c r="U903" s="106">
        <f t="shared" si="541"/>
        <v>0</v>
      </c>
      <c r="V903" s="106">
        <f t="shared" si="541"/>
        <v>0</v>
      </c>
      <c r="W903" s="106">
        <f t="shared" si="541"/>
        <v>0</v>
      </c>
      <c r="X903" s="106">
        <f t="shared" si="541"/>
        <v>0</v>
      </c>
      <c r="Y903" s="98">
        <f t="shared" si="537"/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27"/>
        <v>875</v>
      </c>
      <c r="C904" s="97">
        <v>39004</v>
      </c>
      <c r="E904" s="107" t="s">
        <v>294</v>
      </c>
      <c r="G904" s="118"/>
      <c r="H904" s="106"/>
      <c r="I904" s="98">
        <f>'DepExp. Class.'!G$103</f>
        <v>0</v>
      </c>
      <c r="J904" s="106">
        <f t="shared" ref="J904:X904" si="542">+J103+J370+J637</f>
        <v>0</v>
      </c>
      <c r="K904" s="106">
        <f t="shared" si="542"/>
        <v>0</v>
      </c>
      <c r="L904" s="106">
        <f t="shared" si="542"/>
        <v>0</v>
      </c>
      <c r="M904" s="106">
        <f t="shared" si="542"/>
        <v>0</v>
      </c>
      <c r="N904" s="106">
        <f t="shared" si="542"/>
        <v>0</v>
      </c>
      <c r="O904" s="106">
        <f t="shared" si="542"/>
        <v>0</v>
      </c>
      <c r="P904" s="106">
        <f t="shared" si="542"/>
        <v>0</v>
      </c>
      <c r="Q904" s="106">
        <f t="shared" si="542"/>
        <v>0</v>
      </c>
      <c r="R904" s="106">
        <f t="shared" si="542"/>
        <v>0</v>
      </c>
      <c r="S904" s="106">
        <f t="shared" si="542"/>
        <v>0</v>
      </c>
      <c r="T904" s="106">
        <f t="shared" si="542"/>
        <v>0</v>
      </c>
      <c r="U904" s="106">
        <f t="shared" si="542"/>
        <v>0</v>
      </c>
      <c r="V904" s="106">
        <f t="shared" si="542"/>
        <v>0</v>
      </c>
      <c r="W904" s="106">
        <f t="shared" si="542"/>
        <v>0</v>
      </c>
      <c r="X904" s="106">
        <f t="shared" si="542"/>
        <v>0</v>
      </c>
      <c r="Y904" s="98">
        <f t="shared" si="537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27"/>
        <v>876</v>
      </c>
      <c r="C905" s="97">
        <v>39009</v>
      </c>
      <c r="E905" s="107" t="s">
        <v>295</v>
      </c>
      <c r="G905" s="118"/>
      <c r="H905" s="106"/>
      <c r="I905" s="98">
        <f>'DepExp. Class.'!G$104</f>
        <v>87668.636499999979</v>
      </c>
      <c r="J905" s="106">
        <f t="shared" ref="J905:X905" si="543">+J104+J371+J638</f>
        <v>58077.351492215006</v>
      </c>
      <c r="K905" s="106">
        <f t="shared" si="543"/>
        <v>18280.038575807303</v>
      </c>
      <c r="L905" s="106">
        <f t="shared" si="543"/>
        <v>231.70700568616877</v>
      </c>
      <c r="M905" s="106">
        <f t="shared" si="543"/>
        <v>5821.5637332839888</v>
      </c>
      <c r="N905" s="106">
        <f t="shared" si="543"/>
        <v>5257.9756930075055</v>
      </c>
      <c r="O905" s="106">
        <f t="shared" si="543"/>
        <v>0</v>
      </c>
      <c r="P905" s="106">
        <f t="shared" si="543"/>
        <v>0</v>
      </c>
      <c r="Q905" s="106">
        <f t="shared" si="543"/>
        <v>0</v>
      </c>
      <c r="R905" s="106">
        <f t="shared" si="543"/>
        <v>0</v>
      </c>
      <c r="S905" s="106">
        <f t="shared" si="543"/>
        <v>0</v>
      </c>
      <c r="T905" s="106">
        <f t="shared" si="543"/>
        <v>0</v>
      </c>
      <c r="U905" s="106">
        <f t="shared" si="543"/>
        <v>0</v>
      </c>
      <c r="V905" s="106">
        <f t="shared" si="543"/>
        <v>0</v>
      </c>
      <c r="W905" s="106">
        <f t="shared" si="543"/>
        <v>0</v>
      </c>
      <c r="X905" s="106">
        <f t="shared" si="543"/>
        <v>0</v>
      </c>
      <c r="Y905" s="98">
        <f t="shared" si="537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27"/>
        <v>877</v>
      </c>
      <c r="C906" s="97">
        <v>39100</v>
      </c>
      <c r="E906" s="107" t="s">
        <v>296</v>
      </c>
      <c r="G906" s="118"/>
      <c r="H906" s="106"/>
      <c r="I906" s="98">
        <f>'DepExp. Class.'!G$105</f>
        <v>0</v>
      </c>
      <c r="J906" s="106">
        <f t="shared" ref="J906:X906" si="544">+J105+J372+J639</f>
        <v>0</v>
      </c>
      <c r="K906" s="106">
        <f t="shared" si="544"/>
        <v>0</v>
      </c>
      <c r="L906" s="106">
        <f t="shared" si="544"/>
        <v>0</v>
      </c>
      <c r="M906" s="106">
        <f t="shared" si="544"/>
        <v>0</v>
      </c>
      <c r="N906" s="106">
        <f t="shared" si="544"/>
        <v>0</v>
      </c>
      <c r="O906" s="106">
        <f t="shared" si="544"/>
        <v>0</v>
      </c>
      <c r="P906" s="106">
        <f t="shared" si="544"/>
        <v>0</v>
      </c>
      <c r="Q906" s="106">
        <f t="shared" si="544"/>
        <v>0</v>
      </c>
      <c r="R906" s="106">
        <f t="shared" si="544"/>
        <v>0</v>
      </c>
      <c r="S906" s="106">
        <f t="shared" si="544"/>
        <v>0</v>
      </c>
      <c r="T906" s="106">
        <f t="shared" si="544"/>
        <v>0</v>
      </c>
      <c r="U906" s="106">
        <f t="shared" si="544"/>
        <v>0</v>
      </c>
      <c r="V906" s="106">
        <f t="shared" si="544"/>
        <v>0</v>
      </c>
      <c r="W906" s="106">
        <f t="shared" si="544"/>
        <v>0</v>
      </c>
      <c r="X906" s="106">
        <f t="shared" si="544"/>
        <v>0</v>
      </c>
      <c r="Y906" s="98">
        <f t="shared" si="537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27"/>
        <v>878</v>
      </c>
      <c r="C907" s="97">
        <v>39102</v>
      </c>
      <c r="E907" s="107" t="s">
        <v>297</v>
      </c>
      <c r="G907" s="118"/>
      <c r="H907" s="106"/>
      <c r="I907" s="98">
        <f>'DepExp. Class.'!G$106</f>
        <v>0</v>
      </c>
      <c r="J907" s="106">
        <f t="shared" ref="J907:X907" si="545">+J106+J373+J640</f>
        <v>0</v>
      </c>
      <c r="K907" s="106">
        <f t="shared" si="545"/>
        <v>0</v>
      </c>
      <c r="L907" s="106">
        <f t="shared" si="545"/>
        <v>0</v>
      </c>
      <c r="M907" s="106">
        <f t="shared" si="545"/>
        <v>0</v>
      </c>
      <c r="N907" s="106">
        <f t="shared" si="545"/>
        <v>0</v>
      </c>
      <c r="O907" s="106">
        <f t="shared" si="545"/>
        <v>0</v>
      </c>
      <c r="P907" s="106">
        <f t="shared" si="545"/>
        <v>0</v>
      </c>
      <c r="Q907" s="106">
        <f t="shared" si="545"/>
        <v>0</v>
      </c>
      <c r="R907" s="106">
        <f t="shared" si="545"/>
        <v>0</v>
      </c>
      <c r="S907" s="106">
        <f t="shared" si="545"/>
        <v>0</v>
      </c>
      <c r="T907" s="106">
        <f t="shared" si="545"/>
        <v>0</v>
      </c>
      <c r="U907" s="106">
        <f t="shared" si="545"/>
        <v>0</v>
      </c>
      <c r="V907" s="106">
        <f t="shared" si="545"/>
        <v>0</v>
      </c>
      <c r="W907" s="106">
        <f t="shared" si="545"/>
        <v>0</v>
      </c>
      <c r="X907" s="106">
        <f t="shared" si="545"/>
        <v>0</v>
      </c>
      <c r="Y907" s="98">
        <f t="shared" si="537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27"/>
        <v>879</v>
      </c>
      <c r="C908" s="97">
        <v>39103</v>
      </c>
      <c r="E908" s="107" t="s">
        <v>298</v>
      </c>
      <c r="G908" s="118"/>
      <c r="H908" s="106"/>
      <c r="I908" s="98">
        <f>'DepExp. Class.'!G$107</f>
        <v>3749.7305918296452</v>
      </c>
      <c r="J908" s="106">
        <f t="shared" ref="J908:X908" si="546">+J107+J374+J641</f>
        <v>2484.0630615123314</v>
      </c>
      <c r="K908" s="106">
        <f t="shared" si="546"/>
        <v>781.86706904618825</v>
      </c>
      <c r="L908" s="106">
        <f t="shared" si="546"/>
        <v>9.9104866032982351</v>
      </c>
      <c r="M908" s="106">
        <f t="shared" si="546"/>
        <v>248.99777724934705</v>
      </c>
      <c r="N908" s="106">
        <f t="shared" si="546"/>
        <v>224.89219741847964</v>
      </c>
      <c r="O908" s="106">
        <f t="shared" si="546"/>
        <v>0</v>
      </c>
      <c r="P908" s="106">
        <f t="shared" si="546"/>
        <v>0</v>
      </c>
      <c r="Q908" s="106">
        <f t="shared" si="546"/>
        <v>0</v>
      </c>
      <c r="R908" s="106">
        <f t="shared" si="546"/>
        <v>0</v>
      </c>
      <c r="S908" s="106">
        <f t="shared" si="546"/>
        <v>0</v>
      </c>
      <c r="T908" s="106">
        <f t="shared" si="546"/>
        <v>0</v>
      </c>
      <c r="U908" s="106">
        <f t="shared" si="546"/>
        <v>0</v>
      </c>
      <c r="V908" s="106">
        <f t="shared" si="546"/>
        <v>0</v>
      </c>
      <c r="W908" s="106">
        <f t="shared" si="546"/>
        <v>0</v>
      </c>
      <c r="X908" s="106">
        <f t="shared" si="546"/>
        <v>0</v>
      </c>
      <c r="Y908" s="98">
        <f t="shared" si="537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27"/>
        <v>880</v>
      </c>
      <c r="C909" s="97">
        <v>39200</v>
      </c>
      <c r="E909" s="107" t="s">
        <v>299</v>
      </c>
      <c r="G909" s="118"/>
      <c r="H909" s="106"/>
      <c r="I909" s="98">
        <f>'DepExp. Class.'!G$108</f>
        <v>0</v>
      </c>
      <c r="J909" s="106">
        <f t="shared" ref="J909:X909" si="547">+J108+J375+J642</f>
        <v>0</v>
      </c>
      <c r="K909" s="106">
        <f t="shared" si="547"/>
        <v>0</v>
      </c>
      <c r="L909" s="106">
        <f t="shared" si="547"/>
        <v>0</v>
      </c>
      <c r="M909" s="106">
        <f t="shared" si="547"/>
        <v>0</v>
      </c>
      <c r="N909" s="106">
        <f t="shared" si="547"/>
        <v>0</v>
      </c>
      <c r="O909" s="106">
        <f t="shared" si="547"/>
        <v>0</v>
      </c>
      <c r="P909" s="106">
        <f t="shared" si="547"/>
        <v>0</v>
      </c>
      <c r="Q909" s="106">
        <f t="shared" si="547"/>
        <v>0</v>
      </c>
      <c r="R909" s="106">
        <f t="shared" si="547"/>
        <v>0</v>
      </c>
      <c r="S909" s="106">
        <f t="shared" si="547"/>
        <v>0</v>
      </c>
      <c r="T909" s="106">
        <f t="shared" si="547"/>
        <v>0</v>
      </c>
      <c r="U909" s="106">
        <f t="shared" si="547"/>
        <v>0</v>
      </c>
      <c r="V909" s="106">
        <f t="shared" si="547"/>
        <v>0</v>
      </c>
      <c r="W909" s="106">
        <f t="shared" si="547"/>
        <v>0</v>
      </c>
      <c r="X909" s="106">
        <f t="shared" si="547"/>
        <v>0</v>
      </c>
      <c r="Y909" s="98">
        <f t="shared" si="537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27"/>
        <v>881</v>
      </c>
      <c r="C910" s="97">
        <v>39201</v>
      </c>
      <c r="E910" s="107" t="s">
        <v>300</v>
      </c>
      <c r="G910" s="118"/>
      <c r="H910" s="106"/>
      <c r="I910" s="98">
        <f>'DepExp. Class.'!G$109</f>
        <v>528.64142084507387</v>
      </c>
      <c r="J910" s="106">
        <f t="shared" ref="J910:X910" si="548">+J109+J376+J643</f>
        <v>350.20612658625436</v>
      </c>
      <c r="K910" s="106">
        <f t="shared" si="548"/>
        <v>110.2285372696259</v>
      </c>
      <c r="L910" s="106">
        <f t="shared" si="548"/>
        <v>1.3971920357823049</v>
      </c>
      <c r="M910" s="106">
        <f t="shared" si="548"/>
        <v>35.103998948397027</v>
      </c>
      <c r="N910" s="106">
        <f t="shared" si="548"/>
        <v>31.705566005014237</v>
      </c>
      <c r="O910" s="106">
        <f t="shared" si="548"/>
        <v>0</v>
      </c>
      <c r="P910" s="106">
        <f t="shared" si="548"/>
        <v>0</v>
      </c>
      <c r="Q910" s="106">
        <f t="shared" si="548"/>
        <v>0</v>
      </c>
      <c r="R910" s="106">
        <f t="shared" si="548"/>
        <v>0</v>
      </c>
      <c r="S910" s="106">
        <f t="shared" si="548"/>
        <v>0</v>
      </c>
      <c r="T910" s="106">
        <f t="shared" si="548"/>
        <v>0</v>
      </c>
      <c r="U910" s="106">
        <f t="shared" si="548"/>
        <v>0</v>
      </c>
      <c r="V910" s="106">
        <f t="shared" si="548"/>
        <v>0</v>
      </c>
      <c r="W910" s="106">
        <f t="shared" si="548"/>
        <v>0</v>
      </c>
      <c r="X910" s="106">
        <f t="shared" si="548"/>
        <v>0</v>
      </c>
      <c r="Y910" s="98">
        <f t="shared" si="537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27"/>
        <v>882</v>
      </c>
      <c r="C911" s="97">
        <v>39202</v>
      </c>
      <c r="E911" s="107" t="s">
        <v>186</v>
      </c>
      <c r="G911" s="118"/>
      <c r="H911" s="106"/>
      <c r="I911" s="98">
        <f>'DepExp. Class.'!G$110</f>
        <v>0</v>
      </c>
      <c r="J911" s="106">
        <f t="shared" ref="J911:X911" si="549">+J110+J377+J644</f>
        <v>0</v>
      </c>
      <c r="K911" s="106">
        <f t="shared" si="549"/>
        <v>0</v>
      </c>
      <c r="L911" s="106">
        <f t="shared" si="549"/>
        <v>0</v>
      </c>
      <c r="M911" s="106">
        <f t="shared" si="549"/>
        <v>0</v>
      </c>
      <c r="N911" s="106">
        <f t="shared" si="549"/>
        <v>0</v>
      </c>
      <c r="O911" s="106">
        <f t="shared" si="549"/>
        <v>0</v>
      </c>
      <c r="P911" s="106">
        <f t="shared" si="549"/>
        <v>0</v>
      </c>
      <c r="Q911" s="106">
        <f t="shared" si="549"/>
        <v>0</v>
      </c>
      <c r="R911" s="106">
        <f t="shared" si="549"/>
        <v>0</v>
      </c>
      <c r="S911" s="106">
        <f t="shared" si="549"/>
        <v>0</v>
      </c>
      <c r="T911" s="106">
        <f t="shared" si="549"/>
        <v>0</v>
      </c>
      <c r="U911" s="106">
        <f t="shared" si="549"/>
        <v>0</v>
      </c>
      <c r="V911" s="106">
        <f t="shared" si="549"/>
        <v>0</v>
      </c>
      <c r="W911" s="106">
        <f t="shared" si="549"/>
        <v>0</v>
      </c>
      <c r="X911" s="106">
        <f t="shared" si="549"/>
        <v>0</v>
      </c>
      <c r="Y911" s="98">
        <f t="shared" si="537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27"/>
        <v>883</v>
      </c>
      <c r="C912" s="97">
        <v>39300</v>
      </c>
      <c r="E912" s="107" t="s">
        <v>301</v>
      </c>
      <c r="G912" s="118"/>
      <c r="H912" s="106"/>
      <c r="I912" s="98">
        <f>'DepExp. Class.'!G$111</f>
        <v>238457.84729509498</v>
      </c>
      <c r="J912" s="106">
        <f t="shared" ref="J912:X912" si="550">+J111+J378+J645</f>
        <v>157969.83694886332</v>
      </c>
      <c r="K912" s="106">
        <f t="shared" si="550"/>
        <v>49721.528944485231</v>
      </c>
      <c r="L912" s="106">
        <f t="shared" si="550"/>
        <v>630.24082482583322</v>
      </c>
      <c r="M912" s="106">
        <f t="shared" si="550"/>
        <v>15834.597310408688</v>
      </c>
      <c r="N912" s="106">
        <f t="shared" si="550"/>
        <v>14301.64326651191</v>
      </c>
      <c r="O912" s="106">
        <f t="shared" si="550"/>
        <v>0</v>
      </c>
      <c r="P912" s="106">
        <f t="shared" si="550"/>
        <v>0</v>
      </c>
      <c r="Q912" s="106">
        <f t="shared" si="550"/>
        <v>0</v>
      </c>
      <c r="R912" s="106">
        <f t="shared" si="550"/>
        <v>0</v>
      </c>
      <c r="S912" s="106">
        <f t="shared" si="550"/>
        <v>0</v>
      </c>
      <c r="T912" s="106">
        <f t="shared" si="550"/>
        <v>0</v>
      </c>
      <c r="U912" s="106">
        <f t="shared" si="550"/>
        <v>0</v>
      </c>
      <c r="V912" s="106">
        <f t="shared" si="550"/>
        <v>0</v>
      </c>
      <c r="W912" s="106">
        <f t="shared" si="550"/>
        <v>0</v>
      </c>
      <c r="X912" s="106">
        <f t="shared" si="550"/>
        <v>0</v>
      </c>
      <c r="Y912" s="98">
        <f t="shared" si="537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27"/>
        <v>884</v>
      </c>
      <c r="C913" s="97">
        <v>39400</v>
      </c>
      <c r="E913" s="107" t="s">
        <v>302</v>
      </c>
      <c r="G913" s="118"/>
      <c r="H913" s="106"/>
      <c r="I913" s="98">
        <f>'DepExp. Class.'!G$112</f>
        <v>0</v>
      </c>
      <c r="J913" s="106">
        <f t="shared" ref="J913:X913" si="551">+J112+J379+J646</f>
        <v>0</v>
      </c>
      <c r="K913" s="106">
        <f t="shared" si="551"/>
        <v>0</v>
      </c>
      <c r="L913" s="106">
        <f t="shared" si="551"/>
        <v>0</v>
      </c>
      <c r="M913" s="106">
        <f t="shared" si="551"/>
        <v>0</v>
      </c>
      <c r="N913" s="106">
        <f t="shared" si="551"/>
        <v>0</v>
      </c>
      <c r="O913" s="106">
        <f t="shared" si="551"/>
        <v>0</v>
      </c>
      <c r="P913" s="106">
        <f t="shared" si="551"/>
        <v>0</v>
      </c>
      <c r="Q913" s="106">
        <f t="shared" si="551"/>
        <v>0</v>
      </c>
      <c r="R913" s="106">
        <f t="shared" si="551"/>
        <v>0</v>
      </c>
      <c r="S913" s="106">
        <f t="shared" si="551"/>
        <v>0</v>
      </c>
      <c r="T913" s="106">
        <f t="shared" si="551"/>
        <v>0</v>
      </c>
      <c r="U913" s="106">
        <f t="shared" si="551"/>
        <v>0</v>
      </c>
      <c r="V913" s="106">
        <f t="shared" si="551"/>
        <v>0</v>
      </c>
      <c r="W913" s="106">
        <f t="shared" si="551"/>
        <v>0</v>
      </c>
      <c r="X913" s="106">
        <f t="shared" si="551"/>
        <v>0</v>
      </c>
      <c r="Y913" s="98">
        <f t="shared" si="537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27"/>
        <v>885</v>
      </c>
      <c r="C914" s="97">
        <v>39600</v>
      </c>
      <c r="E914" s="107" t="s">
        <v>303</v>
      </c>
      <c r="G914" s="118"/>
      <c r="H914" s="106"/>
      <c r="I914" s="98">
        <f>'DepExp. Class.'!G$113</f>
        <v>0</v>
      </c>
      <c r="J914" s="106">
        <f t="shared" ref="J914:X914" si="552">+J113+J380+J647</f>
        <v>0</v>
      </c>
      <c r="K914" s="106">
        <f t="shared" si="552"/>
        <v>0</v>
      </c>
      <c r="L914" s="106">
        <f t="shared" si="552"/>
        <v>0</v>
      </c>
      <c r="M914" s="106">
        <f t="shared" si="552"/>
        <v>0</v>
      </c>
      <c r="N914" s="106">
        <f t="shared" si="552"/>
        <v>0</v>
      </c>
      <c r="O914" s="106">
        <f t="shared" si="552"/>
        <v>0</v>
      </c>
      <c r="P914" s="106">
        <f t="shared" si="552"/>
        <v>0</v>
      </c>
      <c r="Q914" s="106">
        <f t="shared" si="552"/>
        <v>0</v>
      </c>
      <c r="R914" s="106">
        <f t="shared" si="552"/>
        <v>0</v>
      </c>
      <c r="S914" s="106">
        <f t="shared" si="552"/>
        <v>0</v>
      </c>
      <c r="T914" s="106">
        <f t="shared" si="552"/>
        <v>0</v>
      </c>
      <c r="U914" s="106">
        <f t="shared" si="552"/>
        <v>0</v>
      </c>
      <c r="V914" s="106">
        <f t="shared" si="552"/>
        <v>0</v>
      </c>
      <c r="W914" s="106">
        <f t="shared" si="552"/>
        <v>0</v>
      </c>
      <c r="X914" s="106">
        <f t="shared" si="552"/>
        <v>0</v>
      </c>
      <c r="Y914" s="98">
        <f t="shared" si="537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27"/>
        <v>886</v>
      </c>
      <c r="C915" s="97">
        <v>39603</v>
      </c>
      <c r="E915" s="107" t="s">
        <v>304</v>
      </c>
      <c r="G915" s="118"/>
      <c r="H915" s="106"/>
      <c r="I915" s="98">
        <f>'DepExp. Class.'!G$114</f>
        <v>0</v>
      </c>
      <c r="J915" s="106">
        <f t="shared" ref="J915:X915" si="553">+J114+J381+J648</f>
        <v>0</v>
      </c>
      <c r="K915" s="106">
        <f t="shared" si="553"/>
        <v>0</v>
      </c>
      <c r="L915" s="106">
        <f t="shared" si="553"/>
        <v>0</v>
      </c>
      <c r="M915" s="106">
        <f t="shared" si="553"/>
        <v>0</v>
      </c>
      <c r="N915" s="106">
        <f t="shared" si="553"/>
        <v>0</v>
      </c>
      <c r="O915" s="106">
        <f t="shared" si="553"/>
        <v>0</v>
      </c>
      <c r="P915" s="106">
        <f t="shared" si="553"/>
        <v>0</v>
      </c>
      <c r="Q915" s="106">
        <f t="shared" si="553"/>
        <v>0</v>
      </c>
      <c r="R915" s="106">
        <f t="shared" si="553"/>
        <v>0</v>
      </c>
      <c r="S915" s="106">
        <f t="shared" si="553"/>
        <v>0</v>
      </c>
      <c r="T915" s="106">
        <f t="shared" si="553"/>
        <v>0</v>
      </c>
      <c r="U915" s="106">
        <f t="shared" si="553"/>
        <v>0</v>
      </c>
      <c r="V915" s="106">
        <f t="shared" si="553"/>
        <v>0</v>
      </c>
      <c r="W915" s="106">
        <f t="shared" si="553"/>
        <v>0</v>
      </c>
      <c r="X915" s="106">
        <f t="shared" si="553"/>
        <v>0</v>
      </c>
      <c r="Y915" s="98">
        <f t="shared" si="537"/>
        <v>0</v>
      </c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27"/>
        <v>887</v>
      </c>
      <c r="C916" s="97">
        <v>39604</v>
      </c>
      <c r="E916" s="98" t="s">
        <v>305</v>
      </c>
      <c r="G916" s="118"/>
      <c r="H916" s="106"/>
      <c r="I916" s="98">
        <f>'DepExp. Class.'!G$115</f>
        <v>0</v>
      </c>
      <c r="J916" s="106">
        <f t="shared" ref="J916:X916" si="554">+J115+J382+J649</f>
        <v>0</v>
      </c>
      <c r="K916" s="106">
        <f t="shared" si="554"/>
        <v>0</v>
      </c>
      <c r="L916" s="106">
        <f t="shared" si="554"/>
        <v>0</v>
      </c>
      <c r="M916" s="106">
        <f t="shared" si="554"/>
        <v>0</v>
      </c>
      <c r="N916" s="106">
        <f t="shared" si="554"/>
        <v>0</v>
      </c>
      <c r="O916" s="106">
        <f t="shared" si="554"/>
        <v>0</v>
      </c>
      <c r="P916" s="106">
        <f t="shared" si="554"/>
        <v>0</v>
      </c>
      <c r="Q916" s="106">
        <f t="shared" si="554"/>
        <v>0</v>
      </c>
      <c r="R916" s="106">
        <f t="shared" si="554"/>
        <v>0</v>
      </c>
      <c r="S916" s="106">
        <f t="shared" si="554"/>
        <v>0</v>
      </c>
      <c r="T916" s="106">
        <f t="shared" si="554"/>
        <v>0</v>
      </c>
      <c r="U916" s="106">
        <f t="shared" si="554"/>
        <v>0</v>
      </c>
      <c r="V916" s="106">
        <f t="shared" si="554"/>
        <v>0</v>
      </c>
      <c r="W916" s="106">
        <f t="shared" si="554"/>
        <v>0</v>
      </c>
      <c r="X916" s="106">
        <f t="shared" si="554"/>
        <v>0</v>
      </c>
      <c r="Y916" s="98">
        <f t="shared" si="537"/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27"/>
        <v>888</v>
      </c>
      <c r="C917" s="97">
        <v>39605</v>
      </c>
      <c r="E917" s="107" t="s">
        <v>306</v>
      </c>
      <c r="G917" s="118"/>
      <c r="H917" s="106"/>
      <c r="I917" s="98">
        <f>'DepExp. Class.'!G$116</f>
        <v>28369.268879000007</v>
      </c>
      <c r="J917" s="106">
        <f t="shared" ref="J917:X917" si="555">+J116+J383+J650</f>
        <v>18793.630949910352</v>
      </c>
      <c r="K917" s="106">
        <f t="shared" si="555"/>
        <v>5915.3575346819707</v>
      </c>
      <c r="L917" s="106">
        <f t="shared" si="555"/>
        <v>74.979589142565331</v>
      </c>
      <c r="M917" s="106">
        <f t="shared" si="555"/>
        <v>1883.8379771740674</v>
      </c>
      <c r="N917" s="106">
        <f t="shared" si="555"/>
        <v>1701.4628280910515</v>
      </c>
      <c r="O917" s="106">
        <f t="shared" si="555"/>
        <v>0</v>
      </c>
      <c r="P917" s="106">
        <f t="shared" si="555"/>
        <v>0</v>
      </c>
      <c r="Q917" s="106">
        <f t="shared" si="555"/>
        <v>0</v>
      </c>
      <c r="R917" s="106">
        <f t="shared" si="555"/>
        <v>0</v>
      </c>
      <c r="S917" s="106">
        <f t="shared" si="555"/>
        <v>0</v>
      </c>
      <c r="T917" s="106">
        <f t="shared" si="555"/>
        <v>0</v>
      </c>
      <c r="U917" s="106">
        <f t="shared" si="555"/>
        <v>0</v>
      </c>
      <c r="V917" s="106">
        <f t="shared" si="555"/>
        <v>0</v>
      </c>
      <c r="W917" s="106">
        <f t="shared" si="555"/>
        <v>0</v>
      </c>
      <c r="X917" s="106">
        <f t="shared" si="555"/>
        <v>0</v>
      </c>
      <c r="Y917" s="98">
        <f t="shared" si="537"/>
        <v>0</v>
      </c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27"/>
        <v>889</v>
      </c>
      <c r="C918" s="97">
        <v>39700</v>
      </c>
      <c r="E918" s="107" t="s">
        <v>307</v>
      </c>
      <c r="G918" s="118"/>
      <c r="H918" s="106"/>
      <c r="I918" s="98">
        <f>'DepExp. Class.'!G$117</f>
        <v>0</v>
      </c>
      <c r="J918" s="106">
        <f t="shared" ref="J918:X918" si="556">+J117+J384+J651</f>
        <v>0</v>
      </c>
      <c r="K918" s="106">
        <f t="shared" si="556"/>
        <v>0</v>
      </c>
      <c r="L918" s="106">
        <f t="shared" si="556"/>
        <v>0</v>
      </c>
      <c r="M918" s="106">
        <f t="shared" si="556"/>
        <v>0</v>
      </c>
      <c r="N918" s="106">
        <f t="shared" si="556"/>
        <v>0</v>
      </c>
      <c r="O918" s="106">
        <f t="shared" si="556"/>
        <v>0</v>
      </c>
      <c r="P918" s="106">
        <f t="shared" si="556"/>
        <v>0</v>
      </c>
      <c r="Q918" s="106">
        <f t="shared" si="556"/>
        <v>0</v>
      </c>
      <c r="R918" s="106">
        <f t="shared" si="556"/>
        <v>0</v>
      </c>
      <c r="S918" s="106">
        <f t="shared" si="556"/>
        <v>0</v>
      </c>
      <c r="T918" s="106">
        <f t="shared" si="556"/>
        <v>0</v>
      </c>
      <c r="U918" s="106">
        <f t="shared" si="556"/>
        <v>0</v>
      </c>
      <c r="V918" s="106">
        <f t="shared" si="556"/>
        <v>0</v>
      </c>
      <c r="W918" s="106">
        <f t="shared" si="556"/>
        <v>0</v>
      </c>
      <c r="X918" s="106">
        <f t="shared" si="556"/>
        <v>0</v>
      </c>
      <c r="Y918" s="98">
        <f t="shared" si="537"/>
        <v>0</v>
      </c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27"/>
        <v>890</v>
      </c>
      <c r="C919" s="97">
        <v>39701</v>
      </c>
      <c r="E919" s="107" t="s">
        <v>308</v>
      </c>
      <c r="G919" s="118"/>
      <c r="H919" s="106"/>
      <c r="I919" s="98">
        <f>'DepExp. Class.'!G$118</f>
        <v>0</v>
      </c>
      <c r="J919" s="106">
        <f t="shared" ref="J919:X919" si="557">+J118+J385+J652</f>
        <v>0</v>
      </c>
      <c r="K919" s="106">
        <f t="shared" si="557"/>
        <v>0</v>
      </c>
      <c r="L919" s="106">
        <f t="shared" si="557"/>
        <v>0</v>
      </c>
      <c r="M919" s="106">
        <f t="shared" si="557"/>
        <v>0</v>
      </c>
      <c r="N919" s="106">
        <f t="shared" si="557"/>
        <v>0</v>
      </c>
      <c r="O919" s="106">
        <f t="shared" si="557"/>
        <v>0</v>
      </c>
      <c r="P919" s="106">
        <f t="shared" si="557"/>
        <v>0</v>
      </c>
      <c r="Q919" s="106">
        <f t="shared" si="557"/>
        <v>0</v>
      </c>
      <c r="R919" s="106">
        <f t="shared" si="557"/>
        <v>0</v>
      </c>
      <c r="S919" s="106">
        <f t="shared" si="557"/>
        <v>0</v>
      </c>
      <c r="T919" s="106">
        <f t="shared" si="557"/>
        <v>0</v>
      </c>
      <c r="U919" s="106">
        <f t="shared" si="557"/>
        <v>0</v>
      </c>
      <c r="V919" s="106">
        <f t="shared" si="557"/>
        <v>0</v>
      </c>
      <c r="W919" s="106">
        <f t="shared" si="557"/>
        <v>0</v>
      </c>
      <c r="X919" s="106">
        <f t="shared" si="557"/>
        <v>0</v>
      </c>
      <c r="Y919" s="98">
        <f t="shared" si="537"/>
        <v>0</v>
      </c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27"/>
        <v>891</v>
      </c>
      <c r="C920" s="97">
        <v>39702</v>
      </c>
      <c r="E920" s="107" t="s">
        <v>309</v>
      </c>
      <c r="G920" s="118"/>
      <c r="H920" s="106"/>
      <c r="I920" s="98">
        <f>'DepExp. Class.'!G$119</f>
        <v>0</v>
      </c>
      <c r="J920" s="106">
        <f t="shared" ref="J920:X920" si="558">+J119+J386+J653</f>
        <v>0</v>
      </c>
      <c r="K920" s="106">
        <f t="shared" si="558"/>
        <v>0</v>
      </c>
      <c r="L920" s="106">
        <f t="shared" si="558"/>
        <v>0</v>
      </c>
      <c r="M920" s="106">
        <f t="shared" si="558"/>
        <v>0</v>
      </c>
      <c r="N920" s="106">
        <f t="shared" si="558"/>
        <v>0</v>
      </c>
      <c r="O920" s="106">
        <f t="shared" si="558"/>
        <v>0</v>
      </c>
      <c r="P920" s="106">
        <f t="shared" si="558"/>
        <v>0</v>
      </c>
      <c r="Q920" s="106">
        <f t="shared" si="558"/>
        <v>0</v>
      </c>
      <c r="R920" s="106">
        <f t="shared" si="558"/>
        <v>0</v>
      </c>
      <c r="S920" s="106">
        <f t="shared" si="558"/>
        <v>0</v>
      </c>
      <c r="T920" s="106">
        <f t="shared" si="558"/>
        <v>0</v>
      </c>
      <c r="U920" s="106">
        <f t="shared" si="558"/>
        <v>0</v>
      </c>
      <c r="V920" s="106">
        <f t="shared" si="558"/>
        <v>0</v>
      </c>
      <c r="W920" s="106">
        <f t="shared" si="558"/>
        <v>0</v>
      </c>
      <c r="X920" s="106">
        <f t="shared" si="558"/>
        <v>0</v>
      </c>
      <c r="Y920" s="98">
        <f t="shared" si="537"/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27"/>
        <v>892</v>
      </c>
      <c r="C921" s="97">
        <v>39705</v>
      </c>
      <c r="E921" s="107" t="s">
        <v>310</v>
      </c>
      <c r="G921" s="118"/>
      <c r="H921" s="106"/>
      <c r="I921" s="98">
        <f>'DepExp. Class.'!G$120</f>
        <v>259404.50543399996</v>
      </c>
      <c r="J921" s="106">
        <f t="shared" ref="J921:X921" si="559">+J120+J387+J654</f>
        <v>171846.25245944847</v>
      </c>
      <c r="K921" s="106">
        <f t="shared" si="559"/>
        <v>54089.17664724643</v>
      </c>
      <c r="L921" s="106">
        <f t="shared" si="559"/>
        <v>685.60255543170945</v>
      </c>
      <c r="M921" s="106">
        <f t="shared" si="559"/>
        <v>17225.54292360922</v>
      </c>
      <c r="N921" s="106">
        <f t="shared" si="559"/>
        <v>15557.930848264143</v>
      </c>
      <c r="O921" s="106">
        <f t="shared" si="559"/>
        <v>0</v>
      </c>
      <c r="P921" s="106">
        <f t="shared" si="559"/>
        <v>0</v>
      </c>
      <c r="Q921" s="106">
        <f t="shared" si="559"/>
        <v>0</v>
      </c>
      <c r="R921" s="106">
        <f t="shared" si="559"/>
        <v>0</v>
      </c>
      <c r="S921" s="106">
        <f t="shared" si="559"/>
        <v>0</v>
      </c>
      <c r="T921" s="106">
        <f t="shared" si="559"/>
        <v>0</v>
      </c>
      <c r="U921" s="106">
        <f t="shared" si="559"/>
        <v>0</v>
      </c>
      <c r="V921" s="106">
        <f t="shared" si="559"/>
        <v>0</v>
      </c>
      <c r="W921" s="106">
        <f t="shared" si="559"/>
        <v>0</v>
      </c>
      <c r="X921" s="106">
        <f t="shared" si="559"/>
        <v>0</v>
      </c>
      <c r="Y921" s="98">
        <f t="shared" si="537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27"/>
        <v>893</v>
      </c>
      <c r="C922" s="97">
        <v>39800</v>
      </c>
      <c r="E922" s="107" t="s">
        <v>311</v>
      </c>
      <c r="G922" s="118"/>
      <c r="H922" s="106"/>
      <c r="I922" s="98">
        <f>'DepExp. Class.'!G$121</f>
        <v>0</v>
      </c>
      <c r="J922" s="106">
        <f t="shared" ref="J922:X922" si="560">+J121+J388+J655</f>
        <v>0</v>
      </c>
      <c r="K922" s="106">
        <f t="shared" si="560"/>
        <v>0</v>
      </c>
      <c r="L922" s="106">
        <f t="shared" si="560"/>
        <v>0</v>
      </c>
      <c r="M922" s="106">
        <f t="shared" si="560"/>
        <v>0</v>
      </c>
      <c r="N922" s="106">
        <f t="shared" si="560"/>
        <v>0</v>
      </c>
      <c r="O922" s="106">
        <f t="shared" si="560"/>
        <v>0</v>
      </c>
      <c r="P922" s="106">
        <f t="shared" si="560"/>
        <v>0</v>
      </c>
      <c r="Q922" s="106">
        <f t="shared" si="560"/>
        <v>0</v>
      </c>
      <c r="R922" s="106">
        <f t="shared" si="560"/>
        <v>0</v>
      </c>
      <c r="S922" s="106">
        <f t="shared" si="560"/>
        <v>0</v>
      </c>
      <c r="T922" s="106">
        <f t="shared" si="560"/>
        <v>0</v>
      </c>
      <c r="U922" s="106">
        <f t="shared" si="560"/>
        <v>0</v>
      </c>
      <c r="V922" s="106">
        <f t="shared" si="560"/>
        <v>0</v>
      </c>
      <c r="W922" s="106">
        <f t="shared" si="560"/>
        <v>0</v>
      </c>
      <c r="X922" s="106">
        <f t="shared" si="560"/>
        <v>0</v>
      </c>
      <c r="Y922" s="98">
        <f t="shared" si="537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27"/>
        <v>894</v>
      </c>
      <c r="C923" s="97">
        <v>39900</v>
      </c>
      <c r="E923" s="107" t="s">
        <v>312</v>
      </c>
      <c r="G923" s="118"/>
      <c r="H923" s="106"/>
      <c r="I923" s="98">
        <f>'DepExp. Class.'!G$122</f>
        <v>5117.9620709999999</v>
      </c>
      <c r="J923" s="106">
        <f t="shared" ref="J923:X923" si="561">+J122+J389+J656</f>
        <v>3390.4677201326349</v>
      </c>
      <c r="K923" s="106">
        <f t="shared" si="561"/>
        <v>1067.1609348846055</v>
      </c>
      <c r="L923" s="106">
        <f t="shared" si="561"/>
        <v>13.526703665418514</v>
      </c>
      <c r="M923" s="106">
        <f t="shared" si="561"/>
        <v>339.85406378319374</v>
      </c>
      <c r="N923" s="106">
        <f t="shared" si="561"/>
        <v>306.95264853414665</v>
      </c>
      <c r="O923" s="106">
        <f t="shared" si="561"/>
        <v>0</v>
      </c>
      <c r="P923" s="106">
        <f t="shared" si="561"/>
        <v>0</v>
      </c>
      <c r="Q923" s="106">
        <f t="shared" si="561"/>
        <v>0</v>
      </c>
      <c r="R923" s="106">
        <f t="shared" si="561"/>
        <v>0</v>
      </c>
      <c r="S923" s="106">
        <f t="shared" si="561"/>
        <v>0</v>
      </c>
      <c r="T923" s="106">
        <f t="shared" si="561"/>
        <v>0</v>
      </c>
      <c r="U923" s="106">
        <f t="shared" si="561"/>
        <v>0</v>
      </c>
      <c r="V923" s="106">
        <f t="shared" si="561"/>
        <v>0</v>
      </c>
      <c r="W923" s="106">
        <f t="shared" si="561"/>
        <v>0</v>
      </c>
      <c r="X923" s="106">
        <f t="shared" si="561"/>
        <v>0</v>
      </c>
      <c r="Y923" s="98">
        <f t="shared" si="537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27"/>
        <v>895</v>
      </c>
      <c r="C924" s="97">
        <v>39901</v>
      </c>
      <c r="E924" s="107" t="s">
        <v>313</v>
      </c>
      <c r="G924" s="118"/>
      <c r="H924" s="106"/>
      <c r="I924" s="98">
        <f>'DepExp. Class.'!G$123</f>
        <v>0</v>
      </c>
      <c r="J924" s="106">
        <f t="shared" ref="J924:X924" si="562">+J123+J390+J657</f>
        <v>0</v>
      </c>
      <c r="K924" s="106">
        <f t="shared" si="562"/>
        <v>0</v>
      </c>
      <c r="L924" s="106">
        <f t="shared" si="562"/>
        <v>0</v>
      </c>
      <c r="M924" s="106">
        <f t="shared" si="562"/>
        <v>0</v>
      </c>
      <c r="N924" s="106">
        <f t="shared" si="562"/>
        <v>0</v>
      </c>
      <c r="O924" s="106">
        <f t="shared" si="562"/>
        <v>0</v>
      </c>
      <c r="P924" s="106">
        <f t="shared" si="562"/>
        <v>0</v>
      </c>
      <c r="Q924" s="106">
        <f t="shared" si="562"/>
        <v>0</v>
      </c>
      <c r="R924" s="106">
        <f t="shared" si="562"/>
        <v>0</v>
      </c>
      <c r="S924" s="106">
        <f t="shared" si="562"/>
        <v>0</v>
      </c>
      <c r="T924" s="106">
        <f t="shared" si="562"/>
        <v>0</v>
      </c>
      <c r="U924" s="106">
        <f t="shared" si="562"/>
        <v>0</v>
      </c>
      <c r="V924" s="106">
        <f t="shared" si="562"/>
        <v>0</v>
      </c>
      <c r="W924" s="106">
        <f t="shared" si="562"/>
        <v>0</v>
      </c>
      <c r="X924" s="106">
        <f t="shared" si="562"/>
        <v>0</v>
      </c>
      <c r="Y924" s="98">
        <f t="shared" si="537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27"/>
        <v>896</v>
      </c>
      <c r="C925" s="97">
        <v>39902</v>
      </c>
      <c r="E925" s="107" t="s">
        <v>314</v>
      </c>
      <c r="G925" s="118"/>
      <c r="H925" s="106"/>
      <c r="I925" s="98">
        <f>'DepExp. Class.'!G$124</f>
        <v>19234.177093999999</v>
      </c>
      <c r="J925" s="106">
        <f t="shared" ref="J925:X925" si="563">+J124+J391+J658</f>
        <v>12741.957766752181</v>
      </c>
      <c r="K925" s="106">
        <f t="shared" si="563"/>
        <v>4010.5733736628749</v>
      </c>
      <c r="L925" s="106">
        <f t="shared" si="563"/>
        <v>50.835666655865417</v>
      </c>
      <c r="M925" s="106">
        <f t="shared" si="563"/>
        <v>1277.2297172660151</v>
      </c>
      <c r="N925" s="106">
        <f t="shared" si="563"/>
        <v>1153.5805696630603</v>
      </c>
      <c r="O925" s="106">
        <f t="shared" si="563"/>
        <v>0</v>
      </c>
      <c r="P925" s="106">
        <f t="shared" si="563"/>
        <v>0</v>
      </c>
      <c r="Q925" s="106">
        <f t="shared" si="563"/>
        <v>0</v>
      </c>
      <c r="R925" s="106">
        <f t="shared" si="563"/>
        <v>0</v>
      </c>
      <c r="S925" s="106">
        <f t="shared" si="563"/>
        <v>0</v>
      </c>
      <c r="T925" s="106">
        <f t="shared" si="563"/>
        <v>0</v>
      </c>
      <c r="U925" s="106">
        <f t="shared" si="563"/>
        <v>0</v>
      </c>
      <c r="V925" s="106">
        <f t="shared" si="563"/>
        <v>0</v>
      </c>
      <c r="W925" s="106">
        <f t="shared" si="563"/>
        <v>0</v>
      </c>
      <c r="X925" s="106">
        <f t="shared" si="563"/>
        <v>0</v>
      </c>
      <c r="Y925" s="98">
        <f t="shared" si="537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27"/>
        <v>897</v>
      </c>
      <c r="C926" s="97">
        <v>39903</v>
      </c>
      <c r="E926" s="107" t="s">
        <v>315</v>
      </c>
      <c r="G926" s="118"/>
      <c r="H926" s="106"/>
      <c r="I926" s="98">
        <f>'DepExp. Class.'!G$125</f>
        <v>0</v>
      </c>
      <c r="J926" s="106">
        <f t="shared" ref="J926:X926" si="564">+J125+J392+J659</f>
        <v>0</v>
      </c>
      <c r="K926" s="106">
        <f t="shared" si="564"/>
        <v>0</v>
      </c>
      <c r="L926" s="106">
        <f t="shared" si="564"/>
        <v>0</v>
      </c>
      <c r="M926" s="106">
        <f t="shared" si="564"/>
        <v>0</v>
      </c>
      <c r="N926" s="106">
        <f t="shared" si="564"/>
        <v>0</v>
      </c>
      <c r="O926" s="106">
        <f t="shared" si="564"/>
        <v>0</v>
      </c>
      <c r="P926" s="106">
        <f t="shared" si="564"/>
        <v>0</v>
      </c>
      <c r="Q926" s="106">
        <f t="shared" si="564"/>
        <v>0</v>
      </c>
      <c r="R926" s="106">
        <f t="shared" si="564"/>
        <v>0</v>
      </c>
      <c r="S926" s="106">
        <f t="shared" si="564"/>
        <v>0</v>
      </c>
      <c r="T926" s="106">
        <f t="shared" si="564"/>
        <v>0</v>
      </c>
      <c r="U926" s="106">
        <f t="shared" si="564"/>
        <v>0</v>
      </c>
      <c r="V926" s="106">
        <f t="shared" si="564"/>
        <v>0</v>
      </c>
      <c r="W926" s="106">
        <f t="shared" si="564"/>
        <v>0</v>
      </c>
      <c r="X926" s="106">
        <f t="shared" si="564"/>
        <v>0</v>
      </c>
      <c r="Y926" s="98">
        <f t="shared" si="537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27"/>
        <v>898</v>
      </c>
      <c r="C927" s="97">
        <v>39904</v>
      </c>
      <c r="E927" s="107" t="s">
        <v>316</v>
      </c>
      <c r="G927" s="118"/>
      <c r="H927" s="106"/>
      <c r="I927" s="98">
        <f>'DepExp. Class.'!G$126</f>
        <v>0</v>
      </c>
      <c r="J927" s="106">
        <f t="shared" ref="J927:X927" si="565">+J126+J393+J660</f>
        <v>0</v>
      </c>
      <c r="K927" s="106">
        <f t="shared" si="565"/>
        <v>0</v>
      </c>
      <c r="L927" s="106">
        <f t="shared" si="565"/>
        <v>0</v>
      </c>
      <c r="M927" s="106">
        <f t="shared" si="565"/>
        <v>0</v>
      </c>
      <c r="N927" s="106">
        <f t="shared" si="565"/>
        <v>0</v>
      </c>
      <c r="O927" s="106">
        <f t="shared" si="565"/>
        <v>0</v>
      </c>
      <c r="P927" s="106">
        <f t="shared" si="565"/>
        <v>0</v>
      </c>
      <c r="Q927" s="106">
        <f t="shared" si="565"/>
        <v>0</v>
      </c>
      <c r="R927" s="106">
        <f t="shared" si="565"/>
        <v>0</v>
      </c>
      <c r="S927" s="106">
        <f t="shared" si="565"/>
        <v>0</v>
      </c>
      <c r="T927" s="106">
        <f t="shared" si="565"/>
        <v>0</v>
      </c>
      <c r="U927" s="106">
        <f t="shared" si="565"/>
        <v>0</v>
      </c>
      <c r="V927" s="106">
        <f t="shared" si="565"/>
        <v>0</v>
      </c>
      <c r="W927" s="106">
        <f t="shared" si="565"/>
        <v>0</v>
      </c>
      <c r="X927" s="106">
        <f t="shared" si="565"/>
        <v>0</v>
      </c>
      <c r="Y927" s="98">
        <f t="shared" si="537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27"/>
        <v>899</v>
      </c>
      <c r="C928" s="97">
        <v>39905</v>
      </c>
      <c r="E928" s="107" t="s">
        <v>317</v>
      </c>
      <c r="G928" s="118"/>
      <c r="H928" s="106"/>
      <c r="I928" s="98">
        <f>'DepExp. Class.'!G$127</f>
        <v>3494.623714783706</v>
      </c>
      <c r="J928" s="106">
        <f t="shared" ref="J928:X928" si="566">+J127+J394+J661</f>
        <v>2315.063834904327</v>
      </c>
      <c r="K928" s="106">
        <f t="shared" si="566"/>
        <v>728.67400320726074</v>
      </c>
      <c r="L928" s="106">
        <f t="shared" si="566"/>
        <v>9.2362426208420452</v>
      </c>
      <c r="M928" s="106">
        <f t="shared" si="566"/>
        <v>232.05761480571218</v>
      </c>
      <c r="N928" s="106">
        <f t="shared" si="566"/>
        <v>209.59201924556368</v>
      </c>
      <c r="O928" s="106">
        <f t="shared" si="566"/>
        <v>0</v>
      </c>
      <c r="P928" s="106">
        <f t="shared" si="566"/>
        <v>0</v>
      </c>
      <c r="Q928" s="106">
        <f t="shared" si="566"/>
        <v>0</v>
      </c>
      <c r="R928" s="106">
        <f t="shared" si="566"/>
        <v>0</v>
      </c>
      <c r="S928" s="106">
        <f t="shared" si="566"/>
        <v>0</v>
      </c>
      <c r="T928" s="106">
        <f t="shared" si="566"/>
        <v>0</v>
      </c>
      <c r="U928" s="106">
        <f t="shared" si="566"/>
        <v>0</v>
      </c>
      <c r="V928" s="106">
        <f t="shared" si="566"/>
        <v>0</v>
      </c>
      <c r="W928" s="106">
        <f t="shared" si="566"/>
        <v>0</v>
      </c>
      <c r="X928" s="106">
        <f t="shared" si="566"/>
        <v>0</v>
      </c>
      <c r="Y928" s="98">
        <f t="shared" si="537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27"/>
        <v>900</v>
      </c>
      <c r="C929" s="97">
        <v>39906</v>
      </c>
      <c r="E929" s="107" t="s">
        <v>318</v>
      </c>
      <c r="G929" s="118"/>
      <c r="H929" s="106"/>
      <c r="I929" s="98">
        <f>'DepExp. Class.'!G$128</f>
        <v>0</v>
      </c>
      <c r="J929" s="106">
        <f t="shared" ref="J929:X929" si="567">+J128+J395+J662</f>
        <v>0</v>
      </c>
      <c r="K929" s="106">
        <f t="shared" si="567"/>
        <v>0</v>
      </c>
      <c r="L929" s="106">
        <f t="shared" si="567"/>
        <v>0</v>
      </c>
      <c r="M929" s="106">
        <f t="shared" si="567"/>
        <v>0</v>
      </c>
      <c r="N929" s="106">
        <f t="shared" si="567"/>
        <v>0</v>
      </c>
      <c r="O929" s="106">
        <f t="shared" si="567"/>
        <v>0</v>
      </c>
      <c r="P929" s="106">
        <f t="shared" si="567"/>
        <v>0</v>
      </c>
      <c r="Q929" s="106">
        <f t="shared" si="567"/>
        <v>0</v>
      </c>
      <c r="R929" s="106">
        <f t="shared" si="567"/>
        <v>0</v>
      </c>
      <c r="S929" s="106">
        <f t="shared" si="567"/>
        <v>0</v>
      </c>
      <c r="T929" s="106">
        <f t="shared" si="567"/>
        <v>0</v>
      </c>
      <c r="U929" s="106">
        <f t="shared" si="567"/>
        <v>0</v>
      </c>
      <c r="V929" s="106">
        <f t="shared" si="567"/>
        <v>0</v>
      </c>
      <c r="W929" s="106">
        <f t="shared" si="567"/>
        <v>0</v>
      </c>
      <c r="X929" s="106">
        <f t="shared" si="567"/>
        <v>0</v>
      </c>
      <c r="Y929" s="98">
        <f t="shared" si="537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27"/>
        <v>901</v>
      </c>
      <c r="C930" s="97">
        <v>39907</v>
      </c>
      <c r="E930" s="107" t="s">
        <v>319</v>
      </c>
      <c r="G930" s="118"/>
      <c r="H930" s="106"/>
      <c r="I930" s="98">
        <f>'DepExp. Class.'!G$129</f>
        <v>0</v>
      </c>
      <c r="J930" s="106">
        <f t="shared" ref="J930:X930" si="568">+J129+J396+J663</f>
        <v>0</v>
      </c>
      <c r="K930" s="106">
        <f t="shared" si="568"/>
        <v>0</v>
      </c>
      <c r="L930" s="106">
        <f t="shared" si="568"/>
        <v>0</v>
      </c>
      <c r="M930" s="106">
        <f t="shared" si="568"/>
        <v>0</v>
      </c>
      <c r="N930" s="106">
        <f t="shared" si="568"/>
        <v>0</v>
      </c>
      <c r="O930" s="106">
        <f t="shared" si="568"/>
        <v>0</v>
      </c>
      <c r="P930" s="106">
        <f t="shared" si="568"/>
        <v>0</v>
      </c>
      <c r="Q930" s="106">
        <f t="shared" si="568"/>
        <v>0</v>
      </c>
      <c r="R930" s="106">
        <f t="shared" si="568"/>
        <v>0</v>
      </c>
      <c r="S930" s="106">
        <f t="shared" si="568"/>
        <v>0</v>
      </c>
      <c r="T930" s="106">
        <f t="shared" si="568"/>
        <v>0</v>
      </c>
      <c r="U930" s="106">
        <f t="shared" si="568"/>
        <v>0</v>
      </c>
      <c r="V930" s="106">
        <f t="shared" si="568"/>
        <v>0</v>
      </c>
      <c r="W930" s="106">
        <f t="shared" si="568"/>
        <v>0</v>
      </c>
      <c r="X930" s="106">
        <f t="shared" si="568"/>
        <v>0</v>
      </c>
      <c r="Y930" s="98">
        <f t="shared" si="537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27"/>
        <v>902</v>
      </c>
      <c r="C931" s="97">
        <v>39908</v>
      </c>
      <c r="E931" s="107" t="s">
        <v>320</v>
      </c>
      <c r="G931" s="118"/>
      <c r="H931" s="106"/>
      <c r="I931" s="98">
        <f>'DepExp. Class.'!G$130</f>
        <v>5009.5495449999999</v>
      </c>
      <c r="J931" s="106">
        <f t="shared" ref="J931:X931" si="569">+J130+J397+J664</f>
        <v>3318.6482801364305</v>
      </c>
      <c r="K931" s="106">
        <f t="shared" si="569"/>
        <v>1044.5555284758871</v>
      </c>
      <c r="L931" s="106">
        <f t="shared" si="569"/>
        <v>13.240170843862268</v>
      </c>
      <c r="M931" s="106">
        <f t="shared" si="569"/>
        <v>332.65501912147698</v>
      </c>
      <c r="N931" s="106">
        <f t="shared" si="569"/>
        <v>300.45054642234356</v>
      </c>
      <c r="O931" s="106">
        <f t="shared" si="569"/>
        <v>0</v>
      </c>
      <c r="P931" s="106">
        <f t="shared" si="569"/>
        <v>0</v>
      </c>
      <c r="Q931" s="106">
        <f t="shared" si="569"/>
        <v>0</v>
      </c>
      <c r="R931" s="106">
        <f t="shared" si="569"/>
        <v>0</v>
      </c>
      <c r="S931" s="106">
        <f t="shared" si="569"/>
        <v>0</v>
      </c>
      <c r="T931" s="106">
        <f t="shared" si="569"/>
        <v>0</v>
      </c>
      <c r="U931" s="106">
        <f t="shared" si="569"/>
        <v>0</v>
      </c>
      <c r="V931" s="106">
        <f t="shared" si="569"/>
        <v>0</v>
      </c>
      <c r="W931" s="106">
        <f t="shared" si="569"/>
        <v>0</v>
      </c>
      <c r="X931" s="106">
        <f t="shared" si="569"/>
        <v>0</v>
      </c>
      <c r="Y931" s="98">
        <f t="shared" si="537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27"/>
        <v>903</v>
      </c>
      <c r="C932" s="97">
        <v>40600</v>
      </c>
      <c r="E932" s="98" t="s">
        <v>548</v>
      </c>
      <c r="G932" s="118"/>
      <c r="H932" s="106"/>
      <c r="I932" s="98">
        <f>'DepExp. Class.'!G$131</f>
        <v>49748.75999999998</v>
      </c>
      <c r="J932" s="106">
        <f t="shared" ref="J932:X932" si="570">+J131+J398+J665</f>
        <v>32956.782906300199</v>
      </c>
      <c r="K932" s="106">
        <f t="shared" si="570"/>
        <v>10373.256482648494</v>
      </c>
      <c r="L932" s="106">
        <f t="shared" si="570"/>
        <v>131.48529139266176</v>
      </c>
      <c r="M932" s="106">
        <f t="shared" si="570"/>
        <v>3303.5255087131322</v>
      </c>
      <c r="N932" s="106">
        <f t="shared" si="570"/>
        <v>2983.7098109454919</v>
      </c>
      <c r="O932" s="106">
        <f t="shared" si="570"/>
        <v>0</v>
      </c>
      <c r="P932" s="106">
        <f t="shared" si="570"/>
        <v>0</v>
      </c>
      <c r="Q932" s="106">
        <f t="shared" si="570"/>
        <v>0</v>
      </c>
      <c r="R932" s="106">
        <f t="shared" si="570"/>
        <v>0</v>
      </c>
      <c r="S932" s="106">
        <f t="shared" si="570"/>
        <v>0</v>
      </c>
      <c r="T932" s="106">
        <f t="shared" si="570"/>
        <v>0</v>
      </c>
      <c r="U932" s="106">
        <f t="shared" si="570"/>
        <v>0</v>
      </c>
      <c r="V932" s="106">
        <f t="shared" si="570"/>
        <v>0</v>
      </c>
      <c r="W932" s="106">
        <f t="shared" si="570"/>
        <v>0</v>
      </c>
      <c r="X932" s="106">
        <f t="shared" si="570"/>
        <v>0</v>
      </c>
      <c r="Y932" s="98">
        <f t="shared" si="537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27"/>
        <v>904</v>
      </c>
      <c r="C933" s="103"/>
      <c r="E933" s="107"/>
      <c r="G933" s="118"/>
      <c r="H933" s="106"/>
      <c r="I933" s="98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98"/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27"/>
        <v>905</v>
      </c>
      <c r="G934" s="11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27"/>
        <v>906</v>
      </c>
      <c r="D935" s="97" t="s">
        <v>149</v>
      </c>
      <c r="G935" s="118"/>
      <c r="H935" s="106"/>
      <c r="I935" s="98">
        <f>'DepExp. Class.'!G$134</f>
        <v>946366.48944508494</v>
      </c>
      <c r="J935" s="106">
        <f>+J134+J401+J668</f>
        <v>626934.1174019035</v>
      </c>
      <c r="K935" s="106">
        <f t="shared" ref="K935:X935" si="571">+K134+K401+K668</f>
        <v>197329.58814646894</v>
      </c>
      <c r="L935" s="106">
        <f t="shared" si="571"/>
        <v>2501.23367153146</v>
      </c>
      <c r="M935" s="106">
        <f t="shared" si="571"/>
        <v>62842.688711701288</v>
      </c>
      <c r="N935" s="106">
        <f t="shared" si="571"/>
        <v>56758.861513479824</v>
      </c>
      <c r="O935" s="106">
        <f t="shared" si="571"/>
        <v>0</v>
      </c>
      <c r="P935" s="106">
        <f t="shared" si="571"/>
        <v>0</v>
      </c>
      <c r="Q935" s="106">
        <f t="shared" si="571"/>
        <v>0</v>
      </c>
      <c r="R935" s="106">
        <f t="shared" si="571"/>
        <v>0</v>
      </c>
      <c r="S935" s="106">
        <f t="shared" si="571"/>
        <v>0</v>
      </c>
      <c r="T935" s="106">
        <f t="shared" si="571"/>
        <v>0</v>
      </c>
      <c r="U935" s="106">
        <f t="shared" si="571"/>
        <v>0</v>
      </c>
      <c r="V935" s="106">
        <f t="shared" si="571"/>
        <v>0</v>
      </c>
      <c r="W935" s="106">
        <f t="shared" si="571"/>
        <v>0</v>
      </c>
      <c r="X935" s="106">
        <f t="shared" si="571"/>
        <v>0</v>
      </c>
      <c r="Y935" s="98">
        <f>SUM(J935:X935)-I935</f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27"/>
        <v>907</v>
      </c>
      <c r="G936" s="118"/>
      <c r="I936" s="98"/>
      <c r="J936" s="120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27"/>
        <v>908</v>
      </c>
      <c r="D937" s="97" t="s">
        <v>356</v>
      </c>
      <c r="G937" s="118"/>
      <c r="I937" s="98">
        <f>'DepExp. Class.'!G$136</f>
        <v>18866839.443664737</v>
      </c>
      <c r="J937" s="106">
        <f>+J136+J403+J670</f>
        <v>12790272.122074997</v>
      </c>
      <c r="K937" s="106">
        <f t="shared" ref="K937:X937" si="572">+K136+K403+K670</f>
        <v>4110292.738229299</v>
      </c>
      <c r="L937" s="106">
        <f t="shared" si="572"/>
        <v>41514.622013672815</v>
      </c>
      <c r="M937" s="106">
        <f t="shared" si="572"/>
        <v>1017394.098550251</v>
      </c>
      <c r="N937" s="106">
        <f t="shared" si="572"/>
        <v>907365.86279650987</v>
      </c>
      <c r="O937" s="106">
        <f t="shared" si="572"/>
        <v>0</v>
      </c>
      <c r="P937" s="106">
        <f t="shared" si="572"/>
        <v>0</v>
      </c>
      <c r="Q937" s="106">
        <f t="shared" si="572"/>
        <v>0</v>
      </c>
      <c r="R937" s="106">
        <f t="shared" si="572"/>
        <v>0</v>
      </c>
      <c r="S937" s="106">
        <f t="shared" si="572"/>
        <v>0</v>
      </c>
      <c r="T937" s="106">
        <f t="shared" si="572"/>
        <v>0</v>
      </c>
      <c r="U937" s="106">
        <f t="shared" si="572"/>
        <v>0</v>
      </c>
      <c r="V937" s="106">
        <f t="shared" si="572"/>
        <v>0</v>
      </c>
      <c r="W937" s="106">
        <f t="shared" si="572"/>
        <v>0</v>
      </c>
      <c r="X937" s="106">
        <f t="shared" si="572"/>
        <v>0</v>
      </c>
      <c r="Y937" s="98">
        <f>SUM(J937:X937)-I937</f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27"/>
        <v>909</v>
      </c>
      <c r="G938" s="118"/>
      <c r="I938" s="98"/>
      <c r="J938" s="120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27"/>
        <v>910</v>
      </c>
      <c r="D939" s="97" t="s">
        <v>347</v>
      </c>
      <c r="G939" s="118"/>
      <c r="H939" s="106"/>
      <c r="I939" s="98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98"/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27"/>
        <v>911</v>
      </c>
      <c r="G940" s="118"/>
      <c r="H940" s="106"/>
      <c r="I940" s="98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98"/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27"/>
        <v>912</v>
      </c>
      <c r="D941" s="97" t="s">
        <v>322</v>
      </c>
      <c r="G941" s="118"/>
      <c r="H941" s="106"/>
      <c r="I941" s="98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98"/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27"/>
        <v>913</v>
      </c>
      <c r="G942" s="118"/>
      <c r="H942" s="106"/>
      <c r="I942" s="98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98"/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27"/>
        <v>914</v>
      </c>
      <c r="C943" s="97">
        <v>30100</v>
      </c>
      <c r="E943" s="107" t="s">
        <v>323</v>
      </c>
      <c r="G943" s="118"/>
      <c r="H943" s="106"/>
      <c r="I943" s="98">
        <f>'DepExp. Class.'!G$142</f>
        <v>0</v>
      </c>
      <c r="J943" s="106">
        <f t="shared" ref="J943:X943" si="573">+J142+J409+J676</f>
        <v>0</v>
      </c>
      <c r="K943" s="106">
        <f t="shared" si="573"/>
        <v>0</v>
      </c>
      <c r="L943" s="106">
        <f t="shared" si="573"/>
        <v>0</v>
      </c>
      <c r="M943" s="106">
        <f t="shared" si="573"/>
        <v>0</v>
      </c>
      <c r="N943" s="106">
        <f t="shared" si="573"/>
        <v>0</v>
      </c>
      <c r="O943" s="106">
        <f t="shared" si="573"/>
        <v>0</v>
      </c>
      <c r="P943" s="106">
        <f t="shared" si="573"/>
        <v>0</v>
      </c>
      <c r="Q943" s="106">
        <f t="shared" si="573"/>
        <v>0</v>
      </c>
      <c r="R943" s="106">
        <f t="shared" si="573"/>
        <v>0</v>
      </c>
      <c r="S943" s="106">
        <f t="shared" si="573"/>
        <v>0</v>
      </c>
      <c r="T943" s="106">
        <f t="shared" si="573"/>
        <v>0</v>
      </c>
      <c r="U943" s="106">
        <f t="shared" si="573"/>
        <v>0</v>
      </c>
      <c r="V943" s="106">
        <f t="shared" si="573"/>
        <v>0</v>
      </c>
      <c r="W943" s="106">
        <f t="shared" si="573"/>
        <v>0</v>
      </c>
      <c r="X943" s="106">
        <f t="shared" si="573"/>
        <v>0</v>
      </c>
      <c r="Y943" s="98">
        <f>SUM(J943:X943)-I943</f>
        <v>0</v>
      </c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27"/>
        <v>915</v>
      </c>
      <c r="C944" s="97">
        <v>30200</v>
      </c>
      <c r="E944" s="107" t="s">
        <v>185</v>
      </c>
      <c r="G944" s="118"/>
      <c r="H944" s="106"/>
      <c r="I944" s="98">
        <f>'DepExp. Class.'!G$143</f>
        <v>0</v>
      </c>
      <c r="J944" s="106">
        <f t="shared" ref="J944:X944" si="574">+J143+J410+J677</f>
        <v>0</v>
      </c>
      <c r="K944" s="106">
        <f t="shared" si="574"/>
        <v>0</v>
      </c>
      <c r="L944" s="106">
        <f t="shared" si="574"/>
        <v>0</v>
      </c>
      <c r="M944" s="106">
        <f t="shared" si="574"/>
        <v>0</v>
      </c>
      <c r="N944" s="106">
        <f t="shared" si="574"/>
        <v>0</v>
      </c>
      <c r="O944" s="106">
        <f t="shared" si="574"/>
        <v>0</v>
      </c>
      <c r="P944" s="106">
        <f t="shared" si="574"/>
        <v>0</v>
      </c>
      <c r="Q944" s="106">
        <f t="shared" si="574"/>
        <v>0</v>
      </c>
      <c r="R944" s="106">
        <f t="shared" si="574"/>
        <v>0</v>
      </c>
      <c r="S944" s="106">
        <f t="shared" si="574"/>
        <v>0</v>
      </c>
      <c r="T944" s="106">
        <f t="shared" si="574"/>
        <v>0</v>
      </c>
      <c r="U944" s="106">
        <f t="shared" si="574"/>
        <v>0</v>
      </c>
      <c r="V944" s="106">
        <f t="shared" si="574"/>
        <v>0</v>
      </c>
      <c r="W944" s="106">
        <f t="shared" si="574"/>
        <v>0</v>
      </c>
      <c r="X944" s="106">
        <f t="shared" si="574"/>
        <v>0</v>
      </c>
      <c r="Y944" s="98">
        <f>SUM(J944:X944)-I944</f>
        <v>0</v>
      </c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ref="A945:A1008" si="575">A944+1</f>
        <v>916</v>
      </c>
      <c r="C945" s="97">
        <v>30300</v>
      </c>
      <c r="E945" s="107" t="s">
        <v>324</v>
      </c>
      <c r="G945" s="118"/>
      <c r="H945" s="106"/>
      <c r="I945" s="98">
        <f>'DepExp. Class.'!G$144</f>
        <v>0</v>
      </c>
      <c r="J945" s="106">
        <f t="shared" ref="J945:X945" si="576">+J144+J411+J678</f>
        <v>0</v>
      </c>
      <c r="K945" s="106">
        <f t="shared" si="576"/>
        <v>0</v>
      </c>
      <c r="L945" s="106">
        <f t="shared" si="576"/>
        <v>0</v>
      </c>
      <c r="M945" s="106">
        <f t="shared" si="576"/>
        <v>0</v>
      </c>
      <c r="N945" s="106">
        <f t="shared" si="576"/>
        <v>0</v>
      </c>
      <c r="O945" s="106">
        <f t="shared" si="576"/>
        <v>0</v>
      </c>
      <c r="P945" s="106">
        <f t="shared" si="576"/>
        <v>0</v>
      </c>
      <c r="Q945" s="106">
        <f t="shared" si="576"/>
        <v>0</v>
      </c>
      <c r="R945" s="106">
        <f t="shared" si="576"/>
        <v>0</v>
      </c>
      <c r="S945" s="106">
        <f t="shared" si="576"/>
        <v>0</v>
      </c>
      <c r="T945" s="106">
        <f t="shared" si="576"/>
        <v>0</v>
      </c>
      <c r="U945" s="106">
        <f t="shared" si="576"/>
        <v>0</v>
      </c>
      <c r="V945" s="106">
        <f t="shared" si="576"/>
        <v>0</v>
      </c>
      <c r="W945" s="106">
        <f t="shared" si="576"/>
        <v>0</v>
      </c>
      <c r="X945" s="106">
        <f t="shared" si="576"/>
        <v>0</v>
      </c>
      <c r="Y945" s="98">
        <f>SUM(J945:X945)-I945</f>
        <v>0</v>
      </c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75"/>
        <v>917</v>
      </c>
      <c r="G946" s="118"/>
      <c r="H946" s="106"/>
      <c r="I946" s="98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98"/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75"/>
        <v>918</v>
      </c>
      <c r="D947" s="97" t="s">
        <v>325</v>
      </c>
      <c r="G947" s="118"/>
      <c r="H947" s="106"/>
      <c r="I947" s="98">
        <f>'DepExp. Class.'!G$146</f>
        <v>0</v>
      </c>
      <c r="J947" s="106">
        <f>+J146+J413+J680</f>
        <v>0</v>
      </c>
      <c r="K947" s="106">
        <f t="shared" ref="K947:X947" si="577">+K146+K413+K680</f>
        <v>0</v>
      </c>
      <c r="L947" s="106">
        <f t="shared" si="577"/>
        <v>0</v>
      </c>
      <c r="M947" s="106">
        <f t="shared" si="577"/>
        <v>0</v>
      </c>
      <c r="N947" s="106">
        <f t="shared" si="577"/>
        <v>0</v>
      </c>
      <c r="O947" s="106">
        <f t="shared" si="577"/>
        <v>0</v>
      </c>
      <c r="P947" s="106">
        <f t="shared" si="577"/>
        <v>0</v>
      </c>
      <c r="Q947" s="106">
        <f t="shared" si="577"/>
        <v>0</v>
      </c>
      <c r="R947" s="106">
        <f t="shared" si="577"/>
        <v>0</v>
      </c>
      <c r="S947" s="106">
        <f t="shared" si="577"/>
        <v>0</v>
      </c>
      <c r="T947" s="106">
        <f t="shared" si="577"/>
        <v>0</v>
      </c>
      <c r="U947" s="106">
        <f t="shared" si="577"/>
        <v>0</v>
      </c>
      <c r="V947" s="106">
        <f t="shared" si="577"/>
        <v>0</v>
      </c>
      <c r="W947" s="106">
        <f t="shared" si="577"/>
        <v>0</v>
      </c>
      <c r="X947" s="106">
        <f t="shared" si="577"/>
        <v>0</v>
      </c>
      <c r="Y947" s="98">
        <f>SUM(J947:X947)-I947</f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75"/>
        <v>919</v>
      </c>
      <c r="G948" s="118"/>
      <c r="H948" s="106"/>
      <c r="I948" s="98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98"/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si="575"/>
        <v>920</v>
      </c>
      <c r="D949" s="97" t="s">
        <v>148</v>
      </c>
      <c r="G949" s="118"/>
      <c r="H949" s="106"/>
      <c r="I949" s="98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98"/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75"/>
        <v>921</v>
      </c>
      <c r="G950" s="118"/>
      <c r="H950" s="106"/>
      <c r="I950" s="98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98"/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75"/>
        <v>922</v>
      </c>
      <c r="C951" s="108">
        <v>37400</v>
      </c>
      <c r="E951" s="107" t="s">
        <v>115</v>
      </c>
      <c r="G951" s="118"/>
      <c r="H951" s="106"/>
      <c r="I951" s="98">
        <f>'DepExp. Class.'!G$150</f>
        <v>0</v>
      </c>
      <c r="J951" s="106">
        <f t="shared" ref="J951:X951" si="578">+J150+J417+J684</f>
        <v>0</v>
      </c>
      <c r="K951" s="106">
        <f t="shared" si="578"/>
        <v>0</v>
      </c>
      <c r="L951" s="106">
        <f t="shared" si="578"/>
        <v>0</v>
      </c>
      <c r="M951" s="106">
        <f t="shared" si="578"/>
        <v>0</v>
      </c>
      <c r="N951" s="106">
        <f t="shared" si="578"/>
        <v>0</v>
      </c>
      <c r="O951" s="106">
        <f t="shared" si="578"/>
        <v>0</v>
      </c>
      <c r="P951" s="106">
        <f t="shared" si="578"/>
        <v>0</v>
      </c>
      <c r="Q951" s="106">
        <f t="shared" si="578"/>
        <v>0</v>
      </c>
      <c r="R951" s="106">
        <f t="shared" si="578"/>
        <v>0</v>
      </c>
      <c r="S951" s="106">
        <f t="shared" si="578"/>
        <v>0</v>
      </c>
      <c r="T951" s="106">
        <f t="shared" si="578"/>
        <v>0</v>
      </c>
      <c r="U951" s="106">
        <f t="shared" si="578"/>
        <v>0</v>
      </c>
      <c r="V951" s="106">
        <f t="shared" si="578"/>
        <v>0</v>
      </c>
      <c r="W951" s="106">
        <f t="shared" si="578"/>
        <v>0</v>
      </c>
      <c r="X951" s="106">
        <f t="shared" si="578"/>
        <v>0</v>
      </c>
      <c r="Y951" s="98">
        <f t="shared" ref="Y951:Y984" si="579">SUM(J951:X951)-I951</f>
        <v>0</v>
      </c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75"/>
        <v>923</v>
      </c>
      <c r="C952" s="108">
        <v>39001</v>
      </c>
      <c r="E952" s="107" t="s">
        <v>291</v>
      </c>
      <c r="G952" s="118"/>
      <c r="H952" s="106"/>
      <c r="I952" s="98">
        <f>'DepExp. Class.'!G$151</f>
        <v>2233.4353000647993</v>
      </c>
      <c r="J952" s="106">
        <f t="shared" ref="J952:X952" si="580">+J151+J418+J685</f>
        <v>1479.5713967444226</v>
      </c>
      <c r="K952" s="106">
        <f t="shared" si="580"/>
        <v>465.69999342643251</v>
      </c>
      <c r="L952" s="106">
        <f t="shared" si="580"/>
        <v>5.9029389121593629</v>
      </c>
      <c r="M952" s="106">
        <f t="shared" si="580"/>
        <v>148.30943496530239</v>
      </c>
      <c r="N952" s="106">
        <f t="shared" si="580"/>
        <v>133.95153601648227</v>
      </c>
      <c r="O952" s="106">
        <f t="shared" si="580"/>
        <v>0</v>
      </c>
      <c r="P952" s="106">
        <f t="shared" si="580"/>
        <v>0</v>
      </c>
      <c r="Q952" s="106">
        <f t="shared" si="580"/>
        <v>0</v>
      </c>
      <c r="R952" s="106">
        <f t="shared" si="580"/>
        <v>0</v>
      </c>
      <c r="S952" s="106">
        <f t="shared" si="580"/>
        <v>0</v>
      </c>
      <c r="T952" s="106">
        <f t="shared" si="580"/>
        <v>0</v>
      </c>
      <c r="U952" s="106">
        <f t="shared" si="580"/>
        <v>0</v>
      </c>
      <c r="V952" s="106">
        <f t="shared" si="580"/>
        <v>0</v>
      </c>
      <c r="W952" s="106">
        <f t="shared" si="580"/>
        <v>0</v>
      </c>
      <c r="X952" s="106">
        <f t="shared" si="580"/>
        <v>0</v>
      </c>
      <c r="Y952" s="98">
        <f t="shared" si="579"/>
        <v>0</v>
      </c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75"/>
        <v>924</v>
      </c>
      <c r="C953" s="108">
        <v>36602</v>
      </c>
      <c r="E953" s="107" t="s">
        <v>139</v>
      </c>
      <c r="G953" s="118"/>
      <c r="H953" s="106"/>
      <c r="I953" s="98">
        <f>'DepExp. Class.'!G$152</f>
        <v>0</v>
      </c>
      <c r="J953" s="106">
        <f t="shared" ref="J953:X953" si="581">+J152+J419+J686</f>
        <v>0</v>
      </c>
      <c r="K953" s="106">
        <f t="shared" si="581"/>
        <v>0</v>
      </c>
      <c r="L953" s="106">
        <f t="shared" si="581"/>
        <v>0</v>
      </c>
      <c r="M953" s="106">
        <f t="shared" si="581"/>
        <v>0</v>
      </c>
      <c r="N953" s="106">
        <f t="shared" si="581"/>
        <v>0</v>
      </c>
      <c r="O953" s="106">
        <f t="shared" si="581"/>
        <v>0</v>
      </c>
      <c r="P953" s="106">
        <f t="shared" si="581"/>
        <v>0</v>
      </c>
      <c r="Q953" s="106">
        <f t="shared" si="581"/>
        <v>0</v>
      </c>
      <c r="R953" s="106">
        <f t="shared" si="581"/>
        <v>0</v>
      </c>
      <c r="S953" s="106">
        <f t="shared" si="581"/>
        <v>0</v>
      </c>
      <c r="T953" s="106">
        <f t="shared" si="581"/>
        <v>0</v>
      </c>
      <c r="U953" s="106">
        <f t="shared" si="581"/>
        <v>0</v>
      </c>
      <c r="V953" s="106">
        <f t="shared" si="581"/>
        <v>0</v>
      </c>
      <c r="W953" s="106">
        <f t="shared" si="581"/>
        <v>0</v>
      </c>
      <c r="X953" s="106">
        <f t="shared" si="581"/>
        <v>0</v>
      </c>
      <c r="Y953" s="98">
        <f t="shared" si="579"/>
        <v>0</v>
      </c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75"/>
        <v>925</v>
      </c>
      <c r="C954" s="108">
        <v>38900</v>
      </c>
      <c r="E954" s="107" t="s">
        <v>115</v>
      </c>
      <c r="G954" s="118"/>
      <c r="H954" s="106"/>
      <c r="I954" s="98">
        <f>'DepExp. Class.'!G$153</f>
        <v>0</v>
      </c>
      <c r="J954" s="106">
        <f t="shared" ref="J954:X954" si="582">+J153+J420+J687</f>
        <v>0</v>
      </c>
      <c r="K954" s="106">
        <f t="shared" si="582"/>
        <v>0</v>
      </c>
      <c r="L954" s="106">
        <f t="shared" si="582"/>
        <v>0</v>
      </c>
      <c r="M954" s="106">
        <f t="shared" si="582"/>
        <v>0</v>
      </c>
      <c r="N954" s="106">
        <f t="shared" si="582"/>
        <v>0</v>
      </c>
      <c r="O954" s="106">
        <f t="shared" si="582"/>
        <v>0</v>
      </c>
      <c r="P954" s="106">
        <f t="shared" si="582"/>
        <v>0</v>
      </c>
      <c r="Q954" s="106">
        <f t="shared" si="582"/>
        <v>0</v>
      </c>
      <c r="R954" s="106">
        <f t="shared" si="582"/>
        <v>0</v>
      </c>
      <c r="S954" s="106">
        <f t="shared" si="582"/>
        <v>0</v>
      </c>
      <c r="T954" s="106">
        <f t="shared" si="582"/>
        <v>0</v>
      </c>
      <c r="U954" s="106">
        <f t="shared" si="582"/>
        <v>0</v>
      </c>
      <c r="V954" s="106">
        <f t="shared" si="582"/>
        <v>0</v>
      </c>
      <c r="W954" s="106">
        <f t="shared" si="582"/>
        <v>0</v>
      </c>
      <c r="X954" s="106">
        <f t="shared" si="582"/>
        <v>0</v>
      </c>
      <c r="Y954" s="98">
        <f t="shared" si="579"/>
        <v>0</v>
      </c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75"/>
        <v>926</v>
      </c>
      <c r="C955" s="108">
        <v>39004</v>
      </c>
      <c r="E955" s="107" t="s">
        <v>293</v>
      </c>
      <c r="G955" s="118"/>
      <c r="H955" s="106"/>
      <c r="I955" s="98">
        <f>'DepExp. Class.'!G$154</f>
        <v>498.74728523459987</v>
      </c>
      <c r="J955" s="106">
        <f t="shared" ref="J955:X955" si="583">+J154+J421+J688</f>
        <v>330.40232569783245</v>
      </c>
      <c r="K955" s="106">
        <f t="shared" si="583"/>
        <v>103.99522540387241</v>
      </c>
      <c r="L955" s="106">
        <f t="shared" si="583"/>
        <v>1.3181822447508313</v>
      </c>
      <c r="M955" s="106">
        <f t="shared" si="583"/>
        <v>33.118903449531722</v>
      </c>
      <c r="N955" s="106">
        <f t="shared" si="583"/>
        <v>29.912648438612457</v>
      </c>
      <c r="O955" s="106">
        <f t="shared" si="583"/>
        <v>0</v>
      </c>
      <c r="P955" s="106">
        <f t="shared" si="583"/>
        <v>0</v>
      </c>
      <c r="Q955" s="106">
        <f t="shared" si="583"/>
        <v>0</v>
      </c>
      <c r="R955" s="106">
        <f t="shared" si="583"/>
        <v>0</v>
      </c>
      <c r="S955" s="106">
        <f t="shared" si="583"/>
        <v>0</v>
      </c>
      <c r="T955" s="106">
        <f t="shared" si="583"/>
        <v>0</v>
      </c>
      <c r="U955" s="106">
        <f t="shared" si="583"/>
        <v>0</v>
      </c>
      <c r="V955" s="106">
        <f t="shared" si="583"/>
        <v>0</v>
      </c>
      <c r="W955" s="106">
        <f t="shared" si="583"/>
        <v>0</v>
      </c>
      <c r="X955" s="106">
        <f t="shared" si="583"/>
        <v>0</v>
      </c>
      <c r="Y955" s="98">
        <f t="shared" si="579"/>
        <v>0</v>
      </c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75"/>
        <v>927</v>
      </c>
      <c r="C956" s="108">
        <v>39009</v>
      </c>
      <c r="E956" s="107" t="s">
        <v>294</v>
      </c>
      <c r="G956" s="118"/>
      <c r="H956" s="106"/>
      <c r="I956" s="98">
        <f>'DepExp. Class.'!G$155</f>
        <v>0</v>
      </c>
      <c r="J956" s="106">
        <f t="shared" ref="J956:X956" si="584">+J155+J422+J689</f>
        <v>0</v>
      </c>
      <c r="K956" s="106">
        <f t="shared" si="584"/>
        <v>0</v>
      </c>
      <c r="L956" s="106">
        <f t="shared" si="584"/>
        <v>0</v>
      </c>
      <c r="M956" s="106">
        <f t="shared" si="584"/>
        <v>0</v>
      </c>
      <c r="N956" s="106">
        <f t="shared" si="584"/>
        <v>0</v>
      </c>
      <c r="O956" s="106">
        <f t="shared" si="584"/>
        <v>0</v>
      </c>
      <c r="P956" s="106">
        <f t="shared" si="584"/>
        <v>0</v>
      </c>
      <c r="Q956" s="106">
        <f t="shared" si="584"/>
        <v>0</v>
      </c>
      <c r="R956" s="106">
        <f t="shared" si="584"/>
        <v>0</v>
      </c>
      <c r="S956" s="106">
        <f t="shared" si="584"/>
        <v>0</v>
      </c>
      <c r="T956" s="106">
        <f t="shared" si="584"/>
        <v>0</v>
      </c>
      <c r="U956" s="106">
        <f t="shared" si="584"/>
        <v>0</v>
      </c>
      <c r="V956" s="106">
        <f t="shared" si="584"/>
        <v>0</v>
      </c>
      <c r="W956" s="106">
        <f t="shared" si="584"/>
        <v>0</v>
      </c>
      <c r="X956" s="106">
        <f t="shared" si="584"/>
        <v>0</v>
      </c>
      <c r="Y956" s="98">
        <f t="shared" si="579"/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75"/>
        <v>928</v>
      </c>
      <c r="C957" s="108">
        <v>39100</v>
      </c>
      <c r="E957" s="107" t="s">
        <v>295</v>
      </c>
      <c r="G957" s="118"/>
      <c r="H957" s="106"/>
      <c r="I957" s="98">
        <f>'DepExp. Class.'!G$156</f>
        <v>678.8531152999999</v>
      </c>
      <c r="J957" s="106">
        <f t="shared" ref="J957:X957" si="585">+J156+J423+J690</f>
        <v>449.71602802175738</v>
      </c>
      <c r="K957" s="106">
        <f t="shared" si="585"/>
        <v>141.54960805157455</v>
      </c>
      <c r="L957" s="106">
        <f t="shared" si="585"/>
        <v>1.7941994871437343</v>
      </c>
      <c r="M957" s="106">
        <f t="shared" si="585"/>
        <v>45.078683027736318</v>
      </c>
      <c r="N957" s="106">
        <f t="shared" si="585"/>
        <v>40.714596711787827</v>
      </c>
      <c r="O957" s="106">
        <f t="shared" si="585"/>
        <v>0</v>
      </c>
      <c r="P957" s="106">
        <f t="shared" si="585"/>
        <v>0</v>
      </c>
      <c r="Q957" s="106">
        <f t="shared" si="585"/>
        <v>0</v>
      </c>
      <c r="R957" s="106">
        <f t="shared" si="585"/>
        <v>0</v>
      </c>
      <c r="S957" s="106">
        <f t="shared" si="585"/>
        <v>0</v>
      </c>
      <c r="T957" s="106">
        <f t="shared" si="585"/>
        <v>0</v>
      </c>
      <c r="U957" s="106">
        <f t="shared" si="585"/>
        <v>0</v>
      </c>
      <c r="V957" s="106">
        <f t="shared" si="585"/>
        <v>0</v>
      </c>
      <c r="W957" s="106">
        <f t="shared" si="585"/>
        <v>0</v>
      </c>
      <c r="X957" s="106">
        <f t="shared" si="585"/>
        <v>0</v>
      </c>
      <c r="Y957" s="98">
        <f t="shared" si="579"/>
        <v>0</v>
      </c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75"/>
        <v>929</v>
      </c>
      <c r="C958" s="108">
        <v>39102</v>
      </c>
      <c r="E958" s="107" t="s">
        <v>296</v>
      </c>
      <c r="G958" s="118"/>
      <c r="H958" s="106"/>
      <c r="I958" s="98">
        <f>'DepExp. Class.'!G$157</f>
        <v>0</v>
      </c>
      <c r="J958" s="106">
        <f t="shared" ref="J958:X958" si="586">+J157+J424+J691</f>
        <v>0</v>
      </c>
      <c r="K958" s="106">
        <f t="shared" si="586"/>
        <v>0</v>
      </c>
      <c r="L958" s="106">
        <f t="shared" si="586"/>
        <v>0</v>
      </c>
      <c r="M958" s="106">
        <f t="shared" si="586"/>
        <v>0</v>
      </c>
      <c r="N958" s="106">
        <f t="shared" si="586"/>
        <v>0</v>
      </c>
      <c r="O958" s="106">
        <f t="shared" si="586"/>
        <v>0</v>
      </c>
      <c r="P958" s="106">
        <f t="shared" si="586"/>
        <v>0</v>
      </c>
      <c r="Q958" s="106">
        <f t="shared" si="586"/>
        <v>0</v>
      </c>
      <c r="R958" s="106">
        <f t="shared" si="586"/>
        <v>0</v>
      </c>
      <c r="S958" s="106">
        <f t="shared" si="586"/>
        <v>0</v>
      </c>
      <c r="T958" s="106">
        <f t="shared" si="586"/>
        <v>0</v>
      </c>
      <c r="U958" s="106">
        <f t="shared" si="586"/>
        <v>0</v>
      </c>
      <c r="V958" s="106">
        <f t="shared" si="586"/>
        <v>0</v>
      </c>
      <c r="W958" s="106">
        <f t="shared" si="586"/>
        <v>0</v>
      </c>
      <c r="X958" s="106">
        <f t="shared" si="586"/>
        <v>0</v>
      </c>
      <c r="Y958" s="98">
        <f t="shared" si="579"/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75"/>
        <v>930</v>
      </c>
      <c r="C959" s="108">
        <v>39103</v>
      </c>
      <c r="E959" s="107" t="s">
        <v>297</v>
      </c>
      <c r="G959" s="118"/>
      <c r="H959" s="106"/>
      <c r="I959" s="98">
        <f>'DepExp. Class.'!G$158</f>
        <v>0</v>
      </c>
      <c r="J959" s="106">
        <f t="shared" ref="J959:X959" si="587">+J158+J425+J692</f>
        <v>0</v>
      </c>
      <c r="K959" s="106">
        <f t="shared" si="587"/>
        <v>0</v>
      </c>
      <c r="L959" s="106">
        <f t="shared" si="587"/>
        <v>0</v>
      </c>
      <c r="M959" s="106">
        <f t="shared" si="587"/>
        <v>0</v>
      </c>
      <c r="N959" s="106">
        <f t="shared" si="587"/>
        <v>0</v>
      </c>
      <c r="O959" s="106">
        <f t="shared" si="587"/>
        <v>0</v>
      </c>
      <c r="P959" s="106">
        <f t="shared" si="587"/>
        <v>0</v>
      </c>
      <c r="Q959" s="106">
        <f t="shared" si="587"/>
        <v>0</v>
      </c>
      <c r="R959" s="106">
        <f t="shared" si="587"/>
        <v>0</v>
      </c>
      <c r="S959" s="106">
        <f t="shared" si="587"/>
        <v>0</v>
      </c>
      <c r="T959" s="106">
        <f t="shared" si="587"/>
        <v>0</v>
      </c>
      <c r="U959" s="106">
        <f t="shared" si="587"/>
        <v>0</v>
      </c>
      <c r="V959" s="106">
        <f t="shared" si="587"/>
        <v>0</v>
      </c>
      <c r="W959" s="106">
        <f t="shared" si="587"/>
        <v>0</v>
      </c>
      <c r="X959" s="106">
        <f t="shared" si="587"/>
        <v>0</v>
      </c>
      <c r="Y959" s="98">
        <f t="shared" si="579"/>
        <v>0</v>
      </c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75"/>
        <v>931</v>
      </c>
      <c r="C960" s="108">
        <v>39200</v>
      </c>
      <c r="E960" s="107" t="s">
        <v>298</v>
      </c>
      <c r="G960" s="118"/>
      <c r="H960" s="106"/>
      <c r="I960" s="98">
        <f>'DepExp. Class.'!G$159</f>
        <v>326.69066559770602</v>
      </c>
      <c r="J960" s="106">
        <f t="shared" ref="J960:X960" si="588">+J159+J426+J693</f>
        <v>216.42093880567714</v>
      </c>
      <c r="K960" s="106">
        <f t="shared" si="588"/>
        <v>68.119206684390846</v>
      </c>
      <c r="L960" s="106">
        <f t="shared" si="588"/>
        <v>0.86343895529008186</v>
      </c>
      <c r="M960" s="106">
        <f t="shared" si="588"/>
        <v>21.693625072474045</v>
      </c>
      <c r="N960" s="106">
        <f t="shared" si="588"/>
        <v>19.593456079873924</v>
      </c>
      <c r="O960" s="106">
        <f t="shared" si="588"/>
        <v>0</v>
      </c>
      <c r="P960" s="106">
        <f t="shared" si="588"/>
        <v>0</v>
      </c>
      <c r="Q960" s="106">
        <f t="shared" si="588"/>
        <v>0</v>
      </c>
      <c r="R960" s="106">
        <f t="shared" si="588"/>
        <v>0</v>
      </c>
      <c r="S960" s="106">
        <f t="shared" si="588"/>
        <v>0</v>
      </c>
      <c r="T960" s="106">
        <f t="shared" si="588"/>
        <v>0</v>
      </c>
      <c r="U960" s="106">
        <f t="shared" si="588"/>
        <v>0</v>
      </c>
      <c r="V960" s="106">
        <f t="shared" si="588"/>
        <v>0</v>
      </c>
      <c r="W960" s="106">
        <f t="shared" si="588"/>
        <v>0</v>
      </c>
      <c r="X960" s="106">
        <f t="shared" si="588"/>
        <v>0</v>
      </c>
      <c r="Y960" s="98">
        <f t="shared" si="579"/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75"/>
        <v>932</v>
      </c>
      <c r="C961" s="108">
        <v>39201</v>
      </c>
      <c r="E961" s="107" t="s">
        <v>299</v>
      </c>
      <c r="G961" s="118"/>
      <c r="H961" s="106"/>
      <c r="I961" s="98">
        <f>'DepExp. Class.'!G$160</f>
        <v>0</v>
      </c>
      <c r="J961" s="106">
        <f t="shared" ref="J961:X961" si="589">+J160+J427+J694</f>
        <v>0</v>
      </c>
      <c r="K961" s="106">
        <f t="shared" si="589"/>
        <v>0</v>
      </c>
      <c r="L961" s="106">
        <f t="shared" si="589"/>
        <v>0</v>
      </c>
      <c r="M961" s="106">
        <f t="shared" si="589"/>
        <v>0</v>
      </c>
      <c r="N961" s="106">
        <f t="shared" si="589"/>
        <v>0</v>
      </c>
      <c r="O961" s="106">
        <f t="shared" si="589"/>
        <v>0</v>
      </c>
      <c r="P961" s="106">
        <f t="shared" si="589"/>
        <v>0</v>
      </c>
      <c r="Q961" s="106">
        <f t="shared" si="589"/>
        <v>0</v>
      </c>
      <c r="R961" s="106">
        <f t="shared" si="589"/>
        <v>0</v>
      </c>
      <c r="S961" s="106">
        <f t="shared" si="589"/>
        <v>0</v>
      </c>
      <c r="T961" s="106">
        <f t="shared" si="589"/>
        <v>0</v>
      </c>
      <c r="U961" s="106">
        <f t="shared" si="589"/>
        <v>0</v>
      </c>
      <c r="V961" s="106">
        <f t="shared" si="589"/>
        <v>0</v>
      </c>
      <c r="W961" s="106">
        <f t="shared" si="589"/>
        <v>0</v>
      </c>
      <c r="X961" s="106">
        <f t="shared" si="589"/>
        <v>0</v>
      </c>
      <c r="Y961" s="98">
        <f t="shared" si="579"/>
        <v>0</v>
      </c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75"/>
        <v>933</v>
      </c>
      <c r="C962" s="108">
        <v>39202</v>
      </c>
      <c r="E962" s="107" t="s">
        <v>300</v>
      </c>
      <c r="G962" s="118"/>
      <c r="H962" s="106"/>
      <c r="I962" s="98">
        <f>'DepExp. Class.'!G$161</f>
        <v>0</v>
      </c>
      <c r="J962" s="106">
        <f t="shared" ref="J962:X962" si="590">+J161+J428+J695</f>
        <v>0</v>
      </c>
      <c r="K962" s="106">
        <f t="shared" si="590"/>
        <v>0</v>
      </c>
      <c r="L962" s="106">
        <f t="shared" si="590"/>
        <v>0</v>
      </c>
      <c r="M962" s="106">
        <f t="shared" si="590"/>
        <v>0</v>
      </c>
      <c r="N962" s="106">
        <f t="shared" si="590"/>
        <v>0</v>
      </c>
      <c r="O962" s="106">
        <f t="shared" si="590"/>
        <v>0</v>
      </c>
      <c r="P962" s="106">
        <f t="shared" si="590"/>
        <v>0</v>
      </c>
      <c r="Q962" s="106">
        <f t="shared" si="590"/>
        <v>0</v>
      </c>
      <c r="R962" s="106">
        <f t="shared" si="590"/>
        <v>0</v>
      </c>
      <c r="S962" s="106">
        <f t="shared" si="590"/>
        <v>0</v>
      </c>
      <c r="T962" s="106">
        <f t="shared" si="590"/>
        <v>0</v>
      </c>
      <c r="U962" s="106">
        <f t="shared" si="590"/>
        <v>0</v>
      </c>
      <c r="V962" s="106">
        <f t="shared" si="590"/>
        <v>0</v>
      </c>
      <c r="W962" s="106">
        <f t="shared" si="590"/>
        <v>0</v>
      </c>
      <c r="X962" s="106">
        <f t="shared" si="590"/>
        <v>0</v>
      </c>
      <c r="Y962" s="98">
        <f t="shared" si="579"/>
        <v>0</v>
      </c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75"/>
        <v>934</v>
      </c>
      <c r="C963" s="108">
        <v>39300</v>
      </c>
      <c r="E963" s="107" t="s">
        <v>186</v>
      </c>
      <c r="G963" s="118"/>
      <c r="H963" s="106"/>
      <c r="I963" s="98">
        <f>'DepExp. Class.'!G$162</f>
        <v>0</v>
      </c>
      <c r="J963" s="106">
        <f t="shared" ref="J963:X963" si="591">+J162+J429+J696</f>
        <v>0</v>
      </c>
      <c r="K963" s="106">
        <f t="shared" si="591"/>
        <v>0</v>
      </c>
      <c r="L963" s="106">
        <f t="shared" si="591"/>
        <v>0</v>
      </c>
      <c r="M963" s="106">
        <f t="shared" si="591"/>
        <v>0</v>
      </c>
      <c r="N963" s="106">
        <f t="shared" si="591"/>
        <v>0</v>
      </c>
      <c r="O963" s="106">
        <f t="shared" si="591"/>
        <v>0</v>
      </c>
      <c r="P963" s="106">
        <f t="shared" si="591"/>
        <v>0</v>
      </c>
      <c r="Q963" s="106">
        <f t="shared" si="591"/>
        <v>0</v>
      </c>
      <c r="R963" s="106">
        <f t="shared" si="591"/>
        <v>0</v>
      </c>
      <c r="S963" s="106">
        <f t="shared" si="591"/>
        <v>0</v>
      </c>
      <c r="T963" s="106">
        <f t="shared" si="591"/>
        <v>0</v>
      </c>
      <c r="U963" s="106">
        <f t="shared" si="591"/>
        <v>0</v>
      </c>
      <c r="V963" s="106">
        <f t="shared" si="591"/>
        <v>0</v>
      </c>
      <c r="W963" s="106">
        <f t="shared" si="591"/>
        <v>0</v>
      </c>
      <c r="X963" s="106">
        <f t="shared" si="591"/>
        <v>0</v>
      </c>
      <c r="Y963" s="98">
        <f t="shared" si="579"/>
        <v>0</v>
      </c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75"/>
        <v>935</v>
      </c>
      <c r="C964" s="108">
        <v>39400</v>
      </c>
      <c r="E964" s="107" t="s">
        <v>301</v>
      </c>
      <c r="G964" s="118"/>
      <c r="H964" s="106"/>
      <c r="I964" s="98">
        <f>'DepExp. Class.'!G$163</f>
        <v>1622.4405672186417</v>
      </c>
      <c r="J964" s="106">
        <f t="shared" ref="J964:X964" si="592">+J163+J430+J697</f>
        <v>1074.8091319703115</v>
      </c>
      <c r="K964" s="106">
        <f t="shared" si="592"/>
        <v>338.29973112119137</v>
      </c>
      <c r="L964" s="106">
        <f t="shared" si="592"/>
        <v>4.288088200550499</v>
      </c>
      <c r="M964" s="106">
        <f t="shared" si="592"/>
        <v>107.73683203717616</v>
      </c>
      <c r="N964" s="106">
        <f t="shared" si="592"/>
        <v>97.306783889412173</v>
      </c>
      <c r="O964" s="106">
        <f t="shared" si="592"/>
        <v>0</v>
      </c>
      <c r="P964" s="106">
        <f t="shared" si="592"/>
        <v>0</v>
      </c>
      <c r="Q964" s="106">
        <f t="shared" si="592"/>
        <v>0</v>
      </c>
      <c r="R964" s="106">
        <f t="shared" si="592"/>
        <v>0</v>
      </c>
      <c r="S964" s="106">
        <f t="shared" si="592"/>
        <v>0</v>
      </c>
      <c r="T964" s="106">
        <f t="shared" si="592"/>
        <v>0</v>
      </c>
      <c r="U964" s="106">
        <f t="shared" si="592"/>
        <v>0</v>
      </c>
      <c r="V964" s="106">
        <f t="shared" si="592"/>
        <v>0</v>
      </c>
      <c r="W964" s="106">
        <f t="shared" si="592"/>
        <v>0</v>
      </c>
      <c r="X964" s="106">
        <f t="shared" si="592"/>
        <v>0</v>
      </c>
      <c r="Y964" s="98">
        <f t="shared" si="579"/>
        <v>0</v>
      </c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75"/>
        <v>936</v>
      </c>
      <c r="C965" s="108">
        <v>39600</v>
      </c>
      <c r="E965" s="107" t="s">
        <v>302</v>
      </c>
      <c r="G965" s="118"/>
      <c r="H965" s="106"/>
      <c r="I965" s="98">
        <f>'DepExp. Class.'!G$164</f>
        <v>10.407169389150532</v>
      </c>
      <c r="J965" s="106">
        <f t="shared" ref="J965:X965" si="593">+J164+J431+J698</f>
        <v>6.8943793217625329</v>
      </c>
      <c r="K965" s="106">
        <f t="shared" si="593"/>
        <v>2.1700287068869</v>
      </c>
      <c r="L965" s="106">
        <f t="shared" si="593"/>
        <v>2.7506006173927712E-2</v>
      </c>
      <c r="M965" s="106">
        <f t="shared" si="593"/>
        <v>0.69107952742052781</v>
      </c>
      <c r="N965" s="106">
        <f t="shared" si="593"/>
        <v>0.62417582690664153</v>
      </c>
      <c r="O965" s="106">
        <f t="shared" si="593"/>
        <v>0</v>
      </c>
      <c r="P965" s="106">
        <f t="shared" si="593"/>
        <v>0</v>
      </c>
      <c r="Q965" s="106">
        <f t="shared" si="593"/>
        <v>0</v>
      </c>
      <c r="R965" s="106">
        <f t="shared" si="593"/>
        <v>0</v>
      </c>
      <c r="S965" s="106">
        <f t="shared" si="593"/>
        <v>0</v>
      </c>
      <c r="T965" s="106">
        <f t="shared" si="593"/>
        <v>0</v>
      </c>
      <c r="U965" s="106">
        <f t="shared" si="593"/>
        <v>0</v>
      </c>
      <c r="V965" s="106">
        <f t="shared" si="593"/>
        <v>0</v>
      </c>
      <c r="W965" s="106">
        <f t="shared" si="593"/>
        <v>0</v>
      </c>
      <c r="X965" s="106">
        <f t="shared" si="593"/>
        <v>0</v>
      </c>
      <c r="Y965" s="98">
        <f t="shared" si="579"/>
        <v>0</v>
      </c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si="575"/>
        <v>937</v>
      </c>
      <c r="C966" s="108">
        <v>39603</v>
      </c>
      <c r="E966" s="107" t="s">
        <v>303</v>
      </c>
      <c r="G966" s="118"/>
      <c r="H966" s="106"/>
      <c r="I966" s="98">
        <f>'DepExp. Class.'!G$165</f>
        <v>0</v>
      </c>
      <c r="J966" s="106">
        <f t="shared" ref="J966:X966" si="594">+J165+J432+J699</f>
        <v>0</v>
      </c>
      <c r="K966" s="106">
        <f t="shared" si="594"/>
        <v>0</v>
      </c>
      <c r="L966" s="106">
        <f t="shared" si="594"/>
        <v>0</v>
      </c>
      <c r="M966" s="106">
        <f t="shared" si="594"/>
        <v>0</v>
      </c>
      <c r="N966" s="106">
        <f t="shared" si="594"/>
        <v>0</v>
      </c>
      <c r="O966" s="106">
        <f t="shared" si="594"/>
        <v>0</v>
      </c>
      <c r="P966" s="106">
        <f t="shared" si="594"/>
        <v>0</v>
      </c>
      <c r="Q966" s="106">
        <f t="shared" si="594"/>
        <v>0</v>
      </c>
      <c r="R966" s="106">
        <f t="shared" si="594"/>
        <v>0</v>
      </c>
      <c r="S966" s="106">
        <f t="shared" si="594"/>
        <v>0</v>
      </c>
      <c r="T966" s="106">
        <f t="shared" si="594"/>
        <v>0</v>
      </c>
      <c r="U966" s="106">
        <f t="shared" si="594"/>
        <v>0</v>
      </c>
      <c r="V966" s="106">
        <f t="shared" si="594"/>
        <v>0</v>
      </c>
      <c r="W966" s="106">
        <f t="shared" si="594"/>
        <v>0</v>
      </c>
      <c r="X966" s="106">
        <f t="shared" si="594"/>
        <v>0</v>
      </c>
      <c r="Y966" s="98">
        <f t="shared" si="579"/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75"/>
        <v>938</v>
      </c>
      <c r="C967" s="108">
        <v>39604</v>
      </c>
      <c r="E967" s="107" t="s">
        <v>304</v>
      </c>
      <c r="G967" s="118"/>
      <c r="H967" s="106"/>
      <c r="I967" s="98">
        <f>'DepExp. Class.'!G$166</f>
        <v>0</v>
      </c>
      <c r="J967" s="106">
        <f t="shared" ref="J967:X967" si="595">+J166+J433+J700</f>
        <v>0</v>
      </c>
      <c r="K967" s="106">
        <f t="shared" si="595"/>
        <v>0</v>
      </c>
      <c r="L967" s="106">
        <f t="shared" si="595"/>
        <v>0</v>
      </c>
      <c r="M967" s="106">
        <f t="shared" si="595"/>
        <v>0</v>
      </c>
      <c r="N967" s="106">
        <f t="shared" si="595"/>
        <v>0</v>
      </c>
      <c r="O967" s="106">
        <f t="shared" si="595"/>
        <v>0</v>
      </c>
      <c r="P967" s="106">
        <f t="shared" si="595"/>
        <v>0</v>
      </c>
      <c r="Q967" s="106">
        <f t="shared" si="595"/>
        <v>0</v>
      </c>
      <c r="R967" s="106">
        <f t="shared" si="595"/>
        <v>0</v>
      </c>
      <c r="S967" s="106">
        <f t="shared" si="595"/>
        <v>0</v>
      </c>
      <c r="T967" s="106">
        <f t="shared" si="595"/>
        <v>0</v>
      </c>
      <c r="U967" s="106">
        <f t="shared" si="595"/>
        <v>0</v>
      </c>
      <c r="V967" s="106">
        <f t="shared" si="595"/>
        <v>0</v>
      </c>
      <c r="W967" s="106">
        <f t="shared" si="595"/>
        <v>0</v>
      </c>
      <c r="X967" s="106">
        <f t="shared" si="595"/>
        <v>0</v>
      </c>
      <c r="Y967" s="98">
        <f t="shared" si="579"/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75"/>
        <v>939</v>
      </c>
      <c r="C968" s="108">
        <v>39605</v>
      </c>
      <c r="E968" s="98" t="s">
        <v>305</v>
      </c>
      <c r="G968" s="118"/>
      <c r="H968" s="106"/>
      <c r="I968" s="98">
        <f>'DepExp. Class.'!G$167</f>
        <v>0</v>
      </c>
      <c r="J968" s="106">
        <f t="shared" ref="J968:X968" si="596">+J167+J434+J701</f>
        <v>0</v>
      </c>
      <c r="K968" s="106">
        <f t="shared" si="596"/>
        <v>0</v>
      </c>
      <c r="L968" s="106">
        <f t="shared" si="596"/>
        <v>0</v>
      </c>
      <c r="M968" s="106">
        <f t="shared" si="596"/>
        <v>0</v>
      </c>
      <c r="N968" s="106">
        <f t="shared" si="596"/>
        <v>0</v>
      </c>
      <c r="O968" s="106">
        <f t="shared" si="596"/>
        <v>0</v>
      </c>
      <c r="P968" s="106">
        <f t="shared" si="596"/>
        <v>0</v>
      </c>
      <c r="Q968" s="106">
        <f t="shared" si="596"/>
        <v>0</v>
      </c>
      <c r="R968" s="106">
        <f t="shared" si="596"/>
        <v>0</v>
      </c>
      <c r="S968" s="106">
        <f t="shared" si="596"/>
        <v>0</v>
      </c>
      <c r="T968" s="106">
        <f t="shared" si="596"/>
        <v>0</v>
      </c>
      <c r="U968" s="106">
        <f t="shared" si="596"/>
        <v>0</v>
      </c>
      <c r="V968" s="106">
        <f t="shared" si="596"/>
        <v>0</v>
      </c>
      <c r="W968" s="106">
        <f t="shared" si="596"/>
        <v>0</v>
      </c>
      <c r="X968" s="106">
        <f t="shared" si="596"/>
        <v>0</v>
      </c>
      <c r="Y968" s="98">
        <f t="shared" si="579"/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75"/>
        <v>940</v>
      </c>
      <c r="C969" s="108">
        <v>39700</v>
      </c>
      <c r="E969" s="107" t="s">
        <v>306</v>
      </c>
      <c r="G969" s="118"/>
      <c r="H969" s="106"/>
      <c r="I969" s="98">
        <f>'DepExp. Class.'!G$168</f>
        <v>0</v>
      </c>
      <c r="J969" s="106">
        <f t="shared" ref="J969:X969" si="597">+J168+J435+J702</f>
        <v>0</v>
      </c>
      <c r="K969" s="106">
        <f t="shared" si="597"/>
        <v>0</v>
      </c>
      <c r="L969" s="106">
        <f t="shared" si="597"/>
        <v>0</v>
      </c>
      <c r="M969" s="106">
        <f t="shared" si="597"/>
        <v>0</v>
      </c>
      <c r="N969" s="106">
        <f t="shared" si="597"/>
        <v>0</v>
      </c>
      <c r="O969" s="106">
        <f t="shared" si="597"/>
        <v>0</v>
      </c>
      <c r="P969" s="106">
        <f t="shared" si="597"/>
        <v>0</v>
      </c>
      <c r="Q969" s="106">
        <f t="shared" si="597"/>
        <v>0</v>
      </c>
      <c r="R969" s="106">
        <f t="shared" si="597"/>
        <v>0</v>
      </c>
      <c r="S969" s="106">
        <f t="shared" si="597"/>
        <v>0</v>
      </c>
      <c r="T969" s="106">
        <f t="shared" si="597"/>
        <v>0</v>
      </c>
      <c r="U969" s="106">
        <f t="shared" si="597"/>
        <v>0</v>
      </c>
      <c r="V969" s="106">
        <f t="shared" si="597"/>
        <v>0</v>
      </c>
      <c r="W969" s="106">
        <f t="shared" si="597"/>
        <v>0</v>
      </c>
      <c r="X969" s="106">
        <f t="shared" si="597"/>
        <v>0</v>
      </c>
      <c r="Y969" s="98">
        <f t="shared" si="579"/>
        <v>0</v>
      </c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75"/>
        <v>941</v>
      </c>
      <c r="C970" s="108">
        <v>39701</v>
      </c>
      <c r="E970" s="107" t="s">
        <v>307</v>
      </c>
      <c r="G970" s="118"/>
      <c r="H970" s="106"/>
      <c r="I970" s="98">
        <f>'DepExp. Class.'!G$169</f>
        <v>0</v>
      </c>
      <c r="J970" s="106">
        <f t="shared" ref="J970:X970" si="598">+J169+J436+J703</f>
        <v>0</v>
      </c>
      <c r="K970" s="106">
        <f t="shared" si="598"/>
        <v>0</v>
      </c>
      <c r="L970" s="106">
        <f t="shared" si="598"/>
        <v>0</v>
      </c>
      <c r="M970" s="106">
        <f t="shared" si="598"/>
        <v>0</v>
      </c>
      <c r="N970" s="106">
        <f t="shared" si="598"/>
        <v>0</v>
      </c>
      <c r="O970" s="106">
        <f t="shared" si="598"/>
        <v>0</v>
      </c>
      <c r="P970" s="106">
        <f t="shared" si="598"/>
        <v>0</v>
      </c>
      <c r="Q970" s="106">
        <f t="shared" si="598"/>
        <v>0</v>
      </c>
      <c r="R970" s="106">
        <f t="shared" si="598"/>
        <v>0</v>
      </c>
      <c r="S970" s="106">
        <f t="shared" si="598"/>
        <v>0</v>
      </c>
      <c r="T970" s="106">
        <f t="shared" si="598"/>
        <v>0</v>
      </c>
      <c r="U970" s="106">
        <f t="shared" si="598"/>
        <v>0</v>
      </c>
      <c r="V970" s="106">
        <f t="shared" si="598"/>
        <v>0</v>
      </c>
      <c r="W970" s="106">
        <f t="shared" si="598"/>
        <v>0</v>
      </c>
      <c r="X970" s="106">
        <f t="shared" si="598"/>
        <v>0</v>
      </c>
      <c r="Y970" s="98">
        <f t="shared" si="579"/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75"/>
        <v>942</v>
      </c>
      <c r="C971" s="108">
        <v>39702</v>
      </c>
      <c r="E971" s="107" t="s">
        <v>308</v>
      </c>
      <c r="G971" s="118"/>
      <c r="H971" s="106"/>
      <c r="I971" s="98">
        <f>'DepExp. Class.'!G$170</f>
        <v>0</v>
      </c>
      <c r="J971" s="106">
        <f t="shared" ref="J971:X971" si="599">+J170+J437+J704</f>
        <v>0</v>
      </c>
      <c r="K971" s="106">
        <f t="shared" si="599"/>
        <v>0</v>
      </c>
      <c r="L971" s="106">
        <f t="shared" si="599"/>
        <v>0</v>
      </c>
      <c r="M971" s="106">
        <f t="shared" si="599"/>
        <v>0</v>
      </c>
      <c r="N971" s="106">
        <f t="shared" si="599"/>
        <v>0</v>
      </c>
      <c r="O971" s="106">
        <f t="shared" si="599"/>
        <v>0</v>
      </c>
      <c r="P971" s="106">
        <f t="shared" si="599"/>
        <v>0</v>
      </c>
      <c r="Q971" s="106">
        <f t="shared" si="599"/>
        <v>0</v>
      </c>
      <c r="R971" s="106">
        <f t="shared" si="599"/>
        <v>0</v>
      </c>
      <c r="S971" s="106">
        <f t="shared" si="599"/>
        <v>0</v>
      </c>
      <c r="T971" s="106">
        <f t="shared" si="599"/>
        <v>0</v>
      </c>
      <c r="U971" s="106">
        <f t="shared" si="599"/>
        <v>0</v>
      </c>
      <c r="V971" s="106">
        <f t="shared" si="599"/>
        <v>0</v>
      </c>
      <c r="W971" s="106">
        <f t="shared" si="599"/>
        <v>0</v>
      </c>
      <c r="X971" s="106">
        <f t="shared" si="599"/>
        <v>0</v>
      </c>
      <c r="Y971" s="98">
        <f t="shared" si="579"/>
        <v>0</v>
      </c>
    </row>
    <row r="972" spans="1:33">
      <c r="A972" s="97">
        <f t="shared" si="575"/>
        <v>943</v>
      </c>
      <c r="C972" s="108">
        <v>39705</v>
      </c>
      <c r="E972" s="107" t="s">
        <v>309</v>
      </c>
      <c r="G972" s="118"/>
      <c r="H972" s="106"/>
      <c r="I972" s="98">
        <f>'DepExp. Class.'!G$171</f>
        <v>0</v>
      </c>
      <c r="J972" s="106">
        <f t="shared" ref="J972:X972" si="600">+J171+J438+J705</f>
        <v>0</v>
      </c>
      <c r="K972" s="106">
        <f t="shared" si="600"/>
        <v>0</v>
      </c>
      <c r="L972" s="106">
        <f t="shared" si="600"/>
        <v>0</v>
      </c>
      <c r="M972" s="106">
        <f t="shared" si="600"/>
        <v>0</v>
      </c>
      <c r="N972" s="106">
        <f t="shared" si="600"/>
        <v>0</v>
      </c>
      <c r="O972" s="106">
        <f t="shared" si="600"/>
        <v>0</v>
      </c>
      <c r="P972" s="106">
        <f t="shared" si="600"/>
        <v>0</v>
      </c>
      <c r="Q972" s="106">
        <f t="shared" si="600"/>
        <v>0</v>
      </c>
      <c r="R972" s="106">
        <f t="shared" si="600"/>
        <v>0</v>
      </c>
      <c r="S972" s="106">
        <f t="shared" si="600"/>
        <v>0</v>
      </c>
      <c r="T972" s="106">
        <f t="shared" si="600"/>
        <v>0</v>
      </c>
      <c r="U972" s="106">
        <f t="shared" si="600"/>
        <v>0</v>
      </c>
      <c r="V972" s="106">
        <f t="shared" si="600"/>
        <v>0</v>
      </c>
      <c r="W972" s="106">
        <f t="shared" si="600"/>
        <v>0</v>
      </c>
      <c r="X972" s="106">
        <f t="shared" si="600"/>
        <v>0</v>
      </c>
      <c r="Y972" s="98">
        <f t="shared" si="579"/>
        <v>0</v>
      </c>
    </row>
    <row r="973" spans="1:33">
      <c r="A973" s="97">
        <f t="shared" si="575"/>
        <v>944</v>
      </c>
      <c r="C973" s="108">
        <v>39800</v>
      </c>
      <c r="E973" s="107" t="s">
        <v>310</v>
      </c>
      <c r="G973" s="118"/>
      <c r="H973" s="106"/>
      <c r="I973" s="98">
        <f>'DepExp. Class.'!G$172</f>
        <v>0</v>
      </c>
      <c r="J973" s="106">
        <f t="shared" ref="J973:X973" si="601">+J172+J439+J706</f>
        <v>0</v>
      </c>
      <c r="K973" s="106">
        <f t="shared" si="601"/>
        <v>0</v>
      </c>
      <c r="L973" s="106">
        <f t="shared" si="601"/>
        <v>0</v>
      </c>
      <c r="M973" s="106">
        <f t="shared" si="601"/>
        <v>0</v>
      </c>
      <c r="N973" s="106">
        <f t="shared" si="601"/>
        <v>0</v>
      </c>
      <c r="O973" s="106">
        <f t="shared" si="601"/>
        <v>0</v>
      </c>
      <c r="P973" s="106">
        <f t="shared" si="601"/>
        <v>0</v>
      </c>
      <c r="Q973" s="106">
        <f t="shared" si="601"/>
        <v>0</v>
      </c>
      <c r="R973" s="106">
        <f t="shared" si="601"/>
        <v>0</v>
      </c>
      <c r="S973" s="106">
        <f t="shared" si="601"/>
        <v>0</v>
      </c>
      <c r="T973" s="106">
        <f t="shared" si="601"/>
        <v>0</v>
      </c>
      <c r="U973" s="106">
        <f t="shared" si="601"/>
        <v>0</v>
      </c>
      <c r="V973" s="106">
        <f t="shared" si="601"/>
        <v>0</v>
      </c>
      <c r="W973" s="106">
        <f t="shared" si="601"/>
        <v>0</v>
      </c>
      <c r="X973" s="106">
        <f t="shared" si="601"/>
        <v>0</v>
      </c>
      <c r="Y973" s="98">
        <f t="shared" si="579"/>
        <v>0</v>
      </c>
    </row>
    <row r="974" spans="1:33">
      <c r="A974" s="97">
        <f t="shared" si="575"/>
        <v>945</v>
      </c>
      <c r="C974" s="108">
        <v>39900</v>
      </c>
      <c r="E974" s="107" t="s">
        <v>311</v>
      </c>
      <c r="G974" s="118"/>
      <c r="H974" s="106"/>
      <c r="I974" s="98">
        <f>'DepExp. Class.'!G$173</f>
        <v>0</v>
      </c>
      <c r="J974" s="106">
        <f t="shared" ref="J974:X974" si="602">+J173+J440+J707</f>
        <v>0</v>
      </c>
      <c r="K974" s="106">
        <f t="shared" si="602"/>
        <v>0</v>
      </c>
      <c r="L974" s="106">
        <f t="shared" si="602"/>
        <v>0</v>
      </c>
      <c r="M974" s="106">
        <f t="shared" si="602"/>
        <v>0</v>
      </c>
      <c r="N974" s="106">
        <f t="shared" si="602"/>
        <v>0</v>
      </c>
      <c r="O974" s="106">
        <f t="shared" si="602"/>
        <v>0</v>
      </c>
      <c r="P974" s="106">
        <f t="shared" si="602"/>
        <v>0</v>
      </c>
      <c r="Q974" s="106">
        <f t="shared" si="602"/>
        <v>0</v>
      </c>
      <c r="R974" s="106">
        <f t="shared" si="602"/>
        <v>0</v>
      </c>
      <c r="S974" s="106">
        <f t="shared" si="602"/>
        <v>0</v>
      </c>
      <c r="T974" s="106">
        <f t="shared" si="602"/>
        <v>0</v>
      </c>
      <c r="U974" s="106">
        <f t="shared" si="602"/>
        <v>0</v>
      </c>
      <c r="V974" s="106">
        <f t="shared" si="602"/>
        <v>0</v>
      </c>
      <c r="W974" s="106">
        <f t="shared" si="602"/>
        <v>0</v>
      </c>
      <c r="X974" s="106">
        <f t="shared" si="602"/>
        <v>0</v>
      </c>
      <c r="Y974" s="98">
        <f t="shared" si="579"/>
        <v>0</v>
      </c>
    </row>
    <row r="975" spans="1:33">
      <c r="A975" s="97">
        <f t="shared" si="575"/>
        <v>946</v>
      </c>
      <c r="C975" s="108">
        <v>39901</v>
      </c>
      <c r="E975" s="107" t="s">
        <v>312</v>
      </c>
      <c r="G975" s="118"/>
      <c r="H975" s="106"/>
      <c r="I975" s="98">
        <f>'DepExp. Class.'!G$174</f>
        <v>0</v>
      </c>
      <c r="J975" s="106">
        <f t="shared" ref="J975:X975" si="603">+J174+J441+J708</f>
        <v>0</v>
      </c>
      <c r="K975" s="106">
        <f t="shared" si="603"/>
        <v>0</v>
      </c>
      <c r="L975" s="106">
        <f t="shared" si="603"/>
        <v>0</v>
      </c>
      <c r="M975" s="106">
        <f t="shared" si="603"/>
        <v>0</v>
      </c>
      <c r="N975" s="106">
        <f t="shared" si="603"/>
        <v>0</v>
      </c>
      <c r="O975" s="106">
        <f t="shared" si="603"/>
        <v>0</v>
      </c>
      <c r="P975" s="106">
        <f t="shared" si="603"/>
        <v>0</v>
      </c>
      <c r="Q975" s="106">
        <f t="shared" si="603"/>
        <v>0</v>
      </c>
      <c r="R975" s="106">
        <f t="shared" si="603"/>
        <v>0</v>
      </c>
      <c r="S975" s="106">
        <f t="shared" si="603"/>
        <v>0</v>
      </c>
      <c r="T975" s="106">
        <f t="shared" si="603"/>
        <v>0</v>
      </c>
      <c r="U975" s="106">
        <f t="shared" si="603"/>
        <v>0</v>
      </c>
      <c r="V975" s="106">
        <f t="shared" si="603"/>
        <v>0</v>
      </c>
      <c r="W975" s="106">
        <f t="shared" si="603"/>
        <v>0</v>
      </c>
      <c r="X975" s="106">
        <f t="shared" si="603"/>
        <v>0</v>
      </c>
      <c r="Y975" s="98">
        <f t="shared" si="579"/>
        <v>0</v>
      </c>
    </row>
    <row r="976" spans="1:33">
      <c r="A976" s="97">
        <f t="shared" si="575"/>
        <v>947</v>
      </c>
      <c r="C976" s="108">
        <v>39902</v>
      </c>
      <c r="E976" s="107" t="s">
        <v>313</v>
      </c>
      <c r="G976" s="118"/>
      <c r="H976" s="106"/>
      <c r="I976" s="98">
        <f>'DepExp. Class.'!G$175</f>
        <v>0</v>
      </c>
      <c r="J976" s="106">
        <f t="shared" ref="J976:X976" si="604">+J175+J442+J709</f>
        <v>0</v>
      </c>
      <c r="K976" s="106">
        <f t="shared" si="604"/>
        <v>0</v>
      </c>
      <c r="L976" s="106">
        <f t="shared" si="604"/>
        <v>0</v>
      </c>
      <c r="M976" s="106">
        <f t="shared" si="604"/>
        <v>0</v>
      </c>
      <c r="N976" s="106">
        <f t="shared" si="604"/>
        <v>0</v>
      </c>
      <c r="O976" s="106">
        <f t="shared" si="604"/>
        <v>0</v>
      </c>
      <c r="P976" s="106">
        <f t="shared" si="604"/>
        <v>0</v>
      </c>
      <c r="Q976" s="106">
        <f t="shared" si="604"/>
        <v>0</v>
      </c>
      <c r="R976" s="106">
        <f t="shared" si="604"/>
        <v>0</v>
      </c>
      <c r="S976" s="106">
        <f t="shared" si="604"/>
        <v>0</v>
      </c>
      <c r="T976" s="106">
        <f t="shared" si="604"/>
        <v>0</v>
      </c>
      <c r="U976" s="106">
        <f t="shared" si="604"/>
        <v>0</v>
      </c>
      <c r="V976" s="106">
        <f t="shared" si="604"/>
        <v>0</v>
      </c>
      <c r="W976" s="106">
        <f t="shared" si="604"/>
        <v>0</v>
      </c>
      <c r="X976" s="106">
        <f t="shared" si="604"/>
        <v>0</v>
      </c>
      <c r="Y976" s="98">
        <f t="shared" si="579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75"/>
        <v>948</v>
      </c>
      <c r="C977" s="108">
        <v>39903</v>
      </c>
      <c r="E977" s="107" t="s">
        <v>314</v>
      </c>
      <c r="G977" s="118"/>
      <c r="H977" s="106"/>
      <c r="I977" s="98">
        <f>'DepExp. Class.'!G$176</f>
        <v>1425.1939048000002</v>
      </c>
      <c r="J977" s="106">
        <f t="shared" ref="J977:X977" si="605">+J176+J443+J710</f>
        <v>944.14023826676089</v>
      </c>
      <c r="K977" s="106">
        <f t="shared" si="605"/>
        <v>297.17126440935868</v>
      </c>
      <c r="L977" s="106">
        <f t="shared" si="605"/>
        <v>3.7667679729841215</v>
      </c>
      <c r="M977" s="106">
        <f t="shared" si="605"/>
        <v>94.638829578250352</v>
      </c>
      <c r="N977" s="106">
        <f t="shared" si="605"/>
        <v>85.476804572646188</v>
      </c>
      <c r="O977" s="106">
        <f t="shared" si="605"/>
        <v>0</v>
      </c>
      <c r="P977" s="106">
        <f t="shared" si="605"/>
        <v>0</v>
      </c>
      <c r="Q977" s="106">
        <f t="shared" si="605"/>
        <v>0</v>
      </c>
      <c r="R977" s="106">
        <f t="shared" si="605"/>
        <v>0</v>
      </c>
      <c r="S977" s="106">
        <f t="shared" si="605"/>
        <v>0</v>
      </c>
      <c r="T977" s="106">
        <f t="shared" si="605"/>
        <v>0</v>
      </c>
      <c r="U977" s="106">
        <f t="shared" si="605"/>
        <v>0</v>
      </c>
      <c r="V977" s="106">
        <f t="shared" si="605"/>
        <v>0</v>
      </c>
      <c r="W977" s="106">
        <f t="shared" si="605"/>
        <v>0</v>
      </c>
      <c r="X977" s="106">
        <f t="shared" si="605"/>
        <v>0</v>
      </c>
      <c r="Y977" s="98">
        <f t="shared" si="579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75"/>
        <v>949</v>
      </c>
      <c r="C978" s="108">
        <v>39904</v>
      </c>
      <c r="E978" s="107" t="s">
        <v>315</v>
      </c>
      <c r="G978" s="118"/>
      <c r="H978" s="106"/>
      <c r="I978" s="98">
        <f>'DepExp. Class.'!G$177</f>
        <v>0</v>
      </c>
      <c r="J978" s="106">
        <f t="shared" ref="J978:X978" si="606">+J177+J444+J711</f>
        <v>0</v>
      </c>
      <c r="K978" s="106">
        <f t="shared" si="606"/>
        <v>0</v>
      </c>
      <c r="L978" s="106">
        <f t="shared" si="606"/>
        <v>0</v>
      </c>
      <c r="M978" s="106">
        <f t="shared" si="606"/>
        <v>0</v>
      </c>
      <c r="N978" s="106">
        <f t="shared" si="606"/>
        <v>0</v>
      </c>
      <c r="O978" s="106">
        <f t="shared" si="606"/>
        <v>0</v>
      </c>
      <c r="P978" s="106">
        <f t="shared" si="606"/>
        <v>0</v>
      </c>
      <c r="Q978" s="106">
        <f t="shared" si="606"/>
        <v>0</v>
      </c>
      <c r="R978" s="106">
        <f t="shared" si="606"/>
        <v>0</v>
      </c>
      <c r="S978" s="106">
        <f t="shared" si="606"/>
        <v>0</v>
      </c>
      <c r="T978" s="106">
        <f t="shared" si="606"/>
        <v>0</v>
      </c>
      <c r="U978" s="106">
        <f t="shared" si="606"/>
        <v>0</v>
      </c>
      <c r="V978" s="106">
        <f t="shared" si="606"/>
        <v>0</v>
      </c>
      <c r="W978" s="106">
        <f t="shared" si="606"/>
        <v>0</v>
      </c>
      <c r="X978" s="106">
        <f t="shared" si="606"/>
        <v>0</v>
      </c>
      <c r="Y978" s="98">
        <f t="shared" si="579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75"/>
        <v>950</v>
      </c>
      <c r="C979" s="108">
        <v>39905</v>
      </c>
      <c r="E979" s="107" t="s">
        <v>316</v>
      </c>
      <c r="G979" s="118"/>
      <c r="H979" s="106"/>
      <c r="I979" s="98">
        <f>'DepExp. Class.'!G$178</f>
        <v>0</v>
      </c>
      <c r="J979" s="106">
        <f t="shared" ref="J979:X979" si="607">+J178+J445+J712</f>
        <v>0</v>
      </c>
      <c r="K979" s="106">
        <f t="shared" si="607"/>
        <v>0</v>
      </c>
      <c r="L979" s="106">
        <f t="shared" si="607"/>
        <v>0</v>
      </c>
      <c r="M979" s="106">
        <f t="shared" si="607"/>
        <v>0</v>
      </c>
      <c r="N979" s="106">
        <f t="shared" si="607"/>
        <v>0</v>
      </c>
      <c r="O979" s="106">
        <f t="shared" si="607"/>
        <v>0</v>
      </c>
      <c r="P979" s="106">
        <f t="shared" si="607"/>
        <v>0</v>
      </c>
      <c r="Q979" s="106">
        <f t="shared" si="607"/>
        <v>0</v>
      </c>
      <c r="R979" s="106">
        <f t="shared" si="607"/>
        <v>0</v>
      </c>
      <c r="S979" s="106">
        <f t="shared" si="607"/>
        <v>0</v>
      </c>
      <c r="T979" s="106">
        <f t="shared" si="607"/>
        <v>0</v>
      </c>
      <c r="U979" s="106">
        <f t="shared" si="607"/>
        <v>0</v>
      </c>
      <c r="V979" s="106">
        <f t="shared" si="607"/>
        <v>0</v>
      </c>
      <c r="W979" s="106">
        <f t="shared" si="607"/>
        <v>0</v>
      </c>
      <c r="X979" s="106">
        <f t="shared" si="607"/>
        <v>0</v>
      </c>
      <c r="Y979" s="98">
        <f t="shared" si="579"/>
        <v>0</v>
      </c>
    </row>
    <row r="980" spans="1:33">
      <c r="A980" s="97">
        <f t="shared" si="575"/>
        <v>951</v>
      </c>
      <c r="C980" s="108">
        <v>39906</v>
      </c>
      <c r="E980" s="107" t="s">
        <v>317</v>
      </c>
      <c r="G980" s="118"/>
      <c r="H980" s="106"/>
      <c r="I980" s="98">
        <f>'DepExp. Class.'!G$179</f>
        <v>0</v>
      </c>
      <c r="J980" s="106">
        <f t="shared" ref="J980:X980" si="608">+J179+J446+J713</f>
        <v>0</v>
      </c>
      <c r="K980" s="106">
        <f t="shared" si="608"/>
        <v>0</v>
      </c>
      <c r="L980" s="106">
        <f t="shared" si="608"/>
        <v>0</v>
      </c>
      <c r="M980" s="106">
        <f t="shared" si="608"/>
        <v>0</v>
      </c>
      <c r="N980" s="106">
        <f t="shared" si="608"/>
        <v>0</v>
      </c>
      <c r="O980" s="106">
        <f t="shared" si="608"/>
        <v>0</v>
      </c>
      <c r="P980" s="106">
        <f t="shared" si="608"/>
        <v>0</v>
      </c>
      <c r="Q980" s="106">
        <f t="shared" si="608"/>
        <v>0</v>
      </c>
      <c r="R980" s="106">
        <f t="shared" si="608"/>
        <v>0</v>
      </c>
      <c r="S980" s="106">
        <f t="shared" si="608"/>
        <v>0</v>
      </c>
      <c r="T980" s="106">
        <f t="shared" si="608"/>
        <v>0</v>
      </c>
      <c r="U980" s="106">
        <f t="shared" si="608"/>
        <v>0</v>
      </c>
      <c r="V980" s="106">
        <f t="shared" si="608"/>
        <v>0</v>
      </c>
      <c r="W980" s="106">
        <f t="shared" si="608"/>
        <v>0</v>
      </c>
      <c r="X980" s="106">
        <f t="shared" si="608"/>
        <v>0</v>
      </c>
      <c r="Y980" s="98">
        <f t="shared" si="579"/>
        <v>0</v>
      </c>
    </row>
    <row r="981" spans="1:33">
      <c r="A981" s="97">
        <f t="shared" si="575"/>
        <v>952</v>
      </c>
      <c r="C981" s="108">
        <v>39907</v>
      </c>
      <c r="E981" s="107" t="s">
        <v>318</v>
      </c>
      <c r="G981" s="118"/>
      <c r="H981" s="106"/>
      <c r="I981" s="98">
        <f>'DepExp. Class.'!G$180</f>
        <v>4933.0510320719995</v>
      </c>
      <c r="J981" s="106">
        <f t="shared" ref="J981:X981" si="609">+J180+J447+J714</f>
        <v>3267.9707379580336</v>
      </c>
      <c r="K981" s="106">
        <f t="shared" si="609"/>
        <v>1028.6046043695706</v>
      </c>
      <c r="L981" s="106">
        <f t="shared" si="609"/>
        <v>13.037986321806974</v>
      </c>
      <c r="M981" s="106">
        <f t="shared" si="609"/>
        <v>327.57519826089134</v>
      </c>
      <c r="N981" s="106">
        <f t="shared" si="609"/>
        <v>295.86250516169679</v>
      </c>
      <c r="O981" s="106">
        <f t="shared" si="609"/>
        <v>0</v>
      </c>
      <c r="P981" s="106">
        <f t="shared" si="609"/>
        <v>0</v>
      </c>
      <c r="Q981" s="106">
        <f t="shared" si="609"/>
        <v>0</v>
      </c>
      <c r="R981" s="106">
        <f t="shared" si="609"/>
        <v>0</v>
      </c>
      <c r="S981" s="106">
        <f t="shared" si="609"/>
        <v>0</v>
      </c>
      <c r="T981" s="106">
        <f t="shared" si="609"/>
        <v>0</v>
      </c>
      <c r="U981" s="106">
        <f t="shared" si="609"/>
        <v>0</v>
      </c>
      <c r="V981" s="106">
        <f t="shared" si="609"/>
        <v>0</v>
      </c>
      <c r="W981" s="106">
        <f t="shared" si="609"/>
        <v>0</v>
      </c>
      <c r="X981" s="106">
        <f t="shared" si="609"/>
        <v>0</v>
      </c>
      <c r="Y981" s="98">
        <f t="shared" si="579"/>
        <v>0</v>
      </c>
    </row>
    <row r="982" spans="1:33">
      <c r="A982" s="97">
        <f t="shared" si="575"/>
        <v>953</v>
      </c>
      <c r="C982" s="108">
        <v>39908</v>
      </c>
      <c r="E982" s="107" t="s">
        <v>319</v>
      </c>
      <c r="G982" s="118"/>
      <c r="H982" s="106"/>
      <c r="I982" s="98">
        <f>'DepExp. Class.'!G$181</f>
        <v>0</v>
      </c>
      <c r="J982" s="106">
        <f t="shared" ref="J982:X982" si="610">+J181+J448+J715</f>
        <v>0</v>
      </c>
      <c r="K982" s="106">
        <f t="shared" si="610"/>
        <v>0</v>
      </c>
      <c r="L982" s="106">
        <f t="shared" si="610"/>
        <v>0</v>
      </c>
      <c r="M982" s="106">
        <f t="shared" si="610"/>
        <v>0</v>
      </c>
      <c r="N982" s="106">
        <f t="shared" si="610"/>
        <v>0</v>
      </c>
      <c r="O982" s="106">
        <f t="shared" si="610"/>
        <v>0</v>
      </c>
      <c r="P982" s="106">
        <f t="shared" si="610"/>
        <v>0</v>
      </c>
      <c r="Q982" s="106">
        <f t="shared" si="610"/>
        <v>0</v>
      </c>
      <c r="R982" s="106">
        <f t="shared" si="610"/>
        <v>0</v>
      </c>
      <c r="S982" s="106">
        <f t="shared" si="610"/>
        <v>0</v>
      </c>
      <c r="T982" s="106">
        <f t="shared" si="610"/>
        <v>0</v>
      </c>
      <c r="U982" s="106">
        <f t="shared" si="610"/>
        <v>0</v>
      </c>
      <c r="V982" s="106">
        <f t="shared" si="610"/>
        <v>0</v>
      </c>
      <c r="W982" s="106">
        <f t="shared" si="610"/>
        <v>0</v>
      </c>
      <c r="X982" s="106">
        <f t="shared" si="610"/>
        <v>0</v>
      </c>
      <c r="Y982" s="98">
        <f t="shared" si="579"/>
        <v>0</v>
      </c>
    </row>
    <row r="983" spans="1:33">
      <c r="A983" s="97">
        <f t="shared" si="575"/>
        <v>954</v>
      </c>
      <c r="C983" s="108">
        <v>39909</v>
      </c>
      <c r="E983" s="107" t="s">
        <v>320</v>
      </c>
      <c r="G983" s="118"/>
      <c r="H983" s="106"/>
      <c r="I983" s="98">
        <f>'DepExp. Class.'!G$182</f>
        <v>0</v>
      </c>
      <c r="J983" s="106">
        <f t="shared" ref="J983:X983" si="611">+J182+J449+J716</f>
        <v>0</v>
      </c>
      <c r="K983" s="106">
        <f t="shared" si="611"/>
        <v>0</v>
      </c>
      <c r="L983" s="106">
        <f t="shared" si="611"/>
        <v>0</v>
      </c>
      <c r="M983" s="106">
        <f t="shared" si="611"/>
        <v>0</v>
      </c>
      <c r="N983" s="106">
        <f t="shared" si="611"/>
        <v>0</v>
      </c>
      <c r="O983" s="106">
        <f t="shared" si="611"/>
        <v>0</v>
      </c>
      <c r="P983" s="106">
        <f t="shared" si="611"/>
        <v>0</v>
      </c>
      <c r="Q983" s="106">
        <f t="shared" si="611"/>
        <v>0</v>
      </c>
      <c r="R983" s="106">
        <f t="shared" si="611"/>
        <v>0</v>
      </c>
      <c r="S983" s="106">
        <f t="shared" si="611"/>
        <v>0</v>
      </c>
      <c r="T983" s="106">
        <f t="shared" si="611"/>
        <v>0</v>
      </c>
      <c r="U983" s="106">
        <f t="shared" si="611"/>
        <v>0</v>
      </c>
      <c r="V983" s="106">
        <f t="shared" si="611"/>
        <v>0</v>
      </c>
      <c r="W983" s="106">
        <f t="shared" si="611"/>
        <v>0</v>
      </c>
      <c r="X983" s="106">
        <f t="shared" si="611"/>
        <v>0</v>
      </c>
      <c r="Y983" s="98">
        <f t="shared" si="579"/>
        <v>0</v>
      </c>
    </row>
    <row r="984" spans="1:33">
      <c r="A984" s="97">
        <f t="shared" si="575"/>
        <v>955</v>
      </c>
      <c r="C984" s="108">
        <v>39924</v>
      </c>
      <c r="E984" s="107" t="s">
        <v>321</v>
      </c>
      <c r="G984" s="118"/>
      <c r="H984" s="106"/>
      <c r="I984" s="98">
        <f>'DepExp. Class.'!G$183</f>
        <v>0</v>
      </c>
      <c r="J984" s="106">
        <f t="shared" ref="J984:X984" si="612">+J183+J450+J717</f>
        <v>0</v>
      </c>
      <c r="K984" s="106">
        <f t="shared" si="612"/>
        <v>0</v>
      </c>
      <c r="L984" s="106">
        <f t="shared" si="612"/>
        <v>0</v>
      </c>
      <c r="M984" s="106">
        <f t="shared" si="612"/>
        <v>0</v>
      </c>
      <c r="N984" s="106">
        <f t="shared" si="612"/>
        <v>0</v>
      </c>
      <c r="O984" s="106">
        <f t="shared" si="612"/>
        <v>0</v>
      </c>
      <c r="P984" s="106">
        <f t="shared" si="612"/>
        <v>0</v>
      </c>
      <c r="Q984" s="106">
        <f t="shared" si="612"/>
        <v>0</v>
      </c>
      <c r="R984" s="106">
        <f t="shared" si="612"/>
        <v>0</v>
      </c>
      <c r="S984" s="106">
        <f t="shared" si="612"/>
        <v>0</v>
      </c>
      <c r="T984" s="106">
        <f t="shared" si="612"/>
        <v>0</v>
      </c>
      <c r="U984" s="106">
        <f t="shared" si="612"/>
        <v>0</v>
      </c>
      <c r="V984" s="106">
        <f t="shared" si="612"/>
        <v>0</v>
      </c>
      <c r="W984" s="106">
        <f t="shared" si="612"/>
        <v>0</v>
      </c>
      <c r="X984" s="106">
        <f t="shared" si="612"/>
        <v>0</v>
      </c>
      <c r="Y984" s="98">
        <f t="shared" si="579"/>
        <v>0</v>
      </c>
    </row>
    <row r="985" spans="1:33">
      <c r="A985" s="97">
        <f t="shared" si="575"/>
        <v>956</v>
      </c>
      <c r="E985" s="107"/>
      <c r="G985" s="118"/>
      <c r="H985" s="106"/>
      <c r="I985" s="98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98"/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75"/>
        <v>957</v>
      </c>
      <c r="G986" s="11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75"/>
        <v>958</v>
      </c>
      <c r="D987" s="97" t="s">
        <v>149</v>
      </c>
      <c r="G987" s="118"/>
      <c r="H987" s="106"/>
      <c r="I987" s="98">
        <f>'DepExp. Class.'!G$186</f>
        <v>11728.819039676897</v>
      </c>
      <c r="J987" s="106">
        <f>+J186+J453+J720</f>
        <v>7769.925176786558</v>
      </c>
      <c r="K987" s="106">
        <f t="shared" ref="K987:X987" si="613">+K186+K453+K720</f>
        <v>2445.6096621732781</v>
      </c>
      <c r="L987" s="106">
        <f t="shared" si="613"/>
        <v>30.999108100859534</v>
      </c>
      <c r="M987" s="106">
        <f t="shared" si="613"/>
        <v>778.8425859187829</v>
      </c>
      <c r="N987" s="106">
        <f t="shared" si="613"/>
        <v>703.44250669741825</v>
      </c>
      <c r="O987" s="106">
        <f t="shared" si="613"/>
        <v>0</v>
      </c>
      <c r="P987" s="106">
        <f t="shared" si="613"/>
        <v>0</v>
      </c>
      <c r="Q987" s="106">
        <f t="shared" si="613"/>
        <v>0</v>
      </c>
      <c r="R987" s="106">
        <f t="shared" si="613"/>
        <v>0</v>
      </c>
      <c r="S987" s="106">
        <f t="shared" si="613"/>
        <v>0</v>
      </c>
      <c r="T987" s="106">
        <f t="shared" si="613"/>
        <v>0</v>
      </c>
      <c r="U987" s="106">
        <f t="shared" si="613"/>
        <v>0</v>
      </c>
      <c r="V987" s="106">
        <f t="shared" si="613"/>
        <v>0</v>
      </c>
      <c r="W987" s="106">
        <f t="shared" si="613"/>
        <v>0</v>
      </c>
      <c r="X987" s="106">
        <f t="shared" si="613"/>
        <v>0</v>
      </c>
      <c r="Y987" s="98">
        <f>SUM(J987:X987)-I987</f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75"/>
        <v>959</v>
      </c>
      <c r="G988" s="11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75"/>
        <v>960</v>
      </c>
      <c r="D989" s="97" t="s">
        <v>350</v>
      </c>
      <c r="G989" s="118"/>
      <c r="H989" s="106"/>
      <c r="I989" s="98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98"/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75"/>
        <v>961</v>
      </c>
      <c r="G990" s="11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75"/>
        <v>962</v>
      </c>
      <c r="D991" s="97" t="s">
        <v>148</v>
      </c>
      <c r="G991" s="118"/>
      <c r="H991" s="106"/>
      <c r="I991" s="98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98"/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75"/>
        <v>963</v>
      </c>
      <c r="G992" s="118"/>
      <c r="H992" s="106"/>
      <c r="I992" s="98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98"/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75"/>
        <v>964</v>
      </c>
      <c r="C993" s="97">
        <v>37400</v>
      </c>
      <c r="E993" s="107" t="s">
        <v>115</v>
      </c>
      <c r="G993" s="118"/>
      <c r="H993" s="106"/>
      <c r="I993" s="98">
        <f>'DepExp. Class.'!G$192</f>
        <v>0</v>
      </c>
      <c r="J993" s="106">
        <f t="shared" ref="J993:X993" si="614">+J192+J459+J726</f>
        <v>0</v>
      </c>
      <c r="K993" s="106">
        <f t="shared" si="614"/>
        <v>0</v>
      </c>
      <c r="L993" s="106">
        <f t="shared" si="614"/>
        <v>0</v>
      </c>
      <c r="M993" s="106">
        <f t="shared" si="614"/>
        <v>0</v>
      </c>
      <c r="N993" s="106">
        <f t="shared" si="614"/>
        <v>0</v>
      </c>
      <c r="O993" s="106">
        <f t="shared" si="614"/>
        <v>0</v>
      </c>
      <c r="P993" s="106">
        <f t="shared" si="614"/>
        <v>0</v>
      </c>
      <c r="Q993" s="106">
        <f t="shared" si="614"/>
        <v>0</v>
      </c>
      <c r="R993" s="106">
        <f t="shared" si="614"/>
        <v>0</v>
      </c>
      <c r="S993" s="106">
        <f t="shared" si="614"/>
        <v>0</v>
      </c>
      <c r="T993" s="106">
        <f t="shared" si="614"/>
        <v>0</v>
      </c>
      <c r="U993" s="106">
        <f t="shared" si="614"/>
        <v>0</v>
      </c>
      <c r="V993" s="106">
        <f t="shared" si="614"/>
        <v>0</v>
      </c>
      <c r="W993" s="106">
        <f t="shared" si="614"/>
        <v>0</v>
      </c>
      <c r="X993" s="106">
        <f t="shared" si="614"/>
        <v>0</v>
      </c>
      <c r="Y993" s="98">
        <f t="shared" ref="Y993:Y1026" si="615">SUM(J993:X993)-I993</f>
        <v>0</v>
      </c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75"/>
        <v>965</v>
      </c>
      <c r="C994" s="97">
        <v>39000</v>
      </c>
      <c r="E994" s="107" t="s">
        <v>139</v>
      </c>
      <c r="G994" s="118"/>
      <c r="H994" s="106"/>
      <c r="I994" s="98">
        <f>'DepExp. Class.'!G$193</f>
        <v>20471.6984111534</v>
      </c>
      <c r="J994" s="106">
        <f t="shared" ref="J994:X994" si="616">+J193+J460+J727</f>
        <v>13561.771595103752</v>
      </c>
      <c r="K994" s="106">
        <f t="shared" si="616"/>
        <v>4268.6124891217778</v>
      </c>
      <c r="L994" s="106">
        <f t="shared" si="616"/>
        <v>54.106418549792942</v>
      </c>
      <c r="M994" s="106">
        <f t="shared" si="616"/>
        <v>1359.4063029496087</v>
      </c>
      <c r="N994" s="106">
        <f t="shared" si="616"/>
        <v>1227.8016054284703</v>
      </c>
      <c r="O994" s="106">
        <f t="shared" si="616"/>
        <v>0</v>
      </c>
      <c r="P994" s="106">
        <f t="shared" si="616"/>
        <v>0</v>
      </c>
      <c r="Q994" s="106">
        <f t="shared" si="616"/>
        <v>0</v>
      </c>
      <c r="R994" s="106">
        <f t="shared" si="616"/>
        <v>0</v>
      </c>
      <c r="S994" s="106">
        <f t="shared" si="616"/>
        <v>0</v>
      </c>
      <c r="T994" s="106">
        <f t="shared" si="616"/>
        <v>0</v>
      </c>
      <c r="U994" s="106">
        <f t="shared" si="616"/>
        <v>0</v>
      </c>
      <c r="V994" s="106">
        <f t="shared" si="616"/>
        <v>0</v>
      </c>
      <c r="W994" s="106">
        <f t="shared" si="616"/>
        <v>0</v>
      </c>
      <c r="X994" s="106">
        <f t="shared" si="616"/>
        <v>0</v>
      </c>
      <c r="Y994" s="98">
        <f t="shared" si="615"/>
        <v>0</v>
      </c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75"/>
        <v>966</v>
      </c>
      <c r="C995" s="97">
        <v>36602</v>
      </c>
      <c r="E995" s="107" t="s">
        <v>139</v>
      </c>
      <c r="G995" s="118"/>
      <c r="H995" s="106"/>
      <c r="I995" s="98">
        <f>'DepExp. Class.'!G$194</f>
        <v>0</v>
      </c>
      <c r="J995" s="106">
        <f t="shared" ref="J995:X995" si="617">+J194+J461+J728</f>
        <v>0</v>
      </c>
      <c r="K995" s="106">
        <f t="shared" si="617"/>
        <v>0</v>
      </c>
      <c r="L995" s="106">
        <f t="shared" si="617"/>
        <v>0</v>
      </c>
      <c r="M995" s="106">
        <f t="shared" si="617"/>
        <v>0</v>
      </c>
      <c r="N995" s="106">
        <f t="shared" si="617"/>
        <v>0</v>
      </c>
      <c r="O995" s="106">
        <f t="shared" si="617"/>
        <v>0</v>
      </c>
      <c r="P995" s="106">
        <f t="shared" si="617"/>
        <v>0</v>
      </c>
      <c r="Q995" s="106">
        <f t="shared" si="617"/>
        <v>0</v>
      </c>
      <c r="R995" s="106">
        <f t="shared" si="617"/>
        <v>0</v>
      </c>
      <c r="S995" s="106">
        <f t="shared" si="617"/>
        <v>0</v>
      </c>
      <c r="T995" s="106">
        <f t="shared" si="617"/>
        <v>0</v>
      </c>
      <c r="U995" s="106">
        <f t="shared" si="617"/>
        <v>0</v>
      </c>
      <c r="V995" s="106">
        <f t="shared" si="617"/>
        <v>0</v>
      </c>
      <c r="W995" s="106">
        <f t="shared" si="617"/>
        <v>0</v>
      </c>
      <c r="X995" s="106">
        <f t="shared" si="617"/>
        <v>0</v>
      </c>
      <c r="Y995" s="98">
        <f t="shared" si="615"/>
        <v>0</v>
      </c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75"/>
        <v>967</v>
      </c>
      <c r="C996" s="97">
        <v>37503</v>
      </c>
      <c r="E996" s="107" t="s">
        <v>278</v>
      </c>
      <c r="G996" s="118"/>
      <c r="H996" s="106"/>
      <c r="I996" s="98">
        <f>'DepExp. Class.'!G$195</f>
        <v>0</v>
      </c>
      <c r="J996" s="106">
        <f t="shared" ref="J996:X996" si="618">+J195+J462+J729</f>
        <v>0</v>
      </c>
      <c r="K996" s="106">
        <f t="shared" si="618"/>
        <v>0</v>
      </c>
      <c r="L996" s="106">
        <f t="shared" si="618"/>
        <v>0</v>
      </c>
      <c r="M996" s="106">
        <f t="shared" si="618"/>
        <v>0</v>
      </c>
      <c r="N996" s="106">
        <f t="shared" si="618"/>
        <v>0</v>
      </c>
      <c r="O996" s="106">
        <f t="shared" si="618"/>
        <v>0</v>
      </c>
      <c r="P996" s="106">
        <f t="shared" si="618"/>
        <v>0</v>
      </c>
      <c r="Q996" s="106">
        <f t="shared" si="618"/>
        <v>0</v>
      </c>
      <c r="R996" s="106">
        <f t="shared" si="618"/>
        <v>0</v>
      </c>
      <c r="S996" s="106">
        <f t="shared" si="618"/>
        <v>0</v>
      </c>
      <c r="T996" s="106">
        <f t="shared" si="618"/>
        <v>0</v>
      </c>
      <c r="U996" s="106">
        <f t="shared" si="618"/>
        <v>0</v>
      </c>
      <c r="V996" s="106">
        <f t="shared" si="618"/>
        <v>0</v>
      </c>
      <c r="W996" s="106">
        <f t="shared" si="618"/>
        <v>0</v>
      </c>
      <c r="X996" s="106">
        <f t="shared" si="618"/>
        <v>0</v>
      </c>
      <c r="Y996" s="98">
        <f t="shared" si="615"/>
        <v>0</v>
      </c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75"/>
        <v>968</v>
      </c>
      <c r="C997" s="97">
        <v>39004</v>
      </c>
      <c r="E997" s="107" t="s">
        <v>293</v>
      </c>
      <c r="G997" s="118"/>
      <c r="H997" s="106"/>
      <c r="I997" s="98">
        <f>'DepExp. Class.'!G$196</f>
        <v>0</v>
      </c>
      <c r="J997" s="106">
        <f t="shared" ref="J997:X997" si="619">+J196+J463+J730</f>
        <v>0</v>
      </c>
      <c r="K997" s="106">
        <f t="shared" si="619"/>
        <v>0</v>
      </c>
      <c r="L997" s="106">
        <f t="shared" si="619"/>
        <v>0</v>
      </c>
      <c r="M997" s="106">
        <f t="shared" si="619"/>
        <v>0</v>
      </c>
      <c r="N997" s="106">
        <f t="shared" si="619"/>
        <v>0</v>
      </c>
      <c r="O997" s="106">
        <f t="shared" si="619"/>
        <v>0</v>
      </c>
      <c r="P997" s="106">
        <f t="shared" si="619"/>
        <v>0</v>
      </c>
      <c r="Q997" s="106">
        <f t="shared" si="619"/>
        <v>0</v>
      </c>
      <c r="R997" s="106">
        <f t="shared" si="619"/>
        <v>0</v>
      </c>
      <c r="S997" s="106">
        <f t="shared" si="619"/>
        <v>0</v>
      </c>
      <c r="T997" s="106">
        <f t="shared" si="619"/>
        <v>0</v>
      </c>
      <c r="U997" s="106">
        <f t="shared" si="619"/>
        <v>0</v>
      </c>
      <c r="V997" s="106">
        <f t="shared" si="619"/>
        <v>0</v>
      </c>
      <c r="W997" s="106">
        <f t="shared" si="619"/>
        <v>0</v>
      </c>
      <c r="X997" s="106">
        <f t="shared" si="619"/>
        <v>0</v>
      </c>
      <c r="Y997" s="98">
        <f t="shared" si="615"/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75"/>
        <v>969</v>
      </c>
      <c r="C998" s="97">
        <v>39009</v>
      </c>
      <c r="E998" s="107" t="s">
        <v>294</v>
      </c>
      <c r="G998" s="118"/>
      <c r="H998" s="106"/>
      <c r="I998" s="98">
        <f>'DepExp. Class.'!G$197</f>
        <v>9369.1144769213879</v>
      </c>
      <c r="J998" s="106">
        <f t="shared" ref="J998:X998" si="620">+J197+J464+J731</f>
        <v>6206.7048875222754</v>
      </c>
      <c r="K998" s="106">
        <f t="shared" si="620"/>
        <v>1953.5809030094551</v>
      </c>
      <c r="L998" s="106">
        <f t="shared" si="620"/>
        <v>24.762441256610519</v>
      </c>
      <c r="M998" s="106">
        <f t="shared" si="620"/>
        <v>622.14834437206696</v>
      </c>
      <c r="N998" s="106">
        <f t="shared" si="620"/>
        <v>561.91790076097971</v>
      </c>
      <c r="O998" s="106">
        <f t="shared" si="620"/>
        <v>0</v>
      </c>
      <c r="P998" s="106">
        <f t="shared" si="620"/>
        <v>0</v>
      </c>
      <c r="Q998" s="106">
        <f t="shared" si="620"/>
        <v>0</v>
      </c>
      <c r="R998" s="106">
        <f t="shared" si="620"/>
        <v>0</v>
      </c>
      <c r="S998" s="106">
        <f t="shared" si="620"/>
        <v>0</v>
      </c>
      <c r="T998" s="106">
        <f t="shared" si="620"/>
        <v>0</v>
      </c>
      <c r="U998" s="106">
        <f t="shared" si="620"/>
        <v>0</v>
      </c>
      <c r="V998" s="106">
        <f t="shared" si="620"/>
        <v>0</v>
      </c>
      <c r="W998" s="106">
        <f t="shared" si="620"/>
        <v>0</v>
      </c>
      <c r="X998" s="106">
        <f t="shared" si="620"/>
        <v>0</v>
      </c>
      <c r="Y998" s="98">
        <f t="shared" si="615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75"/>
        <v>970</v>
      </c>
      <c r="C999" s="97">
        <v>39100</v>
      </c>
      <c r="E999" s="107" t="s">
        <v>295</v>
      </c>
      <c r="G999" s="118"/>
      <c r="H999" s="106"/>
      <c r="I999" s="98">
        <f>'DepExp. Class.'!G$198</f>
        <v>14704.392168491449</v>
      </c>
      <c r="J999" s="106">
        <f t="shared" ref="J999:X999" si="621">+J198+J465+J732</f>
        <v>9741.136471865304</v>
      </c>
      <c r="K999" s="106">
        <f t="shared" si="621"/>
        <v>3066.0549405695683</v>
      </c>
      <c r="L999" s="106">
        <f t="shared" si="621"/>
        <v>38.863507131154073</v>
      </c>
      <c r="M999" s="106">
        <f t="shared" si="621"/>
        <v>976.4330732812864</v>
      </c>
      <c r="N999" s="106">
        <f t="shared" si="621"/>
        <v>881.9041756441369</v>
      </c>
      <c r="O999" s="106">
        <f t="shared" si="621"/>
        <v>0</v>
      </c>
      <c r="P999" s="106">
        <f t="shared" si="621"/>
        <v>0</v>
      </c>
      <c r="Q999" s="106">
        <f t="shared" si="621"/>
        <v>0</v>
      </c>
      <c r="R999" s="106">
        <f t="shared" si="621"/>
        <v>0</v>
      </c>
      <c r="S999" s="106">
        <f t="shared" si="621"/>
        <v>0</v>
      </c>
      <c r="T999" s="106">
        <f t="shared" si="621"/>
        <v>0</v>
      </c>
      <c r="U999" s="106">
        <f t="shared" si="621"/>
        <v>0</v>
      </c>
      <c r="V999" s="106">
        <f t="shared" si="621"/>
        <v>0</v>
      </c>
      <c r="W999" s="106">
        <f t="shared" si="621"/>
        <v>0</v>
      </c>
      <c r="X999" s="106">
        <f t="shared" si="621"/>
        <v>0</v>
      </c>
      <c r="Y999" s="98">
        <f t="shared" si="615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75"/>
        <v>971</v>
      </c>
      <c r="C1000" s="97">
        <v>39102</v>
      </c>
      <c r="E1000" s="107" t="s">
        <v>296</v>
      </c>
      <c r="G1000" s="118"/>
      <c r="H1000" s="106"/>
      <c r="I1000" s="98">
        <f>'DepExp. Class.'!G$199</f>
        <v>0</v>
      </c>
      <c r="J1000" s="106">
        <f t="shared" ref="J1000:X1000" si="622">+J199+J466+J733</f>
        <v>0</v>
      </c>
      <c r="K1000" s="106">
        <f t="shared" si="622"/>
        <v>0</v>
      </c>
      <c r="L1000" s="106">
        <f t="shared" si="622"/>
        <v>0</v>
      </c>
      <c r="M1000" s="106">
        <f t="shared" si="622"/>
        <v>0</v>
      </c>
      <c r="N1000" s="106">
        <f t="shared" si="622"/>
        <v>0</v>
      </c>
      <c r="O1000" s="106">
        <f t="shared" si="622"/>
        <v>0</v>
      </c>
      <c r="P1000" s="106">
        <f t="shared" si="622"/>
        <v>0</v>
      </c>
      <c r="Q1000" s="106">
        <f t="shared" si="622"/>
        <v>0</v>
      </c>
      <c r="R1000" s="106">
        <f t="shared" si="622"/>
        <v>0</v>
      </c>
      <c r="S1000" s="106">
        <f t="shared" si="622"/>
        <v>0</v>
      </c>
      <c r="T1000" s="106">
        <f t="shared" si="622"/>
        <v>0</v>
      </c>
      <c r="U1000" s="106">
        <f t="shared" si="622"/>
        <v>0</v>
      </c>
      <c r="V1000" s="106">
        <f t="shared" si="622"/>
        <v>0</v>
      </c>
      <c r="W1000" s="106">
        <f t="shared" si="622"/>
        <v>0</v>
      </c>
      <c r="X1000" s="106">
        <f t="shared" si="622"/>
        <v>0</v>
      </c>
      <c r="Y1000" s="98">
        <f t="shared" si="615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75"/>
        <v>972</v>
      </c>
      <c r="C1001" s="97">
        <v>39103</v>
      </c>
      <c r="E1001" s="107" t="s">
        <v>297</v>
      </c>
      <c r="G1001" s="118"/>
      <c r="H1001" s="106"/>
      <c r="I1001" s="98">
        <f>'DepExp. Class.'!G$200</f>
        <v>0</v>
      </c>
      <c r="J1001" s="106">
        <f t="shared" ref="J1001:X1001" si="623">+J200+J467+J734</f>
        <v>0</v>
      </c>
      <c r="K1001" s="106">
        <f t="shared" si="623"/>
        <v>0</v>
      </c>
      <c r="L1001" s="106">
        <f t="shared" si="623"/>
        <v>0</v>
      </c>
      <c r="M1001" s="106">
        <f t="shared" si="623"/>
        <v>0</v>
      </c>
      <c r="N1001" s="106">
        <f t="shared" si="623"/>
        <v>0</v>
      </c>
      <c r="O1001" s="106">
        <f t="shared" si="623"/>
        <v>0</v>
      </c>
      <c r="P1001" s="106">
        <f t="shared" si="623"/>
        <v>0</v>
      </c>
      <c r="Q1001" s="106">
        <f t="shared" si="623"/>
        <v>0</v>
      </c>
      <c r="R1001" s="106">
        <f t="shared" si="623"/>
        <v>0</v>
      </c>
      <c r="S1001" s="106">
        <f t="shared" si="623"/>
        <v>0</v>
      </c>
      <c r="T1001" s="106">
        <f t="shared" si="623"/>
        <v>0</v>
      </c>
      <c r="U1001" s="106">
        <f t="shared" si="623"/>
        <v>0</v>
      </c>
      <c r="V1001" s="106">
        <f t="shared" si="623"/>
        <v>0</v>
      </c>
      <c r="W1001" s="106">
        <f t="shared" si="623"/>
        <v>0</v>
      </c>
      <c r="X1001" s="106">
        <f t="shared" si="623"/>
        <v>0</v>
      </c>
      <c r="Y1001" s="98">
        <f t="shared" si="615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75"/>
        <v>973</v>
      </c>
      <c r="C1002" s="97">
        <v>39200</v>
      </c>
      <c r="E1002" s="107" t="s">
        <v>298</v>
      </c>
      <c r="G1002" s="118"/>
      <c r="H1002" s="106"/>
      <c r="I1002" s="98">
        <f>'DepExp. Class.'!G$201</f>
        <v>1352.5009556254001</v>
      </c>
      <c r="J1002" s="106">
        <f t="shared" ref="J1002:X1002" si="624">+J201+J468+J735</f>
        <v>895.98374663227571</v>
      </c>
      <c r="K1002" s="106">
        <f t="shared" si="624"/>
        <v>282.01384930457499</v>
      </c>
      <c r="L1002" s="106">
        <f t="shared" si="624"/>
        <v>3.5746415038135484</v>
      </c>
      <c r="M1002" s="106">
        <f t="shared" si="624"/>
        <v>89.811714050106957</v>
      </c>
      <c r="N1002" s="106">
        <f t="shared" si="624"/>
        <v>81.1170041346289</v>
      </c>
      <c r="O1002" s="106">
        <f t="shared" si="624"/>
        <v>0</v>
      </c>
      <c r="P1002" s="106">
        <f t="shared" si="624"/>
        <v>0</v>
      </c>
      <c r="Q1002" s="106">
        <f t="shared" si="624"/>
        <v>0</v>
      </c>
      <c r="R1002" s="106">
        <f t="shared" si="624"/>
        <v>0</v>
      </c>
      <c r="S1002" s="106">
        <f t="shared" si="624"/>
        <v>0</v>
      </c>
      <c r="T1002" s="106">
        <f t="shared" si="624"/>
        <v>0</v>
      </c>
      <c r="U1002" s="106">
        <f t="shared" si="624"/>
        <v>0</v>
      </c>
      <c r="V1002" s="106">
        <f t="shared" si="624"/>
        <v>0</v>
      </c>
      <c r="W1002" s="106">
        <f t="shared" si="624"/>
        <v>0</v>
      </c>
      <c r="X1002" s="106">
        <f t="shared" si="624"/>
        <v>0</v>
      </c>
      <c r="Y1002" s="98">
        <f t="shared" si="615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75"/>
        <v>974</v>
      </c>
      <c r="C1003" s="97">
        <v>39201</v>
      </c>
      <c r="E1003" s="107" t="s">
        <v>299</v>
      </c>
      <c r="G1003" s="118"/>
      <c r="H1003" s="106"/>
      <c r="I1003" s="98">
        <f>'DepExp. Class.'!G$202</f>
        <v>0</v>
      </c>
      <c r="J1003" s="106">
        <f t="shared" ref="J1003:X1003" si="625">+J202+J469+J736</f>
        <v>0</v>
      </c>
      <c r="K1003" s="106">
        <f t="shared" si="625"/>
        <v>0</v>
      </c>
      <c r="L1003" s="106">
        <f t="shared" si="625"/>
        <v>0</v>
      </c>
      <c r="M1003" s="106">
        <f t="shared" si="625"/>
        <v>0</v>
      </c>
      <c r="N1003" s="106">
        <f t="shared" si="625"/>
        <v>0</v>
      </c>
      <c r="O1003" s="106">
        <f t="shared" si="625"/>
        <v>0</v>
      </c>
      <c r="P1003" s="106">
        <f t="shared" si="625"/>
        <v>0</v>
      </c>
      <c r="Q1003" s="106">
        <f t="shared" si="625"/>
        <v>0</v>
      </c>
      <c r="R1003" s="106">
        <f t="shared" si="625"/>
        <v>0</v>
      </c>
      <c r="S1003" s="106">
        <f t="shared" si="625"/>
        <v>0</v>
      </c>
      <c r="T1003" s="106">
        <f t="shared" si="625"/>
        <v>0</v>
      </c>
      <c r="U1003" s="106">
        <f t="shared" si="625"/>
        <v>0</v>
      </c>
      <c r="V1003" s="106">
        <f t="shared" si="625"/>
        <v>0</v>
      </c>
      <c r="W1003" s="106">
        <f t="shared" si="625"/>
        <v>0</v>
      </c>
      <c r="X1003" s="106">
        <f t="shared" si="625"/>
        <v>0</v>
      </c>
      <c r="Y1003" s="98">
        <f t="shared" si="615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75"/>
        <v>975</v>
      </c>
      <c r="C1004" s="97">
        <v>39202</v>
      </c>
      <c r="E1004" s="107" t="s">
        <v>300</v>
      </c>
      <c r="G1004" s="118"/>
      <c r="H1004" s="106"/>
      <c r="I1004" s="98">
        <f>'DepExp. Class.'!G$203</f>
        <v>0</v>
      </c>
      <c r="J1004" s="106">
        <f t="shared" ref="J1004:X1004" si="626">+J203+J470+J737</f>
        <v>0</v>
      </c>
      <c r="K1004" s="106">
        <f t="shared" si="626"/>
        <v>0</v>
      </c>
      <c r="L1004" s="106">
        <f t="shared" si="626"/>
        <v>0</v>
      </c>
      <c r="M1004" s="106">
        <f t="shared" si="626"/>
        <v>0</v>
      </c>
      <c r="N1004" s="106">
        <f t="shared" si="626"/>
        <v>0</v>
      </c>
      <c r="O1004" s="106">
        <f t="shared" si="626"/>
        <v>0</v>
      </c>
      <c r="P1004" s="106">
        <f t="shared" si="626"/>
        <v>0</v>
      </c>
      <c r="Q1004" s="106">
        <f t="shared" si="626"/>
        <v>0</v>
      </c>
      <c r="R1004" s="106">
        <f t="shared" si="626"/>
        <v>0</v>
      </c>
      <c r="S1004" s="106">
        <f t="shared" si="626"/>
        <v>0</v>
      </c>
      <c r="T1004" s="106">
        <f t="shared" si="626"/>
        <v>0</v>
      </c>
      <c r="U1004" s="106">
        <f t="shared" si="626"/>
        <v>0</v>
      </c>
      <c r="V1004" s="106">
        <f t="shared" si="626"/>
        <v>0</v>
      </c>
      <c r="W1004" s="106">
        <f t="shared" si="626"/>
        <v>0</v>
      </c>
      <c r="X1004" s="106">
        <f t="shared" si="626"/>
        <v>0</v>
      </c>
      <c r="Y1004" s="98">
        <f t="shared" si="615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75"/>
        <v>976</v>
      </c>
      <c r="C1005" s="97">
        <v>39300</v>
      </c>
      <c r="E1005" s="107" t="s">
        <v>186</v>
      </c>
      <c r="G1005" s="118"/>
      <c r="H1005" s="106"/>
      <c r="I1005" s="98">
        <f>'DepExp. Class.'!G$204</f>
        <v>0</v>
      </c>
      <c r="J1005" s="106">
        <f t="shared" ref="J1005:X1005" si="627">+J204+J471+J738</f>
        <v>0</v>
      </c>
      <c r="K1005" s="106">
        <f t="shared" si="627"/>
        <v>0</v>
      </c>
      <c r="L1005" s="106">
        <f t="shared" si="627"/>
        <v>0</v>
      </c>
      <c r="M1005" s="106">
        <f t="shared" si="627"/>
        <v>0</v>
      </c>
      <c r="N1005" s="106">
        <f t="shared" si="627"/>
        <v>0</v>
      </c>
      <c r="O1005" s="106">
        <f t="shared" si="627"/>
        <v>0</v>
      </c>
      <c r="P1005" s="106">
        <f t="shared" si="627"/>
        <v>0</v>
      </c>
      <c r="Q1005" s="106">
        <f t="shared" si="627"/>
        <v>0</v>
      </c>
      <c r="R1005" s="106">
        <f t="shared" si="627"/>
        <v>0</v>
      </c>
      <c r="S1005" s="106">
        <f t="shared" si="627"/>
        <v>0</v>
      </c>
      <c r="T1005" s="106">
        <f t="shared" si="627"/>
        <v>0</v>
      </c>
      <c r="U1005" s="106">
        <f t="shared" si="627"/>
        <v>0</v>
      </c>
      <c r="V1005" s="106">
        <f t="shared" si="627"/>
        <v>0</v>
      </c>
      <c r="W1005" s="106">
        <f t="shared" si="627"/>
        <v>0</v>
      </c>
      <c r="X1005" s="106">
        <f t="shared" si="627"/>
        <v>0</v>
      </c>
      <c r="Y1005" s="98">
        <f t="shared" si="615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75"/>
        <v>977</v>
      </c>
      <c r="C1006" s="97">
        <v>39400</v>
      </c>
      <c r="E1006" s="107" t="s">
        <v>301</v>
      </c>
      <c r="G1006" s="118"/>
      <c r="H1006" s="106"/>
      <c r="I1006" s="98">
        <f>'DepExp. Class.'!G$205</f>
        <v>316.53831100935082</v>
      </c>
      <c r="J1006" s="106">
        <f t="shared" ref="J1006:X1006" si="628">+J205+J472+J739</f>
        <v>209.69536522040175</v>
      </c>
      <c r="K1006" s="106">
        <f t="shared" si="628"/>
        <v>66.002310141687033</v>
      </c>
      <c r="L1006" s="106">
        <f t="shared" si="628"/>
        <v>0.83660642114507977</v>
      </c>
      <c r="M1006" s="106">
        <f t="shared" si="628"/>
        <v>21.019466312413851</v>
      </c>
      <c r="N1006" s="106">
        <f t="shared" si="628"/>
        <v>18.984562913703094</v>
      </c>
      <c r="O1006" s="106">
        <f t="shared" si="628"/>
        <v>0</v>
      </c>
      <c r="P1006" s="106">
        <f t="shared" si="628"/>
        <v>0</v>
      </c>
      <c r="Q1006" s="106">
        <f t="shared" si="628"/>
        <v>0</v>
      </c>
      <c r="R1006" s="106">
        <f t="shared" si="628"/>
        <v>0</v>
      </c>
      <c r="S1006" s="106">
        <f t="shared" si="628"/>
        <v>0</v>
      </c>
      <c r="T1006" s="106">
        <f t="shared" si="628"/>
        <v>0</v>
      </c>
      <c r="U1006" s="106">
        <f t="shared" si="628"/>
        <v>0</v>
      </c>
      <c r="V1006" s="106">
        <f t="shared" si="628"/>
        <v>0</v>
      </c>
      <c r="W1006" s="106">
        <f t="shared" si="628"/>
        <v>0</v>
      </c>
      <c r="X1006" s="106">
        <f t="shared" si="628"/>
        <v>0</v>
      </c>
      <c r="Y1006" s="98">
        <f t="shared" si="615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75"/>
        <v>978</v>
      </c>
      <c r="C1007" s="97">
        <v>39600</v>
      </c>
      <c r="E1007" s="107" t="s">
        <v>302</v>
      </c>
      <c r="G1007" s="118"/>
      <c r="H1007" s="106"/>
      <c r="I1007" s="98">
        <f>'DepExp. Class.'!G$206</f>
        <v>0</v>
      </c>
      <c r="J1007" s="106">
        <f t="shared" ref="J1007:X1007" si="629">+J206+J473+J740</f>
        <v>0</v>
      </c>
      <c r="K1007" s="106">
        <f t="shared" si="629"/>
        <v>0</v>
      </c>
      <c r="L1007" s="106">
        <f t="shared" si="629"/>
        <v>0</v>
      </c>
      <c r="M1007" s="106">
        <f t="shared" si="629"/>
        <v>0</v>
      </c>
      <c r="N1007" s="106">
        <f t="shared" si="629"/>
        <v>0</v>
      </c>
      <c r="O1007" s="106">
        <f t="shared" si="629"/>
        <v>0</v>
      </c>
      <c r="P1007" s="106">
        <f t="shared" si="629"/>
        <v>0</v>
      </c>
      <c r="Q1007" s="106">
        <f t="shared" si="629"/>
        <v>0</v>
      </c>
      <c r="R1007" s="106">
        <f t="shared" si="629"/>
        <v>0</v>
      </c>
      <c r="S1007" s="106">
        <f t="shared" si="629"/>
        <v>0</v>
      </c>
      <c r="T1007" s="106">
        <f t="shared" si="629"/>
        <v>0</v>
      </c>
      <c r="U1007" s="106">
        <f t="shared" si="629"/>
        <v>0</v>
      </c>
      <c r="V1007" s="106">
        <f t="shared" si="629"/>
        <v>0</v>
      </c>
      <c r="W1007" s="106">
        <f t="shared" si="629"/>
        <v>0</v>
      </c>
      <c r="X1007" s="106">
        <f t="shared" si="629"/>
        <v>0</v>
      </c>
      <c r="Y1007" s="98">
        <f t="shared" si="615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75"/>
        <v>979</v>
      </c>
      <c r="C1008" s="97">
        <v>39603</v>
      </c>
      <c r="E1008" s="107" t="s">
        <v>303</v>
      </c>
      <c r="G1008" s="118"/>
      <c r="H1008" s="106"/>
      <c r="I1008" s="98">
        <f>'DepExp. Class.'!G$207</f>
        <v>0</v>
      </c>
      <c r="J1008" s="106">
        <f t="shared" ref="J1008:X1008" si="630">+J207+J474+J741</f>
        <v>0</v>
      </c>
      <c r="K1008" s="106">
        <f t="shared" si="630"/>
        <v>0</v>
      </c>
      <c r="L1008" s="106">
        <f t="shared" si="630"/>
        <v>0</v>
      </c>
      <c r="M1008" s="106">
        <f t="shared" si="630"/>
        <v>0</v>
      </c>
      <c r="N1008" s="106">
        <f t="shared" si="630"/>
        <v>0</v>
      </c>
      <c r="O1008" s="106">
        <f t="shared" si="630"/>
        <v>0</v>
      </c>
      <c r="P1008" s="106">
        <f t="shared" si="630"/>
        <v>0</v>
      </c>
      <c r="Q1008" s="106">
        <f t="shared" si="630"/>
        <v>0</v>
      </c>
      <c r="R1008" s="106">
        <f t="shared" si="630"/>
        <v>0</v>
      </c>
      <c r="S1008" s="106">
        <f t="shared" si="630"/>
        <v>0</v>
      </c>
      <c r="T1008" s="106">
        <f t="shared" si="630"/>
        <v>0</v>
      </c>
      <c r="U1008" s="106">
        <f t="shared" si="630"/>
        <v>0</v>
      </c>
      <c r="V1008" s="106">
        <f t="shared" si="630"/>
        <v>0</v>
      </c>
      <c r="W1008" s="106">
        <f t="shared" si="630"/>
        <v>0</v>
      </c>
      <c r="X1008" s="106">
        <f t="shared" si="630"/>
        <v>0</v>
      </c>
      <c r="Y1008" s="98">
        <f t="shared" si="615"/>
        <v>0</v>
      </c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ref="A1009:A1072" si="631">A1008+1</f>
        <v>980</v>
      </c>
      <c r="C1009" s="97">
        <v>39604</v>
      </c>
      <c r="E1009" s="107" t="s">
        <v>304</v>
      </c>
      <c r="G1009" s="118"/>
      <c r="H1009" s="106"/>
      <c r="I1009" s="98">
        <f>'DepExp. Class.'!G$208</f>
        <v>0</v>
      </c>
      <c r="J1009" s="106">
        <f t="shared" ref="J1009:X1009" si="632">+J208+J475+J742</f>
        <v>0</v>
      </c>
      <c r="K1009" s="106">
        <f t="shared" si="632"/>
        <v>0</v>
      </c>
      <c r="L1009" s="106">
        <f t="shared" si="632"/>
        <v>0</v>
      </c>
      <c r="M1009" s="106">
        <f t="shared" si="632"/>
        <v>0</v>
      </c>
      <c r="N1009" s="106">
        <f t="shared" si="632"/>
        <v>0</v>
      </c>
      <c r="O1009" s="106">
        <f t="shared" si="632"/>
        <v>0</v>
      </c>
      <c r="P1009" s="106">
        <f t="shared" si="632"/>
        <v>0</v>
      </c>
      <c r="Q1009" s="106">
        <f t="shared" si="632"/>
        <v>0</v>
      </c>
      <c r="R1009" s="106">
        <f t="shared" si="632"/>
        <v>0</v>
      </c>
      <c r="S1009" s="106">
        <f t="shared" si="632"/>
        <v>0</v>
      </c>
      <c r="T1009" s="106">
        <f t="shared" si="632"/>
        <v>0</v>
      </c>
      <c r="U1009" s="106">
        <f t="shared" si="632"/>
        <v>0</v>
      </c>
      <c r="V1009" s="106">
        <f t="shared" si="632"/>
        <v>0</v>
      </c>
      <c r="W1009" s="106">
        <f t="shared" si="632"/>
        <v>0</v>
      </c>
      <c r="X1009" s="106">
        <f t="shared" si="632"/>
        <v>0</v>
      </c>
      <c r="Y1009" s="98">
        <f t="shared" si="615"/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631"/>
        <v>981</v>
      </c>
      <c r="C1010" s="97">
        <v>39605</v>
      </c>
      <c r="E1010" s="98" t="s">
        <v>305</v>
      </c>
      <c r="G1010" s="118"/>
      <c r="H1010" s="106"/>
      <c r="I1010" s="98">
        <f>'DepExp. Class.'!G$209</f>
        <v>0</v>
      </c>
      <c r="J1010" s="106">
        <f t="shared" ref="J1010:X1010" si="633">+J209+J476+J743</f>
        <v>0</v>
      </c>
      <c r="K1010" s="106">
        <f t="shared" si="633"/>
        <v>0</v>
      </c>
      <c r="L1010" s="106">
        <f t="shared" si="633"/>
        <v>0</v>
      </c>
      <c r="M1010" s="106">
        <f t="shared" si="633"/>
        <v>0</v>
      </c>
      <c r="N1010" s="106">
        <f t="shared" si="633"/>
        <v>0</v>
      </c>
      <c r="O1010" s="106">
        <f t="shared" si="633"/>
        <v>0</v>
      </c>
      <c r="P1010" s="106">
        <f t="shared" si="633"/>
        <v>0</v>
      </c>
      <c r="Q1010" s="106">
        <f t="shared" si="633"/>
        <v>0</v>
      </c>
      <c r="R1010" s="106">
        <f t="shared" si="633"/>
        <v>0</v>
      </c>
      <c r="S1010" s="106">
        <f t="shared" si="633"/>
        <v>0</v>
      </c>
      <c r="T1010" s="106">
        <f t="shared" si="633"/>
        <v>0</v>
      </c>
      <c r="U1010" s="106">
        <f t="shared" si="633"/>
        <v>0</v>
      </c>
      <c r="V1010" s="106">
        <f t="shared" si="633"/>
        <v>0</v>
      </c>
      <c r="W1010" s="106">
        <f t="shared" si="633"/>
        <v>0</v>
      </c>
      <c r="X1010" s="106">
        <f t="shared" si="633"/>
        <v>0</v>
      </c>
      <c r="Y1010" s="98">
        <f t="shared" si="615"/>
        <v>0</v>
      </c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631"/>
        <v>982</v>
      </c>
      <c r="C1011" s="97">
        <v>39700</v>
      </c>
      <c r="E1011" s="107" t="s">
        <v>306</v>
      </c>
      <c r="G1011" s="118"/>
      <c r="H1011" s="106"/>
      <c r="I1011" s="98">
        <f>'DepExp. Class.'!G$210</f>
        <v>1374.1670536354245</v>
      </c>
      <c r="J1011" s="106">
        <f t="shared" ref="J1011:X1011" si="634">+J210+J477+J744</f>
        <v>910.33676545210153</v>
      </c>
      <c r="K1011" s="106">
        <f t="shared" si="634"/>
        <v>286.53150947612863</v>
      </c>
      <c r="L1011" s="106">
        <f t="shared" si="634"/>
        <v>3.6319047041463812</v>
      </c>
      <c r="M1011" s="106">
        <f t="shared" si="634"/>
        <v>91.250433476488539</v>
      </c>
      <c r="N1011" s="106">
        <f t="shared" si="634"/>
        <v>82.416440526559413</v>
      </c>
      <c r="O1011" s="106">
        <f t="shared" si="634"/>
        <v>0</v>
      </c>
      <c r="P1011" s="106">
        <f t="shared" si="634"/>
        <v>0</v>
      </c>
      <c r="Q1011" s="106">
        <f t="shared" si="634"/>
        <v>0</v>
      </c>
      <c r="R1011" s="106">
        <f t="shared" si="634"/>
        <v>0</v>
      </c>
      <c r="S1011" s="106">
        <f t="shared" si="634"/>
        <v>0</v>
      </c>
      <c r="T1011" s="106">
        <f t="shared" si="634"/>
        <v>0</v>
      </c>
      <c r="U1011" s="106">
        <f t="shared" si="634"/>
        <v>0</v>
      </c>
      <c r="V1011" s="106">
        <f t="shared" si="634"/>
        <v>0</v>
      </c>
      <c r="W1011" s="106">
        <f t="shared" si="634"/>
        <v>0</v>
      </c>
      <c r="X1011" s="106">
        <f t="shared" si="634"/>
        <v>0</v>
      </c>
      <c r="Y1011" s="98">
        <f t="shared" si="615"/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631"/>
        <v>983</v>
      </c>
      <c r="C1012" s="97">
        <v>39701</v>
      </c>
      <c r="E1012" s="107" t="s">
        <v>307</v>
      </c>
      <c r="G1012" s="118"/>
      <c r="H1012" s="106"/>
      <c r="I1012" s="98">
        <f>'DepExp. Class.'!G$211</f>
        <v>0</v>
      </c>
      <c r="J1012" s="106">
        <f t="shared" ref="J1012:X1012" si="635">+J211+J478+J745</f>
        <v>0</v>
      </c>
      <c r="K1012" s="106">
        <f t="shared" si="635"/>
        <v>0</v>
      </c>
      <c r="L1012" s="106">
        <f t="shared" si="635"/>
        <v>0</v>
      </c>
      <c r="M1012" s="106">
        <f t="shared" si="635"/>
        <v>0</v>
      </c>
      <c r="N1012" s="106">
        <f t="shared" si="635"/>
        <v>0</v>
      </c>
      <c r="O1012" s="106">
        <f t="shared" si="635"/>
        <v>0</v>
      </c>
      <c r="P1012" s="106">
        <f t="shared" si="635"/>
        <v>0</v>
      </c>
      <c r="Q1012" s="106">
        <f t="shared" si="635"/>
        <v>0</v>
      </c>
      <c r="R1012" s="106">
        <f t="shared" si="635"/>
        <v>0</v>
      </c>
      <c r="S1012" s="106">
        <f t="shared" si="635"/>
        <v>0</v>
      </c>
      <c r="T1012" s="106">
        <f t="shared" si="635"/>
        <v>0</v>
      </c>
      <c r="U1012" s="106">
        <f t="shared" si="635"/>
        <v>0</v>
      </c>
      <c r="V1012" s="106">
        <f t="shared" si="635"/>
        <v>0</v>
      </c>
      <c r="W1012" s="106">
        <f t="shared" si="635"/>
        <v>0</v>
      </c>
      <c r="X1012" s="106">
        <f t="shared" si="635"/>
        <v>0</v>
      </c>
      <c r="Y1012" s="98">
        <f t="shared" si="615"/>
        <v>0</v>
      </c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si="631"/>
        <v>984</v>
      </c>
      <c r="C1013" s="97">
        <v>39702</v>
      </c>
      <c r="E1013" s="107" t="s">
        <v>308</v>
      </c>
      <c r="G1013" s="118"/>
      <c r="H1013" s="106"/>
      <c r="I1013" s="98">
        <f>'DepExp. Class.'!G$212</f>
        <v>0</v>
      </c>
      <c r="J1013" s="106">
        <f t="shared" ref="J1013:X1013" si="636">+J212+J479+J746</f>
        <v>0</v>
      </c>
      <c r="K1013" s="106">
        <f t="shared" si="636"/>
        <v>0</v>
      </c>
      <c r="L1013" s="106">
        <f t="shared" si="636"/>
        <v>0</v>
      </c>
      <c r="M1013" s="106">
        <f t="shared" si="636"/>
        <v>0</v>
      </c>
      <c r="N1013" s="106">
        <f t="shared" si="636"/>
        <v>0</v>
      </c>
      <c r="O1013" s="106">
        <f t="shared" si="636"/>
        <v>0</v>
      </c>
      <c r="P1013" s="106">
        <f t="shared" si="636"/>
        <v>0</v>
      </c>
      <c r="Q1013" s="106">
        <f t="shared" si="636"/>
        <v>0</v>
      </c>
      <c r="R1013" s="106">
        <f t="shared" si="636"/>
        <v>0</v>
      </c>
      <c r="S1013" s="106">
        <f t="shared" si="636"/>
        <v>0</v>
      </c>
      <c r="T1013" s="106">
        <f t="shared" si="636"/>
        <v>0</v>
      </c>
      <c r="U1013" s="106">
        <f t="shared" si="636"/>
        <v>0</v>
      </c>
      <c r="V1013" s="106">
        <f t="shared" si="636"/>
        <v>0</v>
      </c>
      <c r="W1013" s="106">
        <f t="shared" si="636"/>
        <v>0</v>
      </c>
      <c r="X1013" s="106">
        <f t="shared" si="636"/>
        <v>0</v>
      </c>
      <c r="Y1013" s="98">
        <f t="shared" si="615"/>
        <v>0</v>
      </c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631"/>
        <v>985</v>
      </c>
      <c r="C1014" s="97">
        <v>39705</v>
      </c>
      <c r="E1014" s="107" t="s">
        <v>309</v>
      </c>
      <c r="G1014" s="118"/>
      <c r="H1014" s="106"/>
      <c r="I1014" s="98">
        <f>'DepExp. Class.'!G$213</f>
        <v>0</v>
      </c>
      <c r="J1014" s="106">
        <f t="shared" ref="J1014:X1014" si="637">+J213+J480+J747</f>
        <v>0</v>
      </c>
      <c r="K1014" s="106">
        <f t="shared" si="637"/>
        <v>0</v>
      </c>
      <c r="L1014" s="106">
        <f t="shared" si="637"/>
        <v>0</v>
      </c>
      <c r="M1014" s="106">
        <f t="shared" si="637"/>
        <v>0</v>
      </c>
      <c r="N1014" s="106">
        <f t="shared" si="637"/>
        <v>0</v>
      </c>
      <c r="O1014" s="106">
        <f t="shared" si="637"/>
        <v>0</v>
      </c>
      <c r="P1014" s="106">
        <f t="shared" si="637"/>
        <v>0</v>
      </c>
      <c r="Q1014" s="106">
        <f t="shared" si="637"/>
        <v>0</v>
      </c>
      <c r="R1014" s="106">
        <f t="shared" si="637"/>
        <v>0</v>
      </c>
      <c r="S1014" s="106">
        <f t="shared" si="637"/>
        <v>0</v>
      </c>
      <c r="T1014" s="106">
        <f t="shared" si="637"/>
        <v>0</v>
      </c>
      <c r="U1014" s="106">
        <f t="shared" si="637"/>
        <v>0</v>
      </c>
      <c r="V1014" s="106">
        <f t="shared" si="637"/>
        <v>0</v>
      </c>
      <c r="W1014" s="106">
        <f t="shared" si="637"/>
        <v>0</v>
      </c>
      <c r="X1014" s="106">
        <f t="shared" si="637"/>
        <v>0</v>
      </c>
      <c r="Y1014" s="98">
        <f t="shared" si="615"/>
        <v>0</v>
      </c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631"/>
        <v>986</v>
      </c>
      <c r="C1015" s="97">
        <v>39800</v>
      </c>
      <c r="E1015" s="107" t="s">
        <v>310</v>
      </c>
      <c r="G1015" s="118"/>
      <c r="H1015" s="106"/>
      <c r="I1015" s="98">
        <f>'DepExp. Class.'!G$214</f>
        <v>524.00317158627195</v>
      </c>
      <c r="J1015" s="106">
        <f t="shared" ref="J1015:X1015" si="638">+J214+J481+J748</f>
        <v>347.13345153088335</v>
      </c>
      <c r="K1015" s="106">
        <f t="shared" si="638"/>
        <v>109.2614026276367</v>
      </c>
      <c r="L1015" s="106">
        <f t="shared" si="638"/>
        <v>1.3849332065100706</v>
      </c>
      <c r="M1015" s="106">
        <f t="shared" si="638"/>
        <v>34.795999819529868</v>
      </c>
      <c r="N1015" s="106">
        <f t="shared" si="638"/>
        <v>31.427384401712011</v>
      </c>
      <c r="O1015" s="106">
        <f t="shared" si="638"/>
        <v>0</v>
      </c>
      <c r="P1015" s="106">
        <f t="shared" si="638"/>
        <v>0</v>
      </c>
      <c r="Q1015" s="106">
        <f t="shared" si="638"/>
        <v>0</v>
      </c>
      <c r="R1015" s="106">
        <f t="shared" si="638"/>
        <v>0</v>
      </c>
      <c r="S1015" s="106">
        <f t="shared" si="638"/>
        <v>0</v>
      </c>
      <c r="T1015" s="106">
        <f t="shared" si="638"/>
        <v>0</v>
      </c>
      <c r="U1015" s="106">
        <f t="shared" si="638"/>
        <v>0</v>
      </c>
      <c r="V1015" s="106">
        <f t="shared" si="638"/>
        <v>0</v>
      </c>
      <c r="W1015" s="106">
        <f t="shared" si="638"/>
        <v>0</v>
      </c>
      <c r="X1015" s="106">
        <f t="shared" si="638"/>
        <v>0</v>
      </c>
      <c r="Y1015" s="98">
        <f t="shared" si="615"/>
        <v>0</v>
      </c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631"/>
        <v>987</v>
      </c>
      <c r="C1016" s="97">
        <v>39900</v>
      </c>
      <c r="E1016" s="107" t="s">
        <v>311</v>
      </c>
      <c r="G1016" s="118"/>
      <c r="H1016" s="106"/>
      <c r="I1016" s="98">
        <f>'DepExp. Class.'!G$215</f>
        <v>0</v>
      </c>
      <c r="J1016" s="106">
        <f t="shared" ref="J1016:X1016" si="639">+J215+J482+J749</f>
        <v>0</v>
      </c>
      <c r="K1016" s="106">
        <f t="shared" si="639"/>
        <v>0</v>
      </c>
      <c r="L1016" s="106">
        <f t="shared" si="639"/>
        <v>0</v>
      </c>
      <c r="M1016" s="106">
        <f t="shared" si="639"/>
        <v>0</v>
      </c>
      <c r="N1016" s="106">
        <f t="shared" si="639"/>
        <v>0</v>
      </c>
      <c r="O1016" s="106">
        <f t="shared" si="639"/>
        <v>0</v>
      </c>
      <c r="P1016" s="106">
        <f t="shared" si="639"/>
        <v>0</v>
      </c>
      <c r="Q1016" s="106">
        <f t="shared" si="639"/>
        <v>0</v>
      </c>
      <c r="R1016" s="106">
        <f t="shared" si="639"/>
        <v>0</v>
      </c>
      <c r="S1016" s="106">
        <f t="shared" si="639"/>
        <v>0</v>
      </c>
      <c r="T1016" s="106">
        <f t="shared" si="639"/>
        <v>0</v>
      </c>
      <c r="U1016" s="106">
        <f t="shared" si="639"/>
        <v>0</v>
      </c>
      <c r="V1016" s="106">
        <f t="shared" si="639"/>
        <v>0</v>
      </c>
      <c r="W1016" s="106">
        <f t="shared" si="639"/>
        <v>0</v>
      </c>
      <c r="X1016" s="106">
        <f t="shared" si="639"/>
        <v>0</v>
      </c>
      <c r="Y1016" s="98">
        <f t="shared" si="615"/>
        <v>0</v>
      </c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631"/>
        <v>988</v>
      </c>
      <c r="C1017" s="97">
        <v>39901</v>
      </c>
      <c r="E1017" s="107" t="s">
        <v>312</v>
      </c>
      <c r="G1017" s="118"/>
      <c r="H1017" s="106"/>
      <c r="I1017" s="98">
        <f>'DepExp. Class.'!G$216</f>
        <v>323761.80915045633</v>
      </c>
      <c r="J1017" s="106">
        <f t="shared" ref="J1017:X1017" si="640">+J216+J483+J750</f>
        <v>214480.6756494552</v>
      </c>
      <c r="K1017" s="106">
        <f t="shared" si="640"/>
        <v>67508.502435115486</v>
      </c>
      <c r="L1017" s="106">
        <f t="shared" si="640"/>
        <v>855.69802780939892</v>
      </c>
      <c r="M1017" s="106">
        <f t="shared" si="640"/>
        <v>21499.136767944477</v>
      </c>
      <c r="N1017" s="106">
        <f t="shared" si="640"/>
        <v>19417.796270131734</v>
      </c>
      <c r="O1017" s="106">
        <f t="shared" si="640"/>
        <v>0</v>
      </c>
      <c r="P1017" s="106">
        <f t="shared" si="640"/>
        <v>0</v>
      </c>
      <c r="Q1017" s="106">
        <f t="shared" si="640"/>
        <v>0</v>
      </c>
      <c r="R1017" s="106">
        <f t="shared" si="640"/>
        <v>0</v>
      </c>
      <c r="S1017" s="106">
        <f t="shared" si="640"/>
        <v>0</v>
      </c>
      <c r="T1017" s="106">
        <f t="shared" si="640"/>
        <v>0</v>
      </c>
      <c r="U1017" s="106">
        <f t="shared" si="640"/>
        <v>0</v>
      </c>
      <c r="V1017" s="106">
        <f t="shared" si="640"/>
        <v>0</v>
      </c>
      <c r="W1017" s="106">
        <f t="shared" si="640"/>
        <v>0</v>
      </c>
      <c r="X1017" s="106">
        <f t="shared" si="640"/>
        <v>0</v>
      </c>
      <c r="Y1017" s="98">
        <f t="shared" si="615"/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631"/>
        <v>989</v>
      </c>
      <c r="C1018" s="97">
        <v>39902</v>
      </c>
      <c r="E1018" s="107" t="s">
        <v>313</v>
      </c>
      <c r="G1018" s="118"/>
      <c r="H1018" s="106"/>
      <c r="I1018" s="98">
        <f>'DepExp. Class.'!G$217</f>
        <v>91215.863461384317</v>
      </c>
      <c r="J1018" s="106">
        <f t="shared" ref="J1018:X1018" si="641">+J217+J484+J751</f>
        <v>60427.263105805352</v>
      </c>
      <c r="K1018" s="106">
        <f t="shared" si="641"/>
        <v>19019.681032676694</v>
      </c>
      <c r="L1018" s="106">
        <f t="shared" si="641"/>
        <v>241.082277967398</v>
      </c>
      <c r="M1018" s="106">
        <f t="shared" si="641"/>
        <v>6057.1144234344201</v>
      </c>
      <c r="N1018" s="106">
        <f t="shared" si="641"/>
        <v>5470.7226215004539</v>
      </c>
      <c r="O1018" s="106">
        <f t="shared" si="641"/>
        <v>0</v>
      </c>
      <c r="P1018" s="106">
        <f t="shared" si="641"/>
        <v>0</v>
      </c>
      <c r="Q1018" s="106">
        <f t="shared" si="641"/>
        <v>0</v>
      </c>
      <c r="R1018" s="106">
        <f t="shared" si="641"/>
        <v>0</v>
      </c>
      <c r="S1018" s="106">
        <f t="shared" si="641"/>
        <v>0</v>
      </c>
      <c r="T1018" s="106">
        <f t="shared" si="641"/>
        <v>0</v>
      </c>
      <c r="U1018" s="106">
        <f t="shared" si="641"/>
        <v>0</v>
      </c>
      <c r="V1018" s="106">
        <f t="shared" si="641"/>
        <v>0</v>
      </c>
      <c r="W1018" s="106">
        <f t="shared" si="641"/>
        <v>0</v>
      </c>
      <c r="X1018" s="106">
        <f t="shared" si="641"/>
        <v>0</v>
      </c>
      <c r="Y1018" s="98">
        <f t="shared" si="615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631"/>
        <v>990</v>
      </c>
      <c r="C1019" s="97">
        <v>39903</v>
      </c>
      <c r="E1019" s="107" t="s">
        <v>314</v>
      </c>
      <c r="G1019" s="118"/>
      <c r="H1019" s="106"/>
      <c r="I1019" s="98">
        <f>'DepExp. Class.'!G$218</f>
        <v>24121.950138797423</v>
      </c>
      <c r="J1019" s="106">
        <f t="shared" ref="J1019:X1019" si="642">+J218+J485+J752</f>
        <v>15979.933449616532</v>
      </c>
      <c r="K1019" s="106">
        <f t="shared" si="642"/>
        <v>5029.7369351799753</v>
      </c>
      <c r="L1019" s="106">
        <f t="shared" si="642"/>
        <v>63.753983877367759</v>
      </c>
      <c r="M1019" s="106">
        <f t="shared" si="642"/>
        <v>1601.7982680055461</v>
      </c>
      <c r="N1019" s="106">
        <f t="shared" si="642"/>
        <v>1446.7275021179998</v>
      </c>
      <c r="O1019" s="106">
        <f t="shared" si="642"/>
        <v>0</v>
      </c>
      <c r="P1019" s="106">
        <f t="shared" si="642"/>
        <v>0</v>
      </c>
      <c r="Q1019" s="106">
        <f t="shared" si="642"/>
        <v>0</v>
      </c>
      <c r="R1019" s="106">
        <f t="shared" si="642"/>
        <v>0</v>
      </c>
      <c r="S1019" s="106">
        <f t="shared" si="642"/>
        <v>0</v>
      </c>
      <c r="T1019" s="106">
        <f t="shared" si="642"/>
        <v>0</v>
      </c>
      <c r="U1019" s="106">
        <f t="shared" si="642"/>
        <v>0</v>
      </c>
      <c r="V1019" s="106">
        <f t="shared" si="642"/>
        <v>0</v>
      </c>
      <c r="W1019" s="106">
        <f t="shared" si="642"/>
        <v>0</v>
      </c>
      <c r="X1019" s="106">
        <f t="shared" si="642"/>
        <v>0</v>
      </c>
      <c r="Y1019" s="98">
        <f t="shared" si="615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631"/>
        <v>991</v>
      </c>
      <c r="C1020" s="97">
        <v>39904</v>
      </c>
      <c r="E1020" s="107" t="s">
        <v>315</v>
      </c>
      <c r="G1020" s="118"/>
      <c r="H1020" s="106"/>
      <c r="I1020" s="98">
        <f>'DepExp. Class.'!G$219</f>
        <v>0</v>
      </c>
      <c r="J1020" s="106">
        <f t="shared" ref="J1020:X1020" si="643">+J219+J486+J753</f>
        <v>0</v>
      </c>
      <c r="K1020" s="106">
        <f t="shared" si="643"/>
        <v>0</v>
      </c>
      <c r="L1020" s="106">
        <f t="shared" si="643"/>
        <v>0</v>
      </c>
      <c r="M1020" s="106">
        <f t="shared" si="643"/>
        <v>0</v>
      </c>
      <c r="N1020" s="106">
        <f t="shared" si="643"/>
        <v>0</v>
      </c>
      <c r="O1020" s="106">
        <f t="shared" si="643"/>
        <v>0</v>
      </c>
      <c r="P1020" s="106">
        <f t="shared" si="643"/>
        <v>0</v>
      </c>
      <c r="Q1020" s="106">
        <f t="shared" si="643"/>
        <v>0</v>
      </c>
      <c r="R1020" s="106">
        <f t="shared" si="643"/>
        <v>0</v>
      </c>
      <c r="S1020" s="106">
        <f t="shared" si="643"/>
        <v>0</v>
      </c>
      <c r="T1020" s="106">
        <f t="shared" si="643"/>
        <v>0</v>
      </c>
      <c r="U1020" s="106">
        <f t="shared" si="643"/>
        <v>0</v>
      </c>
      <c r="V1020" s="106">
        <f t="shared" si="643"/>
        <v>0</v>
      </c>
      <c r="W1020" s="106">
        <f t="shared" si="643"/>
        <v>0</v>
      </c>
      <c r="X1020" s="106">
        <f t="shared" si="643"/>
        <v>0</v>
      </c>
      <c r="Y1020" s="98">
        <f t="shared" si="615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631"/>
        <v>992</v>
      </c>
      <c r="C1021" s="97">
        <v>39905</v>
      </c>
      <c r="E1021" s="107" t="s">
        <v>316</v>
      </c>
      <c r="G1021" s="118"/>
      <c r="H1021" s="106"/>
      <c r="I1021" s="98">
        <f>'DepExp. Class.'!G$220</f>
        <v>0</v>
      </c>
      <c r="J1021" s="106">
        <f t="shared" ref="J1021:X1021" si="644">+J220+J487+J754</f>
        <v>0</v>
      </c>
      <c r="K1021" s="106">
        <f t="shared" si="644"/>
        <v>0</v>
      </c>
      <c r="L1021" s="106">
        <f t="shared" si="644"/>
        <v>0</v>
      </c>
      <c r="M1021" s="106">
        <f t="shared" si="644"/>
        <v>0</v>
      </c>
      <c r="N1021" s="106">
        <f t="shared" si="644"/>
        <v>0</v>
      </c>
      <c r="O1021" s="106">
        <f t="shared" si="644"/>
        <v>0</v>
      </c>
      <c r="P1021" s="106">
        <f t="shared" si="644"/>
        <v>0</v>
      </c>
      <c r="Q1021" s="106">
        <f t="shared" si="644"/>
        <v>0</v>
      </c>
      <c r="R1021" s="106">
        <f t="shared" si="644"/>
        <v>0</v>
      </c>
      <c r="S1021" s="106">
        <f t="shared" si="644"/>
        <v>0</v>
      </c>
      <c r="T1021" s="106">
        <f t="shared" si="644"/>
        <v>0</v>
      </c>
      <c r="U1021" s="106">
        <f t="shared" si="644"/>
        <v>0</v>
      </c>
      <c r="V1021" s="106">
        <f t="shared" si="644"/>
        <v>0</v>
      </c>
      <c r="W1021" s="106">
        <f t="shared" si="644"/>
        <v>0</v>
      </c>
      <c r="X1021" s="106">
        <f t="shared" si="644"/>
        <v>0</v>
      </c>
      <c r="Y1021" s="98">
        <f t="shared" si="615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631"/>
        <v>993</v>
      </c>
      <c r="C1022" s="97">
        <v>39906</v>
      </c>
      <c r="E1022" s="107" t="s">
        <v>317</v>
      </c>
      <c r="G1022" s="118"/>
      <c r="H1022" s="106"/>
      <c r="I1022" s="98">
        <f>'DepExp. Class.'!G$221</f>
        <v>50012.117397626767</v>
      </c>
      <c r="J1022" s="106">
        <f t="shared" ref="J1022:X1022" si="645">+J221+J488+J755</f>
        <v>33131.247809151129</v>
      </c>
      <c r="K1022" s="106">
        <f t="shared" si="645"/>
        <v>10428.169888172277</v>
      </c>
      <c r="L1022" s="106">
        <f t="shared" si="645"/>
        <v>132.18134138802591</v>
      </c>
      <c r="M1022" s="106">
        <f t="shared" si="645"/>
        <v>3321.0135401930806</v>
      </c>
      <c r="N1022" s="106">
        <f t="shared" si="645"/>
        <v>2999.504818722251</v>
      </c>
      <c r="O1022" s="106">
        <f t="shared" si="645"/>
        <v>0</v>
      </c>
      <c r="P1022" s="106">
        <f t="shared" si="645"/>
        <v>0</v>
      </c>
      <c r="Q1022" s="106">
        <f t="shared" si="645"/>
        <v>0</v>
      </c>
      <c r="R1022" s="106">
        <f t="shared" si="645"/>
        <v>0</v>
      </c>
      <c r="S1022" s="106">
        <f t="shared" si="645"/>
        <v>0</v>
      </c>
      <c r="T1022" s="106">
        <f t="shared" si="645"/>
        <v>0</v>
      </c>
      <c r="U1022" s="106">
        <f t="shared" si="645"/>
        <v>0</v>
      </c>
      <c r="V1022" s="106">
        <f t="shared" si="645"/>
        <v>0</v>
      </c>
      <c r="W1022" s="106">
        <f t="shared" si="645"/>
        <v>0</v>
      </c>
      <c r="X1022" s="106">
        <f t="shared" si="645"/>
        <v>0</v>
      </c>
      <c r="Y1022" s="98">
        <f t="shared" si="615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631"/>
        <v>994</v>
      </c>
      <c r="C1023" s="97">
        <v>39907</v>
      </c>
      <c r="E1023" s="107" t="s">
        <v>318</v>
      </c>
      <c r="G1023" s="118"/>
      <c r="H1023" s="106"/>
      <c r="I1023" s="98">
        <f>'DepExp. Class.'!G$222</f>
        <v>6318.000886469702</v>
      </c>
      <c r="J1023" s="106">
        <f t="shared" ref="J1023:X1023" si="646">+J222+J489+J756</f>
        <v>4185.450725147607</v>
      </c>
      <c r="K1023" s="106">
        <f t="shared" si="646"/>
        <v>1317.3844665264176</v>
      </c>
      <c r="L1023" s="106">
        <f t="shared" si="646"/>
        <v>16.698389820702353</v>
      </c>
      <c r="M1023" s="106">
        <f t="shared" si="646"/>
        <v>419.54165475732157</v>
      </c>
      <c r="N1023" s="106">
        <f t="shared" si="646"/>
        <v>378.92565021765307</v>
      </c>
      <c r="O1023" s="106">
        <f t="shared" si="646"/>
        <v>0</v>
      </c>
      <c r="P1023" s="106">
        <f t="shared" si="646"/>
        <v>0</v>
      </c>
      <c r="Q1023" s="106">
        <f t="shared" si="646"/>
        <v>0</v>
      </c>
      <c r="R1023" s="106">
        <f t="shared" si="646"/>
        <v>0</v>
      </c>
      <c r="S1023" s="106">
        <f t="shared" si="646"/>
        <v>0</v>
      </c>
      <c r="T1023" s="106">
        <f t="shared" si="646"/>
        <v>0</v>
      </c>
      <c r="U1023" s="106">
        <f t="shared" si="646"/>
        <v>0</v>
      </c>
      <c r="V1023" s="106">
        <f t="shared" si="646"/>
        <v>0</v>
      </c>
      <c r="W1023" s="106">
        <f t="shared" si="646"/>
        <v>0</v>
      </c>
      <c r="X1023" s="106">
        <f t="shared" si="646"/>
        <v>0</v>
      </c>
      <c r="Y1023" s="98">
        <f t="shared" si="615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631"/>
        <v>995</v>
      </c>
      <c r="C1024" s="97">
        <v>39908</v>
      </c>
      <c r="E1024" s="107" t="s">
        <v>319</v>
      </c>
      <c r="G1024" s="118"/>
      <c r="H1024" s="106"/>
      <c r="I1024" s="98">
        <f>'DepExp. Class.'!G$223</f>
        <v>0</v>
      </c>
      <c r="J1024" s="106">
        <f t="shared" ref="J1024:X1024" si="647">+J223+J490+J757</f>
        <v>0</v>
      </c>
      <c r="K1024" s="106">
        <f t="shared" si="647"/>
        <v>0</v>
      </c>
      <c r="L1024" s="106">
        <f t="shared" si="647"/>
        <v>0</v>
      </c>
      <c r="M1024" s="106">
        <f t="shared" si="647"/>
        <v>0</v>
      </c>
      <c r="N1024" s="106">
        <f t="shared" si="647"/>
        <v>0</v>
      </c>
      <c r="O1024" s="106">
        <f t="shared" si="647"/>
        <v>0</v>
      </c>
      <c r="P1024" s="106">
        <f t="shared" si="647"/>
        <v>0</v>
      </c>
      <c r="Q1024" s="106">
        <f t="shared" si="647"/>
        <v>0</v>
      </c>
      <c r="R1024" s="106">
        <f t="shared" si="647"/>
        <v>0</v>
      </c>
      <c r="S1024" s="106">
        <f t="shared" si="647"/>
        <v>0</v>
      </c>
      <c r="T1024" s="106">
        <f t="shared" si="647"/>
        <v>0</v>
      </c>
      <c r="U1024" s="106">
        <f t="shared" si="647"/>
        <v>0</v>
      </c>
      <c r="V1024" s="106">
        <f t="shared" si="647"/>
        <v>0</v>
      </c>
      <c r="W1024" s="106">
        <f t="shared" si="647"/>
        <v>0</v>
      </c>
      <c r="X1024" s="106">
        <f t="shared" si="647"/>
        <v>0</v>
      </c>
      <c r="Y1024" s="98">
        <f t="shared" si="615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631"/>
        <v>996</v>
      </c>
      <c r="C1025" s="97">
        <v>39909</v>
      </c>
      <c r="E1025" s="107" t="s">
        <v>320</v>
      </c>
      <c r="G1025" s="118"/>
      <c r="H1025" s="106"/>
      <c r="I1025" s="98">
        <f>'DepExp. Class.'!G$224</f>
        <v>605329.82679264992</v>
      </c>
      <c r="J1025" s="106">
        <f t="shared" ref="J1025:X1025" si="648">+J224+J491+J758</f>
        <v>401009.466131692</v>
      </c>
      <c r="K1025" s="106">
        <f t="shared" si="648"/>
        <v>126219.05651351606</v>
      </c>
      <c r="L1025" s="106">
        <f t="shared" si="648"/>
        <v>1599.8784424878345</v>
      </c>
      <c r="M1025" s="106">
        <f t="shared" si="648"/>
        <v>40196.429498834179</v>
      </c>
      <c r="N1025" s="106">
        <f t="shared" si="648"/>
        <v>36304.996206119824</v>
      </c>
      <c r="O1025" s="106">
        <f t="shared" si="648"/>
        <v>0</v>
      </c>
      <c r="P1025" s="106">
        <f t="shared" si="648"/>
        <v>0</v>
      </c>
      <c r="Q1025" s="106">
        <f t="shared" si="648"/>
        <v>0</v>
      </c>
      <c r="R1025" s="106">
        <f t="shared" si="648"/>
        <v>0</v>
      </c>
      <c r="S1025" s="106">
        <f t="shared" si="648"/>
        <v>0</v>
      </c>
      <c r="T1025" s="106">
        <f t="shared" si="648"/>
        <v>0</v>
      </c>
      <c r="U1025" s="106">
        <f t="shared" si="648"/>
        <v>0</v>
      </c>
      <c r="V1025" s="106">
        <f t="shared" si="648"/>
        <v>0</v>
      </c>
      <c r="W1025" s="106">
        <f t="shared" si="648"/>
        <v>0</v>
      </c>
      <c r="X1025" s="106">
        <f t="shared" si="648"/>
        <v>0</v>
      </c>
      <c r="Y1025" s="98">
        <f t="shared" si="615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631"/>
        <v>997</v>
      </c>
      <c r="C1026" s="97">
        <v>39924</v>
      </c>
      <c r="E1026" s="107" t="s">
        <v>321</v>
      </c>
      <c r="G1026" s="118"/>
      <c r="H1026" s="106"/>
      <c r="I1026" s="98">
        <f>'DepExp. Class.'!G$225</f>
        <v>0</v>
      </c>
      <c r="J1026" s="106">
        <f t="shared" ref="J1026:X1026" si="649">+J225+J492+J759</f>
        <v>0</v>
      </c>
      <c r="K1026" s="106">
        <f t="shared" si="649"/>
        <v>0</v>
      </c>
      <c r="L1026" s="106">
        <f t="shared" si="649"/>
        <v>0</v>
      </c>
      <c r="M1026" s="106">
        <f t="shared" si="649"/>
        <v>0</v>
      </c>
      <c r="N1026" s="106">
        <f t="shared" si="649"/>
        <v>0</v>
      </c>
      <c r="O1026" s="106">
        <f t="shared" si="649"/>
        <v>0</v>
      </c>
      <c r="P1026" s="106">
        <f t="shared" si="649"/>
        <v>0</v>
      </c>
      <c r="Q1026" s="106">
        <f t="shared" si="649"/>
        <v>0</v>
      </c>
      <c r="R1026" s="106">
        <f t="shared" si="649"/>
        <v>0</v>
      </c>
      <c r="S1026" s="106">
        <f t="shared" si="649"/>
        <v>0</v>
      </c>
      <c r="T1026" s="106">
        <f t="shared" si="649"/>
        <v>0</v>
      </c>
      <c r="U1026" s="106">
        <f t="shared" si="649"/>
        <v>0</v>
      </c>
      <c r="V1026" s="106">
        <f t="shared" si="649"/>
        <v>0</v>
      </c>
      <c r="W1026" s="106">
        <f t="shared" si="649"/>
        <v>0</v>
      </c>
      <c r="X1026" s="106">
        <f t="shared" si="649"/>
        <v>0</v>
      </c>
      <c r="Y1026" s="98">
        <f t="shared" si="615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631"/>
        <v>998</v>
      </c>
      <c r="C1027" s="103"/>
      <c r="E1027" s="107"/>
      <c r="G1027" s="118"/>
      <c r="H1027" s="106"/>
      <c r="I1027" s="98"/>
      <c r="J1027" s="106"/>
      <c r="K1027" s="106"/>
      <c r="L1027" s="106"/>
      <c r="M1027" s="106"/>
      <c r="N1027" s="106"/>
      <c r="O1027" s="106"/>
      <c r="P1027" s="106"/>
      <c r="Q1027" s="106"/>
      <c r="R1027" s="106"/>
      <c r="S1027" s="106"/>
      <c r="T1027" s="106"/>
      <c r="U1027" s="106"/>
      <c r="V1027" s="106"/>
      <c r="W1027" s="106"/>
      <c r="X1027" s="106"/>
      <c r="Y1027" s="98"/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631"/>
        <v>999</v>
      </c>
      <c r="G1028" s="118"/>
      <c r="H1028" s="106"/>
      <c r="I1028" s="98"/>
      <c r="J1028" s="106"/>
      <c r="K1028" s="106"/>
      <c r="L1028" s="106"/>
      <c r="M1028" s="106"/>
      <c r="N1028" s="106"/>
      <c r="O1028" s="106"/>
      <c r="P1028" s="106"/>
      <c r="Q1028" s="106"/>
      <c r="R1028" s="106"/>
      <c r="S1028" s="106"/>
      <c r="T1028" s="106"/>
      <c r="U1028" s="106"/>
      <c r="V1028" s="106"/>
      <c r="W1028" s="106"/>
      <c r="X1028" s="106"/>
      <c r="Y1028" s="98"/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631"/>
        <v>1000</v>
      </c>
      <c r="D1029" s="97" t="s">
        <v>149</v>
      </c>
      <c r="G1029" s="118"/>
      <c r="H1029" s="106"/>
      <c r="I1029" s="98">
        <f>'DepExp. Class.'!G$228</f>
        <v>1148871.9823758071</v>
      </c>
      <c r="J1029" s="106">
        <f>+J228+J495+J762</f>
        <v>761086.79915419477</v>
      </c>
      <c r="K1029" s="106">
        <f t="shared" ref="K1029:X1029" si="650">+K228+K495+K762</f>
        <v>239554.58867543776</v>
      </c>
      <c r="L1029" s="106">
        <f t="shared" si="650"/>
        <v>3036.4529161238997</v>
      </c>
      <c r="M1029" s="106">
        <f t="shared" si="650"/>
        <v>76289.899487430521</v>
      </c>
      <c r="N1029" s="106">
        <f t="shared" si="650"/>
        <v>68904.242142620104</v>
      </c>
      <c r="O1029" s="106">
        <f t="shared" si="650"/>
        <v>0</v>
      </c>
      <c r="P1029" s="106">
        <f t="shared" si="650"/>
        <v>0</v>
      </c>
      <c r="Q1029" s="106">
        <f t="shared" si="650"/>
        <v>0</v>
      </c>
      <c r="R1029" s="106">
        <f t="shared" si="650"/>
        <v>0</v>
      </c>
      <c r="S1029" s="106">
        <f t="shared" si="650"/>
        <v>0</v>
      </c>
      <c r="T1029" s="106">
        <f t="shared" si="650"/>
        <v>0</v>
      </c>
      <c r="U1029" s="106">
        <f t="shared" si="650"/>
        <v>0</v>
      </c>
      <c r="V1029" s="106">
        <f t="shared" si="650"/>
        <v>0</v>
      </c>
      <c r="W1029" s="106">
        <f t="shared" si="650"/>
        <v>0</v>
      </c>
      <c r="X1029" s="106">
        <f t="shared" si="650"/>
        <v>0</v>
      </c>
      <c r="Y1029" s="98">
        <f>SUM(J1029:X1029)-I1029</f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si="631"/>
        <v>1001</v>
      </c>
      <c r="G1030" s="118"/>
      <c r="H1030" s="106"/>
      <c r="I1030" s="98"/>
      <c r="J1030" s="106"/>
      <c r="K1030" s="106"/>
      <c r="L1030" s="106"/>
      <c r="M1030" s="106"/>
      <c r="N1030" s="106"/>
      <c r="O1030" s="106"/>
      <c r="P1030" s="106"/>
      <c r="Q1030" s="106"/>
      <c r="R1030" s="106"/>
      <c r="S1030" s="106"/>
      <c r="T1030" s="106"/>
      <c r="U1030" s="106"/>
      <c r="V1030" s="106"/>
      <c r="W1030" s="106"/>
      <c r="X1030" s="106"/>
      <c r="Y1030" s="98"/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31"/>
        <v>1002</v>
      </c>
      <c r="D1031" s="97" t="s">
        <v>352</v>
      </c>
      <c r="G1031" s="118"/>
      <c r="H1031" s="106"/>
      <c r="I1031" s="98"/>
      <c r="J1031" s="106"/>
      <c r="K1031" s="106"/>
      <c r="L1031" s="106"/>
      <c r="M1031" s="106"/>
      <c r="N1031" s="106"/>
      <c r="O1031" s="106"/>
      <c r="P1031" s="106"/>
      <c r="Q1031" s="106"/>
      <c r="R1031" s="106"/>
      <c r="S1031" s="106"/>
      <c r="T1031" s="106"/>
      <c r="U1031" s="106"/>
      <c r="V1031" s="106"/>
      <c r="W1031" s="106"/>
      <c r="X1031" s="106"/>
      <c r="Y1031" s="98"/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31"/>
        <v>1003</v>
      </c>
      <c r="G1032" s="118"/>
      <c r="H1032" s="106"/>
      <c r="I1032" s="98"/>
      <c r="J1032" s="106"/>
      <c r="K1032" s="106"/>
      <c r="L1032" s="106"/>
      <c r="M1032" s="106"/>
      <c r="N1032" s="106"/>
      <c r="O1032" s="106"/>
      <c r="P1032" s="106"/>
      <c r="Q1032" s="106"/>
      <c r="R1032" s="106"/>
      <c r="S1032" s="106"/>
      <c r="T1032" s="106"/>
      <c r="U1032" s="106"/>
      <c r="V1032" s="106"/>
      <c r="W1032" s="106"/>
      <c r="X1032" s="106"/>
      <c r="Y1032" s="98"/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31"/>
        <v>1004</v>
      </c>
      <c r="D1033" s="97" t="s">
        <v>148</v>
      </c>
      <c r="G1033" s="118"/>
      <c r="H1033" s="106"/>
      <c r="I1033" s="98"/>
      <c r="J1033" s="106"/>
      <c r="K1033" s="106"/>
      <c r="L1033" s="106"/>
      <c r="M1033" s="106"/>
      <c r="N1033" s="106"/>
      <c r="O1033" s="106"/>
      <c r="P1033" s="106"/>
      <c r="Q1033" s="106"/>
      <c r="R1033" s="106"/>
      <c r="S1033" s="106"/>
      <c r="T1033" s="106"/>
      <c r="U1033" s="106"/>
      <c r="V1033" s="106"/>
      <c r="W1033" s="106"/>
      <c r="X1033" s="106"/>
      <c r="Y1033" s="98"/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31"/>
        <v>1005</v>
      </c>
      <c r="G1034" s="118"/>
      <c r="H1034" s="106"/>
      <c r="I1034" s="98"/>
      <c r="J1034" s="106"/>
      <c r="K1034" s="106"/>
      <c r="L1034" s="106"/>
      <c r="M1034" s="106"/>
      <c r="N1034" s="106"/>
      <c r="O1034" s="106"/>
      <c r="P1034" s="106"/>
      <c r="Q1034" s="106"/>
      <c r="R1034" s="106"/>
      <c r="S1034" s="106"/>
      <c r="T1034" s="106"/>
      <c r="U1034" s="106"/>
      <c r="V1034" s="106"/>
      <c r="W1034" s="106"/>
      <c r="X1034" s="106"/>
      <c r="Y1034" s="98"/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31"/>
        <v>1006</v>
      </c>
      <c r="C1035" s="97">
        <v>37400</v>
      </c>
      <c r="E1035" s="107" t="s">
        <v>115</v>
      </c>
      <c r="G1035" s="118"/>
      <c r="H1035" s="106"/>
      <c r="I1035" s="98">
        <f>'DepExp. Class.'!G$234</f>
        <v>0</v>
      </c>
      <c r="J1035" s="106">
        <f t="shared" ref="J1035:X1035" si="651">+J234+J501+J768</f>
        <v>0</v>
      </c>
      <c r="K1035" s="106">
        <f t="shared" si="651"/>
        <v>0</v>
      </c>
      <c r="L1035" s="106">
        <f t="shared" si="651"/>
        <v>0</v>
      </c>
      <c r="M1035" s="106">
        <f t="shared" si="651"/>
        <v>0</v>
      </c>
      <c r="N1035" s="106">
        <f t="shared" si="651"/>
        <v>0</v>
      </c>
      <c r="O1035" s="106">
        <f t="shared" si="651"/>
        <v>0</v>
      </c>
      <c r="P1035" s="106">
        <f t="shared" si="651"/>
        <v>0</v>
      </c>
      <c r="Q1035" s="106">
        <f t="shared" si="651"/>
        <v>0</v>
      </c>
      <c r="R1035" s="106">
        <f t="shared" si="651"/>
        <v>0</v>
      </c>
      <c r="S1035" s="106">
        <f t="shared" si="651"/>
        <v>0</v>
      </c>
      <c r="T1035" s="106">
        <f t="shared" si="651"/>
        <v>0</v>
      </c>
      <c r="U1035" s="106">
        <f t="shared" si="651"/>
        <v>0</v>
      </c>
      <c r="V1035" s="106">
        <f t="shared" si="651"/>
        <v>0</v>
      </c>
      <c r="W1035" s="106">
        <f t="shared" si="651"/>
        <v>0</v>
      </c>
      <c r="X1035" s="106">
        <f t="shared" si="651"/>
        <v>0</v>
      </c>
      <c r="Y1035" s="98">
        <f t="shared" ref="Y1035:Y1068" si="652">SUM(J1035:X1035)-I1035</f>
        <v>0</v>
      </c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31"/>
        <v>1007</v>
      </c>
      <c r="C1036" s="97">
        <v>39001</v>
      </c>
      <c r="E1036" s="107" t="s">
        <v>291</v>
      </c>
      <c r="G1036" s="118"/>
      <c r="H1036" s="106"/>
      <c r="I1036" s="98">
        <f>'DepExp. Class.'!G$235</f>
        <v>0</v>
      </c>
      <c r="J1036" s="106">
        <f t="shared" ref="J1036:X1036" si="653">+J235+J502+J769</f>
        <v>0</v>
      </c>
      <c r="K1036" s="106">
        <f t="shared" si="653"/>
        <v>0</v>
      </c>
      <c r="L1036" s="106">
        <f t="shared" si="653"/>
        <v>0</v>
      </c>
      <c r="M1036" s="106">
        <f t="shared" si="653"/>
        <v>0</v>
      </c>
      <c r="N1036" s="106">
        <f t="shared" si="653"/>
        <v>0</v>
      </c>
      <c r="O1036" s="106">
        <f t="shared" si="653"/>
        <v>0</v>
      </c>
      <c r="P1036" s="106">
        <f t="shared" si="653"/>
        <v>0</v>
      </c>
      <c r="Q1036" s="106">
        <f t="shared" si="653"/>
        <v>0</v>
      </c>
      <c r="R1036" s="106">
        <f t="shared" si="653"/>
        <v>0</v>
      </c>
      <c r="S1036" s="106">
        <f t="shared" si="653"/>
        <v>0</v>
      </c>
      <c r="T1036" s="106">
        <f t="shared" si="653"/>
        <v>0</v>
      </c>
      <c r="U1036" s="106">
        <f t="shared" si="653"/>
        <v>0</v>
      </c>
      <c r="V1036" s="106">
        <f t="shared" si="653"/>
        <v>0</v>
      </c>
      <c r="W1036" s="106">
        <f t="shared" si="653"/>
        <v>0</v>
      </c>
      <c r="X1036" s="106">
        <f t="shared" si="653"/>
        <v>0</v>
      </c>
      <c r="Y1036" s="98">
        <f t="shared" si="652"/>
        <v>0</v>
      </c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31"/>
        <v>1008</v>
      </c>
      <c r="C1037" s="97">
        <v>36602</v>
      </c>
      <c r="E1037" s="107" t="s">
        <v>139</v>
      </c>
      <c r="G1037" s="118"/>
      <c r="H1037" s="106"/>
      <c r="I1037" s="98">
        <f>'DepExp. Class.'!G$236</f>
        <v>24992.999698421423</v>
      </c>
      <c r="J1037" s="106">
        <f t="shared" ref="J1037:X1037" si="654">+J236+J503+J770</f>
        <v>16556.972781594992</v>
      </c>
      <c r="K1037" s="106">
        <f t="shared" si="654"/>
        <v>5211.361974499102</v>
      </c>
      <c r="L1037" s="106">
        <f t="shared" si="654"/>
        <v>66.056155934814242</v>
      </c>
      <c r="M1037" s="106">
        <f t="shared" si="654"/>
        <v>1659.6395979114823</v>
      </c>
      <c r="N1037" s="106">
        <f t="shared" si="654"/>
        <v>1498.9691884810345</v>
      </c>
      <c r="O1037" s="106">
        <f t="shared" si="654"/>
        <v>0</v>
      </c>
      <c r="P1037" s="106">
        <f t="shared" si="654"/>
        <v>0</v>
      </c>
      <c r="Q1037" s="106">
        <f t="shared" si="654"/>
        <v>0</v>
      </c>
      <c r="R1037" s="106">
        <f t="shared" si="654"/>
        <v>0</v>
      </c>
      <c r="S1037" s="106">
        <f t="shared" si="654"/>
        <v>0</v>
      </c>
      <c r="T1037" s="106">
        <f t="shared" si="654"/>
        <v>0</v>
      </c>
      <c r="U1037" s="106">
        <f t="shared" si="654"/>
        <v>0</v>
      </c>
      <c r="V1037" s="106">
        <f t="shared" si="654"/>
        <v>0</v>
      </c>
      <c r="W1037" s="106">
        <f t="shared" si="654"/>
        <v>0</v>
      </c>
      <c r="X1037" s="106">
        <f t="shared" si="654"/>
        <v>0</v>
      </c>
      <c r="Y1037" s="98">
        <f t="shared" si="652"/>
        <v>0</v>
      </c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31"/>
        <v>1009</v>
      </c>
      <c r="C1038" s="97">
        <v>37503</v>
      </c>
      <c r="E1038" s="107" t="s">
        <v>278</v>
      </c>
      <c r="G1038" s="118"/>
      <c r="H1038" s="106"/>
      <c r="I1038" s="98">
        <f>'DepExp. Class.'!G$237</f>
        <v>0</v>
      </c>
      <c r="J1038" s="106">
        <f t="shared" ref="J1038:X1038" si="655">+J237+J504+J771</f>
        <v>0</v>
      </c>
      <c r="K1038" s="106">
        <f t="shared" si="655"/>
        <v>0</v>
      </c>
      <c r="L1038" s="106">
        <f t="shared" si="655"/>
        <v>0</v>
      </c>
      <c r="M1038" s="106">
        <f t="shared" si="655"/>
        <v>0</v>
      </c>
      <c r="N1038" s="106">
        <f t="shared" si="655"/>
        <v>0</v>
      </c>
      <c r="O1038" s="106">
        <f t="shared" si="655"/>
        <v>0</v>
      </c>
      <c r="P1038" s="106">
        <f t="shared" si="655"/>
        <v>0</v>
      </c>
      <c r="Q1038" s="106">
        <f t="shared" si="655"/>
        <v>0</v>
      </c>
      <c r="R1038" s="106">
        <f t="shared" si="655"/>
        <v>0</v>
      </c>
      <c r="S1038" s="106">
        <f t="shared" si="655"/>
        <v>0</v>
      </c>
      <c r="T1038" s="106">
        <f t="shared" si="655"/>
        <v>0</v>
      </c>
      <c r="U1038" s="106">
        <f t="shared" si="655"/>
        <v>0</v>
      </c>
      <c r="V1038" s="106">
        <f t="shared" si="655"/>
        <v>0</v>
      </c>
      <c r="W1038" s="106">
        <f t="shared" si="655"/>
        <v>0</v>
      </c>
      <c r="X1038" s="106">
        <f t="shared" si="655"/>
        <v>0</v>
      </c>
      <c r="Y1038" s="98">
        <f t="shared" si="652"/>
        <v>0</v>
      </c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31"/>
        <v>1010</v>
      </c>
      <c r="C1039" s="97">
        <v>39004</v>
      </c>
      <c r="E1039" s="107" t="s">
        <v>293</v>
      </c>
      <c r="G1039" s="118"/>
      <c r="H1039" s="106"/>
      <c r="I1039" s="98">
        <f>'DepExp. Class.'!G$238</f>
        <v>0</v>
      </c>
      <c r="J1039" s="106">
        <f t="shared" ref="J1039:X1039" si="656">+J238+J505+J772</f>
        <v>0</v>
      </c>
      <c r="K1039" s="106">
        <f t="shared" si="656"/>
        <v>0</v>
      </c>
      <c r="L1039" s="106">
        <f t="shared" si="656"/>
        <v>0</v>
      </c>
      <c r="M1039" s="106">
        <f t="shared" si="656"/>
        <v>0</v>
      </c>
      <c r="N1039" s="106">
        <f t="shared" si="656"/>
        <v>0</v>
      </c>
      <c r="O1039" s="106">
        <f t="shared" si="656"/>
        <v>0</v>
      </c>
      <c r="P1039" s="106">
        <f t="shared" si="656"/>
        <v>0</v>
      </c>
      <c r="Q1039" s="106">
        <f t="shared" si="656"/>
        <v>0</v>
      </c>
      <c r="R1039" s="106">
        <f t="shared" si="656"/>
        <v>0</v>
      </c>
      <c r="S1039" s="106">
        <f t="shared" si="656"/>
        <v>0</v>
      </c>
      <c r="T1039" s="106">
        <f t="shared" si="656"/>
        <v>0</v>
      </c>
      <c r="U1039" s="106">
        <f t="shared" si="656"/>
        <v>0</v>
      </c>
      <c r="V1039" s="106">
        <f t="shared" si="656"/>
        <v>0</v>
      </c>
      <c r="W1039" s="106">
        <f t="shared" si="656"/>
        <v>0</v>
      </c>
      <c r="X1039" s="106">
        <f t="shared" si="656"/>
        <v>0</v>
      </c>
      <c r="Y1039" s="98">
        <f t="shared" si="652"/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31"/>
        <v>1011</v>
      </c>
      <c r="C1040" s="97">
        <v>39009</v>
      </c>
      <c r="E1040" s="107" t="s">
        <v>294</v>
      </c>
      <c r="G1040" s="118"/>
      <c r="H1040" s="106"/>
      <c r="I1040" s="98">
        <f>'DepExp. Class.'!G$239</f>
        <v>8041.3972243944927</v>
      </c>
      <c r="J1040" s="106">
        <f t="shared" ref="J1040:X1040" si="657">+J239+J506+J773</f>
        <v>5327.1394621231648</v>
      </c>
      <c r="K1040" s="106">
        <f t="shared" si="657"/>
        <v>1676.7347746456753</v>
      </c>
      <c r="L1040" s="106">
        <f t="shared" si="657"/>
        <v>21.253302740684425</v>
      </c>
      <c r="M1040" s="106">
        <f t="shared" si="657"/>
        <v>533.98237175121938</v>
      </c>
      <c r="N1040" s="106">
        <f t="shared" si="657"/>
        <v>482.28731313374851</v>
      </c>
      <c r="O1040" s="106">
        <f t="shared" si="657"/>
        <v>0</v>
      </c>
      <c r="P1040" s="106">
        <f t="shared" si="657"/>
        <v>0</v>
      </c>
      <c r="Q1040" s="106">
        <f t="shared" si="657"/>
        <v>0</v>
      </c>
      <c r="R1040" s="106">
        <f t="shared" si="657"/>
        <v>0</v>
      </c>
      <c r="S1040" s="106">
        <f t="shared" si="657"/>
        <v>0</v>
      </c>
      <c r="T1040" s="106">
        <f t="shared" si="657"/>
        <v>0</v>
      </c>
      <c r="U1040" s="106">
        <f t="shared" si="657"/>
        <v>0</v>
      </c>
      <c r="V1040" s="106">
        <f t="shared" si="657"/>
        <v>0</v>
      </c>
      <c r="W1040" s="106">
        <f t="shared" si="657"/>
        <v>0</v>
      </c>
      <c r="X1040" s="106">
        <f t="shared" si="657"/>
        <v>0</v>
      </c>
      <c r="Y1040" s="98">
        <f t="shared" si="652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31"/>
        <v>1012</v>
      </c>
      <c r="C1041" s="97">
        <v>39100</v>
      </c>
      <c r="E1041" s="107" t="s">
        <v>295</v>
      </c>
      <c r="G1041" s="118"/>
      <c r="H1041" s="106"/>
      <c r="I1041" s="98">
        <f>'DepExp. Class.'!G$240</f>
        <v>10560.410685919729</v>
      </c>
      <c r="J1041" s="106">
        <f t="shared" ref="J1041:X1041" si="658">+J240+J507+J774</f>
        <v>6995.8962269055446</v>
      </c>
      <c r="K1041" s="106">
        <f t="shared" si="658"/>
        <v>2201.9814887275033</v>
      </c>
      <c r="L1041" s="106">
        <f t="shared" si="658"/>
        <v>27.91102082271669</v>
      </c>
      <c r="M1041" s="106">
        <f t="shared" si="658"/>
        <v>701.2553897508717</v>
      </c>
      <c r="N1041" s="106">
        <f t="shared" si="658"/>
        <v>633.36655971309278</v>
      </c>
      <c r="O1041" s="106">
        <f t="shared" si="658"/>
        <v>0</v>
      </c>
      <c r="P1041" s="106">
        <f t="shared" si="658"/>
        <v>0</v>
      </c>
      <c r="Q1041" s="106">
        <f t="shared" si="658"/>
        <v>0</v>
      </c>
      <c r="R1041" s="106">
        <f t="shared" si="658"/>
        <v>0</v>
      </c>
      <c r="S1041" s="106">
        <f t="shared" si="658"/>
        <v>0</v>
      </c>
      <c r="T1041" s="106">
        <f t="shared" si="658"/>
        <v>0</v>
      </c>
      <c r="U1041" s="106">
        <f t="shared" si="658"/>
        <v>0</v>
      </c>
      <c r="V1041" s="106">
        <f t="shared" si="658"/>
        <v>0</v>
      </c>
      <c r="W1041" s="106">
        <f t="shared" si="658"/>
        <v>0</v>
      </c>
      <c r="X1041" s="106">
        <f t="shared" si="658"/>
        <v>0</v>
      </c>
      <c r="Y1041" s="98">
        <f t="shared" si="652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31"/>
        <v>1013</v>
      </c>
      <c r="C1042" s="97">
        <v>39102</v>
      </c>
      <c r="E1042" s="107" t="s">
        <v>296</v>
      </c>
      <c r="G1042" s="118"/>
      <c r="H1042" s="106"/>
      <c r="I1042" s="98">
        <f>'DepExp. Class.'!G$241</f>
        <v>0</v>
      </c>
      <c r="J1042" s="106">
        <f t="shared" ref="J1042:X1042" si="659">+J241+J508+J775</f>
        <v>0</v>
      </c>
      <c r="K1042" s="106">
        <f t="shared" si="659"/>
        <v>0</v>
      </c>
      <c r="L1042" s="106">
        <f t="shared" si="659"/>
        <v>0</v>
      </c>
      <c r="M1042" s="106">
        <f t="shared" si="659"/>
        <v>0</v>
      </c>
      <c r="N1042" s="106">
        <f t="shared" si="659"/>
        <v>0</v>
      </c>
      <c r="O1042" s="106">
        <f t="shared" si="659"/>
        <v>0</v>
      </c>
      <c r="P1042" s="106">
        <f t="shared" si="659"/>
        <v>0</v>
      </c>
      <c r="Q1042" s="106">
        <f t="shared" si="659"/>
        <v>0</v>
      </c>
      <c r="R1042" s="106">
        <f t="shared" si="659"/>
        <v>0</v>
      </c>
      <c r="S1042" s="106">
        <f t="shared" si="659"/>
        <v>0</v>
      </c>
      <c r="T1042" s="106">
        <f t="shared" si="659"/>
        <v>0</v>
      </c>
      <c r="U1042" s="106">
        <f t="shared" si="659"/>
        <v>0</v>
      </c>
      <c r="V1042" s="106">
        <f t="shared" si="659"/>
        <v>0</v>
      </c>
      <c r="W1042" s="106">
        <f t="shared" si="659"/>
        <v>0</v>
      </c>
      <c r="X1042" s="106">
        <f t="shared" si="659"/>
        <v>0</v>
      </c>
      <c r="Y1042" s="98">
        <f t="shared" si="652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31"/>
        <v>1014</v>
      </c>
      <c r="C1043" s="97">
        <v>39103</v>
      </c>
      <c r="E1043" s="107" t="s">
        <v>297</v>
      </c>
      <c r="G1043" s="118"/>
      <c r="H1043" s="106"/>
      <c r="I1043" s="98">
        <f>'DepExp. Class.'!G$242</f>
        <v>0</v>
      </c>
      <c r="J1043" s="106">
        <f t="shared" ref="J1043:X1043" si="660">+J242+J509+J776</f>
        <v>0</v>
      </c>
      <c r="K1043" s="106">
        <f t="shared" si="660"/>
        <v>0</v>
      </c>
      <c r="L1043" s="106">
        <f t="shared" si="660"/>
        <v>0</v>
      </c>
      <c r="M1043" s="106">
        <f t="shared" si="660"/>
        <v>0</v>
      </c>
      <c r="N1043" s="106">
        <f t="shared" si="660"/>
        <v>0</v>
      </c>
      <c r="O1043" s="106">
        <f t="shared" si="660"/>
        <v>0</v>
      </c>
      <c r="P1043" s="106">
        <f t="shared" si="660"/>
        <v>0</v>
      </c>
      <c r="Q1043" s="106">
        <f t="shared" si="660"/>
        <v>0</v>
      </c>
      <c r="R1043" s="106">
        <f t="shared" si="660"/>
        <v>0</v>
      </c>
      <c r="S1043" s="106">
        <f t="shared" si="660"/>
        <v>0</v>
      </c>
      <c r="T1043" s="106">
        <f t="shared" si="660"/>
        <v>0</v>
      </c>
      <c r="U1043" s="106">
        <f t="shared" si="660"/>
        <v>0</v>
      </c>
      <c r="V1043" s="106">
        <f t="shared" si="660"/>
        <v>0</v>
      </c>
      <c r="W1043" s="106">
        <f t="shared" si="660"/>
        <v>0</v>
      </c>
      <c r="X1043" s="106">
        <f t="shared" si="660"/>
        <v>0</v>
      </c>
      <c r="Y1043" s="98">
        <f t="shared" si="652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31"/>
        <v>1015</v>
      </c>
      <c r="C1044" s="97">
        <v>39200</v>
      </c>
      <c r="E1044" s="107" t="s">
        <v>298</v>
      </c>
      <c r="G1044" s="118"/>
      <c r="H1044" s="106"/>
      <c r="I1044" s="98">
        <f>'DepExp. Class.'!G$243</f>
        <v>0</v>
      </c>
      <c r="J1044" s="106">
        <f t="shared" ref="J1044:X1044" si="661">+J243+J510+J777</f>
        <v>0</v>
      </c>
      <c r="K1044" s="106">
        <f t="shared" si="661"/>
        <v>0</v>
      </c>
      <c r="L1044" s="106">
        <f t="shared" si="661"/>
        <v>0</v>
      </c>
      <c r="M1044" s="106">
        <f t="shared" si="661"/>
        <v>0</v>
      </c>
      <c r="N1044" s="106">
        <f t="shared" si="661"/>
        <v>0</v>
      </c>
      <c r="O1044" s="106">
        <f t="shared" si="661"/>
        <v>0</v>
      </c>
      <c r="P1044" s="106">
        <f t="shared" si="661"/>
        <v>0</v>
      </c>
      <c r="Q1044" s="106">
        <f t="shared" si="661"/>
        <v>0</v>
      </c>
      <c r="R1044" s="106">
        <f t="shared" si="661"/>
        <v>0</v>
      </c>
      <c r="S1044" s="106">
        <f t="shared" si="661"/>
        <v>0</v>
      </c>
      <c r="T1044" s="106">
        <f t="shared" si="661"/>
        <v>0</v>
      </c>
      <c r="U1044" s="106">
        <f t="shared" si="661"/>
        <v>0</v>
      </c>
      <c r="V1044" s="106">
        <f t="shared" si="661"/>
        <v>0</v>
      </c>
      <c r="W1044" s="106">
        <f t="shared" si="661"/>
        <v>0</v>
      </c>
      <c r="X1044" s="106">
        <f t="shared" si="661"/>
        <v>0</v>
      </c>
      <c r="Y1044" s="98">
        <f t="shared" si="652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31"/>
        <v>1016</v>
      </c>
      <c r="C1045" s="97">
        <v>39201</v>
      </c>
      <c r="E1045" s="107" t="s">
        <v>299</v>
      </c>
      <c r="G1045" s="118"/>
      <c r="H1045" s="106"/>
      <c r="I1045" s="98">
        <f>'DepExp. Class.'!G$244</f>
        <v>0</v>
      </c>
      <c r="J1045" s="106">
        <f t="shared" ref="J1045:X1045" si="662">+J244+J511+J778</f>
        <v>0</v>
      </c>
      <c r="K1045" s="106">
        <f t="shared" si="662"/>
        <v>0</v>
      </c>
      <c r="L1045" s="106">
        <f t="shared" si="662"/>
        <v>0</v>
      </c>
      <c r="M1045" s="106">
        <f t="shared" si="662"/>
        <v>0</v>
      </c>
      <c r="N1045" s="106">
        <f t="shared" si="662"/>
        <v>0</v>
      </c>
      <c r="O1045" s="106">
        <f t="shared" si="662"/>
        <v>0</v>
      </c>
      <c r="P1045" s="106">
        <f t="shared" si="662"/>
        <v>0</v>
      </c>
      <c r="Q1045" s="106">
        <f t="shared" si="662"/>
        <v>0</v>
      </c>
      <c r="R1045" s="106">
        <f t="shared" si="662"/>
        <v>0</v>
      </c>
      <c r="S1045" s="106">
        <f t="shared" si="662"/>
        <v>0</v>
      </c>
      <c r="T1045" s="106">
        <f t="shared" si="662"/>
        <v>0</v>
      </c>
      <c r="U1045" s="106">
        <f t="shared" si="662"/>
        <v>0</v>
      </c>
      <c r="V1045" s="106">
        <f t="shared" si="662"/>
        <v>0</v>
      </c>
      <c r="W1045" s="106">
        <f t="shared" si="662"/>
        <v>0</v>
      </c>
      <c r="X1045" s="106">
        <f t="shared" si="662"/>
        <v>0</v>
      </c>
      <c r="Y1045" s="98">
        <f t="shared" si="652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31"/>
        <v>1017</v>
      </c>
      <c r="C1046" s="97">
        <v>39202</v>
      </c>
      <c r="E1046" s="107" t="s">
        <v>300</v>
      </c>
      <c r="G1046" s="118"/>
      <c r="H1046" s="106"/>
      <c r="I1046" s="98">
        <f>'DepExp. Class.'!G$245</f>
        <v>0</v>
      </c>
      <c r="J1046" s="106">
        <f t="shared" ref="J1046:X1046" si="663">+J245+J512+J779</f>
        <v>0</v>
      </c>
      <c r="K1046" s="106">
        <f t="shared" si="663"/>
        <v>0</v>
      </c>
      <c r="L1046" s="106">
        <f t="shared" si="663"/>
        <v>0</v>
      </c>
      <c r="M1046" s="106">
        <f t="shared" si="663"/>
        <v>0</v>
      </c>
      <c r="N1046" s="106">
        <f t="shared" si="663"/>
        <v>0</v>
      </c>
      <c r="O1046" s="106">
        <f t="shared" si="663"/>
        <v>0</v>
      </c>
      <c r="P1046" s="106">
        <f t="shared" si="663"/>
        <v>0</v>
      </c>
      <c r="Q1046" s="106">
        <f t="shared" si="663"/>
        <v>0</v>
      </c>
      <c r="R1046" s="106">
        <f t="shared" si="663"/>
        <v>0</v>
      </c>
      <c r="S1046" s="106">
        <f t="shared" si="663"/>
        <v>0</v>
      </c>
      <c r="T1046" s="106">
        <f t="shared" si="663"/>
        <v>0</v>
      </c>
      <c r="U1046" s="106">
        <f t="shared" si="663"/>
        <v>0</v>
      </c>
      <c r="V1046" s="106">
        <f t="shared" si="663"/>
        <v>0</v>
      </c>
      <c r="W1046" s="106">
        <f t="shared" si="663"/>
        <v>0</v>
      </c>
      <c r="X1046" s="106">
        <f t="shared" si="663"/>
        <v>0</v>
      </c>
      <c r="Y1046" s="98">
        <f t="shared" si="652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31"/>
        <v>1018</v>
      </c>
      <c r="C1047" s="97">
        <v>39300</v>
      </c>
      <c r="E1047" s="107" t="s">
        <v>186</v>
      </c>
      <c r="G1047" s="118"/>
      <c r="H1047" s="106"/>
      <c r="I1047" s="98">
        <f>'DepExp. Class.'!G$246</f>
        <v>0</v>
      </c>
      <c r="J1047" s="106">
        <f t="shared" ref="J1047:X1047" si="664">+J246+J513+J780</f>
        <v>0</v>
      </c>
      <c r="K1047" s="106">
        <f t="shared" si="664"/>
        <v>0</v>
      </c>
      <c r="L1047" s="106">
        <f t="shared" si="664"/>
        <v>0</v>
      </c>
      <c r="M1047" s="106">
        <f t="shared" si="664"/>
        <v>0</v>
      </c>
      <c r="N1047" s="106">
        <f t="shared" si="664"/>
        <v>0</v>
      </c>
      <c r="O1047" s="106">
        <f t="shared" si="664"/>
        <v>0</v>
      </c>
      <c r="P1047" s="106">
        <f t="shared" si="664"/>
        <v>0</v>
      </c>
      <c r="Q1047" s="106">
        <f t="shared" si="664"/>
        <v>0</v>
      </c>
      <c r="R1047" s="106">
        <f t="shared" si="664"/>
        <v>0</v>
      </c>
      <c r="S1047" s="106">
        <f t="shared" si="664"/>
        <v>0</v>
      </c>
      <c r="T1047" s="106">
        <f t="shared" si="664"/>
        <v>0</v>
      </c>
      <c r="U1047" s="106">
        <f t="shared" si="664"/>
        <v>0</v>
      </c>
      <c r="V1047" s="106">
        <f t="shared" si="664"/>
        <v>0</v>
      </c>
      <c r="W1047" s="106">
        <f t="shared" si="664"/>
        <v>0</v>
      </c>
      <c r="X1047" s="106">
        <f t="shared" si="664"/>
        <v>0</v>
      </c>
      <c r="Y1047" s="98">
        <f t="shared" si="652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31"/>
        <v>1019</v>
      </c>
      <c r="C1048" s="97">
        <v>39400</v>
      </c>
      <c r="E1048" s="107" t="s">
        <v>301</v>
      </c>
      <c r="G1048" s="118"/>
      <c r="H1048" s="106"/>
      <c r="I1048" s="98">
        <f>'DepExp. Class.'!G$247</f>
        <v>1925.0873227297482</v>
      </c>
      <c r="J1048" s="106">
        <f t="shared" ref="J1048:X1048" si="665">+J247+J514+J781</f>
        <v>1275.3018360834524</v>
      </c>
      <c r="K1048" s="106">
        <f t="shared" si="665"/>
        <v>401.40547322527829</v>
      </c>
      <c r="L1048" s="106">
        <f t="shared" si="665"/>
        <v>5.0879794307524469</v>
      </c>
      <c r="M1048" s="106">
        <f t="shared" si="665"/>
        <v>127.83384102715314</v>
      </c>
      <c r="N1048" s="106">
        <f t="shared" si="665"/>
        <v>115.45819296311188</v>
      </c>
      <c r="O1048" s="106">
        <f t="shared" si="665"/>
        <v>0</v>
      </c>
      <c r="P1048" s="106">
        <f t="shared" si="665"/>
        <v>0</v>
      </c>
      <c r="Q1048" s="106">
        <f t="shared" si="665"/>
        <v>0</v>
      </c>
      <c r="R1048" s="106">
        <f t="shared" si="665"/>
        <v>0</v>
      </c>
      <c r="S1048" s="106">
        <f t="shared" si="665"/>
        <v>0</v>
      </c>
      <c r="T1048" s="106">
        <f t="shared" si="665"/>
        <v>0</v>
      </c>
      <c r="U1048" s="106">
        <f t="shared" si="665"/>
        <v>0</v>
      </c>
      <c r="V1048" s="106">
        <f t="shared" si="665"/>
        <v>0</v>
      </c>
      <c r="W1048" s="106">
        <f t="shared" si="665"/>
        <v>0</v>
      </c>
      <c r="X1048" s="106">
        <f t="shared" si="665"/>
        <v>0</v>
      </c>
      <c r="Y1048" s="98">
        <f t="shared" si="652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31"/>
        <v>1020</v>
      </c>
      <c r="C1049" s="97">
        <v>39600</v>
      </c>
      <c r="E1049" s="107" t="s">
        <v>302</v>
      </c>
      <c r="G1049" s="118"/>
      <c r="H1049" s="106"/>
      <c r="I1049" s="98">
        <f>'DepExp. Class.'!G$248</f>
        <v>4.7353008990036756</v>
      </c>
      <c r="J1049" s="106">
        <f t="shared" ref="J1049:X1049" si="666">+J248+J515+J782</f>
        <v>3.1369683128679466</v>
      </c>
      <c r="K1049" s="106">
        <f t="shared" si="666"/>
        <v>0.9873711575500802</v>
      </c>
      <c r="L1049" s="106">
        <f t="shared" si="666"/>
        <v>1.2515335428208294E-2</v>
      </c>
      <c r="M1049" s="106">
        <f t="shared" si="666"/>
        <v>0.31444376324738293</v>
      </c>
      <c r="N1049" s="106">
        <f t="shared" si="666"/>
        <v>0.28400232991005764</v>
      </c>
      <c r="O1049" s="106">
        <f t="shared" si="666"/>
        <v>0</v>
      </c>
      <c r="P1049" s="106">
        <f t="shared" si="666"/>
        <v>0</v>
      </c>
      <c r="Q1049" s="106">
        <f t="shared" si="666"/>
        <v>0</v>
      </c>
      <c r="R1049" s="106">
        <f t="shared" si="666"/>
        <v>0</v>
      </c>
      <c r="S1049" s="106">
        <f t="shared" si="666"/>
        <v>0</v>
      </c>
      <c r="T1049" s="106">
        <f t="shared" si="666"/>
        <v>0</v>
      </c>
      <c r="U1049" s="106">
        <f t="shared" si="666"/>
        <v>0</v>
      </c>
      <c r="V1049" s="106">
        <f t="shared" si="666"/>
        <v>0</v>
      </c>
      <c r="W1049" s="106">
        <f t="shared" si="666"/>
        <v>0</v>
      </c>
      <c r="X1049" s="106">
        <f t="shared" si="666"/>
        <v>0</v>
      </c>
      <c r="Y1049" s="98">
        <f t="shared" si="652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31"/>
        <v>1021</v>
      </c>
      <c r="C1050" s="97">
        <v>39603</v>
      </c>
      <c r="E1050" s="107" t="s">
        <v>303</v>
      </c>
      <c r="G1050" s="118"/>
      <c r="H1050" s="106"/>
      <c r="I1050" s="98">
        <f>'DepExp. Class.'!G$249</f>
        <v>0</v>
      </c>
      <c r="J1050" s="106">
        <f t="shared" ref="J1050:X1050" si="667">+J249+J516+J783</f>
        <v>0</v>
      </c>
      <c r="K1050" s="106">
        <f t="shared" si="667"/>
        <v>0</v>
      </c>
      <c r="L1050" s="106">
        <f t="shared" si="667"/>
        <v>0</v>
      </c>
      <c r="M1050" s="106">
        <f t="shared" si="667"/>
        <v>0</v>
      </c>
      <c r="N1050" s="106">
        <f t="shared" si="667"/>
        <v>0</v>
      </c>
      <c r="O1050" s="106">
        <f t="shared" si="667"/>
        <v>0</v>
      </c>
      <c r="P1050" s="106">
        <f t="shared" si="667"/>
        <v>0</v>
      </c>
      <c r="Q1050" s="106">
        <f t="shared" si="667"/>
        <v>0</v>
      </c>
      <c r="R1050" s="106">
        <f t="shared" si="667"/>
        <v>0</v>
      </c>
      <c r="S1050" s="106">
        <f t="shared" si="667"/>
        <v>0</v>
      </c>
      <c r="T1050" s="106">
        <f t="shared" si="667"/>
        <v>0</v>
      </c>
      <c r="U1050" s="106">
        <f t="shared" si="667"/>
        <v>0</v>
      </c>
      <c r="V1050" s="106">
        <f t="shared" si="667"/>
        <v>0</v>
      </c>
      <c r="W1050" s="106">
        <f t="shared" si="667"/>
        <v>0</v>
      </c>
      <c r="X1050" s="106">
        <f t="shared" si="667"/>
        <v>0</v>
      </c>
      <c r="Y1050" s="98">
        <f t="shared" si="652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31"/>
        <v>1022</v>
      </c>
      <c r="C1051" s="97">
        <v>39604</v>
      </c>
      <c r="E1051" s="107" t="s">
        <v>304</v>
      </c>
      <c r="G1051" s="118"/>
      <c r="H1051" s="106"/>
      <c r="I1051" s="98">
        <f>'DepExp. Class.'!G$250</f>
        <v>0</v>
      </c>
      <c r="J1051" s="106">
        <f t="shared" ref="J1051:X1051" si="668">+J250+J517+J784</f>
        <v>0</v>
      </c>
      <c r="K1051" s="106">
        <f t="shared" si="668"/>
        <v>0</v>
      </c>
      <c r="L1051" s="106">
        <f t="shared" si="668"/>
        <v>0</v>
      </c>
      <c r="M1051" s="106">
        <f t="shared" si="668"/>
        <v>0</v>
      </c>
      <c r="N1051" s="106">
        <f t="shared" si="668"/>
        <v>0</v>
      </c>
      <c r="O1051" s="106">
        <f t="shared" si="668"/>
        <v>0</v>
      </c>
      <c r="P1051" s="106">
        <f t="shared" si="668"/>
        <v>0</v>
      </c>
      <c r="Q1051" s="106">
        <f t="shared" si="668"/>
        <v>0</v>
      </c>
      <c r="R1051" s="106">
        <f t="shared" si="668"/>
        <v>0</v>
      </c>
      <c r="S1051" s="106">
        <f t="shared" si="668"/>
        <v>0</v>
      </c>
      <c r="T1051" s="106">
        <f t="shared" si="668"/>
        <v>0</v>
      </c>
      <c r="U1051" s="106">
        <f t="shared" si="668"/>
        <v>0</v>
      </c>
      <c r="V1051" s="106">
        <f t="shared" si="668"/>
        <v>0</v>
      </c>
      <c r="W1051" s="106">
        <f t="shared" si="668"/>
        <v>0</v>
      </c>
      <c r="X1051" s="106">
        <f t="shared" si="668"/>
        <v>0</v>
      </c>
      <c r="Y1051" s="98">
        <f t="shared" si="652"/>
        <v>0</v>
      </c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31"/>
        <v>1023</v>
      </c>
      <c r="C1052" s="97">
        <v>39605</v>
      </c>
      <c r="E1052" s="98" t="s">
        <v>305</v>
      </c>
      <c r="G1052" s="118"/>
      <c r="H1052" s="106"/>
      <c r="I1052" s="98">
        <f>'DepExp. Class.'!G$251</f>
        <v>0</v>
      </c>
      <c r="J1052" s="106">
        <f t="shared" ref="J1052:X1052" si="669">+J251+J518+J785</f>
        <v>0</v>
      </c>
      <c r="K1052" s="106">
        <f t="shared" si="669"/>
        <v>0</v>
      </c>
      <c r="L1052" s="106">
        <f t="shared" si="669"/>
        <v>0</v>
      </c>
      <c r="M1052" s="106">
        <f t="shared" si="669"/>
        <v>0</v>
      </c>
      <c r="N1052" s="106">
        <f t="shared" si="669"/>
        <v>0</v>
      </c>
      <c r="O1052" s="106">
        <f t="shared" si="669"/>
        <v>0</v>
      </c>
      <c r="P1052" s="106">
        <f t="shared" si="669"/>
        <v>0</v>
      </c>
      <c r="Q1052" s="106">
        <f t="shared" si="669"/>
        <v>0</v>
      </c>
      <c r="R1052" s="106">
        <f t="shared" si="669"/>
        <v>0</v>
      </c>
      <c r="S1052" s="106">
        <f t="shared" si="669"/>
        <v>0</v>
      </c>
      <c r="T1052" s="106">
        <f t="shared" si="669"/>
        <v>0</v>
      </c>
      <c r="U1052" s="106">
        <f t="shared" si="669"/>
        <v>0</v>
      </c>
      <c r="V1052" s="106">
        <f t="shared" si="669"/>
        <v>0</v>
      </c>
      <c r="W1052" s="106">
        <f t="shared" si="669"/>
        <v>0</v>
      </c>
      <c r="X1052" s="106">
        <f t="shared" si="669"/>
        <v>0</v>
      </c>
      <c r="Y1052" s="98">
        <f t="shared" si="652"/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31"/>
        <v>1024</v>
      </c>
      <c r="C1053" s="97">
        <v>39700</v>
      </c>
      <c r="E1053" s="107" t="s">
        <v>306</v>
      </c>
      <c r="G1053" s="118"/>
      <c r="H1053" s="106"/>
      <c r="I1053" s="98">
        <f>'DepExp. Class.'!G$252</f>
        <v>7690.8842652306876</v>
      </c>
      <c r="J1053" s="106">
        <f t="shared" ref="J1053:X1053" si="670">+J252+J519+J786</f>
        <v>5094.9371016822934</v>
      </c>
      <c r="K1053" s="106">
        <f t="shared" si="670"/>
        <v>1603.6483132766232</v>
      </c>
      <c r="L1053" s="106">
        <f t="shared" si="670"/>
        <v>20.326901789734954</v>
      </c>
      <c r="M1053" s="106">
        <f t="shared" si="670"/>
        <v>510.70684685909839</v>
      </c>
      <c r="N1053" s="106">
        <f t="shared" si="670"/>
        <v>461.26510162293738</v>
      </c>
      <c r="O1053" s="106">
        <f t="shared" si="670"/>
        <v>0</v>
      </c>
      <c r="P1053" s="106">
        <f t="shared" si="670"/>
        <v>0</v>
      </c>
      <c r="Q1053" s="106">
        <f t="shared" si="670"/>
        <v>0</v>
      </c>
      <c r="R1053" s="106">
        <f t="shared" si="670"/>
        <v>0</v>
      </c>
      <c r="S1053" s="106">
        <f t="shared" si="670"/>
        <v>0</v>
      </c>
      <c r="T1053" s="106">
        <f t="shared" si="670"/>
        <v>0</v>
      </c>
      <c r="U1053" s="106">
        <f t="shared" si="670"/>
        <v>0</v>
      </c>
      <c r="V1053" s="106">
        <f t="shared" si="670"/>
        <v>0</v>
      </c>
      <c r="W1053" s="106">
        <f t="shared" si="670"/>
        <v>0</v>
      </c>
      <c r="X1053" s="106">
        <f t="shared" si="670"/>
        <v>0</v>
      </c>
      <c r="Y1053" s="98">
        <f t="shared" si="652"/>
        <v>0</v>
      </c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31"/>
        <v>1025</v>
      </c>
      <c r="C1054" s="97">
        <v>39701</v>
      </c>
      <c r="E1054" s="107" t="s">
        <v>307</v>
      </c>
      <c r="G1054" s="118"/>
      <c r="H1054" s="106"/>
      <c r="I1054" s="98">
        <f>'DepExp. Class.'!G$253</f>
        <v>0</v>
      </c>
      <c r="J1054" s="106">
        <f t="shared" ref="J1054:X1054" si="671">+J253+J520+J787</f>
        <v>0</v>
      </c>
      <c r="K1054" s="106">
        <f t="shared" si="671"/>
        <v>0</v>
      </c>
      <c r="L1054" s="106">
        <f t="shared" si="671"/>
        <v>0</v>
      </c>
      <c r="M1054" s="106">
        <f t="shared" si="671"/>
        <v>0</v>
      </c>
      <c r="N1054" s="106">
        <f t="shared" si="671"/>
        <v>0</v>
      </c>
      <c r="O1054" s="106">
        <f t="shared" si="671"/>
        <v>0</v>
      </c>
      <c r="P1054" s="106">
        <f t="shared" si="671"/>
        <v>0</v>
      </c>
      <c r="Q1054" s="106">
        <f t="shared" si="671"/>
        <v>0</v>
      </c>
      <c r="R1054" s="106">
        <f t="shared" si="671"/>
        <v>0</v>
      </c>
      <c r="S1054" s="106">
        <f t="shared" si="671"/>
        <v>0</v>
      </c>
      <c r="T1054" s="106">
        <f t="shared" si="671"/>
        <v>0</v>
      </c>
      <c r="U1054" s="106">
        <f t="shared" si="671"/>
        <v>0</v>
      </c>
      <c r="V1054" s="106">
        <f t="shared" si="671"/>
        <v>0</v>
      </c>
      <c r="W1054" s="106">
        <f t="shared" si="671"/>
        <v>0</v>
      </c>
      <c r="X1054" s="106">
        <f t="shared" si="671"/>
        <v>0</v>
      </c>
      <c r="Y1054" s="98">
        <f t="shared" si="652"/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31"/>
        <v>1026</v>
      </c>
      <c r="C1055" s="97">
        <v>39702</v>
      </c>
      <c r="E1055" s="107" t="s">
        <v>308</v>
      </c>
      <c r="G1055" s="118"/>
      <c r="H1055" s="106"/>
      <c r="I1055" s="98">
        <f>'DepExp. Class.'!G$254</f>
        <v>0</v>
      </c>
      <c r="J1055" s="106">
        <f t="shared" ref="J1055:X1055" si="672">+J254+J521+J788</f>
        <v>0</v>
      </c>
      <c r="K1055" s="106">
        <f t="shared" si="672"/>
        <v>0</v>
      </c>
      <c r="L1055" s="106">
        <f t="shared" si="672"/>
        <v>0</v>
      </c>
      <c r="M1055" s="106">
        <f t="shared" si="672"/>
        <v>0</v>
      </c>
      <c r="N1055" s="106">
        <f t="shared" si="672"/>
        <v>0</v>
      </c>
      <c r="O1055" s="106">
        <f t="shared" si="672"/>
        <v>0</v>
      </c>
      <c r="P1055" s="106">
        <f t="shared" si="672"/>
        <v>0</v>
      </c>
      <c r="Q1055" s="106">
        <f t="shared" si="672"/>
        <v>0</v>
      </c>
      <c r="R1055" s="106">
        <f t="shared" si="672"/>
        <v>0</v>
      </c>
      <c r="S1055" s="106">
        <f t="shared" si="672"/>
        <v>0</v>
      </c>
      <c r="T1055" s="106">
        <f t="shared" si="672"/>
        <v>0</v>
      </c>
      <c r="U1055" s="106">
        <f t="shared" si="672"/>
        <v>0</v>
      </c>
      <c r="V1055" s="106">
        <f t="shared" si="672"/>
        <v>0</v>
      </c>
      <c r="W1055" s="106">
        <f t="shared" si="672"/>
        <v>0</v>
      </c>
      <c r="X1055" s="106">
        <f t="shared" si="672"/>
        <v>0</v>
      </c>
      <c r="Y1055" s="98">
        <f t="shared" si="652"/>
        <v>0</v>
      </c>
    </row>
    <row r="1056" spans="1:33">
      <c r="A1056" s="97">
        <f t="shared" si="631"/>
        <v>1027</v>
      </c>
      <c r="C1056" s="97">
        <v>39705</v>
      </c>
      <c r="E1056" s="107" t="s">
        <v>309</v>
      </c>
      <c r="G1056" s="118"/>
      <c r="H1056" s="106"/>
      <c r="I1056" s="98">
        <f>'DepExp. Class.'!G$255</f>
        <v>0</v>
      </c>
      <c r="J1056" s="106">
        <f t="shared" ref="J1056:X1056" si="673">+J255+J522+J789</f>
        <v>0</v>
      </c>
      <c r="K1056" s="106">
        <f t="shared" si="673"/>
        <v>0</v>
      </c>
      <c r="L1056" s="106">
        <f t="shared" si="673"/>
        <v>0</v>
      </c>
      <c r="M1056" s="106">
        <f t="shared" si="673"/>
        <v>0</v>
      </c>
      <c r="N1056" s="106">
        <f t="shared" si="673"/>
        <v>0</v>
      </c>
      <c r="O1056" s="106">
        <f t="shared" si="673"/>
        <v>0</v>
      </c>
      <c r="P1056" s="106">
        <f t="shared" si="673"/>
        <v>0</v>
      </c>
      <c r="Q1056" s="106">
        <f t="shared" si="673"/>
        <v>0</v>
      </c>
      <c r="R1056" s="106">
        <f t="shared" si="673"/>
        <v>0</v>
      </c>
      <c r="S1056" s="106">
        <f t="shared" si="673"/>
        <v>0</v>
      </c>
      <c r="T1056" s="106">
        <f t="shared" si="673"/>
        <v>0</v>
      </c>
      <c r="U1056" s="106">
        <f t="shared" si="673"/>
        <v>0</v>
      </c>
      <c r="V1056" s="106">
        <f t="shared" si="673"/>
        <v>0</v>
      </c>
      <c r="W1056" s="106">
        <f t="shared" si="673"/>
        <v>0</v>
      </c>
      <c r="X1056" s="106">
        <f t="shared" si="673"/>
        <v>0</v>
      </c>
      <c r="Y1056" s="98">
        <f t="shared" si="652"/>
        <v>0</v>
      </c>
    </row>
    <row r="1057" spans="1:33">
      <c r="A1057" s="97">
        <f t="shared" si="631"/>
        <v>1028</v>
      </c>
      <c r="C1057" s="97">
        <v>39800</v>
      </c>
      <c r="E1057" s="107" t="s">
        <v>310</v>
      </c>
      <c r="G1057" s="118"/>
      <c r="H1057" s="106"/>
      <c r="I1057" s="98">
        <f>'DepExp. Class.'!G$256</f>
        <v>1266.0137593357383</v>
      </c>
      <c r="J1057" s="106">
        <f t="shared" ref="J1057:X1057" si="674">+J256+J523+J790</f>
        <v>838.68905723111368</v>
      </c>
      <c r="K1057" s="106">
        <f t="shared" si="674"/>
        <v>263.98015621196674</v>
      </c>
      <c r="L1057" s="106">
        <f t="shared" si="674"/>
        <v>3.3460570284240005</v>
      </c>
      <c r="M1057" s="106">
        <f t="shared" si="674"/>
        <v>84.068602882713492</v>
      </c>
      <c r="N1057" s="106">
        <f t="shared" si="674"/>
        <v>75.929885981520528</v>
      </c>
      <c r="O1057" s="106">
        <f t="shared" si="674"/>
        <v>0</v>
      </c>
      <c r="P1057" s="106">
        <f t="shared" si="674"/>
        <v>0</v>
      </c>
      <c r="Q1057" s="106">
        <f t="shared" si="674"/>
        <v>0</v>
      </c>
      <c r="R1057" s="106">
        <f t="shared" si="674"/>
        <v>0</v>
      </c>
      <c r="S1057" s="106">
        <f t="shared" si="674"/>
        <v>0</v>
      </c>
      <c r="T1057" s="106">
        <f t="shared" si="674"/>
        <v>0</v>
      </c>
      <c r="U1057" s="106">
        <f t="shared" si="674"/>
        <v>0</v>
      </c>
      <c r="V1057" s="106">
        <f t="shared" si="674"/>
        <v>0</v>
      </c>
      <c r="W1057" s="106">
        <f t="shared" si="674"/>
        <v>0</v>
      </c>
      <c r="X1057" s="106">
        <f t="shared" si="674"/>
        <v>0</v>
      </c>
      <c r="Y1057" s="98">
        <f t="shared" si="652"/>
        <v>0</v>
      </c>
    </row>
    <row r="1058" spans="1:33">
      <c r="A1058" s="97">
        <f t="shared" si="631"/>
        <v>1029</v>
      </c>
      <c r="C1058" s="97">
        <v>39900</v>
      </c>
      <c r="E1058" s="107" t="s">
        <v>311</v>
      </c>
      <c r="G1058" s="118"/>
      <c r="H1058" s="106"/>
      <c r="I1058" s="98">
        <f>'DepExp. Class.'!G$257</f>
        <v>1116.6395958901496</v>
      </c>
      <c r="J1058" s="106">
        <f t="shared" ref="J1058:X1058" si="675">+J257+J524+J791</f>
        <v>739.7339902809731</v>
      </c>
      <c r="K1058" s="106">
        <f t="shared" si="675"/>
        <v>232.83372142038297</v>
      </c>
      <c r="L1058" s="106">
        <f t="shared" si="675"/>
        <v>2.9512631600506314</v>
      </c>
      <c r="M1058" s="106">
        <f t="shared" si="675"/>
        <v>74.149534361504365</v>
      </c>
      <c r="N1058" s="106">
        <f t="shared" si="675"/>
        <v>66.971086667238524</v>
      </c>
      <c r="O1058" s="106">
        <f t="shared" si="675"/>
        <v>0</v>
      </c>
      <c r="P1058" s="106">
        <f t="shared" si="675"/>
        <v>0</v>
      </c>
      <c r="Q1058" s="106">
        <f t="shared" si="675"/>
        <v>0</v>
      </c>
      <c r="R1058" s="106">
        <f t="shared" si="675"/>
        <v>0</v>
      </c>
      <c r="S1058" s="106">
        <f t="shared" si="675"/>
        <v>0</v>
      </c>
      <c r="T1058" s="106">
        <f t="shared" si="675"/>
        <v>0</v>
      </c>
      <c r="U1058" s="106">
        <f t="shared" si="675"/>
        <v>0</v>
      </c>
      <c r="V1058" s="106">
        <f t="shared" si="675"/>
        <v>0</v>
      </c>
      <c r="W1058" s="106">
        <f t="shared" si="675"/>
        <v>0</v>
      </c>
      <c r="X1058" s="106">
        <f t="shared" si="675"/>
        <v>0</v>
      </c>
      <c r="Y1058" s="98">
        <f t="shared" si="652"/>
        <v>0</v>
      </c>
    </row>
    <row r="1059" spans="1:33">
      <c r="A1059" s="97">
        <f t="shared" si="631"/>
        <v>1030</v>
      </c>
      <c r="C1059" s="97">
        <v>39901</v>
      </c>
      <c r="E1059" s="107" t="s">
        <v>312</v>
      </c>
      <c r="G1059" s="118"/>
      <c r="H1059" s="106"/>
      <c r="I1059" s="98">
        <f>'DepExp. Class.'!G$258</f>
        <v>75219.022381407733</v>
      </c>
      <c r="J1059" s="106">
        <f t="shared" ref="J1059:X1059" si="676">+J258+J525+J792</f>
        <v>49829.925229255794</v>
      </c>
      <c r="K1059" s="106">
        <f t="shared" si="676"/>
        <v>15684.1338665812</v>
      </c>
      <c r="L1059" s="106">
        <f t="shared" si="676"/>
        <v>198.80284606270683</v>
      </c>
      <c r="M1059" s="106">
        <f t="shared" si="676"/>
        <v>4994.8573427246138</v>
      </c>
      <c r="N1059" s="106">
        <f t="shared" si="676"/>
        <v>4511.3030967834156</v>
      </c>
      <c r="O1059" s="106">
        <f t="shared" si="676"/>
        <v>0</v>
      </c>
      <c r="P1059" s="106">
        <f t="shared" si="676"/>
        <v>0</v>
      </c>
      <c r="Q1059" s="106">
        <f t="shared" si="676"/>
        <v>0</v>
      </c>
      <c r="R1059" s="106">
        <f t="shared" si="676"/>
        <v>0</v>
      </c>
      <c r="S1059" s="106">
        <f t="shared" si="676"/>
        <v>0</v>
      </c>
      <c r="T1059" s="106">
        <f t="shared" si="676"/>
        <v>0</v>
      </c>
      <c r="U1059" s="106">
        <f t="shared" si="676"/>
        <v>0</v>
      </c>
      <c r="V1059" s="106">
        <f t="shared" si="676"/>
        <v>0</v>
      </c>
      <c r="W1059" s="106">
        <f t="shared" si="676"/>
        <v>0</v>
      </c>
      <c r="X1059" s="106">
        <f t="shared" si="676"/>
        <v>0</v>
      </c>
      <c r="Y1059" s="98">
        <f t="shared" si="652"/>
        <v>0</v>
      </c>
    </row>
    <row r="1060" spans="1:33">
      <c r="A1060" s="97">
        <f t="shared" si="631"/>
        <v>1031</v>
      </c>
      <c r="C1060" s="97">
        <v>39902</v>
      </c>
      <c r="E1060" s="107" t="s">
        <v>313</v>
      </c>
      <c r="G1060" s="118"/>
      <c r="H1060" s="106"/>
      <c r="I1060" s="98">
        <f>'DepExp. Class.'!G$259</f>
        <v>13047.847592855318</v>
      </c>
      <c r="J1060" s="106">
        <f t="shared" ref="J1060:X1060" si="677">+J259+J526+J793</f>
        <v>8643.734648104286</v>
      </c>
      <c r="K1060" s="106">
        <f t="shared" si="677"/>
        <v>2720.6440849419364</v>
      </c>
      <c r="L1060" s="106">
        <f t="shared" si="677"/>
        <v>34.485282503395517</v>
      </c>
      <c r="M1060" s="106">
        <f t="shared" si="677"/>
        <v>866.4315926024849</v>
      </c>
      <c r="N1060" s="106">
        <f t="shared" si="677"/>
        <v>782.55198470321579</v>
      </c>
      <c r="O1060" s="106">
        <f t="shared" si="677"/>
        <v>0</v>
      </c>
      <c r="P1060" s="106">
        <f t="shared" si="677"/>
        <v>0</v>
      </c>
      <c r="Q1060" s="106">
        <f t="shared" si="677"/>
        <v>0</v>
      </c>
      <c r="R1060" s="106">
        <f t="shared" si="677"/>
        <v>0</v>
      </c>
      <c r="S1060" s="106">
        <f t="shared" si="677"/>
        <v>0</v>
      </c>
      <c r="T1060" s="106">
        <f t="shared" si="677"/>
        <v>0</v>
      </c>
      <c r="U1060" s="106">
        <f t="shared" si="677"/>
        <v>0</v>
      </c>
      <c r="V1060" s="106">
        <f t="shared" si="677"/>
        <v>0</v>
      </c>
      <c r="W1060" s="106">
        <f t="shared" si="677"/>
        <v>0</v>
      </c>
      <c r="X1060" s="106">
        <f t="shared" si="677"/>
        <v>0</v>
      </c>
      <c r="Y1060" s="98">
        <f t="shared" si="652"/>
        <v>0</v>
      </c>
    </row>
    <row r="1061" spans="1:33">
      <c r="A1061" s="97">
        <f t="shared" si="631"/>
        <v>1032</v>
      </c>
      <c r="C1061" s="97">
        <v>39903</v>
      </c>
      <c r="E1061" s="107" t="s">
        <v>314</v>
      </c>
      <c r="G1061" s="118"/>
      <c r="H1061" s="106"/>
      <c r="I1061" s="98">
        <f>'DepExp. Class.'!G$260</f>
        <v>1942.766418848116</v>
      </c>
      <c r="J1061" s="106">
        <f t="shared" ref="J1061:X1061" si="678">+J260+J527+J794</f>
        <v>1287.0136080502843</v>
      </c>
      <c r="K1061" s="106">
        <f t="shared" si="678"/>
        <v>405.09179220925347</v>
      </c>
      <c r="L1061" s="106">
        <f t="shared" si="678"/>
        <v>5.1347050396858656</v>
      </c>
      <c r="M1061" s="106">
        <f t="shared" si="678"/>
        <v>129.00780687068411</v>
      </c>
      <c r="N1061" s="106">
        <f t="shared" si="678"/>
        <v>116.51850667820796</v>
      </c>
      <c r="O1061" s="106">
        <f t="shared" si="678"/>
        <v>0</v>
      </c>
      <c r="P1061" s="106">
        <f t="shared" si="678"/>
        <v>0</v>
      </c>
      <c r="Q1061" s="106">
        <f t="shared" si="678"/>
        <v>0</v>
      </c>
      <c r="R1061" s="106">
        <f t="shared" si="678"/>
        <v>0</v>
      </c>
      <c r="S1061" s="106">
        <f t="shared" si="678"/>
        <v>0</v>
      </c>
      <c r="T1061" s="106">
        <f t="shared" si="678"/>
        <v>0</v>
      </c>
      <c r="U1061" s="106">
        <f t="shared" si="678"/>
        <v>0</v>
      </c>
      <c r="V1061" s="106">
        <f t="shared" si="678"/>
        <v>0</v>
      </c>
      <c r="W1061" s="106">
        <f t="shared" si="678"/>
        <v>0</v>
      </c>
      <c r="X1061" s="106">
        <f t="shared" si="678"/>
        <v>0</v>
      </c>
      <c r="Y1061" s="98">
        <f t="shared" si="652"/>
        <v>0</v>
      </c>
    </row>
    <row r="1062" spans="1:33">
      <c r="A1062" s="97">
        <f t="shared" si="631"/>
        <v>1033</v>
      </c>
      <c r="C1062" s="97">
        <v>39904</v>
      </c>
      <c r="E1062" s="107" t="s">
        <v>315</v>
      </c>
      <c r="G1062" s="118"/>
      <c r="H1062" s="106"/>
      <c r="I1062" s="98">
        <f>'DepExp. Class.'!G$261</f>
        <v>0</v>
      </c>
      <c r="J1062" s="106">
        <f t="shared" ref="J1062:X1062" si="679">+J261+J528+J795</f>
        <v>0</v>
      </c>
      <c r="K1062" s="106">
        <f t="shared" si="679"/>
        <v>0</v>
      </c>
      <c r="L1062" s="106">
        <f t="shared" si="679"/>
        <v>0</v>
      </c>
      <c r="M1062" s="106">
        <f t="shared" si="679"/>
        <v>0</v>
      </c>
      <c r="N1062" s="106">
        <f t="shared" si="679"/>
        <v>0</v>
      </c>
      <c r="O1062" s="106">
        <f t="shared" si="679"/>
        <v>0</v>
      </c>
      <c r="P1062" s="106">
        <f t="shared" si="679"/>
        <v>0</v>
      </c>
      <c r="Q1062" s="106">
        <f t="shared" si="679"/>
        <v>0</v>
      </c>
      <c r="R1062" s="106">
        <f t="shared" si="679"/>
        <v>0</v>
      </c>
      <c r="S1062" s="106">
        <f t="shared" si="679"/>
        <v>0</v>
      </c>
      <c r="T1062" s="106">
        <f t="shared" si="679"/>
        <v>0</v>
      </c>
      <c r="U1062" s="106">
        <f t="shared" si="679"/>
        <v>0</v>
      </c>
      <c r="V1062" s="106">
        <f t="shared" si="679"/>
        <v>0</v>
      </c>
      <c r="W1062" s="106">
        <f t="shared" si="679"/>
        <v>0</v>
      </c>
      <c r="X1062" s="106">
        <f t="shared" si="679"/>
        <v>0</v>
      </c>
      <c r="Y1062" s="98">
        <f t="shared" si="652"/>
        <v>0</v>
      </c>
    </row>
    <row r="1063" spans="1:33">
      <c r="A1063" s="97">
        <f t="shared" si="631"/>
        <v>1034</v>
      </c>
      <c r="C1063" s="97">
        <v>39905</v>
      </c>
      <c r="E1063" s="107" t="s">
        <v>316</v>
      </c>
      <c r="G1063" s="118"/>
      <c r="H1063" s="106"/>
      <c r="I1063" s="98">
        <f>'DepExp. Class.'!G$262</f>
        <v>0</v>
      </c>
      <c r="J1063" s="106">
        <f t="shared" ref="J1063:X1063" si="680">+J262+J529+J796</f>
        <v>0</v>
      </c>
      <c r="K1063" s="106">
        <f t="shared" si="680"/>
        <v>0</v>
      </c>
      <c r="L1063" s="106">
        <f t="shared" si="680"/>
        <v>0</v>
      </c>
      <c r="M1063" s="106">
        <f t="shared" si="680"/>
        <v>0</v>
      </c>
      <c r="N1063" s="106">
        <f t="shared" si="680"/>
        <v>0</v>
      </c>
      <c r="O1063" s="106">
        <f t="shared" si="680"/>
        <v>0</v>
      </c>
      <c r="P1063" s="106">
        <f t="shared" si="680"/>
        <v>0</v>
      </c>
      <c r="Q1063" s="106">
        <f t="shared" si="680"/>
        <v>0</v>
      </c>
      <c r="R1063" s="106">
        <f t="shared" si="680"/>
        <v>0</v>
      </c>
      <c r="S1063" s="106">
        <f t="shared" si="680"/>
        <v>0</v>
      </c>
      <c r="T1063" s="106">
        <f t="shared" si="680"/>
        <v>0</v>
      </c>
      <c r="U1063" s="106">
        <f t="shared" si="680"/>
        <v>0</v>
      </c>
      <c r="V1063" s="106">
        <f t="shared" si="680"/>
        <v>0</v>
      </c>
      <c r="W1063" s="106">
        <f t="shared" si="680"/>
        <v>0</v>
      </c>
      <c r="X1063" s="106">
        <f t="shared" si="680"/>
        <v>0</v>
      </c>
      <c r="Y1063" s="98">
        <f t="shared" si="652"/>
        <v>0</v>
      </c>
    </row>
    <row r="1064" spans="1:33">
      <c r="A1064" s="97">
        <f t="shared" si="631"/>
        <v>1035</v>
      </c>
      <c r="C1064" s="97">
        <v>39906</v>
      </c>
      <c r="E1064" s="107" t="s">
        <v>317</v>
      </c>
      <c r="G1064" s="118"/>
      <c r="H1064" s="106"/>
      <c r="I1064" s="98">
        <f>'DepExp. Class.'!G$263</f>
        <v>13963.980993560173</v>
      </c>
      <c r="J1064" s="106">
        <f t="shared" ref="J1064:X1064" si="681">+J263+J530+J797</f>
        <v>9250.6404202328849</v>
      </c>
      <c r="K1064" s="106">
        <f t="shared" si="681"/>
        <v>2911.6696851344323</v>
      </c>
      <c r="L1064" s="106">
        <f t="shared" si="681"/>
        <v>36.906610535415368</v>
      </c>
      <c r="M1064" s="106">
        <f t="shared" si="681"/>
        <v>927.2666779113971</v>
      </c>
      <c r="N1064" s="106">
        <f t="shared" si="681"/>
        <v>837.49759974604149</v>
      </c>
      <c r="O1064" s="106">
        <f t="shared" si="681"/>
        <v>0</v>
      </c>
      <c r="P1064" s="106">
        <f t="shared" si="681"/>
        <v>0</v>
      </c>
      <c r="Q1064" s="106">
        <f t="shared" si="681"/>
        <v>0</v>
      </c>
      <c r="R1064" s="106">
        <f t="shared" si="681"/>
        <v>0</v>
      </c>
      <c r="S1064" s="106">
        <f t="shared" si="681"/>
        <v>0</v>
      </c>
      <c r="T1064" s="106">
        <f t="shared" si="681"/>
        <v>0</v>
      </c>
      <c r="U1064" s="106">
        <f t="shared" si="681"/>
        <v>0</v>
      </c>
      <c r="V1064" s="106">
        <f t="shared" si="681"/>
        <v>0</v>
      </c>
      <c r="W1064" s="106">
        <f t="shared" si="681"/>
        <v>0</v>
      </c>
      <c r="X1064" s="106">
        <f t="shared" si="681"/>
        <v>0</v>
      </c>
      <c r="Y1064" s="98">
        <f t="shared" si="652"/>
        <v>0</v>
      </c>
    </row>
    <row r="1065" spans="1:33">
      <c r="A1065" s="97">
        <f t="shared" si="631"/>
        <v>1036</v>
      </c>
      <c r="C1065" s="97">
        <v>39907</v>
      </c>
      <c r="E1065" s="107" t="s">
        <v>318</v>
      </c>
      <c r="G1065" s="118"/>
      <c r="H1065" s="106"/>
      <c r="I1065" s="98">
        <f>'DepExp. Class.'!G$264</f>
        <v>8.7912650493720008</v>
      </c>
      <c r="J1065" s="106">
        <f t="shared" ref="J1065:X1065" si="682">+J264+J531+J798</f>
        <v>5.8239002078423194</v>
      </c>
      <c r="K1065" s="106">
        <f t="shared" si="682"/>
        <v>1.8330918632761752</v>
      </c>
      <c r="L1065" s="106">
        <f t="shared" si="682"/>
        <v>2.3235193132990675E-2</v>
      </c>
      <c r="M1065" s="106">
        <f t="shared" si="682"/>
        <v>0.58377672819299675</v>
      </c>
      <c r="N1065" s="106">
        <f t="shared" si="682"/>
        <v>0.52726105692751846</v>
      </c>
      <c r="O1065" s="106">
        <f t="shared" si="682"/>
        <v>0</v>
      </c>
      <c r="P1065" s="106">
        <f t="shared" si="682"/>
        <v>0</v>
      </c>
      <c r="Q1065" s="106">
        <f t="shared" si="682"/>
        <v>0</v>
      </c>
      <c r="R1065" s="106">
        <f t="shared" si="682"/>
        <v>0</v>
      </c>
      <c r="S1065" s="106">
        <f t="shared" si="682"/>
        <v>0</v>
      </c>
      <c r="T1065" s="106">
        <f t="shared" si="682"/>
        <v>0</v>
      </c>
      <c r="U1065" s="106">
        <f t="shared" si="682"/>
        <v>0</v>
      </c>
      <c r="V1065" s="106">
        <f t="shared" si="682"/>
        <v>0</v>
      </c>
      <c r="W1065" s="106">
        <f t="shared" si="682"/>
        <v>0</v>
      </c>
      <c r="X1065" s="106">
        <f t="shared" si="682"/>
        <v>0</v>
      </c>
      <c r="Y1065" s="98">
        <f t="shared" si="652"/>
        <v>0</v>
      </c>
    </row>
    <row r="1066" spans="1:33">
      <c r="A1066" s="97">
        <f t="shared" si="631"/>
        <v>1037</v>
      </c>
      <c r="C1066" s="97">
        <v>39908</v>
      </c>
      <c r="E1066" s="107" t="s">
        <v>319</v>
      </c>
      <c r="G1066" s="118"/>
      <c r="H1066" s="106"/>
      <c r="I1066" s="98">
        <f>'DepExp. Class.'!G$265</f>
        <v>0</v>
      </c>
      <c r="J1066" s="106">
        <f t="shared" ref="J1066:X1066" si="683">+J265+J532+J799</f>
        <v>0</v>
      </c>
      <c r="K1066" s="106">
        <f t="shared" si="683"/>
        <v>0</v>
      </c>
      <c r="L1066" s="106">
        <f t="shared" si="683"/>
        <v>0</v>
      </c>
      <c r="M1066" s="106">
        <f t="shared" si="683"/>
        <v>0</v>
      </c>
      <c r="N1066" s="106">
        <f t="shared" si="683"/>
        <v>0</v>
      </c>
      <c r="O1066" s="106">
        <f t="shared" si="683"/>
        <v>0</v>
      </c>
      <c r="P1066" s="106">
        <f t="shared" si="683"/>
        <v>0</v>
      </c>
      <c r="Q1066" s="106">
        <f t="shared" si="683"/>
        <v>0</v>
      </c>
      <c r="R1066" s="106">
        <f t="shared" si="683"/>
        <v>0</v>
      </c>
      <c r="S1066" s="106">
        <f t="shared" si="683"/>
        <v>0</v>
      </c>
      <c r="T1066" s="106">
        <f t="shared" si="683"/>
        <v>0</v>
      </c>
      <c r="U1066" s="106">
        <f t="shared" si="683"/>
        <v>0</v>
      </c>
      <c r="V1066" s="106">
        <f t="shared" si="683"/>
        <v>0</v>
      </c>
      <c r="W1066" s="106">
        <f t="shared" si="683"/>
        <v>0</v>
      </c>
      <c r="X1066" s="106">
        <f t="shared" si="683"/>
        <v>0</v>
      </c>
      <c r="Y1066" s="98">
        <f t="shared" si="652"/>
        <v>0</v>
      </c>
    </row>
    <row r="1067" spans="1:33">
      <c r="A1067" s="97">
        <f t="shared" si="631"/>
        <v>1038</v>
      </c>
      <c r="C1067" s="97">
        <v>39909</v>
      </c>
      <c r="E1067" s="107" t="s">
        <v>320</v>
      </c>
      <c r="G1067" s="118"/>
      <c r="H1067" s="106"/>
      <c r="I1067" s="98">
        <f>'DepExp. Class.'!G$266</f>
        <v>417226.16378768958</v>
      </c>
      <c r="J1067" s="106">
        <f t="shared" ref="J1067:X1067" si="684">+J266+J533+J800</f>
        <v>276397.48413386272</v>
      </c>
      <c r="K1067" s="106">
        <f t="shared" si="684"/>
        <v>86997.022805014916</v>
      </c>
      <c r="L1067" s="106">
        <f t="shared" si="684"/>
        <v>1102.7230371624701</v>
      </c>
      <c r="M1067" s="106">
        <f t="shared" si="684"/>
        <v>27705.560399398022</v>
      </c>
      <c r="N1067" s="106">
        <f t="shared" si="684"/>
        <v>25023.373412251494</v>
      </c>
      <c r="O1067" s="106">
        <f t="shared" si="684"/>
        <v>0</v>
      </c>
      <c r="P1067" s="106">
        <f t="shared" si="684"/>
        <v>0</v>
      </c>
      <c r="Q1067" s="106">
        <f t="shared" si="684"/>
        <v>0</v>
      </c>
      <c r="R1067" s="106">
        <f t="shared" si="684"/>
        <v>0</v>
      </c>
      <c r="S1067" s="106">
        <f t="shared" si="684"/>
        <v>0</v>
      </c>
      <c r="T1067" s="106">
        <f t="shared" si="684"/>
        <v>0</v>
      </c>
      <c r="U1067" s="106">
        <f t="shared" si="684"/>
        <v>0</v>
      </c>
      <c r="V1067" s="106">
        <f t="shared" si="684"/>
        <v>0</v>
      </c>
      <c r="W1067" s="106">
        <f t="shared" si="684"/>
        <v>0</v>
      </c>
      <c r="X1067" s="106">
        <f t="shared" si="684"/>
        <v>0</v>
      </c>
      <c r="Y1067" s="98">
        <f t="shared" si="652"/>
        <v>0</v>
      </c>
    </row>
    <row r="1068" spans="1:33">
      <c r="A1068" s="97">
        <f t="shared" si="631"/>
        <v>1039</v>
      </c>
      <c r="C1068" s="97">
        <v>39924</v>
      </c>
      <c r="E1068" s="107" t="s">
        <v>321</v>
      </c>
      <c r="G1068" s="118"/>
      <c r="H1068" s="106"/>
      <c r="I1068" s="98">
        <f>'DepExp. Class.'!G$267</f>
        <v>0</v>
      </c>
      <c r="J1068" s="106">
        <f t="shared" ref="J1068:X1068" si="685">+J267+J534+J801</f>
        <v>0</v>
      </c>
      <c r="K1068" s="106">
        <f t="shared" si="685"/>
        <v>0</v>
      </c>
      <c r="L1068" s="106">
        <f t="shared" si="685"/>
        <v>0</v>
      </c>
      <c r="M1068" s="106">
        <f t="shared" si="685"/>
        <v>0</v>
      </c>
      <c r="N1068" s="106">
        <f t="shared" si="685"/>
        <v>0</v>
      </c>
      <c r="O1068" s="106">
        <f t="shared" si="685"/>
        <v>0</v>
      </c>
      <c r="P1068" s="106">
        <f t="shared" si="685"/>
        <v>0</v>
      </c>
      <c r="Q1068" s="106">
        <f t="shared" si="685"/>
        <v>0</v>
      </c>
      <c r="R1068" s="106">
        <f t="shared" si="685"/>
        <v>0</v>
      </c>
      <c r="S1068" s="106">
        <f t="shared" si="685"/>
        <v>0</v>
      </c>
      <c r="T1068" s="106">
        <f t="shared" si="685"/>
        <v>0</v>
      </c>
      <c r="U1068" s="106">
        <f t="shared" si="685"/>
        <v>0</v>
      </c>
      <c r="V1068" s="106">
        <f t="shared" si="685"/>
        <v>0</v>
      </c>
      <c r="W1068" s="106">
        <f t="shared" si="685"/>
        <v>0</v>
      </c>
      <c r="X1068" s="106">
        <f t="shared" si="685"/>
        <v>0</v>
      </c>
      <c r="Y1068" s="98">
        <f t="shared" si="652"/>
        <v>0</v>
      </c>
    </row>
    <row r="1069" spans="1:33">
      <c r="A1069" s="97">
        <f t="shared" si="631"/>
        <v>1040</v>
      </c>
      <c r="C1069" s="103"/>
      <c r="E1069" s="107"/>
      <c r="G1069" s="118"/>
      <c r="H1069" s="106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31"/>
        <v>1041</v>
      </c>
      <c r="E1070" s="107"/>
      <c r="G1070" s="11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31"/>
        <v>1042</v>
      </c>
      <c r="D1071" s="97" t="s">
        <v>149</v>
      </c>
      <c r="G1071" s="118"/>
      <c r="H1071" s="106"/>
      <c r="I1071" s="98">
        <f>'DepExp. Class.'!G$270</f>
        <v>577006.74029223132</v>
      </c>
      <c r="J1071" s="106">
        <f>+J270+J537+J804</f>
        <v>382246.42936392815</v>
      </c>
      <c r="K1071" s="106">
        <f t="shared" ref="K1071:X1071" si="686">+K270+K537+K804</f>
        <v>120313.32859890909</v>
      </c>
      <c r="L1071" s="106">
        <f t="shared" si="686"/>
        <v>1525.0209127394121</v>
      </c>
      <c r="M1071" s="106">
        <f t="shared" si="686"/>
        <v>38315.658224542683</v>
      </c>
      <c r="N1071" s="106">
        <f t="shared" si="686"/>
        <v>34606.303192111896</v>
      </c>
      <c r="O1071" s="106">
        <f t="shared" si="686"/>
        <v>0</v>
      </c>
      <c r="P1071" s="106">
        <f t="shared" si="686"/>
        <v>0</v>
      </c>
      <c r="Q1071" s="106">
        <f t="shared" si="686"/>
        <v>0</v>
      </c>
      <c r="R1071" s="106">
        <f t="shared" si="686"/>
        <v>0</v>
      </c>
      <c r="S1071" s="106">
        <f t="shared" si="686"/>
        <v>0</v>
      </c>
      <c r="T1071" s="106">
        <f t="shared" si="686"/>
        <v>0</v>
      </c>
      <c r="U1071" s="106">
        <f t="shared" si="686"/>
        <v>0</v>
      </c>
      <c r="V1071" s="106">
        <f t="shared" si="686"/>
        <v>0</v>
      </c>
      <c r="W1071" s="106">
        <f t="shared" si="686"/>
        <v>0</v>
      </c>
      <c r="X1071" s="106">
        <f t="shared" si="686"/>
        <v>0</v>
      </c>
      <c r="Y1071" s="98">
        <f>SUM(J1071:X1071)-I1071</f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31"/>
        <v>1043</v>
      </c>
      <c r="G1072" s="11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>A1072+1</f>
        <v>1044</v>
      </c>
      <c r="D1073" s="97" t="s">
        <v>138</v>
      </c>
      <c r="G1073" s="118"/>
      <c r="H1073" s="106"/>
      <c r="I1073" s="98">
        <f>'DepExp. Class.'!G$272</f>
        <v>20604446.985372454</v>
      </c>
      <c r="J1073" s="106">
        <f>+J272+J539+J806</f>
        <v>13941375.275769908</v>
      </c>
      <c r="K1073" s="106">
        <f t="shared" ref="K1073:X1073" si="687">+K272+K539+K806</f>
        <v>4472606.2651658189</v>
      </c>
      <c r="L1073" s="106">
        <f t="shared" si="687"/>
        <v>46107.094950636972</v>
      </c>
      <c r="M1073" s="106">
        <f t="shared" si="687"/>
        <v>1132778.4988481433</v>
      </c>
      <c r="N1073" s="106">
        <f t="shared" si="687"/>
        <v>1011579.8506379394</v>
      </c>
      <c r="O1073" s="106">
        <f t="shared" si="687"/>
        <v>0</v>
      </c>
      <c r="P1073" s="106">
        <f t="shared" si="687"/>
        <v>0</v>
      </c>
      <c r="Q1073" s="106">
        <f t="shared" si="687"/>
        <v>0</v>
      </c>
      <c r="R1073" s="106">
        <f t="shared" si="687"/>
        <v>0</v>
      </c>
      <c r="S1073" s="106">
        <f t="shared" si="687"/>
        <v>0</v>
      </c>
      <c r="T1073" s="106">
        <f t="shared" si="687"/>
        <v>0</v>
      </c>
      <c r="U1073" s="106">
        <f t="shared" si="687"/>
        <v>0</v>
      </c>
      <c r="V1073" s="106">
        <f t="shared" si="687"/>
        <v>0</v>
      </c>
      <c r="W1073" s="106">
        <f t="shared" si="687"/>
        <v>0</v>
      </c>
      <c r="X1073" s="106">
        <f t="shared" si="687"/>
        <v>0</v>
      </c>
      <c r="Y1073" s="98">
        <f>SUM(J1073:X1073)-I1073</f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6" spans="1:33">
      <c r="I1076" s="104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  <rowBreaks count="11" manualBreakCount="11">
    <brk id="94" max="13" man="1"/>
    <brk id="186" max="13" man="1"/>
    <brk id="272" max="13" man="1"/>
    <brk id="361" max="13" man="1"/>
    <brk id="453" max="13" man="1"/>
    <brk id="539" max="13" man="1"/>
    <brk id="628" max="13" man="1"/>
    <brk id="722" max="13" man="1"/>
    <brk id="806" max="13" man="1"/>
    <brk id="895" max="13" man="1"/>
    <brk id="989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343"/>
  <sheetViews>
    <sheetView defaultGridColor="0" view="pageBreakPreview" colorId="22" zoomScale="60" zoomScaleNormal="57" workbookViewId="0">
      <pane ySplit="5" topLeftCell="A60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4.77734375" style="26" customWidth="1"/>
    <col min="2" max="4" width="1.77734375" style="26" customWidth="1"/>
    <col min="5" max="5" width="41.21875" style="26" bestFit="1" customWidth="1"/>
    <col min="6" max="6" width="11.6640625" style="77" customWidth="1"/>
    <col min="7" max="7" width="33.21875" style="26" bestFit="1" customWidth="1"/>
    <col min="8" max="8" width="21.44140625" style="26" bestFit="1" customWidth="1"/>
    <col min="9" max="22" width="14.77734375" style="26" customWidth="1"/>
    <col min="23" max="40" width="12.77734375" style="26" customWidth="1"/>
    <col min="41" max="16384" width="11.44140625" style="26"/>
  </cols>
  <sheetData>
    <row r="1" spans="1:60">
      <c r="A1" s="26" t="str">
        <f>Summary!A1</f>
        <v>Atmos Energy Corporation, Kentucky/Mid-States Division</v>
      </c>
    </row>
    <row r="2" spans="1:60">
      <c r="A2" s="26" t="str">
        <f>Summary!A2</f>
        <v>Class Cost of Service - Customer/Demand Study</v>
      </c>
    </row>
    <row r="3" spans="1:60">
      <c r="A3" s="26" t="str">
        <f>Summary!A3</f>
        <v>Forecasted Test Period: Twelve Months Ended December 31, 2022</v>
      </c>
    </row>
    <row r="5" spans="1:60">
      <c r="A5" s="26" t="s">
        <v>47</v>
      </c>
    </row>
    <row r="6" spans="1:60">
      <c r="E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</row>
    <row r="7" spans="1:60">
      <c r="E7" s="79" t="s">
        <v>20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</row>
    <row r="8" spans="1:60">
      <c r="E8" s="24"/>
      <c r="G8" s="24"/>
      <c r="I8" s="24"/>
      <c r="J8" s="79"/>
      <c r="K8" s="79"/>
      <c r="L8" s="79"/>
      <c r="M8" s="27"/>
      <c r="N8" s="27"/>
      <c r="O8" s="79"/>
      <c r="P8" s="79"/>
      <c r="Q8" s="79"/>
      <c r="R8" s="79"/>
      <c r="S8" s="79"/>
      <c r="T8" s="79"/>
      <c r="U8" s="79"/>
      <c r="V8" s="79"/>
      <c r="W8" s="79"/>
      <c r="X8" s="79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</row>
    <row r="9" spans="1:60">
      <c r="A9" s="79" t="s">
        <v>290</v>
      </c>
      <c r="E9" s="24"/>
      <c r="F9" s="78" t="s">
        <v>38</v>
      </c>
      <c r="G9" s="82" t="s">
        <v>38</v>
      </c>
      <c r="H9" s="27" t="s">
        <v>1</v>
      </c>
      <c r="I9" s="2" t="s">
        <v>56</v>
      </c>
      <c r="J9" s="2" t="s">
        <v>543</v>
      </c>
      <c r="K9" s="2" t="s">
        <v>543</v>
      </c>
      <c r="L9" s="42" t="s">
        <v>544</v>
      </c>
      <c r="M9" s="42" t="s">
        <v>544</v>
      </c>
      <c r="N9" s="27"/>
      <c r="O9" s="27"/>
      <c r="P9" s="27"/>
      <c r="Q9" s="27"/>
      <c r="R9" s="27"/>
      <c r="S9" s="79"/>
      <c r="T9" s="79"/>
      <c r="U9" s="79"/>
      <c r="V9" s="27"/>
      <c r="W9" s="27"/>
      <c r="X9" s="27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</row>
    <row r="10" spans="1:60">
      <c r="A10" s="79" t="s">
        <v>289</v>
      </c>
      <c r="E10" s="24"/>
      <c r="F10" s="78" t="s">
        <v>39</v>
      </c>
      <c r="G10" s="82" t="s">
        <v>21</v>
      </c>
      <c r="H10" s="27" t="s">
        <v>2</v>
      </c>
      <c r="I10" s="2" t="s">
        <v>464</v>
      </c>
      <c r="J10" s="42" t="s">
        <v>545</v>
      </c>
      <c r="K10" s="42" t="s">
        <v>546</v>
      </c>
      <c r="L10" s="42" t="s">
        <v>545</v>
      </c>
      <c r="M10" s="42" t="s">
        <v>546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</row>
    <row r="11" spans="1:60">
      <c r="A11" s="26">
        <v>1</v>
      </c>
      <c r="C11" s="26" t="s">
        <v>117</v>
      </c>
      <c r="F11" s="25"/>
      <c r="G11" s="80"/>
      <c r="H11" s="24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</row>
    <row r="12" spans="1:60">
      <c r="A12" s="26">
        <f t="shared" ref="A12:A59" si="0">A11+1</f>
        <v>2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</row>
    <row r="13" spans="1:60">
      <c r="A13" s="26">
        <f t="shared" si="0"/>
        <v>3</v>
      </c>
      <c r="D13" s="26" t="s">
        <v>221</v>
      </c>
      <c r="F13" s="25"/>
      <c r="G13" s="80"/>
      <c r="H13" s="24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</row>
    <row r="14" spans="1:60">
      <c r="A14" s="26">
        <f t="shared" si="0"/>
        <v>4</v>
      </c>
      <c r="E14" s="26" t="s">
        <v>429</v>
      </c>
      <c r="F14" s="25">
        <v>7.2</v>
      </c>
      <c r="G14" s="80" t="str">
        <f>VLOOKUP($F14,alloc,3)</f>
        <v>Allocated O&amp;M Expenses - Cust</v>
      </c>
      <c r="H14" s="24">
        <f>'Taxes Class.'!I$15</f>
        <v>133236.49330039471</v>
      </c>
      <c r="I14" s="80">
        <f>$H14*VLOOKUP($F14,alloc,6)</f>
        <v>110111.1337429452</v>
      </c>
      <c r="J14" s="80">
        <f>$H14*VLOOKUP($F14,alloc,7)</f>
        <v>22338.88208226869</v>
      </c>
      <c r="K14" s="80">
        <f>$H14*VLOOKUP($F14,alloc,8)</f>
        <v>52.581913092956164</v>
      </c>
      <c r="L14" s="80">
        <f>$H14*VLOOKUP($F14,alloc,9)</f>
        <v>462.48272434562961</v>
      </c>
      <c r="M14" s="80">
        <f>$H14*VLOOKUP($F14,alloc,10)</f>
        <v>271.41283774221569</v>
      </c>
      <c r="N14" s="80">
        <f>$H14*VLOOKUP($F14,alloc,11)</f>
        <v>0</v>
      </c>
      <c r="O14" s="80">
        <f>$H14*VLOOKUP($F14,alloc,12)</f>
        <v>0</v>
      </c>
      <c r="P14" s="80">
        <f>$H14*VLOOKUP($F14,alloc,13)</f>
        <v>0</v>
      </c>
      <c r="Q14" s="80">
        <f>$H14*VLOOKUP($F14,alloc,14)</f>
        <v>0</v>
      </c>
      <c r="R14" s="80">
        <f>$H14*VLOOKUP($F14,alloc,15)</f>
        <v>0</v>
      </c>
      <c r="S14" s="80">
        <f>$H14*VLOOKUP($F14,alloc,16)</f>
        <v>0</v>
      </c>
      <c r="T14" s="80">
        <f>$H14*VLOOKUP($F14,alloc,17)</f>
        <v>0</v>
      </c>
      <c r="U14" s="80">
        <f>$H14*VLOOKUP($F14,alloc,18)</f>
        <v>0</v>
      </c>
      <c r="V14" s="80">
        <f>$H14*VLOOKUP($F14,alloc,19)</f>
        <v>0</v>
      </c>
      <c r="W14" s="80">
        <f>$H14*VLOOKUP($F14,alloc,20)</f>
        <v>0</v>
      </c>
      <c r="X14" s="24">
        <f>SUM(I14:W14)-H14</f>
        <v>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</row>
    <row r="15" spans="1:60">
      <c r="A15" s="26">
        <f t="shared" si="0"/>
        <v>5</v>
      </c>
      <c r="E15" s="26" t="s">
        <v>430</v>
      </c>
      <c r="F15" s="25">
        <v>6.2</v>
      </c>
      <c r="G15" s="80" t="str">
        <f>VLOOKUP($F15,alloc,3)</f>
        <v>P, S, T &amp; D Plant - Customer</v>
      </c>
      <c r="H15" s="24">
        <f>'Taxes Class.'!I$16</f>
        <v>4876994.426056332</v>
      </c>
      <c r="I15" s="80">
        <f>$H15*VLOOKUP($F15,alloc,6)</f>
        <v>3990382.3864429253</v>
      </c>
      <c r="J15" s="80">
        <f>$H15*VLOOKUP($F15,alloc,7)</f>
        <v>854959.92607826507</v>
      </c>
      <c r="K15" s="80">
        <f>$H15*VLOOKUP($F15,alloc,8)</f>
        <v>1298.9689746007998</v>
      </c>
      <c r="L15" s="80">
        <f>$H15*VLOOKUP($F15,alloc,9)</f>
        <v>19131.123934608226</v>
      </c>
      <c r="M15" s="80">
        <f>$H15*VLOOKUP($F15,alloc,10)</f>
        <v>11222.020625932681</v>
      </c>
      <c r="N15" s="80">
        <f>$H15*VLOOKUP($F15,alloc,11)</f>
        <v>0</v>
      </c>
      <c r="O15" s="80">
        <f>$H15*VLOOKUP($F15,alloc,12)</f>
        <v>0</v>
      </c>
      <c r="P15" s="80">
        <f>$H15*VLOOKUP($F15,alloc,13)</f>
        <v>0</v>
      </c>
      <c r="Q15" s="80">
        <f>$H15*VLOOKUP($F15,alloc,14)</f>
        <v>0</v>
      </c>
      <c r="R15" s="80">
        <f>$H15*VLOOKUP($F15,alloc,15)</f>
        <v>0</v>
      </c>
      <c r="S15" s="80">
        <f>$H15*VLOOKUP($F15,alloc,16)</f>
        <v>0</v>
      </c>
      <c r="T15" s="80">
        <f>$H15*VLOOKUP($F15,alloc,17)</f>
        <v>0</v>
      </c>
      <c r="U15" s="80">
        <f>$H15*VLOOKUP($F15,alloc,18)</f>
        <v>0</v>
      </c>
      <c r="V15" s="80">
        <f>$H15*VLOOKUP($F15,alloc,19)</f>
        <v>0</v>
      </c>
      <c r="W15" s="80">
        <f>$H15*VLOOKUP($F15,alloc,20)</f>
        <v>0</v>
      </c>
      <c r="X15" s="24">
        <f>SUM(I15:W15)-H15</f>
        <v>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</row>
    <row r="16" spans="1:60">
      <c r="A16" s="26">
        <f t="shared" si="0"/>
        <v>6</v>
      </c>
      <c r="E16" s="26" t="s">
        <v>431</v>
      </c>
      <c r="F16" s="25">
        <v>7.2</v>
      </c>
      <c r="G16" s="80" t="str">
        <f>VLOOKUP($F16,alloc,3)</f>
        <v>Allocated O&amp;M Expenses - Cust</v>
      </c>
      <c r="H16" s="24">
        <f>'Taxes Class.'!I$17</f>
        <v>20393.661458704526</v>
      </c>
      <c r="I16" s="80">
        <f>$H16*VLOOKUP($F16,alloc,6)</f>
        <v>16854.009954501773</v>
      </c>
      <c r="J16" s="80">
        <f>$H16*VLOOKUP($F16,alloc,7)</f>
        <v>3419.2704060784408</v>
      </c>
      <c r="K16" s="80">
        <f>$H16*VLOOKUP($F16,alloc,8)</f>
        <v>8.0483785478433507</v>
      </c>
      <c r="L16" s="80">
        <f>$H16*VLOOKUP($F16,alloc,9)</f>
        <v>70.789285106291473</v>
      </c>
      <c r="M16" s="80">
        <f>$H16*VLOOKUP($F16,alloc,10)</f>
        <v>41.543434470176436</v>
      </c>
      <c r="N16" s="80">
        <f>$H16*VLOOKUP($F16,alloc,11)</f>
        <v>0</v>
      </c>
      <c r="O16" s="80">
        <f>$H16*VLOOKUP($F16,alloc,12)</f>
        <v>0</v>
      </c>
      <c r="P16" s="80">
        <f>$H16*VLOOKUP($F16,alloc,13)</f>
        <v>0</v>
      </c>
      <c r="Q16" s="80">
        <f>$H16*VLOOKUP($F16,alloc,14)</f>
        <v>0</v>
      </c>
      <c r="R16" s="80">
        <f>$H16*VLOOKUP($F16,alloc,15)</f>
        <v>0</v>
      </c>
      <c r="S16" s="80">
        <f>$H16*VLOOKUP($F16,alloc,16)</f>
        <v>0</v>
      </c>
      <c r="T16" s="80">
        <f>$H16*VLOOKUP($F16,alloc,17)</f>
        <v>0</v>
      </c>
      <c r="U16" s="80">
        <f>$H16*VLOOKUP($F16,alloc,18)</f>
        <v>0</v>
      </c>
      <c r="V16" s="80">
        <f>$H16*VLOOKUP($F16,alloc,19)</f>
        <v>0</v>
      </c>
      <c r="W16" s="80">
        <f>$H16*VLOOKUP($F16,alloc,20)</f>
        <v>0</v>
      </c>
      <c r="X16" s="24">
        <f>SUM(I16:W16)-H16</f>
        <v>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</row>
    <row r="17" spans="1:60">
      <c r="A17" s="26">
        <f t="shared" si="0"/>
        <v>7</v>
      </c>
      <c r="E17" s="26" t="s">
        <v>432</v>
      </c>
      <c r="F17" s="25">
        <v>7.2</v>
      </c>
      <c r="G17" s="80" t="str">
        <f>VLOOKUP($F17,alloc,3)</f>
        <v>Allocated O&amp;M Expenses - Cust</v>
      </c>
      <c r="H17" s="24">
        <f>'Taxes Class.'!I$18</f>
        <v>12062.903911758729</v>
      </c>
      <c r="I17" s="80">
        <f>$H17*VLOOKUP($F17,alloc,6)</f>
        <v>9969.1908204253778</v>
      </c>
      <c r="J17" s="80">
        <f>$H17*VLOOKUP($F17,alloc,7)</f>
        <v>2022.5073580026265</v>
      </c>
      <c r="K17" s="80">
        <f>$H17*VLOOKUP($F17,alloc,8)</f>
        <v>4.7606368902753111</v>
      </c>
      <c r="L17" s="80">
        <f>$H17*VLOOKUP($F17,alloc,9)</f>
        <v>41.872046662558041</v>
      </c>
      <c r="M17" s="80">
        <f>$H17*VLOOKUP($F17,alloc,10)</f>
        <v>24.573049777890031</v>
      </c>
      <c r="N17" s="80">
        <f>$H17*VLOOKUP($F17,alloc,11)</f>
        <v>0</v>
      </c>
      <c r="O17" s="80">
        <f>$H17*VLOOKUP($F17,alloc,12)</f>
        <v>0</v>
      </c>
      <c r="P17" s="80">
        <f>$H17*VLOOKUP($F17,alloc,13)</f>
        <v>0</v>
      </c>
      <c r="Q17" s="80">
        <f>$H17*VLOOKUP($F17,alloc,14)</f>
        <v>0</v>
      </c>
      <c r="R17" s="80">
        <f>$H17*VLOOKUP($F17,alloc,15)</f>
        <v>0</v>
      </c>
      <c r="S17" s="80">
        <f>$H17*VLOOKUP($F17,alloc,16)</f>
        <v>0</v>
      </c>
      <c r="T17" s="80">
        <f>$H17*VLOOKUP($F17,alloc,17)</f>
        <v>0</v>
      </c>
      <c r="U17" s="80">
        <f>$H17*VLOOKUP($F17,alloc,18)</f>
        <v>0</v>
      </c>
      <c r="V17" s="80">
        <f>$H17*VLOOKUP($F17,alloc,19)</f>
        <v>0</v>
      </c>
      <c r="W17" s="80">
        <f>$H17*VLOOKUP($F17,alloc,20)</f>
        <v>0</v>
      </c>
      <c r="X17" s="24">
        <f>SUM(I17:W17)-H17</f>
        <v>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</row>
    <row r="18" spans="1:60">
      <c r="A18" s="26">
        <f t="shared" si="0"/>
        <v>8</v>
      </c>
      <c r="D18" s="26" t="s">
        <v>222</v>
      </c>
      <c r="G18" s="24"/>
      <c r="H18" s="24">
        <f>'Taxes Class.'!I$19</f>
        <v>5042687.4847271908</v>
      </c>
      <c r="I18" s="24">
        <f>+SUM(I14:I17)</f>
        <v>4127316.7209607977</v>
      </c>
      <c r="J18" s="24">
        <f t="shared" ref="J18:W18" si="1">+SUM(J14:J17)</f>
        <v>882740.5859246148</v>
      </c>
      <c r="K18" s="24">
        <f t="shared" si="1"/>
        <v>1364.3599031318747</v>
      </c>
      <c r="L18" s="24">
        <f t="shared" si="1"/>
        <v>19706.267990722703</v>
      </c>
      <c r="M18" s="24">
        <f t="shared" si="1"/>
        <v>11559.549947922962</v>
      </c>
      <c r="N18" s="24">
        <f t="shared" si="1"/>
        <v>0</v>
      </c>
      <c r="O18" s="24">
        <f t="shared" si="1"/>
        <v>0</v>
      </c>
      <c r="P18" s="24">
        <f t="shared" si="1"/>
        <v>0</v>
      </c>
      <c r="Q18" s="24">
        <f t="shared" si="1"/>
        <v>0</v>
      </c>
      <c r="R18" s="24">
        <f t="shared" si="1"/>
        <v>0</v>
      </c>
      <c r="S18" s="24">
        <f t="shared" si="1"/>
        <v>0</v>
      </c>
      <c r="T18" s="24">
        <f t="shared" si="1"/>
        <v>0</v>
      </c>
      <c r="U18" s="24">
        <f t="shared" si="1"/>
        <v>0</v>
      </c>
      <c r="V18" s="24">
        <f t="shared" si="1"/>
        <v>0</v>
      </c>
      <c r="W18" s="24">
        <f t="shared" si="1"/>
        <v>0</v>
      </c>
      <c r="X18" s="24">
        <f>SUM(I18:W18)-H18</f>
        <v>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</row>
    <row r="19" spans="1:60">
      <c r="A19" s="26">
        <f t="shared" si="0"/>
        <v>9</v>
      </c>
      <c r="G19" s="80"/>
      <c r="H19" s="24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</row>
    <row r="20" spans="1:60">
      <c r="A20" s="26">
        <f t="shared" si="0"/>
        <v>10</v>
      </c>
      <c r="D20" s="26" t="s">
        <v>220</v>
      </c>
      <c r="G20" s="80"/>
      <c r="H20" s="24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</row>
    <row r="21" spans="1:60">
      <c r="A21" s="26">
        <f t="shared" si="0"/>
        <v>11</v>
      </c>
      <c r="E21" s="26" t="s">
        <v>226</v>
      </c>
      <c r="F21" s="25">
        <v>99</v>
      </c>
      <c r="G21" s="80" t="str">
        <f>VLOOKUP($F21,alloc,3)</f>
        <v>-</v>
      </c>
      <c r="H21" s="24">
        <f>'Taxes Class.'!I$22</f>
        <v>0</v>
      </c>
      <c r="I21" s="80">
        <f>$H21*VLOOKUP($F21,alloc,6)</f>
        <v>0</v>
      </c>
      <c r="J21" s="80">
        <f>$H21*VLOOKUP($F21,alloc,7)</f>
        <v>0</v>
      </c>
      <c r="K21" s="80">
        <f>$H21*VLOOKUP($F21,alloc,8)</f>
        <v>0</v>
      </c>
      <c r="L21" s="80">
        <f>$H21*VLOOKUP($F21,alloc,9)</f>
        <v>0</v>
      </c>
      <c r="M21" s="80">
        <f>$H21*VLOOKUP($F21,alloc,10)</f>
        <v>0</v>
      </c>
      <c r="N21" s="80">
        <f>$H21*VLOOKUP($F21,alloc,11)</f>
        <v>0</v>
      </c>
      <c r="O21" s="80">
        <f>$H21*VLOOKUP($F21,alloc,12)</f>
        <v>0</v>
      </c>
      <c r="P21" s="80">
        <f>$H21*VLOOKUP($F21,alloc,13)</f>
        <v>0</v>
      </c>
      <c r="Q21" s="80">
        <f>$H21*VLOOKUP($F21,alloc,14)</f>
        <v>0</v>
      </c>
      <c r="R21" s="80">
        <f>$H21*VLOOKUP($F21,alloc,15)</f>
        <v>0</v>
      </c>
      <c r="S21" s="80">
        <f>$H21*VLOOKUP($F21,alloc,16)</f>
        <v>0</v>
      </c>
      <c r="T21" s="80">
        <f>$H21*VLOOKUP($F21,alloc,17)</f>
        <v>0</v>
      </c>
      <c r="U21" s="80">
        <f>$H21*VLOOKUP($F21,alloc,18)</f>
        <v>0</v>
      </c>
      <c r="V21" s="80">
        <f>$H21*VLOOKUP($F21,alloc,19)</f>
        <v>0</v>
      </c>
      <c r="W21" s="80">
        <f>$H21*VLOOKUP($F21,alloc,20)</f>
        <v>0</v>
      </c>
      <c r="X21" s="24">
        <f t="shared" ref="X21:X26" si="2">SUM(I21:W21)-H21</f>
        <v>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</row>
    <row r="22" spans="1:60">
      <c r="A22" s="26">
        <f t="shared" si="0"/>
        <v>12</v>
      </c>
      <c r="E22" s="26" t="s">
        <v>225</v>
      </c>
      <c r="F22" s="25">
        <v>99</v>
      </c>
      <c r="G22" s="80" t="str">
        <f>VLOOKUP($F22,alloc,3)</f>
        <v>-</v>
      </c>
      <c r="H22" s="24">
        <f>'Taxes Class.'!I$23</f>
        <v>0</v>
      </c>
      <c r="I22" s="80">
        <f>$H22*VLOOKUP($F22,alloc,6)</f>
        <v>0</v>
      </c>
      <c r="J22" s="80">
        <f>$H22*VLOOKUP($F22,alloc,7)</f>
        <v>0</v>
      </c>
      <c r="K22" s="80">
        <f>$H22*VLOOKUP($F22,alloc,8)</f>
        <v>0</v>
      </c>
      <c r="L22" s="80">
        <f>$H22*VLOOKUP($F22,alloc,9)</f>
        <v>0</v>
      </c>
      <c r="M22" s="80">
        <f>$H22*VLOOKUP($F22,alloc,10)</f>
        <v>0</v>
      </c>
      <c r="N22" s="80">
        <f>$H22*VLOOKUP($F22,alloc,11)</f>
        <v>0</v>
      </c>
      <c r="O22" s="80">
        <f>$H22*VLOOKUP($F22,alloc,12)</f>
        <v>0</v>
      </c>
      <c r="P22" s="80">
        <f>$H22*VLOOKUP($F22,alloc,13)</f>
        <v>0</v>
      </c>
      <c r="Q22" s="80">
        <f>$H22*VLOOKUP($F22,alloc,14)</f>
        <v>0</v>
      </c>
      <c r="R22" s="80">
        <f>$H22*VLOOKUP($F22,alloc,15)</f>
        <v>0</v>
      </c>
      <c r="S22" s="80">
        <f>$H22*VLOOKUP($F22,alloc,16)</f>
        <v>0</v>
      </c>
      <c r="T22" s="80">
        <f>$H22*VLOOKUP($F22,alloc,17)</f>
        <v>0</v>
      </c>
      <c r="U22" s="80">
        <f>$H22*VLOOKUP($F22,alloc,18)</f>
        <v>0</v>
      </c>
      <c r="V22" s="80">
        <f>$H22*VLOOKUP($F22,alloc,19)</f>
        <v>0</v>
      </c>
      <c r="W22" s="80">
        <f>$H22*VLOOKUP($F22,alloc,20)</f>
        <v>0</v>
      </c>
      <c r="X22" s="24">
        <f t="shared" si="2"/>
        <v>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</row>
    <row r="23" spans="1:60">
      <c r="A23" s="26">
        <f t="shared" si="0"/>
        <v>13</v>
      </c>
      <c r="E23" s="24" t="s">
        <v>433</v>
      </c>
      <c r="F23" s="25">
        <v>99</v>
      </c>
      <c r="G23" s="80" t="str">
        <f>VLOOKUP($F23,alloc,3)</f>
        <v>-</v>
      </c>
      <c r="H23" s="24">
        <f>'Taxes Class.'!I$24</f>
        <v>0</v>
      </c>
      <c r="I23" s="80">
        <f>$H23*VLOOKUP($F23,alloc,6)</f>
        <v>0</v>
      </c>
      <c r="J23" s="80">
        <f>$H23*VLOOKUP($F23,alloc,7)</f>
        <v>0</v>
      </c>
      <c r="K23" s="80">
        <f>$H23*VLOOKUP($F23,alloc,8)</f>
        <v>0</v>
      </c>
      <c r="L23" s="80">
        <f>$H23*VLOOKUP($F23,alloc,9)</f>
        <v>0</v>
      </c>
      <c r="M23" s="80">
        <f>$H23*VLOOKUP($F23,alloc,10)</f>
        <v>0</v>
      </c>
      <c r="N23" s="80">
        <f>$H23*VLOOKUP($F23,alloc,11)</f>
        <v>0</v>
      </c>
      <c r="O23" s="80">
        <f>$H23*VLOOKUP($F23,alloc,12)</f>
        <v>0</v>
      </c>
      <c r="P23" s="80">
        <f>$H23*VLOOKUP($F23,alloc,13)</f>
        <v>0</v>
      </c>
      <c r="Q23" s="80">
        <f>$H23*VLOOKUP($F23,alloc,14)</f>
        <v>0</v>
      </c>
      <c r="R23" s="80">
        <f>$H23*VLOOKUP($F23,alloc,15)</f>
        <v>0</v>
      </c>
      <c r="S23" s="80">
        <f>$H23*VLOOKUP($F23,alloc,16)</f>
        <v>0</v>
      </c>
      <c r="T23" s="80">
        <f>$H23*VLOOKUP($F23,alloc,17)</f>
        <v>0</v>
      </c>
      <c r="U23" s="80">
        <f>$H23*VLOOKUP($F23,alloc,18)</f>
        <v>0</v>
      </c>
      <c r="V23" s="80">
        <f>$H23*VLOOKUP($F23,alloc,19)</f>
        <v>0</v>
      </c>
      <c r="W23" s="80">
        <f>$H23*VLOOKUP($F23,alloc,20)</f>
        <v>0</v>
      </c>
      <c r="X23" s="24">
        <f t="shared" si="2"/>
        <v>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60">
      <c r="A24" s="26">
        <f t="shared" si="0"/>
        <v>14</v>
      </c>
      <c r="D24" s="26" t="s">
        <v>224</v>
      </c>
      <c r="G24" s="80"/>
      <c r="H24" s="24">
        <f>'Taxes Class.'!I$25</f>
        <v>0</v>
      </c>
      <c r="I24" s="80">
        <f>SUM(I21:I23)</f>
        <v>0</v>
      </c>
      <c r="J24" s="80">
        <f t="shared" ref="J24:W24" si="3">SUM(J21:J23)</f>
        <v>0</v>
      </c>
      <c r="K24" s="80">
        <f t="shared" si="3"/>
        <v>0</v>
      </c>
      <c r="L24" s="80">
        <f t="shared" si="3"/>
        <v>0</v>
      </c>
      <c r="M24" s="80">
        <f t="shared" si="3"/>
        <v>0</v>
      </c>
      <c r="N24" s="80">
        <f t="shared" si="3"/>
        <v>0</v>
      </c>
      <c r="O24" s="80">
        <f t="shared" si="3"/>
        <v>0</v>
      </c>
      <c r="P24" s="80">
        <f t="shared" si="3"/>
        <v>0</v>
      </c>
      <c r="Q24" s="80">
        <f t="shared" si="3"/>
        <v>0</v>
      </c>
      <c r="R24" s="80">
        <f t="shared" si="3"/>
        <v>0</v>
      </c>
      <c r="S24" s="80">
        <f t="shared" si="3"/>
        <v>0</v>
      </c>
      <c r="T24" s="80">
        <f t="shared" si="3"/>
        <v>0</v>
      </c>
      <c r="U24" s="80">
        <f t="shared" si="3"/>
        <v>0</v>
      </c>
      <c r="V24" s="80">
        <f t="shared" si="3"/>
        <v>0</v>
      </c>
      <c r="W24" s="80">
        <f t="shared" si="3"/>
        <v>0</v>
      </c>
      <c r="X24" s="24">
        <f t="shared" si="2"/>
        <v>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</row>
    <row r="25" spans="1:60">
      <c r="A25" s="26">
        <f t="shared" si="0"/>
        <v>15</v>
      </c>
      <c r="G25" s="80"/>
      <c r="H25" s="24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</row>
    <row r="26" spans="1:60">
      <c r="A26" s="26">
        <f t="shared" si="0"/>
        <v>16</v>
      </c>
      <c r="C26" s="26" t="s">
        <v>223</v>
      </c>
      <c r="G26" s="80"/>
      <c r="H26" s="24">
        <f>'Taxes Class.'!I$27</f>
        <v>5042687.4847271908</v>
      </c>
      <c r="I26" s="80">
        <f>I18+I24</f>
        <v>4127316.7209607977</v>
      </c>
      <c r="J26" s="80">
        <f t="shared" ref="J26:W26" si="4">J18+J24</f>
        <v>882740.5859246148</v>
      </c>
      <c r="K26" s="80">
        <f t="shared" si="4"/>
        <v>1364.3599031318747</v>
      </c>
      <c r="L26" s="80">
        <f t="shared" si="4"/>
        <v>19706.267990722703</v>
      </c>
      <c r="M26" s="80">
        <f t="shared" si="4"/>
        <v>11559.549947922962</v>
      </c>
      <c r="N26" s="80">
        <f t="shared" si="4"/>
        <v>0</v>
      </c>
      <c r="O26" s="80">
        <f t="shared" si="4"/>
        <v>0</v>
      </c>
      <c r="P26" s="80">
        <f t="shared" si="4"/>
        <v>0</v>
      </c>
      <c r="Q26" s="80">
        <f t="shared" si="4"/>
        <v>0</v>
      </c>
      <c r="R26" s="80">
        <f t="shared" si="4"/>
        <v>0</v>
      </c>
      <c r="S26" s="80">
        <f t="shared" si="4"/>
        <v>0</v>
      </c>
      <c r="T26" s="80">
        <f t="shared" si="4"/>
        <v>0</v>
      </c>
      <c r="U26" s="80">
        <f t="shared" si="4"/>
        <v>0</v>
      </c>
      <c r="V26" s="80">
        <f t="shared" si="4"/>
        <v>0</v>
      </c>
      <c r="W26" s="80">
        <f t="shared" si="4"/>
        <v>0</v>
      </c>
      <c r="X26" s="24">
        <f t="shared" si="2"/>
        <v>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</row>
    <row r="27" spans="1:60">
      <c r="A27" s="26">
        <f t="shared" si="0"/>
        <v>17</v>
      </c>
      <c r="G27" s="80"/>
      <c r="H27" s="24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</row>
    <row r="28" spans="1:60">
      <c r="A28" s="26">
        <f>A27+1</f>
        <v>18</v>
      </c>
      <c r="G28" s="80"/>
      <c r="H28" s="24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</row>
    <row r="29" spans="1:60">
      <c r="A29" s="26">
        <f t="shared" si="0"/>
        <v>19</v>
      </c>
      <c r="C29" s="26" t="s">
        <v>434</v>
      </c>
      <c r="F29" s="25">
        <v>19.2</v>
      </c>
      <c r="G29" s="80" t="str">
        <f>VLOOKUP($F29,alloc,3)</f>
        <v>Rate Base - Cust</v>
      </c>
      <c r="H29" s="24">
        <f>'Taxes Class.'!I$30</f>
        <v>5915027.3200086225</v>
      </c>
      <c r="I29" s="80">
        <f>$H29*VLOOKUP($F29,alloc,6)</f>
        <v>4921889.6053674743</v>
      </c>
      <c r="J29" s="80">
        <f>$H29*VLOOKUP($F29,alloc,7)</f>
        <v>959477.91402389458</v>
      </c>
      <c r="K29" s="80">
        <f>$H29*VLOOKUP($F29,alloc,8)</f>
        <v>1369.9791318</v>
      </c>
      <c r="L29" s="80">
        <f>$H29*VLOOKUP($F29,alloc,9)</f>
        <v>20351.826953976353</v>
      </c>
      <c r="M29" s="80">
        <f>$H29*VLOOKUP($F29,alloc,10)</f>
        <v>11937.994531476368</v>
      </c>
      <c r="N29" s="80">
        <f>$H29*VLOOKUP($F29,alloc,11)</f>
        <v>0</v>
      </c>
      <c r="O29" s="80">
        <f>$H29*VLOOKUP($F29,alloc,12)</f>
        <v>0</v>
      </c>
      <c r="P29" s="80">
        <f>$H29*VLOOKUP($F29,alloc,13)</f>
        <v>0</v>
      </c>
      <c r="Q29" s="80">
        <f>$H29*VLOOKUP($F29,alloc,14)</f>
        <v>0</v>
      </c>
      <c r="R29" s="80">
        <f>$H29*VLOOKUP($F29,alloc,15)</f>
        <v>0</v>
      </c>
      <c r="S29" s="80">
        <f>$H29*VLOOKUP($F29,alloc,16)</f>
        <v>0</v>
      </c>
      <c r="T29" s="80">
        <f>$H29*VLOOKUP($F29,alloc,17)</f>
        <v>0</v>
      </c>
      <c r="U29" s="80">
        <f>$H29*VLOOKUP($F29,alloc,18)</f>
        <v>0</v>
      </c>
      <c r="V29" s="80">
        <f>$H29*VLOOKUP($F29,alloc,19)</f>
        <v>0</v>
      </c>
      <c r="W29" s="80">
        <f>$H29*VLOOKUP($F29,alloc,20)</f>
        <v>0</v>
      </c>
      <c r="X29" s="24">
        <f>SUM(I29:W29)-H29</f>
        <v>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</row>
    <row r="30" spans="1:60">
      <c r="A30" s="26">
        <f>A29+1</f>
        <v>20</v>
      </c>
      <c r="G30" s="80"/>
      <c r="H30" s="24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</row>
    <row r="31" spans="1:60">
      <c r="A31" s="26">
        <f t="shared" si="0"/>
        <v>21</v>
      </c>
      <c r="C31" s="26" t="s">
        <v>567</v>
      </c>
      <c r="F31" s="25">
        <v>20.2</v>
      </c>
      <c r="G31" s="80" t="str">
        <f>VLOOKUP($F31,alloc,3)</f>
        <v>Cost of Service - Cust</v>
      </c>
      <c r="H31" s="24">
        <f>'Taxes Class.'!I$32</f>
        <v>-1821710.0131812266</v>
      </c>
      <c r="I31" s="80">
        <f>$H31*VLOOKUP($F31,alloc,6)</f>
        <v>-1497610.7969359034</v>
      </c>
      <c r="J31" s="80">
        <f>$H31*VLOOKUP($F31,alloc,7)</f>
        <v>-312659.19658913586</v>
      </c>
      <c r="K31" s="80">
        <f>$H31*VLOOKUP($F31,alloc,8)</f>
        <v>-543.7430977942962</v>
      </c>
      <c r="L31" s="80">
        <f>$H31*VLOOKUP($F31,alloc,9)</f>
        <v>-6889.695292689602</v>
      </c>
      <c r="M31" s="80">
        <f>$H31*VLOOKUP($F31,alloc,10)</f>
        <v>-4006.5812657035735</v>
      </c>
      <c r="N31" s="80">
        <f>$H31*VLOOKUP($F31,alloc,11)</f>
        <v>0</v>
      </c>
      <c r="O31" s="80">
        <f>$H31*VLOOKUP($F31,alloc,12)</f>
        <v>0</v>
      </c>
      <c r="P31" s="80">
        <f>$H31*VLOOKUP($F31,alloc,13)</f>
        <v>0</v>
      </c>
      <c r="Q31" s="80">
        <f>$H31*VLOOKUP($F31,alloc,14)</f>
        <v>0</v>
      </c>
      <c r="R31" s="80">
        <f>$H31*VLOOKUP($F31,alloc,15)</f>
        <v>0</v>
      </c>
      <c r="S31" s="80">
        <f>$H31*VLOOKUP($F31,alloc,16)</f>
        <v>0</v>
      </c>
      <c r="T31" s="80">
        <f>$H31*VLOOKUP($F31,alloc,17)</f>
        <v>0</v>
      </c>
      <c r="U31" s="80">
        <f>$H31*VLOOKUP($F31,alloc,18)</f>
        <v>0</v>
      </c>
      <c r="V31" s="80">
        <f>$H31*VLOOKUP($F31,alloc,19)</f>
        <v>0</v>
      </c>
      <c r="W31" s="80">
        <f>$H31*VLOOKUP($F31,alloc,20)</f>
        <v>0</v>
      </c>
      <c r="X31" s="24">
        <f>SUM(I31:W31)-H31</f>
        <v>0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</row>
    <row r="32" spans="1:60">
      <c r="E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</row>
    <row r="33" spans="1:60">
      <c r="E33" s="79" t="s">
        <v>19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</row>
    <row r="34" spans="1:60">
      <c r="E34" s="79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</row>
    <row r="35" spans="1:60">
      <c r="E35" s="79"/>
      <c r="G35" s="24"/>
      <c r="M35" s="79"/>
      <c r="N35" s="79"/>
      <c r="P35" s="27"/>
      <c r="Q35" s="27"/>
      <c r="R35" s="27"/>
      <c r="S35" s="27"/>
      <c r="T35" s="27"/>
      <c r="U35" s="27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</row>
    <row r="36" spans="1:60">
      <c r="E36" s="24"/>
      <c r="G36" s="24"/>
      <c r="I36" s="24"/>
      <c r="J36" s="79"/>
      <c r="K36" s="79"/>
      <c r="L36" s="79"/>
      <c r="M36" s="27"/>
      <c r="N36" s="27"/>
      <c r="O36" s="79"/>
      <c r="P36" s="79"/>
      <c r="Q36" s="79"/>
      <c r="R36" s="79"/>
      <c r="S36" s="79"/>
      <c r="T36" s="79"/>
      <c r="U36" s="79"/>
      <c r="V36" s="79"/>
      <c r="W36" s="79"/>
      <c r="X36" s="79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</row>
    <row r="37" spans="1:60">
      <c r="A37" s="79" t="s">
        <v>290</v>
      </c>
      <c r="E37" s="24"/>
      <c r="F37" s="78" t="s">
        <v>38</v>
      </c>
      <c r="G37" s="82" t="s">
        <v>38</v>
      </c>
      <c r="H37" s="27" t="s">
        <v>1</v>
      </c>
      <c r="I37" s="2" t="s">
        <v>56</v>
      </c>
      <c r="J37" s="2" t="s">
        <v>543</v>
      </c>
      <c r="K37" s="2" t="s">
        <v>543</v>
      </c>
      <c r="L37" s="42" t="s">
        <v>544</v>
      </c>
      <c r="M37" s="42" t="s">
        <v>544</v>
      </c>
      <c r="N37" s="27"/>
      <c r="O37" s="27"/>
      <c r="P37" s="27"/>
      <c r="Q37" s="27"/>
      <c r="R37" s="27"/>
      <c r="S37" s="79"/>
      <c r="T37" s="79"/>
      <c r="U37" s="79"/>
      <c r="V37" s="27"/>
      <c r="W37" s="27"/>
      <c r="X37" s="27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</row>
    <row r="38" spans="1:60">
      <c r="A38" s="79" t="s">
        <v>289</v>
      </c>
      <c r="E38" s="24"/>
      <c r="F38" s="78" t="s">
        <v>39</v>
      </c>
      <c r="G38" s="82" t="s">
        <v>21</v>
      </c>
      <c r="H38" s="27" t="s">
        <v>2</v>
      </c>
      <c r="I38" s="2" t="s">
        <v>464</v>
      </c>
      <c r="J38" s="42" t="s">
        <v>545</v>
      </c>
      <c r="K38" s="42" t="s">
        <v>546</v>
      </c>
      <c r="L38" s="42" t="s">
        <v>545</v>
      </c>
      <c r="M38" s="42" t="s">
        <v>546</v>
      </c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</row>
    <row r="39" spans="1:60">
      <c r="A39" s="26">
        <v>20</v>
      </c>
      <c r="C39" s="26" t="s">
        <v>117</v>
      </c>
      <c r="F39" s="25"/>
      <c r="G39" s="80"/>
      <c r="H39" s="24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</row>
    <row r="40" spans="1:60">
      <c r="A40" s="26">
        <f t="shared" si="0"/>
        <v>21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</row>
    <row r="41" spans="1:60">
      <c r="A41" s="26">
        <f t="shared" si="0"/>
        <v>22</v>
      </c>
      <c r="D41" s="26" t="s">
        <v>221</v>
      </c>
      <c r="F41" s="25"/>
      <c r="G41" s="80"/>
      <c r="H41" s="24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</row>
    <row r="42" spans="1:60">
      <c r="A42" s="26">
        <f t="shared" si="0"/>
        <v>23</v>
      </c>
      <c r="E42" s="26" t="s">
        <v>429</v>
      </c>
      <c r="F42" s="25">
        <v>7.4</v>
      </c>
      <c r="G42" s="80" t="str">
        <f>VLOOKUP($F42,alloc,3)</f>
        <v>Allocated O&amp;M Expenses - Demand</v>
      </c>
      <c r="H42" s="24">
        <f>'Taxes Class.'!J$15</f>
        <v>117124.6363515593</v>
      </c>
      <c r="I42" s="80">
        <f>$H42*VLOOKUP($F42,alloc,6)</f>
        <v>54555.96629851839</v>
      </c>
      <c r="J42" s="80">
        <f>$H42*VLOOKUP($F42,alloc,7)</f>
        <v>29438.678394222039</v>
      </c>
      <c r="K42" s="80">
        <f>$H42*VLOOKUP($F42,alloc,8)</f>
        <v>668.07602770154278</v>
      </c>
      <c r="L42" s="80">
        <f>$H42*VLOOKUP($F42,alloc,9)</f>
        <v>16988.28025030304</v>
      </c>
      <c r="M42" s="80">
        <f>$H42*VLOOKUP($F42,alloc,10)</f>
        <v>15473.635380814287</v>
      </c>
      <c r="N42" s="80">
        <f>$H42*VLOOKUP($F42,alloc,11)</f>
        <v>0</v>
      </c>
      <c r="O42" s="80">
        <f>$H42*VLOOKUP($F42,alloc,12)</f>
        <v>0</v>
      </c>
      <c r="P42" s="80">
        <f>$H42*VLOOKUP($F42,alloc,13)</f>
        <v>0</v>
      </c>
      <c r="Q42" s="80">
        <f>$H42*VLOOKUP($F42,alloc,14)</f>
        <v>0</v>
      </c>
      <c r="R42" s="80">
        <f>$H42*VLOOKUP($F42,alloc,15)</f>
        <v>0</v>
      </c>
      <c r="S42" s="80">
        <f>$H42*VLOOKUP($F42,alloc,16)</f>
        <v>0</v>
      </c>
      <c r="T42" s="80">
        <f>$H42*VLOOKUP($F42,alloc,17)</f>
        <v>0</v>
      </c>
      <c r="U42" s="80">
        <f>$H42*VLOOKUP($F42,alloc,18)</f>
        <v>0</v>
      </c>
      <c r="V42" s="80">
        <f>$H42*VLOOKUP($F42,alloc,19)</f>
        <v>0</v>
      </c>
      <c r="W42" s="80">
        <f>$H42*VLOOKUP($F42,alloc,20)</f>
        <v>0</v>
      </c>
      <c r="X42" s="24">
        <f>SUM(I42:W42)-H42</f>
        <v>0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3" spans="1:60">
      <c r="A43" s="26">
        <f t="shared" si="0"/>
        <v>24</v>
      </c>
      <c r="E43" s="26" t="s">
        <v>430</v>
      </c>
      <c r="F43" s="25">
        <v>6.4</v>
      </c>
      <c r="G43" s="80" t="str">
        <f>VLOOKUP($F43,alloc,3)</f>
        <v>P, S, T &amp; D Plant - Demand</v>
      </c>
      <c r="H43" s="24">
        <f>'Taxes Class.'!J$16</f>
        <v>3741343.3747483254</v>
      </c>
      <c r="I43" s="80">
        <f>$H43*VLOOKUP($F43,alloc,6)</f>
        <v>1742695.7250163301</v>
      </c>
      <c r="J43" s="80">
        <f>$H43*VLOOKUP($F43,alloc,7)</f>
        <v>940367.52473642142</v>
      </c>
      <c r="K43" s="80">
        <f>$H43*VLOOKUP($F43,alloc,8)</f>
        <v>21340.530036455217</v>
      </c>
      <c r="L43" s="80">
        <f>$H43*VLOOKUP($F43,alloc,9)</f>
        <v>542661.14920571924</v>
      </c>
      <c r="M43" s="80">
        <f>$H43*VLOOKUP($F43,alloc,10)</f>
        <v>494278.44575339946</v>
      </c>
      <c r="N43" s="80">
        <f>$H43*VLOOKUP($F43,alloc,11)</f>
        <v>0</v>
      </c>
      <c r="O43" s="80">
        <f>$H43*VLOOKUP($F43,alloc,12)</f>
        <v>0</v>
      </c>
      <c r="P43" s="80">
        <f>$H43*VLOOKUP($F43,alloc,13)</f>
        <v>0</v>
      </c>
      <c r="Q43" s="80">
        <f>$H43*VLOOKUP($F43,alloc,14)</f>
        <v>0</v>
      </c>
      <c r="R43" s="80">
        <f>$H43*VLOOKUP($F43,alloc,15)</f>
        <v>0</v>
      </c>
      <c r="S43" s="80">
        <f>$H43*VLOOKUP($F43,alloc,16)</f>
        <v>0</v>
      </c>
      <c r="T43" s="80">
        <f>$H43*VLOOKUP($F43,alloc,17)</f>
        <v>0</v>
      </c>
      <c r="U43" s="80">
        <f>$H43*VLOOKUP($F43,alloc,18)</f>
        <v>0</v>
      </c>
      <c r="V43" s="80">
        <f>$H43*VLOOKUP($F43,alloc,19)</f>
        <v>0</v>
      </c>
      <c r="W43" s="80">
        <f>$H43*VLOOKUP($F43,alloc,20)</f>
        <v>0</v>
      </c>
      <c r="X43" s="24">
        <f>SUM(I43:W43)-H43</f>
        <v>0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</row>
    <row r="44" spans="1:60">
      <c r="A44" s="26">
        <f t="shared" si="0"/>
        <v>25</v>
      </c>
      <c r="E44" s="26" t="s">
        <v>431</v>
      </c>
      <c r="F44" s="25">
        <v>7.4</v>
      </c>
      <c r="G44" s="80" t="str">
        <f>VLOOKUP($F44,alloc,3)</f>
        <v>Allocated O&amp;M Expenses - Demand</v>
      </c>
      <c r="H44" s="24">
        <f>'Taxes Class.'!J$17</f>
        <v>17927.522130458994</v>
      </c>
      <c r="I44" s="80">
        <f>$H44*VLOOKUP($F44,alloc,6)</f>
        <v>8350.5342994581897</v>
      </c>
      <c r="J44" s="80">
        <f>$H44*VLOOKUP($F44,alloc,7)</f>
        <v>4505.9910096092644</v>
      </c>
      <c r="K44" s="80">
        <f>$H44*VLOOKUP($F44,alloc,8)</f>
        <v>102.25814264642618</v>
      </c>
      <c r="L44" s="80">
        <f>$H44*VLOOKUP($F44,alloc,9)</f>
        <v>2600.2878611429946</v>
      </c>
      <c r="M44" s="80">
        <f>$H44*VLOOKUP($F44,alloc,10)</f>
        <v>2368.4508176021181</v>
      </c>
      <c r="N44" s="80">
        <f>$H44*VLOOKUP($F44,alloc,11)</f>
        <v>0</v>
      </c>
      <c r="O44" s="80">
        <f>$H44*VLOOKUP($F44,alloc,12)</f>
        <v>0</v>
      </c>
      <c r="P44" s="80">
        <f>$H44*VLOOKUP($F44,alloc,13)</f>
        <v>0</v>
      </c>
      <c r="Q44" s="80">
        <f>$H44*VLOOKUP($F44,alloc,14)</f>
        <v>0</v>
      </c>
      <c r="R44" s="80">
        <f>$H44*VLOOKUP($F44,alloc,15)</f>
        <v>0</v>
      </c>
      <c r="S44" s="80">
        <f>$H44*VLOOKUP($F44,alloc,16)</f>
        <v>0</v>
      </c>
      <c r="T44" s="80">
        <f>$H44*VLOOKUP($F44,alloc,17)</f>
        <v>0</v>
      </c>
      <c r="U44" s="80">
        <f>$H44*VLOOKUP($F44,alloc,18)</f>
        <v>0</v>
      </c>
      <c r="V44" s="80">
        <f>$H44*VLOOKUP($F44,alloc,19)</f>
        <v>0</v>
      </c>
      <c r="W44" s="80">
        <f>$H44*VLOOKUP($F44,alloc,20)</f>
        <v>0</v>
      </c>
      <c r="X44" s="24">
        <f>SUM(I44:W44)-H44</f>
        <v>0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</row>
    <row r="45" spans="1:60">
      <c r="A45" s="26">
        <f t="shared" si="0"/>
        <v>26</v>
      </c>
      <c r="E45" s="26" t="s">
        <v>432</v>
      </c>
      <c r="F45" s="25">
        <v>7.4</v>
      </c>
      <c r="G45" s="80" t="str">
        <f>VLOOKUP($F45,alloc,3)</f>
        <v>Allocated O&amp;M Expenses - Demand</v>
      </c>
      <c r="H45" s="24">
        <f>'Taxes Class.'!J$18</f>
        <v>10604.176070763922</v>
      </c>
      <c r="I45" s="80">
        <f>$H45*VLOOKUP($F45,alloc,6)</f>
        <v>4939.3628049667777</v>
      </c>
      <c r="J45" s="80">
        <f>$H45*VLOOKUP($F45,alloc,7)</f>
        <v>2665.3054276805724</v>
      </c>
      <c r="K45" s="80">
        <f>$H45*VLOOKUP($F45,alloc,8)</f>
        <v>60.485957925532546</v>
      </c>
      <c r="L45" s="80">
        <f>$H45*VLOOKUP($F45,alloc,9)</f>
        <v>1538.0770478805973</v>
      </c>
      <c r="M45" s="80">
        <f>$H45*VLOOKUP($F45,alloc,10)</f>
        <v>1400.944832310443</v>
      </c>
      <c r="N45" s="80">
        <f>$H45*VLOOKUP($F45,alloc,11)</f>
        <v>0</v>
      </c>
      <c r="O45" s="80">
        <f>$H45*VLOOKUP($F45,alloc,12)</f>
        <v>0</v>
      </c>
      <c r="P45" s="80">
        <f>$H45*VLOOKUP($F45,alloc,13)</f>
        <v>0</v>
      </c>
      <c r="Q45" s="80">
        <f>$H45*VLOOKUP($F45,alloc,14)</f>
        <v>0</v>
      </c>
      <c r="R45" s="80">
        <f>$H45*VLOOKUP($F45,alloc,15)</f>
        <v>0</v>
      </c>
      <c r="S45" s="80">
        <f>$H45*VLOOKUP($F45,alloc,16)</f>
        <v>0</v>
      </c>
      <c r="T45" s="80">
        <f>$H45*VLOOKUP($F45,alloc,17)</f>
        <v>0</v>
      </c>
      <c r="U45" s="80">
        <f>$H45*VLOOKUP($F45,alloc,18)</f>
        <v>0</v>
      </c>
      <c r="V45" s="80">
        <f>$H45*VLOOKUP($F45,alloc,19)</f>
        <v>0</v>
      </c>
      <c r="W45" s="80">
        <f>$H45*VLOOKUP($F45,alloc,20)</f>
        <v>0</v>
      </c>
      <c r="X45" s="24">
        <f>SUM(I45:W45)-H45</f>
        <v>0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</row>
    <row r="46" spans="1:60">
      <c r="A46" s="26">
        <f t="shared" si="0"/>
        <v>27</v>
      </c>
      <c r="D46" s="26" t="s">
        <v>222</v>
      </c>
      <c r="G46" s="24"/>
      <c r="H46" s="24">
        <f>'Taxes Class.'!J$19</f>
        <v>3886999.7093011076</v>
      </c>
      <c r="I46" s="24">
        <f t="shared" ref="I46:W46" si="5">+SUM(I42:I45)</f>
        <v>1810541.5884192735</v>
      </c>
      <c r="J46" s="24">
        <f t="shared" si="5"/>
        <v>976977.49956793338</v>
      </c>
      <c r="K46" s="24">
        <f t="shared" si="5"/>
        <v>22171.350164728719</v>
      </c>
      <c r="L46" s="24">
        <f t="shared" si="5"/>
        <v>563787.79436504596</v>
      </c>
      <c r="M46" s="24">
        <f t="shared" si="5"/>
        <v>513521.47678412625</v>
      </c>
      <c r="N46" s="24">
        <f t="shared" si="5"/>
        <v>0</v>
      </c>
      <c r="O46" s="24">
        <f t="shared" si="5"/>
        <v>0</v>
      </c>
      <c r="P46" s="24">
        <f t="shared" si="5"/>
        <v>0</v>
      </c>
      <c r="Q46" s="24">
        <f t="shared" si="5"/>
        <v>0</v>
      </c>
      <c r="R46" s="24">
        <f t="shared" si="5"/>
        <v>0</v>
      </c>
      <c r="S46" s="24">
        <f t="shared" si="5"/>
        <v>0</v>
      </c>
      <c r="T46" s="24">
        <f t="shared" si="5"/>
        <v>0</v>
      </c>
      <c r="U46" s="24">
        <f t="shared" si="5"/>
        <v>0</v>
      </c>
      <c r="V46" s="24">
        <f t="shared" si="5"/>
        <v>0</v>
      </c>
      <c r="W46" s="24">
        <f t="shared" si="5"/>
        <v>0</v>
      </c>
      <c r="X46" s="24">
        <f>SUM(I46:W46)-H46</f>
        <v>0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</row>
    <row r="47" spans="1:60">
      <c r="A47" s="26">
        <f t="shared" si="0"/>
        <v>28</v>
      </c>
      <c r="G47" s="80"/>
      <c r="H47" s="24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</row>
    <row r="48" spans="1:60">
      <c r="A48" s="26">
        <f t="shared" si="0"/>
        <v>29</v>
      </c>
      <c r="D48" s="26" t="s">
        <v>220</v>
      </c>
      <c r="G48" s="80"/>
      <c r="H48" s="24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</row>
    <row r="49" spans="1:60">
      <c r="A49" s="26">
        <f t="shared" si="0"/>
        <v>30</v>
      </c>
      <c r="E49" s="26" t="s">
        <v>226</v>
      </c>
      <c r="F49" s="25">
        <v>99</v>
      </c>
      <c r="G49" s="80" t="str">
        <f>VLOOKUP($F49,alloc,3)</f>
        <v>-</v>
      </c>
      <c r="H49" s="24">
        <f>'Taxes Class.'!J$22</f>
        <v>0</v>
      </c>
      <c r="I49" s="80">
        <f>$H49*VLOOKUP($F49,alloc,6)</f>
        <v>0</v>
      </c>
      <c r="J49" s="80">
        <f>$H49*VLOOKUP($F49,alloc,7)</f>
        <v>0</v>
      </c>
      <c r="K49" s="80">
        <f>$H49*VLOOKUP($F49,alloc,8)</f>
        <v>0</v>
      </c>
      <c r="L49" s="80">
        <f>$H49*VLOOKUP($F49,alloc,9)</f>
        <v>0</v>
      </c>
      <c r="M49" s="80">
        <f>$H49*VLOOKUP($F49,alloc,10)</f>
        <v>0</v>
      </c>
      <c r="N49" s="80">
        <f>$H49*VLOOKUP($F49,alloc,11)</f>
        <v>0</v>
      </c>
      <c r="O49" s="80">
        <f>$H49*VLOOKUP($F49,alloc,12)</f>
        <v>0</v>
      </c>
      <c r="P49" s="80">
        <f>$H49*VLOOKUP($F49,alloc,13)</f>
        <v>0</v>
      </c>
      <c r="Q49" s="80">
        <f>$H49*VLOOKUP($F49,alloc,14)</f>
        <v>0</v>
      </c>
      <c r="R49" s="80">
        <f>$H49*VLOOKUP($F49,alloc,15)</f>
        <v>0</v>
      </c>
      <c r="S49" s="80">
        <f>$H49*VLOOKUP($F49,alloc,16)</f>
        <v>0</v>
      </c>
      <c r="T49" s="80">
        <f>$H49*VLOOKUP($F49,alloc,17)</f>
        <v>0</v>
      </c>
      <c r="U49" s="80">
        <f>$H49*VLOOKUP($F49,alloc,18)</f>
        <v>0</v>
      </c>
      <c r="V49" s="80">
        <f>$H49*VLOOKUP($F49,alloc,19)</f>
        <v>0</v>
      </c>
      <c r="W49" s="80">
        <f>$H49*VLOOKUP($F49,alloc,20)</f>
        <v>0</v>
      </c>
      <c r="X49" s="24">
        <f>SUM(I49:W49)-H49</f>
        <v>0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</row>
    <row r="50" spans="1:60">
      <c r="A50" s="26">
        <f t="shared" si="0"/>
        <v>31</v>
      </c>
      <c r="E50" s="26" t="s">
        <v>225</v>
      </c>
      <c r="F50" s="25">
        <v>99</v>
      </c>
      <c r="G50" s="80" t="str">
        <f>VLOOKUP($F50,alloc,3)</f>
        <v>-</v>
      </c>
      <c r="H50" s="24">
        <f>'Taxes Class.'!J$23</f>
        <v>0</v>
      </c>
      <c r="I50" s="80">
        <f>$H50*VLOOKUP($F50,alloc,6)</f>
        <v>0</v>
      </c>
      <c r="J50" s="80">
        <f>$H50*VLOOKUP($F50,alloc,7)</f>
        <v>0</v>
      </c>
      <c r="K50" s="80">
        <f>$H50*VLOOKUP($F50,alloc,8)</f>
        <v>0</v>
      </c>
      <c r="L50" s="80">
        <f>$H50*VLOOKUP($F50,alloc,9)</f>
        <v>0</v>
      </c>
      <c r="M50" s="80">
        <f>$H50*VLOOKUP($F50,alloc,10)</f>
        <v>0</v>
      </c>
      <c r="N50" s="80">
        <f>$H50*VLOOKUP($F50,alloc,11)</f>
        <v>0</v>
      </c>
      <c r="O50" s="80">
        <f>$H50*VLOOKUP($F50,alloc,12)</f>
        <v>0</v>
      </c>
      <c r="P50" s="80">
        <f>$H50*VLOOKUP($F50,alloc,13)</f>
        <v>0</v>
      </c>
      <c r="Q50" s="80">
        <f>$H50*VLOOKUP($F50,alloc,14)</f>
        <v>0</v>
      </c>
      <c r="R50" s="80">
        <f>$H50*VLOOKUP($F50,alloc,15)</f>
        <v>0</v>
      </c>
      <c r="S50" s="80">
        <f>$H50*VLOOKUP($F50,alloc,16)</f>
        <v>0</v>
      </c>
      <c r="T50" s="80">
        <f>$H50*VLOOKUP($F50,alloc,17)</f>
        <v>0</v>
      </c>
      <c r="U50" s="80">
        <f>$H50*VLOOKUP($F50,alloc,18)</f>
        <v>0</v>
      </c>
      <c r="V50" s="80">
        <f>$H50*VLOOKUP($F50,alloc,19)</f>
        <v>0</v>
      </c>
      <c r="W50" s="80">
        <f>$H50*VLOOKUP($F50,alloc,20)</f>
        <v>0</v>
      </c>
      <c r="X50" s="24">
        <f>SUM(I50:W50)-H50</f>
        <v>0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</row>
    <row r="51" spans="1:60">
      <c r="A51" s="26">
        <f t="shared" si="0"/>
        <v>32</v>
      </c>
      <c r="E51" s="24" t="s">
        <v>433</v>
      </c>
      <c r="F51" s="25">
        <v>99</v>
      </c>
      <c r="G51" s="80" t="str">
        <f>VLOOKUP($F51,alloc,3)</f>
        <v>-</v>
      </c>
      <c r="H51" s="24">
        <f>'Taxes Class.'!J$24</f>
        <v>0</v>
      </c>
      <c r="I51" s="80">
        <f>$H51*VLOOKUP($F51,alloc,6)</f>
        <v>0</v>
      </c>
      <c r="J51" s="80">
        <f>$H51*VLOOKUP($F51,alloc,7)</f>
        <v>0</v>
      </c>
      <c r="K51" s="80">
        <f>$H51*VLOOKUP($F51,alloc,8)</f>
        <v>0</v>
      </c>
      <c r="L51" s="80">
        <f>$H51*VLOOKUP($F51,alloc,9)</f>
        <v>0</v>
      </c>
      <c r="M51" s="80">
        <f>$H51*VLOOKUP($F51,alloc,10)</f>
        <v>0</v>
      </c>
      <c r="N51" s="80">
        <f>$H51*VLOOKUP($F51,alloc,11)</f>
        <v>0</v>
      </c>
      <c r="O51" s="80">
        <f>$H51*VLOOKUP($F51,alloc,12)</f>
        <v>0</v>
      </c>
      <c r="P51" s="80">
        <f>$H51*VLOOKUP($F51,alloc,13)</f>
        <v>0</v>
      </c>
      <c r="Q51" s="80">
        <f>$H51*VLOOKUP($F51,alloc,14)</f>
        <v>0</v>
      </c>
      <c r="R51" s="80">
        <f>$H51*VLOOKUP($F51,alloc,15)</f>
        <v>0</v>
      </c>
      <c r="S51" s="80">
        <f>$H51*VLOOKUP($F51,alloc,16)</f>
        <v>0</v>
      </c>
      <c r="T51" s="80">
        <f>$H51*VLOOKUP($F51,alloc,17)</f>
        <v>0</v>
      </c>
      <c r="U51" s="80">
        <f>$H51*VLOOKUP($F51,alloc,18)</f>
        <v>0</v>
      </c>
      <c r="V51" s="80">
        <f>$H51*VLOOKUP($F51,alloc,19)</f>
        <v>0</v>
      </c>
      <c r="W51" s="80">
        <f>$H51*VLOOKUP($F51,alloc,20)</f>
        <v>0</v>
      </c>
      <c r="X51" s="24">
        <f>SUM(I51:W51)-H51</f>
        <v>0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</row>
    <row r="52" spans="1:60">
      <c r="A52" s="26">
        <f t="shared" si="0"/>
        <v>33</v>
      </c>
      <c r="D52" s="26" t="s">
        <v>224</v>
      </c>
      <c r="G52" s="80"/>
      <c r="H52" s="24">
        <f>'Taxes Class.'!J$25</f>
        <v>0</v>
      </c>
      <c r="I52" s="80">
        <f t="shared" ref="I52:W52" si="6">SUM(I49:I51)</f>
        <v>0</v>
      </c>
      <c r="J52" s="80">
        <f t="shared" si="6"/>
        <v>0</v>
      </c>
      <c r="K52" s="80">
        <f t="shared" si="6"/>
        <v>0</v>
      </c>
      <c r="L52" s="80">
        <f t="shared" si="6"/>
        <v>0</v>
      </c>
      <c r="M52" s="80">
        <f t="shared" si="6"/>
        <v>0</v>
      </c>
      <c r="N52" s="80">
        <f t="shared" si="6"/>
        <v>0</v>
      </c>
      <c r="O52" s="80">
        <f t="shared" si="6"/>
        <v>0</v>
      </c>
      <c r="P52" s="80">
        <f t="shared" si="6"/>
        <v>0</v>
      </c>
      <c r="Q52" s="80">
        <f t="shared" si="6"/>
        <v>0</v>
      </c>
      <c r="R52" s="80">
        <f t="shared" si="6"/>
        <v>0</v>
      </c>
      <c r="S52" s="80">
        <f t="shared" si="6"/>
        <v>0</v>
      </c>
      <c r="T52" s="80">
        <f t="shared" si="6"/>
        <v>0</v>
      </c>
      <c r="U52" s="80">
        <f t="shared" si="6"/>
        <v>0</v>
      </c>
      <c r="V52" s="80">
        <f t="shared" si="6"/>
        <v>0</v>
      </c>
      <c r="W52" s="80">
        <f t="shared" si="6"/>
        <v>0</v>
      </c>
      <c r="X52" s="24">
        <f>SUM(I52:W52)-H52</f>
        <v>0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</row>
    <row r="53" spans="1:60">
      <c r="A53" s="26">
        <f t="shared" si="0"/>
        <v>34</v>
      </c>
      <c r="G53" s="80"/>
      <c r="H53" s="24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</row>
    <row r="54" spans="1:60">
      <c r="A54" s="26">
        <f t="shared" si="0"/>
        <v>35</v>
      </c>
      <c r="C54" s="26" t="s">
        <v>223</v>
      </c>
      <c r="G54" s="80"/>
      <c r="H54" s="24">
        <f>'Taxes Class.'!J$27</f>
        <v>3886999.7093011076</v>
      </c>
      <c r="I54" s="80">
        <f>I46+I52</f>
        <v>1810541.5884192735</v>
      </c>
      <c r="J54" s="80">
        <f t="shared" ref="J54:W54" si="7">J46+J52</f>
        <v>976977.49956793338</v>
      </c>
      <c r="K54" s="80">
        <f t="shared" si="7"/>
        <v>22171.350164728719</v>
      </c>
      <c r="L54" s="80">
        <f t="shared" si="7"/>
        <v>563787.79436504596</v>
      </c>
      <c r="M54" s="80">
        <f t="shared" si="7"/>
        <v>513521.47678412625</v>
      </c>
      <c r="N54" s="80">
        <f t="shared" si="7"/>
        <v>0</v>
      </c>
      <c r="O54" s="80">
        <f t="shared" si="7"/>
        <v>0</v>
      </c>
      <c r="P54" s="80">
        <f t="shared" si="7"/>
        <v>0</v>
      </c>
      <c r="Q54" s="80">
        <f t="shared" si="7"/>
        <v>0</v>
      </c>
      <c r="R54" s="80">
        <f t="shared" si="7"/>
        <v>0</v>
      </c>
      <c r="S54" s="80">
        <f t="shared" si="7"/>
        <v>0</v>
      </c>
      <c r="T54" s="80">
        <f t="shared" si="7"/>
        <v>0</v>
      </c>
      <c r="U54" s="80">
        <f t="shared" si="7"/>
        <v>0</v>
      </c>
      <c r="V54" s="80">
        <f t="shared" si="7"/>
        <v>0</v>
      </c>
      <c r="W54" s="80">
        <f t="shared" si="7"/>
        <v>0</v>
      </c>
      <c r="X54" s="24">
        <f>SUM(I54:W54)-H54</f>
        <v>0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</row>
    <row r="55" spans="1:60">
      <c r="A55" s="26">
        <f t="shared" si="0"/>
        <v>36</v>
      </c>
      <c r="G55" s="80"/>
      <c r="H55" s="24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</row>
    <row r="56" spans="1:60">
      <c r="A56" s="26">
        <f t="shared" si="0"/>
        <v>37</v>
      </c>
      <c r="G56" s="80"/>
      <c r="H56" s="24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</row>
    <row r="57" spans="1:60">
      <c r="A57" s="26">
        <f t="shared" si="0"/>
        <v>38</v>
      </c>
      <c r="C57" s="26" t="s">
        <v>434</v>
      </c>
      <c r="F57" s="25">
        <v>19.399999999999999</v>
      </c>
      <c r="G57" s="80" t="str">
        <f>VLOOKUP($F57,alloc,3)</f>
        <v>Rate Base - Demand</v>
      </c>
      <c r="H57" s="24">
        <f>'Taxes Class.'!J$30</f>
        <v>4739400.3390974617</v>
      </c>
      <c r="I57" s="80">
        <f>$H57*VLOOKUP($F57,alloc,6)</f>
        <v>2207584.7851419635</v>
      </c>
      <c r="J57" s="80">
        <f>$H57*VLOOKUP($F57,alloc,7)</f>
        <v>1191224.0388552514</v>
      </c>
      <c r="K57" s="80">
        <f>$H57*VLOOKUP($F57,alloc,8)</f>
        <v>27033.42226589908</v>
      </c>
      <c r="L57" s="80">
        <f>$H57*VLOOKUP($F57,alloc,9)</f>
        <v>687423.78791511245</v>
      </c>
      <c r="M57" s="80">
        <f>$H57*VLOOKUP($F57,alloc,10)</f>
        <v>626134.30491923471</v>
      </c>
      <c r="N57" s="80">
        <f>$H57*VLOOKUP($F57,alloc,11)</f>
        <v>0</v>
      </c>
      <c r="O57" s="80">
        <f>$H57*VLOOKUP($F57,alloc,12)</f>
        <v>0</v>
      </c>
      <c r="P57" s="80">
        <f>$H57*VLOOKUP($F57,alloc,13)</f>
        <v>0</v>
      </c>
      <c r="Q57" s="80">
        <f>$H57*VLOOKUP($F57,alloc,14)</f>
        <v>0</v>
      </c>
      <c r="R57" s="80">
        <f>$H57*VLOOKUP($F57,alloc,15)</f>
        <v>0</v>
      </c>
      <c r="S57" s="80">
        <f>$H57*VLOOKUP($F57,alloc,16)</f>
        <v>0</v>
      </c>
      <c r="T57" s="80">
        <f>$H57*VLOOKUP($F57,alloc,17)</f>
        <v>0</v>
      </c>
      <c r="U57" s="80">
        <f>$H57*VLOOKUP($F57,alloc,18)</f>
        <v>0</v>
      </c>
      <c r="V57" s="80">
        <f>$H57*VLOOKUP($F57,alloc,19)</f>
        <v>0</v>
      </c>
      <c r="W57" s="80">
        <f>$H57*VLOOKUP($F57,alloc,20)</f>
        <v>0</v>
      </c>
      <c r="X57" s="24">
        <f>SUM(I57:W57)-H57</f>
        <v>0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</row>
    <row r="58" spans="1:60">
      <c r="A58" s="26">
        <f t="shared" si="0"/>
        <v>39</v>
      </c>
      <c r="G58" s="80"/>
      <c r="H58" s="24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</row>
    <row r="59" spans="1:60">
      <c r="A59" s="26">
        <f t="shared" si="0"/>
        <v>40</v>
      </c>
      <c r="C59" s="26" t="s">
        <v>567</v>
      </c>
      <c r="F59" s="25">
        <v>20.399999999999999</v>
      </c>
      <c r="G59" s="80" t="str">
        <f>VLOOKUP($F59,alloc,3)</f>
        <v>Cost of Service - Demand</v>
      </c>
      <c r="H59" s="24">
        <f>'Taxes Class.'!J$32</f>
        <v>-1388003.9922947432</v>
      </c>
      <c r="I59" s="80">
        <f>$H59*VLOOKUP($F59,alloc,6)</f>
        <v>-647122.35931350908</v>
      </c>
      <c r="J59" s="80">
        <f>$H59*VLOOKUP($F59,alloc,7)</f>
        <v>-348556.28921930806</v>
      </c>
      <c r="K59" s="80">
        <f>$H59*VLOOKUP($F59,alloc,8)</f>
        <v>-7914.9851062875032</v>
      </c>
      <c r="L59" s="80">
        <f>$H59*VLOOKUP($F59,alloc,9)</f>
        <v>-201160.63245345128</v>
      </c>
      <c r="M59" s="80">
        <f>$H59*VLOOKUP($F59,alloc,10)</f>
        <v>-183249.72620218698</v>
      </c>
      <c r="N59" s="80">
        <f>$H59*VLOOKUP($F59,alloc,11)</f>
        <v>0</v>
      </c>
      <c r="O59" s="80">
        <f>$H59*VLOOKUP($F59,alloc,12)</f>
        <v>0</v>
      </c>
      <c r="P59" s="80">
        <f>$H59*VLOOKUP($F59,alloc,13)</f>
        <v>0</v>
      </c>
      <c r="Q59" s="80">
        <f>$H59*VLOOKUP($F59,alloc,14)</f>
        <v>0</v>
      </c>
      <c r="R59" s="80">
        <f>$H59*VLOOKUP($F59,alloc,15)</f>
        <v>0</v>
      </c>
      <c r="S59" s="80">
        <f>$H59*VLOOKUP($F59,alloc,16)</f>
        <v>0</v>
      </c>
      <c r="T59" s="80">
        <f>$H59*VLOOKUP($F59,alloc,17)</f>
        <v>0</v>
      </c>
      <c r="U59" s="80">
        <f>$H59*VLOOKUP($F59,alloc,18)</f>
        <v>0</v>
      </c>
      <c r="V59" s="80">
        <f>$H59*VLOOKUP($F59,alloc,19)</f>
        <v>0</v>
      </c>
      <c r="W59" s="80">
        <f>$H59*VLOOKUP($F59,alloc,20)</f>
        <v>0</v>
      </c>
      <c r="X59" s="24">
        <f>SUM(I59:W59)-H59</f>
        <v>0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</row>
    <row r="60" spans="1:60">
      <c r="E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</row>
    <row r="61" spans="1:60">
      <c r="E61" s="79" t="s">
        <v>61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</row>
    <row r="62" spans="1:60">
      <c r="E62" s="79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</row>
    <row r="63" spans="1:60">
      <c r="E63" s="79"/>
      <c r="G63" s="24"/>
      <c r="M63" s="79"/>
      <c r="N63" s="79"/>
      <c r="P63" s="27"/>
      <c r="Q63" s="27"/>
      <c r="R63" s="27"/>
      <c r="S63" s="27"/>
      <c r="T63" s="27"/>
      <c r="U63" s="27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</row>
    <row r="64" spans="1:60">
      <c r="E64" s="24"/>
      <c r="G64" s="24"/>
      <c r="I64" s="24"/>
      <c r="J64" s="79"/>
      <c r="K64" s="79"/>
      <c r="L64" s="79"/>
      <c r="M64" s="27"/>
      <c r="N64" s="27"/>
      <c r="O64" s="79"/>
      <c r="P64" s="79"/>
      <c r="Q64" s="79"/>
      <c r="R64" s="79"/>
      <c r="S64" s="79"/>
      <c r="T64" s="79"/>
      <c r="U64" s="79"/>
      <c r="V64" s="79"/>
      <c r="W64" s="79"/>
      <c r="X64" s="79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</row>
    <row r="65" spans="1:60">
      <c r="A65" s="79" t="s">
        <v>290</v>
      </c>
      <c r="E65" s="24"/>
      <c r="F65" s="78" t="s">
        <v>38</v>
      </c>
      <c r="G65" s="82" t="s">
        <v>38</v>
      </c>
      <c r="H65" s="27" t="s">
        <v>1</v>
      </c>
      <c r="I65" s="2" t="s">
        <v>56</v>
      </c>
      <c r="J65" s="2" t="s">
        <v>543</v>
      </c>
      <c r="K65" s="2" t="s">
        <v>543</v>
      </c>
      <c r="L65" s="42" t="s">
        <v>544</v>
      </c>
      <c r="M65" s="42" t="s">
        <v>544</v>
      </c>
      <c r="N65" s="27"/>
      <c r="O65" s="27"/>
      <c r="P65" s="27"/>
      <c r="Q65" s="27"/>
      <c r="R65" s="27"/>
      <c r="S65" s="79"/>
      <c r="T65" s="79"/>
      <c r="U65" s="79"/>
      <c r="V65" s="27"/>
      <c r="W65" s="27"/>
      <c r="X65" s="27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</row>
    <row r="66" spans="1:60">
      <c r="A66" s="79" t="s">
        <v>289</v>
      </c>
      <c r="E66" s="24"/>
      <c r="F66" s="78" t="s">
        <v>39</v>
      </c>
      <c r="G66" s="82" t="s">
        <v>21</v>
      </c>
      <c r="H66" s="27" t="s">
        <v>2</v>
      </c>
      <c r="I66" s="2" t="s">
        <v>464</v>
      </c>
      <c r="J66" s="42" t="s">
        <v>545</v>
      </c>
      <c r="K66" s="42" t="s">
        <v>546</v>
      </c>
      <c r="L66" s="42" t="s">
        <v>545</v>
      </c>
      <c r="M66" s="42" t="s">
        <v>546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</row>
    <row r="67" spans="1:60">
      <c r="A67" s="26">
        <v>39</v>
      </c>
      <c r="C67" s="26" t="s">
        <v>117</v>
      </c>
      <c r="F67" s="25"/>
      <c r="G67" s="80"/>
      <c r="H67" s="24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</row>
    <row r="68" spans="1:60">
      <c r="A68" s="26">
        <f t="shared" ref="A68:A115" si="8">A67+1</f>
        <v>40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</row>
    <row r="69" spans="1:60">
      <c r="A69" s="26">
        <f t="shared" si="8"/>
        <v>41</v>
      </c>
      <c r="D69" s="26" t="s">
        <v>221</v>
      </c>
      <c r="F69" s="25"/>
      <c r="G69" s="80"/>
      <c r="H69" s="24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</row>
    <row r="70" spans="1:60">
      <c r="A70" s="26">
        <f t="shared" si="8"/>
        <v>42</v>
      </c>
      <c r="E70" s="26" t="s">
        <v>429</v>
      </c>
      <c r="F70" s="25">
        <v>7.6</v>
      </c>
      <c r="G70" s="80" t="str">
        <f>VLOOKUP($F70,alloc,3)</f>
        <v>Allocated O&amp;M Expenses - Comm</v>
      </c>
      <c r="H70" s="24">
        <f>'Taxes Class.'!K$15</f>
        <v>699609.80048566218</v>
      </c>
      <c r="I70" s="80">
        <f>$H70*VLOOKUP($F70,alloc,6)</f>
        <v>414850.87112643977</v>
      </c>
      <c r="J70" s="80">
        <f>$H70*VLOOKUP($F70,alloc,7)</f>
        <v>273351.95296836871</v>
      </c>
      <c r="K70" s="80">
        <f>$H70*VLOOKUP($F70,alloc,8)</f>
        <v>8023.761338177771</v>
      </c>
      <c r="L70" s="80">
        <f>$H70*VLOOKUP($F70,alloc,9)</f>
        <v>1621.9838443205265</v>
      </c>
      <c r="M70" s="80">
        <f>$H70*VLOOKUP($F70,alloc,10)</f>
        <v>1761.231208355475</v>
      </c>
      <c r="N70" s="80">
        <f>$H70*VLOOKUP($F70,alloc,11)</f>
        <v>0</v>
      </c>
      <c r="O70" s="80">
        <f>$H70*VLOOKUP($F70,alloc,12)</f>
        <v>0</v>
      </c>
      <c r="P70" s="80">
        <f>$H70*VLOOKUP($F70,alloc,13)</f>
        <v>0</v>
      </c>
      <c r="Q70" s="80">
        <f>$H70*VLOOKUP($F70,alloc,14)</f>
        <v>0</v>
      </c>
      <c r="R70" s="80">
        <f>$H70*VLOOKUP($F70,alloc,15)</f>
        <v>0</v>
      </c>
      <c r="S70" s="80">
        <f>$H70*VLOOKUP($F70,alloc,16)</f>
        <v>0</v>
      </c>
      <c r="T70" s="80">
        <f>$H70*VLOOKUP($F70,alloc,17)</f>
        <v>0</v>
      </c>
      <c r="U70" s="80">
        <f>$H70*VLOOKUP($F70,alloc,18)</f>
        <v>0</v>
      </c>
      <c r="V70" s="80">
        <f>$H70*VLOOKUP($F70,alloc,19)</f>
        <v>0</v>
      </c>
      <c r="W70" s="80">
        <f>$H70*VLOOKUP($F70,alloc,20)</f>
        <v>0</v>
      </c>
      <c r="X70" s="24">
        <f>SUM(I70:W70)-H70</f>
        <v>0</v>
      </c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</row>
    <row r="71" spans="1:60">
      <c r="A71" s="26">
        <f t="shared" si="8"/>
        <v>43</v>
      </c>
      <c r="E71" s="26" t="s">
        <v>430</v>
      </c>
      <c r="F71" s="25">
        <v>6.6</v>
      </c>
      <c r="G71" s="80" t="str">
        <f>VLOOKUP($F71,alloc,3)</f>
        <v>P, S, T &amp; D Plant - Commodity</v>
      </c>
      <c r="H71" s="24">
        <f>'Taxes Class.'!K$16</f>
        <v>85899.187384229313</v>
      </c>
      <c r="I71" s="80">
        <f>$H71*VLOOKUP($F71,alloc,6)</f>
        <v>33169.103239755677</v>
      </c>
      <c r="J71" s="80">
        <f>$H71*VLOOKUP($F71,alloc,7)</f>
        <v>19617.942080316141</v>
      </c>
      <c r="K71" s="80">
        <f>$H71*VLOOKUP($F71,alloc,8)</f>
        <v>365.68014803861809</v>
      </c>
      <c r="L71" s="80">
        <f>$H71*VLOOKUP($F71,alloc,9)</f>
        <v>16205.428196678044</v>
      </c>
      <c r="M71" s="80">
        <f>$H71*VLOOKUP($F71,alloc,10)</f>
        <v>16541.033719440838</v>
      </c>
      <c r="N71" s="80">
        <f>$H71*VLOOKUP($F71,alloc,11)</f>
        <v>0</v>
      </c>
      <c r="O71" s="80">
        <f>$H71*VLOOKUP($F71,alloc,12)</f>
        <v>0</v>
      </c>
      <c r="P71" s="80">
        <f>$H71*VLOOKUP($F71,alloc,13)</f>
        <v>0</v>
      </c>
      <c r="Q71" s="80">
        <f>$H71*VLOOKUP($F71,alloc,14)</f>
        <v>0</v>
      </c>
      <c r="R71" s="80">
        <f>$H71*VLOOKUP($F71,alloc,15)</f>
        <v>0</v>
      </c>
      <c r="S71" s="80">
        <f>$H71*VLOOKUP($F71,alloc,16)</f>
        <v>0</v>
      </c>
      <c r="T71" s="80">
        <f>$H71*VLOOKUP($F71,alloc,17)</f>
        <v>0</v>
      </c>
      <c r="U71" s="80">
        <f>$H71*VLOOKUP($F71,alloc,18)</f>
        <v>0</v>
      </c>
      <c r="V71" s="80">
        <f>$H71*VLOOKUP($F71,alloc,19)</f>
        <v>0</v>
      </c>
      <c r="W71" s="80">
        <f>$H71*VLOOKUP($F71,alloc,20)</f>
        <v>0</v>
      </c>
      <c r="X71" s="24">
        <f>SUM(I71:W71)-H71</f>
        <v>0</v>
      </c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</row>
    <row r="72" spans="1:60">
      <c r="A72" s="26">
        <f t="shared" si="8"/>
        <v>44</v>
      </c>
      <c r="E72" s="26" t="s">
        <v>431</v>
      </c>
      <c r="F72" s="25">
        <v>7.6</v>
      </c>
      <c r="G72" s="80" t="str">
        <f>VLOOKUP($F72,alloc,3)</f>
        <v>Allocated O&amp;M Expenses - Comm</v>
      </c>
      <c r="H72" s="24">
        <f>'Taxes Class.'!K$17</f>
        <v>107084.81641083649</v>
      </c>
      <c r="I72" s="80">
        <f>$H72*VLOOKUP($F72,alloc,6)</f>
        <v>63498.580696856348</v>
      </c>
      <c r="J72" s="80">
        <f>$H72*VLOOKUP($F72,alloc,7)</f>
        <v>41840.242487799842</v>
      </c>
      <c r="K72" s="80">
        <f>$H72*VLOOKUP($F72,alloc,8)</f>
        <v>1228.1460454480057</v>
      </c>
      <c r="L72" s="80">
        <f>$H72*VLOOKUP($F72,alloc,9)</f>
        <v>248.26673678646668</v>
      </c>
      <c r="M72" s="80">
        <f>$H72*VLOOKUP($F72,alloc,10)</f>
        <v>269.58044394583482</v>
      </c>
      <c r="N72" s="80">
        <f>$H72*VLOOKUP($F72,alloc,11)</f>
        <v>0</v>
      </c>
      <c r="O72" s="80">
        <f>$H72*VLOOKUP($F72,alloc,12)</f>
        <v>0</v>
      </c>
      <c r="P72" s="80">
        <f>$H72*VLOOKUP($F72,alloc,13)</f>
        <v>0</v>
      </c>
      <c r="Q72" s="80">
        <f>$H72*VLOOKUP($F72,alloc,14)</f>
        <v>0</v>
      </c>
      <c r="R72" s="80">
        <f>$H72*VLOOKUP($F72,alloc,15)</f>
        <v>0</v>
      </c>
      <c r="S72" s="80">
        <f>$H72*VLOOKUP($F72,alloc,16)</f>
        <v>0</v>
      </c>
      <c r="T72" s="80">
        <f>$H72*VLOOKUP($F72,alloc,17)</f>
        <v>0</v>
      </c>
      <c r="U72" s="80">
        <f>$H72*VLOOKUP($F72,alloc,18)</f>
        <v>0</v>
      </c>
      <c r="V72" s="80">
        <f>$H72*VLOOKUP($F72,alloc,19)</f>
        <v>0</v>
      </c>
      <c r="W72" s="80">
        <f>$H72*VLOOKUP($F72,alloc,20)</f>
        <v>0</v>
      </c>
      <c r="X72" s="24">
        <f>SUM(I72:W72)-H72</f>
        <v>0</v>
      </c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</row>
    <row r="73" spans="1:60">
      <c r="A73" s="26">
        <f t="shared" si="8"/>
        <v>45</v>
      </c>
      <c r="E73" s="26" t="s">
        <v>432</v>
      </c>
      <c r="F73" s="25">
        <v>7.6</v>
      </c>
      <c r="G73" s="80" t="str">
        <f>VLOOKUP($F73,alloc,3)</f>
        <v>Allocated O&amp;M Expenses - Comm</v>
      </c>
      <c r="H73" s="24">
        <f>'Taxes Class.'!K$18</f>
        <v>63340.948038582435</v>
      </c>
      <c r="I73" s="80">
        <f>$H73*VLOOKUP($F73,alloc,6)</f>
        <v>37559.576000134955</v>
      </c>
      <c r="J73" s="80">
        <f>$H73*VLOOKUP($F73,alloc,7)</f>
        <v>24748.612493985944</v>
      </c>
      <c r="K73" s="80">
        <f>$H73*VLOOKUP($F73,alloc,8)</f>
        <v>726.45158721718133</v>
      </c>
      <c r="L73" s="80">
        <f>$H73*VLOOKUP($F73,alloc,9)</f>
        <v>146.85042195121758</v>
      </c>
      <c r="M73" s="80">
        <f>$H73*VLOOKUP($F73,alloc,10)</f>
        <v>159.45753529314683</v>
      </c>
      <c r="N73" s="80">
        <f>$H73*VLOOKUP($F73,alloc,11)</f>
        <v>0</v>
      </c>
      <c r="O73" s="80">
        <f>$H73*VLOOKUP($F73,alloc,12)</f>
        <v>0</v>
      </c>
      <c r="P73" s="80">
        <f>$H73*VLOOKUP($F73,alloc,13)</f>
        <v>0</v>
      </c>
      <c r="Q73" s="80">
        <f>$H73*VLOOKUP($F73,alloc,14)</f>
        <v>0</v>
      </c>
      <c r="R73" s="80">
        <f>$H73*VLOOKUP($F73,alloc,15)</f>
        <v>0</v>
      </c>
      <c r="S73" s="80">
        <f>$H73*VLOOKUP($F73,alloc,16)</f>
        <v>0</v>
      </c>
      <c r="T73" s="80">
        <f>$H73*VLOOKUP($F73,alloc,17)</f>
        <v>0</v>
      </c>
      <c r="U73" s="80">
        <f>$H73*VLOOKUP($F73,alloc,18)</f>
        <v>0</v>
      </c>
      <c r="V73" s="80">
        <f>$H73*VLOOKUP($F73,alloc,19)</f>
        <v>0</v>
      </c>
      <c r="W73" s="80">
        <f>$H73*VLOOKUP($F73,alloc,20)</f>
        <v>0</v>
      </c>
      <c r="X73" s="24">
        <f>SUM(I73:W73)-H73</f>
        <v>0</v>
      </c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</row>
    <row r="74" spans="1:60">
      <c r="A74" s="26">
        <f t="shared" si="8"/>
        <v>46</v>
      </c>
      <c r="D74" s="26" t="s">
        <v>222</v>
      </c>
      <c r="G74" s="24"/>
      <c r="H74" s="24">
        <f>'Taxes Class.'!K$19</f>
        <v>955934.75231931044</v>
      </c>
      <c r="I74" s="24">
        <f t="shared" ref="I74:W74" si="9">+SUM(I70:I73)</f>
        <v>549078.1310631868</v>
      </c>
      <c r="J74" s="24">
        <f t="shared" si="9"/>
        <v>359558.75003047066</v>
      </c>
      <c r="K74" s="24">
        <f t="shared" si="9"/>
        <v>10344.039118881576</v>
      </c>
      <c r="L74" s="24">
        <f t="shared" si="9"/>
        <v>18222.529199736255</v>
      </c>
      <c r="M74" s="24">
        <f t="shared" si="9"/>
        <v>18731.302907035293</v>
      </c>
      <c r="N74" s="24">
        <f t="shared" si="9"/>
        <v>0</v>
      </c>
      <c r="O74" s="24">
        <f t="shared" si="9"/>
        <v>0</v>
      </c>
      <c r="P74" s="24">
        <f t="shared" si="9"/>
        <v>0</v>
      </c>
      <c r="Q74" s="24">
        <f t="shared" si="9"/>
        <v>0</v>
      </c>
      <c r="R74" s="24">
        <f t="shared" si="9"/>
        <v>0</v>
      </c>
      <c r="S74" s="24">
        <f t="shared" si="9"/>
        <v>0</v>
      </c>
      <c r="T74" s="24">
        <f t="shared" si="9"/>
        <v>0</v>
      </c>
      <c r="U74" s="24">
        <f t="shared" si="9"/>
        <v>0</v>
      </c>
      <c r="V74" s="24">
        <f t="shared" si="9"/>
        <v>0</v>
      </c>
      <c r="W74" s="24">
        <f t="shared" si="9"/>
        <v>0</v>
      </c>
      <c r="X74" s="24">
        <f>SUM(I74:W74)-H74</f>
        <v>0</v>
      </c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</row>
    <row r="75" spans="1:60">
      <c r="A75" s="26">
        <f t="shared" si="8"/>
        <v>47</v>
      </c>
      <c r="G75" s="80"/>
      <c r="H75" s="24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</row>
    <row r="76" spans="1:60">
      <c r="A76" s="26">
        <f t="shared" si="8"/>
        <v>48</v>
      </c>
      <c r="D76" s="26" t="s">
        <v>220</v>
      </c>
      <c r="G76" s="80"/>
      <c r="H76" s="24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</row>
    <row r="77" spans="1:60">
      <c r="A77" s="26">
        <f t="shared" si="8"/>
        <v>49</v>
      </c>
      <c r="E77" s="26" t="s">
        <v>226</v>
      </c>
      <c r="F77" s="25">
        <v>99</v>
      </c>
      <c r="G77" s="80" t="str">
        <f>VLOOKUP($F77,alloc,3)</f>
        <v>-</v>
      </c>
      <c r="H77" s="24">
        <f>'Taxes Class.'!K$22</f>
        <v>0</v>
      </c>
      <c r="I77" s="80">
        <f>$H77*VLOOKUP($F77,alloc,6)</f>
        <v>0</v>
      </c>
      <c r="J77" s="80">
        <f>$H77*VLOOKUP($F77,alloc,7)</f>
        <v>0</v>
      </c>
      <c r="K77" s="80">
        <f>$H77*VLOOKUP($F77,alloc,8)</f>
        <v>0</v>
      </c>
      <c r="L77" s="80">
        <f>$H77*VLOOKUP($F77,alloc,9)</f>
        <v>0</v>
      </c>
      <c r="M77" s="80">
        <f>$H77*VLOOKUP($F77,alloc,10)</f>
        <v>0</v>
      </c>
      <c r="N77" s="80">
        <f>$H77*VLOOKUP($F77,alloc,11)</f>
        <v>0</v>
      </c>
      <c r="O77" s="80">
        <f>$H77*VLOOKUP($F77,alloc,12)</f>
        <v>0</v>
      </c>
      <c r="P77" s="80">
        <f>$H77*VLOOKUP($F77,alloc,13)</f>
        <v>0</v>
      </c>
      <c r="Q77" s="80">
        <f>$H77*VLOOKUP($F77,alloc,14)</f>
        <v>0</v>
      </c>
      <c r="R77" s="80">
        <f>$H77*VLOOKUP($F77,alloc,15)</f>
        <v>0</v>
      </c>
      <c r="S77" s="80">
        <f>$H77*VLOOKUP($F77,alloc,16)</f>
        <v>0</v>
      </c>
      <c r="T77" s="80">
        <f>$H77*VLOOKUP($F77,alloc,17)</f>
        <v>0</v>
      </c>
      <c r="U77" s="80">
        <f>$H77*VLOOKUP($F77,alloc,18)</f>
        <v>0</v>
      </c>
      <c r="V77" s="80">
        <f>$H77*VLOOKUP($F77,alloc,19)</f>
        <v>0</v>
      </c>
      <c r="W77" s="80">
        <f>$H77*VLOOKUP($F77,alloc,20)</f>
        <v>0</v>
      </c>
      <c r="X77" s="24">
        <f>SUM(I77:W77)-H77</f>
        <v>0</v>
      </c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</row>
    <row r="78" spans="1:60">
      <c r="A78" s="26">
        <f t="shared" si="8"/>
        <v>50</v>
      </c>
      <c r="E78" s="26" t="s">
        <v>225</v>
      </c>
      <c r="F78" s="25">
        <v>99</v>
      </c>
      <c r="G78" s="80" t="str">
        <f>VLOOKUP($F78,alloc,3)</f>
        <v>-</v>
      </c>
      <c r="H78" s="24">
        <f>'Taxes Class.'!K$23</f>
        <v>0</v>
      </c>
      <c r="I78" s="80">
        <f>$H78*VLOOKUP($F78,alloc,6)</f>
        <v>0</v>
      </c>
      <c r="J78" s="80">
        <f>$H78*VLOOKUP($F78,alloc,7)</f>
        <v>0</v>
      </c>
      <c r="K78" s="80">
        <f>$H78*VLOOKUP($F78,alloc,8)</f>
        <v>0</v>
      </c>
      <c r="L78" s="80">
        <f>$H78*VLOOKUP($F78,alloc,9)</f>
        <v>0</v>
      </c>
      <c r="M78" s="80">
        <f>$H78*VLOOKUP($F78,alloc,10)</f>
        <v>0</v>
      </c>
      <c r="N78" s="80">
        <f>$H78*VLOOKUP($F78,alloc,11)</f>
        <v>0</v>
      </c>
      <c r="O78" s="80">
        <f>$H78*VLOOKUP($F78,alloc,12)</f>
        <v>0</v>
      </c>
      <c r="P78" s="80">
        <f>$H78*VLOOKUP($F78,alloc,13)</f>
        <v>0</v>
      </c>
      <c r="Q78" s="80">
        <f>$H78*VLOOKUP($F78,alloc,14)</f>
        <v>0</v>
      </c>
      <c r="R78" s="80">
        <f>$H78*VLOOKUP($F78,alloc,15)</f>
        <v>0</v>
      </c>
      <c r="S78" s="80">
        <f>$H78*VLOOKUP($F78,alloc,16)</f>
        <v>0</v>
      </c>
      <c r="T78" s="80">
        <f>$H78*VLOOKUP($F78,alloc,17)</f>
        <v>0</v>
      </c>
      <c r="U78" s="80">
        <f>$H78*VLOOKUP($F78,alloc,18)</f>
        <v>0</v>
      </c>
      <c r="V78" s="80">
        <f>$H78*VLOOKUP($F78,alloc,19)</f>
        <v>0</v>
      </c>
      <c r="W78" s="80">
        <f>$H78*VLOOKUP($F78,alloc,20)</f>
        <v>0</v>
      </c>
      <c r="X78" s="24">
        <f>SUM(I78:W78)-H78</f>
        <v>0</v>
      </c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</row>
    <row r="79" spans="1:60">
      <c r="A79" s="26">
        <f t="shared" si="8"/>
        <v>51</v>
      </c>
      <c r="E79" s="24" t="s">
        <v>433</v>
      </c>
      <c r="F79" s="25">
        <v>1</v>
      </c>
      <c r="G79" s="80" t="str">
        <f>VLOOKUP($F79,alloc,3)</f>
        <v>Mcf</v>
      </c>
      <c r="H79" s="24">
        <f>'Taxes Class.'!K$24</f>
        <v>346933.84589933889</v>
      </c>
      <c r="I79" s="80">
        <f>$H79*VLOOKUP($F79,alloc,6)</f>
        <v>106536.42417356685</v>
      </c>
      <c r="J79" s="80">
        <f>$H79*VLOOKUP($F79,alloc,7)</f>
        <v>70169.112706559332</v>
      </c>
      <c r="K79" s="80">
        <f>$H79*VLOOKUP($F79,alloc,8)</f>
        <v>2831.4568064077553</v>
      </c>
      <c r="L79" s="80">
        <f>$H79*VLOOKUP($F79,alloc,9)</f>
        <v>78670.107894192188</v>
      </c>
      <c r="M79" s="80">
        <f>$H79*VLOOKUP($F79,alloc,10)</f>
        <v>88726.744318612778</v>
      </c>
      <c r="N79" s="80">
        <f>$H79*VLOOKUP($F79,alloc,11)</f>
        <v>0</v>
      </c>
      <c r="O79" s="80">
        <f>$H79*VLOOKUP($F79,alloc,12)</f>
        <v>0</v>
      </c>
      <c r="P79" s="80">
        <f>$H79*VLOOKUP($F79,alloc,13)</f>
        <v>0</v>
      </c>
      <c r="Q79" s="80">
        <f>$H79*VLOOKUP($F79,alloc,14)</f>
        <v>0</v>
      </c>
      <c r="R79" s="80">
        <f>$H79*VLOOKUP($F79,alloc,15)</f>
        <v>0</v>
      </c>
      <c r="S79" s="80">
        <f>$H79*VLOOKUP($F79,alloc,16)</f>
        <v>0</v>
      </c>
      <c r="T79" s="80">
        <f>$H79*VLOOKUP($F79,alloc,17)</f>
        <v>0</v>
      </c>
      <c r="U79" s="80">
        <f>$H79*VLOOKUP($F79,alloc,18)</f>
        <v>0</v>
      </c>
      <c r="V79" s="80">
        <f>$H79*VLOOKUP($F79,alloc,19)</f>
        <v>0</v>
      </c>
      <c r="W79" s="80">
        <f>$H79*VLOOKUP($F79,alloc,20)</f>
        <v>0</v>
      </c>
      <c r="X79" s="24">
        <f>SUM(I79:W79)-H79</f>
        <v>0</v>
      </c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</row>
    <row r="80" spans="1:60">
      <c r="A80" s="26">
        <f t="shared" si="8"/>
        <v>52</v>
      </c>
      <c r="D80" s="26" t="s">
        <v>224</v>
      </c>
      <c r="G80" s="80"/>
      <c r="H80" s="24">
        <f>'Taxes Class.'!K$25</f>
        <v>346933.84589933889</v>
      </c>
      <c r="I80" s="80">
        <f t="shared" ref="I80:W80" si="10">SUM(I77:I79)</f>
        <v>106536.42417356685</v>
      </c>
      <c r="J80" s="80">
        <f t="shared" si="10"/>
        <v>70169.112706559332</v>
      </c>
      <c r="K80" s="80">
        <f t="shared" si="10"/>
        <v>2831.4568064077553</v>
      </c>
      <c r="L80" s="80">
        <f t="shared" si="10"/>
        <v>78670.107894192188</v>
      </c>
      <c r="M80" s="80">
        <f t="shared" si="10"/>
        <v>88726.744318612778</v>
      </c>
      <c r="N80" s="80">
        <f t="shared" si="10"/>
        <v>0</v>
      </c>
      <c r="O80" s="80">
        <f t="shared" si="10"/>
        <v>0</v>
      </c>
      <c r="P80" s="80">
        <f t="shared" si="10"/>
        <v>0</v>
      </c>
      <c r="Q80" s="80">
        <f t="shared" si="10"/>
        <v>0</v>
      </c>
      <c r="R80" s="80">
        <f t="shared" si="10"/>
        <v>0</v>
      </c>
      <c r="S80" s="80">
        <f t="shared" si="10"/>
        <v>0</v>
      </c>
      <c r="T80" s="80">
        <f t="shared" si="10"/>
        <v>0</v>
      </c>
      <c r="U80" s="80">
        <f t="shared" si="10"/>
        <v>0</v>
      </c>
      <c r="V80" s="80">
        <f t="shared" si="10"/>
        <v>0</v>
      </c>
      <c r="W80" s="80">
        <f t="shared" si="10"/>
        <v>0</v>
      </c>
      <c r="X80" s="24">
        <f>SUM(I80:W80)-H80</f>
        <v>0</v>
      </c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</row>
    <row r="81" spans="1:60">
      <c r="A81" s="26">
        <f t="shared" si="8"/>
        <v>53</v>
      </c>
      <c r="G81" s="80"/>
      <c r="H81" s="24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</row>
    <row r="82" spans="1:60">
      <c r="A82" s="26">
        <f t="shared" si="8"/>
        <v>54</v>
      </c>
      <c r="C82" s="26" t="s">
        <v>223</v>
      </c>
      <c r="G82" s="80"/>
      <c r="H82" s="24">
        <f>'Taxes Class.'!K$27</f>
        <v>1302868.5982186494</v>
      </c>
      <c r="I82" s="80">
        <f>I74+I80</f>
        <v>655614.55523675366</v>
      </c>
      <c r="J82" s="80">
        <f t="shared" ref="J82:W82" si="11">J74+J80</f>
        <v>429727.86273703002</v>
      </c>
      <c r="K82" s="80">
        <f t="shared" si="11"/>
        <v>13175.495925289331</v>
      </c>
      <c r="L82" s="80">
        <f t="shared" si="11"/>
        <v>96892.637093928439</v>
      </c>
      <c r="M82" s="80">
        <f t="shared" si="11"/>
        <v>107458.04722564807</v>
      </c>
      <c r="N82" s="80">
        <f t="shared" si="11"/>
        <v>0</v>
      </c>
      <c r="O82" s="80">
        <f t="shared" si="11"/>
        <v>0</v>
      </c>
      <c r="P82" s="80">
        <f t="shared" si="11"/>
        <v>0</v>
      </c>
      <c r="Q82" s="80">
        <f t="shared" si="11"/>
        <v>0</v>
      </c>
      <c r="R82" s="80">
        <f t="shared" si="11"/>
        <v>0</v>
      </c>
      <c r="S82" s="80">
        <f t="shared" si="11"/>
        <v>0</v>
      </c>
      <c r="T82" s="80">
        <f t="shared" si="11"/>
        <v>0</v>
      </c>
      <c r="U82" s="80">
        <f t="shared" si="11"/>
        <v>0</v>
      </c>
      <c r="V82" s="80">
        <f t="shared" si="11"/>
        <v>0</v>
      </c>
      <c r="W82" s="80">
        <f t="shared" si="11"/>
        <v>0</v>
      </c>
      <c r="X82" s="24">
        <f>SUM(I82:W82)-H82</f>
        <v>0</v>
      </c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</row>
    <row r="83" spans="1:60">
      <c r="A83" s="26">
        <f t="shared" si="8"/>
        <v>55</v>
      </c>
      <c r="G83" s="80"/>
      <c r="H83" s="24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</row>
    <row r="84" spans="1:60">
      <c r="A84" s="26">
        <f t="shared" si="8"/>
        <v>56</v>
      </c>
      <c r="G84" s="80"/>
      <c r="H84" s="24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</row>
    <row r="85" spans="1:60">
      <c r="A85" s="26">
        <f t="shared" si="8"/>
        <v>57</v>
      </c>
      <c r="C85" s="26" t="s">
        <v>434</v>
      </c>
      <c r="F85" s="25">
        <v>19.600000000000001</v>
      </c>
      <c r="G85" s="80" t="str">
        <f>VLOOKUP($F85,alloc,3)</f>
        <v>Rate Base - Comm</v>
      </c>
      <c r="H85" s="24">
        <f>'Taxes Class.'!K$30</f>
        <v>-157770.49439536137</v>
      </c>
      <c r="I85" s="80">
        <f>$H85*VLOOKUP($F85,alloc,6)</f>
        <v>-153736.98304083582</v>
      </c>
      <c r="J85" s="80">
        <f>$H85*VLOOKUP($F85,alloc,7)</f>
        <v>-103565.29553413308</v>
      </c>
      <c r="K85" s="80">
        <f>$H85*VLOOKUP($F85,alloc,8)</f>
        <v>-2922.4778353380698</v>
      </c>
      <c r="L85" s="80">
        <f>$H85*VLOOKUP($F85,alloc,9)</f>
        <v>48953.036169625251</v>
      </c>
      <c r="M85" s="80">
        <f>$H85*VLOOKUP($F85,alloc,10)</f>
        <v>53501.225845320405</v>
      </c>
      <c r="N85" s="80">
        <f>$H85*VLOOKUP($F85,alloc,11)</f>
        <v>0</v>
      </c>
      <c r="O85" s="80">
        <f>$H85*VLOOKUP($F85,alloc,12)</f>
        <v>0</v>
      </c>
      <c r="P85" s="80">
        <f>$H85*VLOOKUP($F85,alloc,13)</f>
        <v>0</v>
      </c>
      <c r="Q85" s="80">
        <f>$H85*VLOOKUP($F85,alloc,14)</f>
        <v>0</v>
      </c>
      <c r="R85" s="80">
        <f>$H85*VLOOKUP($F85,alloc,15)</f>
        <v>0</v>
      </c>
      <c r="S85" s="80">
        <f>$H85*VLOOKUP($F85,alloc,16)</f>
        <v>0</v>
      </c>
      <c r="T85" s="80">
        <f>$H85*VLOOKUP($F85,alloc,17)</f>
        <v>0</v>
      </c>
      <c r="U85" s="80">
        <f>$H85*VLOOKUP($F85,alloc,18)</f>
        <v>0</v>
      </c>
      <c r="V85" s="80">
        <f>$H85*VLOOKUP($F85,alloc,19)</f>
        <v>0</v>
      </c>
      <c r="W85" s="80">
        <f>$H85*VLOOKUP($F85,alloc,20)</f>
        <v>0</v>
      </c>
      <c r="X85" s="24">
        <f>SUM(I85:W85)-H85</f>
        <v>0</v>
      </c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</row>
    <row r="86" spans="1:60">
      <c r="A86" s="26">
        <f t="shared" si="8"/>
        <v>58</v>
      </c>
      <c r="G86" s="80"/>
      <c r="H86" s="24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</row>
    <row r="87" spans="1:60">
      <c r="A87" s="26">
        <f t="shared" si="8"/>
        <v>59</v>
      </c>
      <c r="C87" s="26" t="s">
        <v>567</v>
      </c>
      <c r="F87" s="25">
        <v>20.6</v>
      </c>
      <c r="G87" s="80" t="str">
        <f>VLOOKUP($F87,alloc,3)</f>
        <v>Cost of Service - Comm</v>
      </c>
      <c r="H87" s="24">
        <f>'Taxes Class.'!K$32</f>
        <v>-2197025.6811812404</v>
      </c>
      <c r="I87" s="80">
        <f>$H87*VLOOKUP($F87,alloc,6)</f>
        <v>-1289467.525770769</v>
      </c>
      <c r="J87" s="80">
        <f>$H87*VLOOKUP($F87,alloc,7)</f>
        <v>-849125.5555162821</v>
      </c>
      <c r="K87" s="80">
        <f>$H87*VLOOKUP($F87,alloc,8)</f>
        <v>-24946.769692565795</v>
      </c>
      <c r="L87" s="80">
        <f>$H87*VLOOKUP($F87,alloc,9)</f>
        <v>-16025.759012134582</v>
      </c>
      <c r="M87" s="80">
        <f>$H87*VLOOKUP($F87,alloc,10)</f>
        <v>-17460.071189489026</v>
      </c>
      <c r="N87" s="80">
        <f>$H87*VLOOKUP($F87,alloc,11)</f>
        <v>0</v>
      </c>
      <c r="O87" s="80">
        <f>$H87*VLOOKUP($F87,alloc,12)</f>
        <v>0</v>
      </c>
      <c r="P87" s="80">
        <f>$H87*VLOOKUP($F87,alloc,13)</f>
        <v>0</v>
      </c>
      <c r="Q87" s="80">
        <f>$H87*VLOOKUP($F87,alloc,14)</f>
        <v>0</v>
      </c>
      <c r="R87" s="80">
        <f>$H87*VLOOKUP($F87,alloc,15)</f>
        <v>0</v>
      </c>
      <c r="S87" s="80">
        <f>$H87*VLOOKUP($F87,alloc,16)</f>
        <v>0</v>
      </c>
      <c r="T87" s="80">
        <f>$H87*VLOOKUP($F87,alloc,17)</f>
        <v>0</v>
      </c>
      <c r="U87" s="80">
        <f>$H87*VLOOKUP($F87,alloc,18)</f>
        <v>0</v>
      </c>
      <c r="V87" s="80">
        <f>$H87*VLOOKUP($F87,alloc,19)</f>
        <v>0</v>
      </c>
      <c r="W87" s="80">
        <f>$H87*VLOOKUP($F87,alloc,20)</f>
        <v>0</v>
      </c>
      <c r="X87" s="24">
        <f>SUM(I87:W87)-H87</f>
        <v>0</v>
      </c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</row>
    <row r="88" spans="1:60">
      <c r="E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</row>
    <row r="89" spans="1:60">
      <c r="E89" s="79" t="s">
        <v>48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</row>
    <row r="90" spans="1:60">
      <c r="E90" s="79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</row>
    <row r="91" spans="1:60">
      <c r="E91" s="79"/>
      <c r="G91" s="24"/>
      <c r="M91" s="79"/>
      <c r="N91" s="79"/>
      <c r="P91" s="27"/>
      <c r="Q91" s="27"/>
      <c r="R91" s="27"/>
      <c r="S91" s="27"/>
      <c r="T91" s="27"/>
      <c r="U91" s="27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</row>
    <row r="92" spans="1:60">
      <c r="E92" s="24"/>
      <c r="G92" s="24"/>
      <c r="I92" s="24"/>
      <c r="J92" s="79"/>
      <c r="K92" s="79"/>
      <c r="L92" s="79"/>
      <c r="M92" s="27"/>
      <c r="N92" s="27"/>
      <c r="O92" s="79"/>
      <c r="P92" s="79"/>
      <c r="Q92" s="79"/>
      <c r="R92" s="79"/>
      <c r="S92" s="79"/>
      <c r="T92" s="79"/>
      <c r="U92" s="79"/>
      <c r="V92" s="79"/>
      <c r="W92" s="79"/>
      <c r="X92" s="79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</row>
    <row r="93" spans="1:60">
      <c r="A93" s="79" t="s">
        <v>290</v>
      </c>
      <c r="E93" s="24"/>
      <c r="F93" s="78" t="s">
        <v>38</v>
      </c>
      <c r="G93" s="82" t="s">
        <v>38</v>
      </c>
      <c r="H93" s="27" t="s">
        <v>1</v>
      </c>
      <c r="I93" s="2" t="s">
        <v>56</v>
      </c>
      <c r="J93" s="2" t="s">
        <v>543</v>
      </c>
      <c r="K93" s="2" t="s">
        <v>543</v>
      </c>
      <c r="L93" s="42" t="s">
        <v>544</v>
      </c>
      <c r="M93" s="42" t="s">
        <v>544</v>
      </c>
      <c r="N93" s="27"/>
      <c r="O93" s="27"/>
      <c r="P93" s="27"/>
      <c r="Q93" s="27"/>
      <c r="R93" s="27"/>
      <c r="S93" s="79"/>
      <c r="T93" s="79"/>
      <c r="U93" s="79"/>
      <c r="V93" s="27"/>
      <c r="W93" s="27"/>
      <c r="X93" s="27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</row>
    <row r="94" spans="1:60">
      <c r="A94" s="79" t="s">
        <v>289</v>
      </c>
      <c r="E94" s="24"/>
      <c r="F94" s="78" t="s">
        <v>39</v>
      </c>
      <c r="G94" s="82" t="s">
        <v>21</v>
      </c>
      <c r="H94" s="27" t="s">
        <v>2</v>
      </c>
      <c r="I94" s="2" t="s">
        <v>464</v>
      </c>
      <c r="J94" s="42" t="s">
        <v>545</v>
      </c>
      <c r="K94" s="42" t="s">
        <v>546</v>
      </c>
      <c r="L94" s="42" t="s">
        <v>545</v>
      </c>
      <c r="M94" s="42" t="s">
        <v>546</v>
      </c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</row>
    <row r="95" spans="1:60">
      <c r="A95" s="26">
        <v>58</v>
      </c>
      <c r="C95" s="26" t="s">
        <v>117</v>
      </c>
      <c r="F95" s="25"/>
      <c r="G95" s="80"/>
      <c r="H95" s="24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</row>
    <row r="96" spans="1:60">
      <c r="A96" s="26">
        <f t="shared" si="8"/>
        <v>59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</row>
    <row r="97" spans="1:60">
      <c r="A97" s="26">
        <f t="shared" si="8"/>
        <v>60</v>
      </c>
      <c r="D97" s="26" t="s">
        <v>221</v>
      </c>
      <c r="F97" s="25"/>
      <c r="G97" s="80"/>
      <c r="H97" s="24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</row>
    <row r="98" spans="1:60">
      <c r="A98" s="26">
        <f t="shared" si="8"/>
        <v>61</v>
      </c>
      <c r="E98" s="26" t="s">
        <v>429</v>
      </c>
      <c r="F98" s="25"/>
      <c r="G98" s="80"/>
      <c r="H98" s="24">
        <f>'Taxes Class.'!F$15</f>
        <v>949970.93013761623</v>
      </c>
      <c r="I98" s="80">
        <f t="shared" ref="I98:W98" si="12">I14+I42+I70</f>
        <v>579517.97116790339</v>
      </c>
      <c r="J98" s="80">
        <f t="shared" si="12"/>
        <v>325129.51344485942</v>
      </c>
      <c r="K98" s="80">
        <f t="shared" si="12"/>
        <v>8744.4192789722692</v>
      </c>
      <c r="L98" s="80">
        <f t="shared" si="12"/>
        <v>19072.746818969197</v>
      </c>
      <c r="M98" s="80">
        <f t="shared" si="12"/>
        <v>17506.279426911977</v>
      </c>
      <c r="N98" s="80">
        <f t="shared" si="12"/>
        <v>0</v>
      </c>
      <c r="O98" s="80">
        <f t="shared" si="12"/>
        <v>0</v>
      </c>
      <c r="P98" s="80">
        <f t="shared" si="12"/>
        <v>0</v>
      </c>
      <c r="Q98" s="80">
        <f t="shared" si="12"/>
        <v>0</v>
      </c>
      <c r="R98" s="80">
        <f t="shared" si="12"/>
        <v>0</v>
      </c>
      <c r="S98" s="80">
        <f t="shared" si="12"/>
        <v>0</v>
      </c>
      <c r="T98" s="80">
        <f t="shared" si="12"/>
        <v>0</v>
      </c>
      <c r="U98" s="80">
        <f t="shared" si="12"/>
        <v>0</v>
      </c>
      <c r="V98" s="80">
        <f t="shared" si="12"/>
        <v>0</v>
      </c>
      <c r="W98" s="80">
        <f t="shared" si="12"/>
        <v>0</v>
      </c>
      <c r="X98" s="24">
        <f>SUM(I98:W98)-H98</f>
        <v>0</v>
      </c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</row>
    <row r="99" spans="1:60">
      <c r="A99" s="26">
        <f t="shared" si="8"/>
        <v>62</v>
      </c>
      <c r="E99" s="26" t="s">
        <v>430</v>
      </c>
      <c r="F99" s="25"/>
      <c r="G99" s="80"/>
      <c r="H99" s="24">
        <f>'Taxes Class.'!F$16</f>
        <v>8704236.988188887</v>
      </c>
      <c r="I99" s="80">
        <f t="shared" ref="I99:W99" si="13">I15+I43+I71</f>
        <v>5766247.2146990113</v>
      </c>
      <c r="J99" s="80">
        <f t="shared" si="13"/>
        <v>1814945.3928950026</v>
      </c>
      <c r="K99" s="80">
        <f t="shared" si="13"/>
        <v>23005.179159094634</v>
      </c>
      <c r="L99" s="80">
        <f t="shared" si="13"/>
        <v>577997.70133700548</v>
      </c>
      <c r="M99" s="80">
        <f t="shared" si="13"/>
        <v>522041.50009877299</v>
      </c>
      <c r="N99" s="80">
        <f t="shared" si="13"/>
        <v>0</v>
      </c>
      <c r="O99" s="80">
        <f t="shared" si="13"/>
        <v>0</v>
      </c>
      <c r="P99" s="80">
        <f t="shared" si="13"/>
        <v>0</v>
      </c>
      <c r="Q99" s="80">
        <f t="shared" si="13"/>
        <v>0</v>
      </c>
      <c r="R99" s="80">
        <f t="shared" si="13"/>
        <v>0</v>
      </c>
      <c r="S99" s="80">
        <f t="shared" si="13"/>
        <v>0</v>
      </c>
      <c r="T99" s="80">
        <f t="shared" si="13"/>
        <v>0</v>
      </c>
      <c r="U99" s="80">
        <f t="shared" si="13"/>
        <v>0</v>
      </c>
      <c r="V99" s="80">
        <f t="shared" si="13"/>
        <v>0</v>
      </c>
      <c r="W99" s="80">
        <f t="shared" si="13"/>
        <v>0</v>
      </c>
      <c r="X99" s="24">
        <f>SUM(I99:W99)-H99</f>
        <v>0</v>
      </c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</row>
    <row r="100" spans="1:60">
      <c r="A100" s="26">
        <f t="shared" si="8"/>
        <v>63</v>
      </c>
      <c r="E100" s="26" t="s">
        <v>431</v>
      </c>
      <c r="F100" s="25"/>
      <c r="G100" s="80"/>
      <c r="H100" s="24">
        <f>'Taxes Class.'!F$17</f>
        <v>145406</v>
      </c>
      <c r="I100" s="80">
        <f t="shared" ref="I100:W100" si="14">I16+I44+I72</f>
        <v>88703.124950816302</v>
      </c>
      <c r="J100" s="80">
        <f t="shared" si="14"/>
        <v>49765.503903487544</v>
      </c>
      <c r="K100" s="80">
        <f t="shared" si="14"/>
        <v>1338.4525666422753</v>
      </c>
      <c r="L100" s="80">
        <f t="shared" si="14"/>
        <v>2919.3438830357527</v>
      </c>
      <c r="M100" s="80">
        <f t="shared" si="14"/>
        <v>2679.5746960181295</v>
      </c>
      <c r="N100" s="80">
        <f t="shared" si="14"/>
        <v>0</v>
      </c>
      <c r="O100" s="80">
        <f t="shared" si="14"/>
        <v>0</v>
      </c>
      <c r="P100" s="80">
        <f t="shared" si="14"/>
        <v>0</v>
      </c>
      <c r="Q100" s="80">
        <f t="shared" si="14"/>
        <v>0</v>
      </c>
      <c r="R100" s="80">
        <f t="shared" si="14"/>
        <v>0</v>
      </c>
      <c r="S100" s="80">
        <f t="shared" si="14"/>
        <v>0</v>
      </c>
      <c r="T100" s="80">
        <f t="shared" si="14"/>
        <v>0</v>
      </c>
      <c r="U100" s="80">
        <f t="shared" si="14"/>
        <v>0</v>
      </c>
      <c r="V100" s="80">
        <f t="shared" si="14"/>
        <v>0</v>
      </c>
      <c r="W100" s="80">
        <f t="shared" si="14"/>
        <v>0</v>
      </c>
      <c r="X100" s="24">
        <f>SUM(I100:W100)-H100</f>
        <v>0</v>
      </c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</row>
    <row r="101" spans="1:60">
      <c r="A101" s="26">
        <f t="shared" si="8"/>
        <v>64</v>
      </c>
      <c r="E101" s="26" t="s">
        <v>432</v>
      </c>
      <c r="F101" s="25"/>
      <c r="G101" s="80"/>
      <c r="H101" s="24">
        <f>'Taxes Class.'!F$18</f>
        <v>86008.028021105085</v>
      </c>
      <c r="I101" s="80">
        <f t="shared" ref="I101:W101" si="15">I17+I45+I73</f>
        <v>52468.129625527115</v>
      </c>
      <c r="J101" s="80">
        <f t="shared" si="15"/>
        <v>29436.425279669143</v>
      </c>
      <c r="K101" s="80">
        <f t="shared" si="15"/>
        <v>791.69818203298917</v>
      </c>
      <c r="L101" s="80">
        <f t="shared" si="15"/>
        <v>1726.7995164943729</v>
      </c>
      <c r="M101" s="80">
        <f t="shared" si="15"/>
        <v>1584.9754173814797</v>
      </c>
      <c r="N101" s="80">
        <f t="shared" si="15"/>
        <v>0</v>
      </c>
      <c r="O101" s="80">
        <f t="shared" si="15"/>
        <v>0</v>
      </c>
      <c r="P101" s="80">
        <f t="shared" si="15"/>
        <v>0</v>
      </c>
      <c r="Q101" s="80">
        <f t="shared" si="15"/>
        <v>0</v>
      </c>
      <c r="R101" s="80">
        <f t="shared" si="15"/>
        <v>0</v>
      </c>
      <c r="S101" s="80">
        <f t="shared" si="15"/>
        <v>0</v>
      </c>
      <c r="T101" s="80">
        <f t="shared" si="15"/>
        <v>0</v>
      </c>
      <c r="U101" s="80">
        <f t="shared" si="15"/>
        <v>0</v>
      </c>
      <c r="V101" s="80">
        <f t="shared" si="15"/>
        <v>0</v>
      </c>
      <c r="W101" s="80">
        <f t="shared" si="15"/>
        <v>0</v>
      </c>
      <c r="X101" s="24">
        <f>SUM(I101:W101)-H101</f>
        <v>0</v>
      </c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</row>
    <row r="102" spans="1:60">
      <c r="A102" s="26">
        <f t="shared" si="8"/>
        <v>65</v>
      </c>
      <c r="D102" s="26" t="s">
        <v>222</v>
      </c>
      <c r="G102" s="24"/>
      <c r="H102" s="24">
        <f>'Taxes Class.'!F$19</f>
        <v>9885621.9463476073</v>
      </c>
      <c r="I102" s="80">
        <f t="shared" ref="I102:W102" si="16">I18+I46+I74</f>
        <v>6486936.4404432578</v>
      </c>
      <c r="J102" s="80">
        <f t="shared" si="16"/>
        <v>2219276.8355230186</v>
      </c>
      <c r="K102" s="80">
        <f t="shared" si="16"/>
        <v>33879.74918674217</v>
      </c>
      <c r="L102" s="80">
        <f t="shared" si="16"/>
        <v>601716.59155550494</v>
      </c>
      <c r="M102" s="80">
        <f t="shared" si="16"/>
        <v>543812.32963908452</v>
      </c>
      <c r="N102" s="80">
        <f t="shared" si="16"/>
        <v>0</v>
      </c>
      <c r="O102" s="80">
        <f t="shared" si="16"/>
        <v>0</v>
      </c>
      <c r="P102" s="80">
        <f t="shared" si="16"/>
        <v>0</v>
      </c>
      <c r="Q102" s="80">
        <f t="shared" si="16"/>
        <v>0</v>
      </c>
      <c r="R102" s="80">
        <f t="shared" si="16"/>
        <v>0</v>
      </c>
      <c r="S102" s="80">
        <f t="shared" si="16"/>
        <v>0</v>
      </c>
      <c r="T102" s="80">
        <f t="shared" si="16"/>
        <v>0</v>
      </c>
      <c r="U102" s="80">
        <f t="shared" si="16"/>
        <v>0</v>
      </c>
      <c r="V102" s="80">
        <f t="shared" si="16"/>
        <v>0</v>
      </c>
      <c r="W102" s="80">
        <f t="shared" si="16"/>
        <v>0</v>
      </c>
      <c r="X102" s="24">
        <f>SUM(I102:W102)-H102</f>
        <v>0</v>
      </c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</row>
    <row r="103" spans="1:60">
      <c r="A103" s="26">
        <f t="shared" si="8"/>
        <v>66</v>
      </c>
      <c r="G103" s="80"/>
      <c r="H103" s="24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</row>
    <row r="104" spans="1:60">
      <c r="A104" s="26">
        <f t="shared" si="8"/>
        <v>67</v>
      </c>
      <c r="D104" s="26" t="s">
        <v>220</v>
      </c>
      <c r="G104" s="80"/>
      <c r="H104" s="24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</row>
    <row r="105" spans="1:60">
      <c r="A105" s="26">
        <f t="shared" si="8"/>
        <v>68</v>
      </c>
      <c r="E105" s="26" t="s">
        <v>226</v>
      </c>
      <c r="F105" s="25"/>
      <c r="G105" s="80"/>
      <c r="H105" s="24">
        <f>'Taxes Class.'!F$22</f>
        <v>0</v>
      </c>
      <c r="I105" s="80">
        <f t="shared" ref="I105:W105" si="17">I21+I49+I77</f>
        <v>0</v>
      </c>
      <c r="J105" s="80">
        <f t="shared" si="17"/>
        <v>0</v>
      </c>
      <c r="K105" s="80">
        <f t="shared" si="17"/>
        <v>0</v>
      </c>
      <c r="L105" s="80">
        <f t="shared" si="17"/>
        <v>0</v>
      </c>
      <c r="M105" s="80">
        <f t="shared" si="17"/>
        <v>0</v>
      </c>
      <c r="N105" s="80">
        <f t="shared" si="17"/>
        <v>0</v>
      </c>
      <c r="O105" s="80">
        <f t="shared" si="17"/>
        <v>0</v>
      </c>
      <c r="P105" s="80">
        <f t="shared" si="17"/>
        <v>0</v>
      </c>
      <c r="Q105" s="80">
        <f t="shared" si="17"/>
        <v>0</v>
      </c>
      <c r="R105" s="80">
        <f t="shared" si="17"/>
        <v>0</v>
      </c>
      <c r="S105" s="80">
        <f t="shared" si="17"/>
        <v>0</v>
      </c>
      <c r="T105" s="80">
        <f t="shared" si="17"/>
        <v>0</v>
      </c>
      <c r="U105" s="80">
        <f t="shared" si="17"/>
        <v>0</v>
      </c>
      <c r="V105" s="80">
        <f t="shared" si="17"/>
        <v>0</v>
      </c>
      <c r="W105" s="80">
        <f t="shared" si="17"/>
        <v>0</v>
      </c>
      <c r="X105" s="24">
        <f>SUM(I105:W105)-H105</f>
        <v>0</v>
      </c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</row>
    <row r="106" spans="1:60">
      <c r="A106" s="26">
        <f t="shared" si="8"/>
        <v>69</v>
      </c>
      <c r="C106" s="127" t="s">
        <v>243</v>
      </c>
      <c r="E106" s="26" t="s">
        <v>225</v>
      </c>
      <c r="F106" s="25"/>
      <c r="G106" s="80"/>
      <c r="H106" s="24">
        <f>'Taxes Class.'!F$23</f>
        <v>0</v>
      </c>
      <c r="I106" s="80">
        <f t="shared" ref="I106:W106" si="18">I22+I50+I78</f>
        <v>0</v>
      </c>
      <c r="J106" s="80">
        <f t="shared" si="18"/>
        <v>0</v>
      </c>
      <c r="K106" s="80">
        <f t="shared" si="18"/>
        <v>0</v>
      </c>
      <c r="L106" s="80">
        <f t="shared" si="18"/>
        <v>0</v>
      </c>
      <c r="M106" s="80">
        <f t="shared" si="18"/>
        <v>0</v>
      </c>
      <c r="N106" s="80">
        <f t="shared" si="18"/>
        <v>0</v>
      </c>
      <c r="O106" s="80">
        <f t="shared" si="18"/>
        <v>0</v>
      </c>
      <c r="P106" s="80">
        <f t="shared" si="18"/>
        <v>0</v>
      </c>
      <c r="Q106" s="80">
        <f t="shared" si="18"/>
        <v>0</v>
      </c>
      <c r="R106" s="80">
        <f t="shared" si="18"/>
        <v>0</v>
      </c>
      <c r="S106" s="80">
        <f t="shared" si="18"/>
        <v>0</v>
      </c>
      <c r="T106" s="80">
        <f t="shared" si="18"/>
        <v>0</v>
      </c>
      <c r="U106" s="80">
        <f t="shared" si="18"/>
        <v>0</v>
      </c>
      <c r="V106" s="80">
        <f t="shared" si="18"/>
        <v>0</v>
      </c>
      <c r="W106" s="80">
        <f t="shared" si="18"/>
        <v>0</v>
      </c>
      <c r="X106" s="24">
        <f>SUM(I106:W106)-H106</f>
        <v>0</v>
      </c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</row>
    <row r="107" spans="1:60">
      <c r="A107" s="26">
        <f t="shared" si="8"/>
        <v>70</v>
      </c>
      <c r="E107" s="24" t="s">
        <v>433</v>
      </c>
      <c r="F107" s="25"/>
      <c r="G107" s="80"/>
      <c r="H107" s="24">
        <f>'Taxes Class.'!F$24</f>
        <v>346933.84589933889</v>
      </c>
      <c r="I107" s="80">
        <f t="shared" ref="I107:W107" si="19">I23+I51+I79</f>
        <v>106536.42417356685</v>
      </c>
      <c r="J107" s="80">
        <f t="shared" si="19"/>
        <v>70169.112706559332</v>
      </c>
      <c r="K107" s="80">
        <f t="shared" si="19"/>
        <v>2831.4568064077553</v>
      </c>
      <c r="L107" s="80">
        <f t="shared" si="19"/>
        <v>78670.107894192188</v>
      </c>
      <c r="M107" s="80">
        <f t="shared" si="19"/>
        <v>88726.744318612778</v>
      </c>
      <c r="N107" s="80">
        <f t="shared" si="19"/>
        <v>0</v>
      </c>
      <c r="O107" s="80">
        <f t="shared" si="19"/>
        <v>0</v>
      </c>
      <c r="P107" s="80">
        <f t="shared" si="19"/>
        <v>0</v>
      </c>
      <c r="Q107" s="80">
        <f t="shared" si="19"/>
        <v>0</v>
      </c>
      <c r="R107" s="80">
        <f t="shared" si="19"/>
        <v>0</v>
      </c>
      <c r="S107" s="80">
        <f t="shared" si="19"/>
        <v>0</v>
      </c>
      <c r="T107" s="80">
        <f t="shared" si="19"/>
        <v>0</v>
      </c>
      <c r="U107" s="80">
        <f t="shared" si="19"/>
        <v>0</v>
      </c>
      <c r="V107" s="80">
        <f t="shared" si="19"/>
        <v>0</v>
      </c>
      <c r="W107" s="80">
        <f t="shared" si="19"/>
        <v>0</v>
      </c>
      <c r="X107" s="24">
        <f>SUM(I107:W107)-H107</f>
        <v>0</v>
      </c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</row>
    <row r="108" spans="1:60">
      <c r="A108" s="26">
        <f t="shared" si="8"/>
        <v>71</v>
      </c>
      <c r="D108" s="26" t="s">
        <v>224</v>
      </c>
      <c r="G108" s="80"/>
      <c r="H108" s="24">
        <f>'Taxes Class.'!F$25</f>
        <v>346933.84589933889</v>
      </c>
      <c r="I108" s="80">
        <f t="shared" ref="I108:W108" si="20">I24+I52+I80</f>
        <v>106536.42417356685</v>
      </c>
      <c r="J108" s="80">
        <f t="shared" si="20"/>
        <v>70169.112706559332</v>
      </c>
      <c r="K108" s="80">
        <f t="shared" si="20"/>
        <v>2831.4568064077553</v>
      </c>
      <c r="L108" s="80">
        <f t="shared" si="20"/>
        <v>78670.107894192188</v>
      </c>
      <c r="M108" s="80">
        <f t="shared" si="20"/>
        <v>88726.744318612778</v>
      </c>
      <c r="N108" s="80">
        <f t="shared" si="20"/>
        <v>0</v>
      </c>
      <c r="O108" s="80">
        <f t="shared" si="20"/>
        <v>0</v>
      </c>
      <c r="P108" s="80">
        <f t="shared" si="20"/>
        <v>0</v>
      </c>
      <c r="Q108" s="80">
        <f t="shared" si="20"/>
        <v>0</v>
      </c>
      <c r="R108" s="80">
        <f t="shared" si="20"/>
        <v>0</v>
      </c>
      <c r="S108" s="80">
        <f t="shared" si="20"/>
        <v>0</v>
      </c>
      <c r="T108" s="80">
        <f t="shared" si="20"/>
        <v>0</v>
      </c>
      <c r="U108" s="80">
        <f t="shared" si="20"/>
        <v>0</v>
      </c>
      <c r="V108" s="80">
        <f t="shared" si="20"/>
        <v>0</v>
      </c>
      <c r="W108" s="80">
        <f t="shared" si="20"/>
        <v>0</v>
      </c>
      <c r="X108" s="24">
        <f>SUM(I108:W108)-H108</f>
        <v>0</v>
      </c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</row>
    <row r="109" spans="1:60">
      <c r="A109" s="26">
        <f t="shared" si="8"/>
        <v>72</v>
      </c>
      <c r="G109" s="80"/>
      <c r="H109" s="24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</row>
    <row r="110" spans="1:60">
      <c r="A110" s="26">
        <f t="shared" si="8"/>
        <v>73</v>
      </c>
      <c r="C110" s="26" t="s">
        <v>223</v>
      </c>
      <c r="G110" s="80"/>
      <c r="H110" s="24">
        <f>'Taxes Class.'!F$27</f>
        <v>10232555.792246947</v>
      </c>
      <c r="I110" s="80">
        <f t="shared" ref="I110:W110" si="21">I26+I54+I82</f>
        <v>6593472.8646168252</v>
      </c>
      <c r="J110" s="80">
        <f t="shared" si="21"/>
        <v>2289445.9482295783</v>
      </c>
      <c r="K110" s="80">
        <f t="shared" si="21"/>
        <v>36711.205993149924</v>
      </c>
      <c r="L110" s="80">
        <f t="shared" si="21"/>
        <v>680386.69944969704</v>
      </c>
      <c r="M110" s="80">
        <f t="shared" si="21"/>
        <v>632539.07395769726</v>
      </c>
      <c r="N110" s="80">
        <f t="shared" si="21"/>
        <v>0</v>
      </c>
      <c r="O110" s="80">
        <f t="shared" si="21"/>
        <v>0</v>
      </c>
      <c r="P110" s="80">
        <f t="shared" si="21"/>
        <v>0</v>
      </c>
      <c r="Q110" s="80">
        <f t="shared" si="21"/>
        <v>0</v>
      </c>
      <c r="R110" s="80">
        <f t="shared" si="21"/>
        <v>0</v>
      </c>
      <c r="S110" s="80">
        <f t="shared" si="21"/>
        <v>0</v>
      </c>
      <c r="T110" s="80">
        <f t="shared" si="21"/>
        <v>0</v>
      </c>
      <c r="U110" s="80">
        <f t="shared" si="21"/>
        <v>0</v>
      </c>
      <c r="V110" s="80">
        <f t="shared" si="21"/>
        <v>0</v>
      </c>
      <c r="W110" s="80">
        <f t="shared" si="21"/>
        <v>0</v>
      </c>
      <c r="X110" s="24">
        <f>SUM(I110:W110)-H110</f>
        <v>0</v>
      </c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</row>
    <row r="111" spans="1:60">
      <c r="A111" s="26">
        <f t="shared" si="8"/>
        <v>74</v>
      </c>
      <c r="G111" s="80"/>
      <c r="H111" s="24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</row>
    <row r="112" spans="1:60">
      <c r="A112" s="26">
        <f t="shared" si="8"/>
        <v>75</v>
      </c>
      <c r="G112" s="80"/>
      <c r="H112" s="24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</row>
    <row r="113" spans="1:60">
      <c r="A113" s="26">
        <f t="shared" si="8"/>
        <v>76</v>
      </c>
      <c r="C113" s="26" t="s">
        <v>434</v>
      </c>
      <c r="F113" s="25"/>
      <c r="G113" s="80"/>
      <c r="H113" s="24">
        <f>'Taxes Class.'!F$30</f>
        <v>10496657.164710725</v>
      </c>
      <c r="I113" s="80">
        <f t="shared" ref="I113:W113" si="22">I29+I57+I85</f>
        <v>6975737.4074686021</v>
      </c>
      <c r="J113" s="80">
        <f t="shared" si="22"/>
        <v>2047136.6573450128</v>
      </c>
      <c r="K113" s="80">
        <f t="shared" si="22"/>
        <v>25480.923562361007</v>
      </c>
      <c r="L113" s="80">
        <f t="shared" si="22"/>
        <v>756728.65103871399</v>
      </c>
      <c r="M113" s="80">
        <f t="shared" si="22"/>
        <v>691573.5252960315</v>
      </c>
      <c r="N113" s="80">
        <f t="shared" si="22"/>
        <v>0</v>
      </c>
      <c r="O113" s="80">
        <f t="shared" si="22"/>
        <v>0</v>
      </c>
      <c r="P113" s="80">
        <f t="shared" si="22"/>
        <v>0</v>
      </c>
      <c r="Q113" s="80">
        <f t="shared" si="22"/>
        <v>0</v>
      </c>
      <c r="R113" s="80">
        <f t="shared" si="22"/>
        <v>0</v>
      </c>
      <c r="S113" s="80">
        <f t="shared" si="22"/>
        <v>0</v>
      </c>
      <c r="T113" s="80">
        <f t="shared" si="22"/>
        <v>0</v>
      </c>
      <c r="U113" s="80">
        <f t="shared" si="22"/>
        <v>0</v>
      </c>
      <c r="V113" s="80">
        <f t="shared" si="22"/>
        <v>0</v>
      </c>
      <c r="W113" s="80">
        <f t="shared" si="22"/>
        <v>0</v>
      </c>
      <c r="X113" s="24">
        <f>SUM(I113:W113)-H113</f>
        <v>0</v>
      </c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</row>
    <row r="114" spans="1:60">
      <c r="A114" s="26">
        <f t="shared" si="8"/>
        <v>77</v>
      </c>
      <c r="G114" s="80"/>
      <c r="H114" s="24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</row>
    <row r="115" spans="1:60">
      <c r="A115" s="26">
        <f t="shared" si="8"/>
        <v>78</v>
      </c>
      <c r="C115" s="26" t="s">
        <v>567</v>
      </c>
      <c r="F115" s="25"/>
      <c r="G115" s="80"/>
      <c r="H115" s="24">
        <f>'Taxes Class.'!F$32</f>
        <v>-5406739.6866572099</v>
      </c>
      <c r="I115" s="80">
        <f>I31+I59+I87</f>
        <v>-3434200.6820201813</v>
      </c>
      <c r="J115" s="80">
        <f t="shared" ref="J115:W115" si="23">J31+J59+J87</f>
        <v>-1510341.0413247261</v>
      </c>
      <c r="K115" s="80">
        <f t="shared" si="23"/>
        <v>-33405.49789664759</v>
      </c>
      <c r="L115" s="80">
        <f t="shared" si="23"/>
        <v>-224076.08675827546</v>
      </c>
      <c r="M115" s="80">
        <f t="shared" si="23"/>
        <v>-204716.3786573796</v>
      </c>
      <c r="N115" s="80">
        <f t="shared" si="23"/>
        <v>0</v>
      </c>
      <c r="O115" s="80">
        <f t="shared" si="23"/>
        <v>0</v>
      </c>
      <c r="P115" s="80">
        <f t="shared" si="23"/>
        <v>0</v>
      </c>
      <c r="Q115" s="80">
        <f t="shared" si="23"/>
        <v>0</v>
      </c>
      <c r="R115" s="80">
        <f t="shared" si="23"/>
        <v>0</v>
      </c>
      <c r="S115" s="80">
        <f t="shared" si="23"/>
        <v>0</v>
      </c>
      <c r="T115" s="80">
        <f t="shared" si="23"/>
        <v>0</v>
      </c>
      <c r="U115" s="80">
        <f t="shared" si="23"/>
        <v>0</v>
      </c>
      <c r="V115" s="80">
        <f t="shared" si="23"/>
        <v>0</v>
      </c>
      <c r="W115" s="80">
        <f t="shared" si="23"/>
        <v>0</v>
      </c>
      <c r="X115" s="24">
        <f>SUM(I115:W115)-H115</f>
        <v>0</v>
      </c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</row>
    <row r="116" spans="1:60">
      <c r="E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</row>
    <row r="117" spans="1:60">
      <c r="E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</row>
    <row r="118" spans="1:60">
      <c r="E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</row>
    <row r="119" spans="1:60">
      <c r="E119" s="24"/>
      <c r="G119" s="24"/>
      <c r="H119" s="78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</row>
    <row r="120" spans="1:60">
      <c r="E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</row>
    <row r="121" spans="1:60">
      <c r="E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</row>
    <row r="122" spans="1:60">
      <c r="E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</row>
    <row r="123" spans="1:60">
      <c r="E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</row>
    <row r="124" spans="1:60">
      <c r="E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</row>
    <row r="125" spans="1:60">
      <c r="E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</row>
    <row r="126" spans="1:60">
      <c r="E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</row>
    <row r="127" spans="1:60">
      <c r="E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</row>
    <row r="128" spans="1:60">
      <c r="E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</row>
    <row r="129" spans="5:60">
      <c r="E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</row>
    <row r="130" spans="5:60">
      <c r="E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</row>
    <row r="131" spans="5:60">
      <c r="E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</row>
    <row r="132" spans="5:60">
      <c r="E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</row>
    <row r="133" spans="5:60">
      <c r="E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</row>
    <row r="134" spans="5:60">
      <c r="E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</row>
    <row r="135" spans="5:60">
      <c r="E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</row>
    <row r="136" spans="5:60">
      <c r="E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</row>
    <row r="137" spans="5:60">
      <c r="E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</row>
    <row r="138" spans="5:60">
      <c r="E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</row>
    <row r="139" spans="5:60">
      <c r="E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</row>
    <row r="140" spans="5:60">
      <c r="E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</row>
    <row r="141" spans="5:60">
      <c r="E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</row>
    <row r="142" spans="5:60">
      <c r="E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</row>
    <row r="143" spans="5:60">
      <c r="E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</row>
    <row r="144" spans="5:60">
      <c r="E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</row>
    <row r="145" spans="5:60">
      <c r="E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</row>
    <row r="146" spans="5:60">
      <c r="E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</row>
    <row r="147" spans="5:60">
      <c r="E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</row>
    <row r="148" spans="5:60">
      <c r="E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</row>
    <row r="149" spans="5:60">
      <c r="E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</row>
    <row r="150" spans="5:60">
      <c r="E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</row>
    <row r="151" spans="5:60">
      <c r="E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</row>
    <row r="152" spans="5:60">
      <c r="E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</row>
    <row r="153" spans="5:60">
      <c r="E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</row>
    <row r="154" spans="5:60">
      <c r="E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</row>
    <row r="155" spans="5:60">
      <c r="E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</row>
    <row r="156" spans="5:60">
      <c r="E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</row>
    <row r="157" spans="5:60">
      <c r="E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</row>
    <row r="158" spans="5:60">
      <c r="E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</row>
    <row r="159" spans="5:60">
      <c r="E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</row>
    <row r="160" spans="5:60">
      <c r="E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</row>
    <row r="161" spans="5:60">
      <c r="E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</row>
    <row r="162" spans="5:60">
      <c r="E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</row>
    <row r="163" spans="5:60">
      <c r="E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</row>
    <row r="164" spans="5:60">
      <c r="E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</row>
    <row r="165" spans="5:60">
      <c r="E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</row>
    <row r="166" spans="5:60">
      <c r="E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</row>
    <row r="167" spans="5:60">
      <c r="E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</row>
    <row r="168" spans="5:60">
      <c r="E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</row>
    <row r="169" spans="5:60">
      <c r="E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</row>
    <row r="170" spans="5:60">
      <c r="E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</row>
    <row r="171" spans="5:60">
      <c r="E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</row>
    <row r="172" spans="5:60">
      <c r="E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</row>
    <row r="173" spans="5:60">
      <c r="E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</row>
    <row r="174" spans="5:60">
      <c r="E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</row>
    <row r="175" spans="5:60">
      <c r="E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</row>
    <row r="176" spans="5:60">
      <c r="E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</row>
    <row r="177" spans="5:60">
      <c r="E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</row>
    <row r="178" spans="5:60">
      <c r="E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</row>
    <row r="179" spans="5:60">
      <c r="E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</row>
    <row r="180" spans="5:60">
      <c r="E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</row>
    <row r="181" spans="5:60">
      <c r="E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</row>
    <row r="182" spans="5:60">
      <c r="E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</row>
    <row r="183" spans="5:60">
      <c r="E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</row>
    <row r="184" spans="5:60">
      <c r="E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</row>
    <row r="185" spans="5:60">
      <c r="E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</row>
    <row r="186" spans="5:60">
      <c r="E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</row>
    <row r="187" spans="5:60">
      <c r="E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</row>
    <row r="188" spans="5:60">
      <c r="E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</row>
    <row r="189" spans="5:60">
      <c r="E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</row>
    <row r="190" spans="5:60">
      <c r="E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</row>
    <row r="191" spans="5:60">
      <c r="E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</row>
    <row r="192" spans="5:60">
      <c r="E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</row>
    <row r="193" spans="5:60">
      <c r="E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</row>
    <row r="194" spans="5:60">
      <c r="E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</row>
    <row r="195" spans="5:60">
      <c r="E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</row>
    <row r="196" spans="5:60">
      <c r="E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</row>
    <row r="197" spans="5:60">
      <c r="E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</row>
    <row r="198" spans="5:60">
      <c r="E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</row>
    <row r="199" spans="5:60">
      <c r="E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</row>
    <row r="200" spans="5:60">
      <c r="E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</row>
    <row r="201" spans="5:60">
      <c r="E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</row>
    <row r="202" spans="5:60">
      <c r="E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</row>
    <row r="203" spans="5:60">
      <c r="E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</row>
    <row r="204" spans="5:60">
      <c r="E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</row>
    <row r="205" spans="5:60">
      <c r="E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</row>
    <row r="206" spans="5:60">
      <c r="E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</row>
    <row r="207" spans="5:60">
      <c r="E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</row>
    <row r="208" spans="5:60">
      <c r="E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</row>
    <row r="209" spans="5:60">
      <c r="E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</row>
    <row r="210" spans="5:60">
      <c r="E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</row>
    <row r="211" spans="5:60">
      <c r="E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</row>
    <row r="212" spans="5:60">
      <c r="E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</row>
    <row r="213" spans="5:60">
      <c r="E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</row>
    <row r="214" spans="5:60">
      <c r="E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</row>
    <row r="215" spans="5:60">
      <c r="E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</row>
    <row r="216" spans="5:60">
      <c r="E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</row>
    <row r="217" spans="5:60">
      <c r="E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</row>
    <row r="218" spans="5:60">
      <c r="E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</row>
    <row r="219" spans="5:60">
      <c r="E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</row>
    <row r="220" spans="5:60">
      <c r="E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</row>
    <row r="221" spans="5:60">
      <c r="E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</row>
    <row r="222" spans="5:60">
      <c r="E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</row>
    <row r="223" spans="5:60">
      <c r="E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</row>
    <row r="224" spans="5:60">
      <c r="E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</row>
    <row r="225" spans="5:60">
      <c r="E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</row>
    <row r="226" spans="5:60">
      <c r="E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</row>
    <row r="227" spans="5:60">
      <c r="E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</row>
    <row r="228" spans="5:60">
      <c r="E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</row>
    <row r="229" spans="5:60">
      <c r="E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</row>
    <row r="230" spans="5:60">
      <c r="E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</row>
    <row r="231" spans="5:60">
      <c r="E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</row>
    <row r="232" spans="5:60">
      <c r="E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</row>
    <row r="233" spans="5:60">
      <c r="E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</row>
    <row r="234" spans="5:60">
      <c r="E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</row>
    <row r="235" spans="5:60">
      <c r="E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</row>
    <row r="236" spans="5:60">
      <c r="E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</row>
    <row r="237" spans="5:60">
      <c r="E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</row>
    <row r="238" spans="5:60">
      <c r="E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</row>
    <row r="239" spans="5:60">
      <c r="E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</row>
    <row r="240" spans="5:60">
      <c r="E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</row>
    <row r="241" spans="5:60">
      <c r="E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</row>
    <row r="242" spans="5:60">
      <c r="E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</row>
    <row r="243" spans="5:60">
      <c r="E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</row>
    <row r="244" spans="5:60">
      <c r="E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</row>
    <row r="245" spans="5:60">
      <c r="E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</row>
    <row r="246" spans="5:60">
      <c r="E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</row>
    <row r="247" spans="5:60">
      <c r="E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</row>
    <row r="248" spans="5:60">
      <c r="E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</row>
    <row r="249" spans="5:60">
      <c r="E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</row>
    <row r="250" spans="5:60">
      <c r="E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</row>
    <row r="251" spans="5:60">
      <c r="E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</row>
    <row r="252" spans="5:60">
      <c r="E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</row>
    <row r="253" spans="5:60">
      <c r="E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</row>
    <row r="254" spans="5:60">
      <c r="E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</row>
    <row r="255" spans="5:60">
      <c r="E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</row>
    <row r="256" spans="5:60">
      <c r="E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</row>
    <row r="257" spans="5:60">
      <c r="E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</row>
    <row r="258" spans="5:60">
      <c r="E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</row>
    <row r="259" spans="5:60">
      <c r="E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</row>
    <row r="260" spans="5:60">
      <c r="E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</row>
    <row r="261" spans="5:60">
      <c r="E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</row>
    <row r="262" spans="5:60">
      <c r="E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</row>
    <row r="263" spans="5:60">
      <c r="E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</row>
    <row r="264" spans="5:60">
      <c r="E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</row>
    <row r="265" spans="5:60">
      <c r="E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</row>
    <row r="266" spans="5:60">
      <c r="E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</row>
    <row r="267" spans="5:60">
      <c r="E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</row>
    <row r="268" spans="5:60">
      <c r="E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</row>
    <row r="269" spans="5:60">
      <c r="E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</row>
    <row r="270" spans="5:60">
      <c r="E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</row>
    <row r="271" spans="5:60">
      <c r="E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</row>
    <row r="272" spans="5:60">
      <c r="E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</row>
    <row r="273" spans="5:60">
      <c r="E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</row>
    <row r="274" spans="5:60">
      <c r="E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</row>
    <row r="275" spans="5:60">
      <c r="E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</row>
    <row r="276" spans="5:60">
      <c r="E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</row>
    <row r="277" spans="5:60">
      <c r="E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</row>
    <row r="278" spans="5:60">
      <c r="E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</row>
    <row r="279" spans="5:60">
      <c r="E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</row>
    <row r="280" spans="5:60">
      <c r="E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</row>
    <row r="281" spans="5:60">
      <c r="E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</row>
    <row r="282" spans="5:60">
      <c r="E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</row>
    <row r="283" spans="5:60">
      <c r="E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</row>
    <row r="284" spans="5:60">
      <c r="E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</row>
    <row r="285" spans="5:60">
      <c r="E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</row>
    <row r="286" spans="5:60">
      <c r="E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</row>
    <row r="287" spans="5:60">
      <c r="E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</row>
    <row r="288" spans="5:60">
      <c r="E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</row>
    <row r="289" spans="5:60">
      <c r="E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</row>
    <row r="290" spans="5:60">
      <c r="E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</row>
    <row r="291" spans="5:60">
      <c r="E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</row>
    <row r="292" spans="5:60">
      <c r="E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</row>
    <row r="293" spans="5:60">
      <c r="E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</row>
    <row r="294" spans="5:60">
      <c r="E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</row>
    <row r="295" spans="5:60">
      <c r="E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</row>
    <row r="296" spans="5:60">
      <c r="E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</row>
    <row r="297" spans="5:60">
      <c r="E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</row>
    <row r="298" spans="5:60">
      <c r="E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</row>
    <row r="299" spans="5:60">
      <c r="E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</row>
    <row r="300" spans="5:60">
      <c r="E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</row>
    <row r="301" spans="5:60">
      <c r="E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</row>
    <row r="302" spans="5:60">
      <c r="E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</row>
    <row r="303" spans="5:60">
      <c r="E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</row>
    <row r="304" spans="5:60">
      <c r="E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</row>
    <row r="305" spans="5:60">
      <c r="E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</row>
    <row r="306" spans="5:60">
      <c r="E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</row>
    <row r="307" spans="5:60">
      <c r="E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</row>
    <row r="308" spans="5:60">
      <c r="E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</row>
    <row r="309" spans="5:60">
      <c r="E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</row>
    <row r="310" spans="5:60">
      <c r="E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</row>
    <row r="311" spans="5:60">
      <c r="E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</row>
    <row r="312" spans="5:60">
      <c r="E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</row>
    <row r="313" spans="5:60">
      <c r="E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</row>
    <row r="314" spans="5:60">
      <c r="E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</row>
    <row r="315" spans="5:60">
      <c r="E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</row>
    <row r="316" spans="5:60">
      <c r="E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</row>
    <row r="317" spans="5:60">
      <c r="E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</row>
    <row r="318" spans="5:60">
      <c r="E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</row>
    <row r="319" spans="5:60">
      <c r="E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</row>
    <row r="320" spans="5:60">
      <c r="E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</row>
    <row r="321" spans="5:60">
      <c r="E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</row>
    <row r="322" spans="5:60">
      <c r="E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</row>
    <row r="323" spans="5:60">
      <c r="E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</row>
    <row r="324" spans="5:60">
      <c r="E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</row>
    <row r="325" spans="5:60">
      <c r="E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</row>
    <row r="326" spans="5:60">
      <c r="E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</row>
    <row r="327" spans="5:60">
      <c r="E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</row>
    <row r="328" spans="5:60">
      <c r="E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</row>
    <row r="329" spans="5:60">
      <c r="E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</row>
    <row r="330" spans="5:60">
      <c r="E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</row>
    <row r="331" spans="5:60">
      <c r="E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</row>
    <row r="332" spans="5:60">
      <c r="E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</row>
    <row r="333" spans="5:60">
      <c r="E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</row>
    <row r="334" spans="5:60">
      <c r="E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</row>
    <row r="335" spans="5:60">
      <c r="E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</row>
    <row r="336" spans="5:60">
      <c r="E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</row>
    <row r="337" spans="5:60">
      <c r="E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</row>
    <row r="338" spans="5:60">
      <c r="E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</row>
    <row r="339" spans="5:60">
      <c r="E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</row>
    <row r="340" spans="5:60">
      <c r="E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</row>
    <row r="341" spans="5:60">
      <c r="E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</row>
    <row r="342" spans="5:60">
      <c r="E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</row>
    <row r="343" spans="5:60">
      <c r="E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3" manualBreakCount="3">
    <brk id="31" max="12" man="1"/>
    <brk id="59" max="12" man="1"/>
    <brk id="8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AL106"/>
  <sheetViews>
    <sheetView defaultGridColor="0" view="pageBreakPreview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24">
      <c r="A1" t="s">
        <v>373</v>
      </c>
    </row>
    <row r="2" spans="1:24">
      <c r="A2" t="s">
        <v>466</v>
      </c>
    </row>
    <row r="3" spans="1:24">
      <c r="A3" t="s">
        <v>638</v>
      </c>
    </row>
    <row r="5" spans="1:24">
      <c r="A5" t="s">
        <v>0</v>
      </c>
    </row>
    <row r="6" spans="1:24">
      <c r="A6">
        <v>1</v>
      </c>
    </row>
    <row r="7" spans="1:24">
      <c r="A7">
        <f t="shared" ref="A7:A63" si="0">A6+1</f>
        <v>2</v>
      </c>
      <c r="L7" s="3"/>
      <c r="M7" s="3"/>
      <c r="O7" s="2"/>
      <c r="P7" s="2"/>
      <c r="Q7" s="2"/>
      <c r="R7" s="2"/>
      <c r="S7" s="2"/>
      <c r="T7" s="2"/>
    </row>
    <row r="8" spans="1:24">
      <c r="A8">
        <f t="shared" si="0"/>
        <v>3</v>
      </c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A9">
        <f t="shared" si="0"/>
        <v>4</v>
      </c>
      <c r="G9" s="2" t="s">
        <v>1</v>
      </c>
      <c r="H9" s="2" t="s">
        <v>56</v>
      </c>
      <c r="I9" s="2" t="s">
        <v>543</v>
      </c>
      <c r="J9" s="2" t="s">
        <v>543</v>
      </c>
      <c r="K9" s="42" t="s">
        <v>544</v>
      </c>
      <c r="L9" s="42" t="s">
        <v>544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A10">
        <f t="shared" si="0"/>
        <v>5</v>
      </c>
      <c r="B10" s="1"/>
      <c r="C10" s="1"/>
      <c r="D10" s="1"/>
      <c r="E10" s="1"/>
      <c r="F10" s="1"/>
      <c r="G10" s="2" t="s">
        <v>2</v>
      </c>
      <c r="H10" s="2" t="s">
        <v>464</v>
      </c>
      <c r="I10" s="42" t="s">
        <v>545</v>
      </c>
      <c r="J10" s="42" t="s">
        <v>546</v>
      </c>
      <c r="K10" s="42" t="s">
        <v>545</v>
      </c>
      <c r="L10" s="42" t="s">
        <v>546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A11">
        <f t="shared" si="0"/>
        <v>6</v>
      </c>
      <c r="B11" s="1"/>
      <c r="C11" s="1"/>
      <c r="D11" s="1"/>
      <c r="E11" s="1"/>
      <c r="F11" s="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A12">
        <f t="shared" si="0"/>
        <v>7</v>
      </c>
      <c r="B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4">
      <c r="A13">
        <f t="shared" si="0"/>
        <v>8</v>
      </c>
      <c r="C13" t="s">
        <v>4</v>
      </c>
      <c r="F13" s="1"/>
      <c r="G13" s="1">
        <f>'Rev. Alloc.'!I32</f>
        <v>173466922.94966951</v>
      </c>
      <c r="H13" s="1">
        <f>'Rev. Alloc.'!J32</f>
        <v>102703303.64166604</v>
      </c>
      <c r="I13" s="1">
        <f>'Rev. Alloc.'!K32</f>
        <v>53853757.770492613</v>
      </c>
      <c r="J13" s="1">
        <f>'Rev. Alloc.'!L32</f>
        <v>1178159.7345599786</v>
      </c>
      <c r="K13" s="1">
        <f>'Rev. Alloc.'!M32</f>
        <v>8368526.51847695</v>
      </c>
      <c r="L13" s="1">
        <f>'Rev. Alloc.'!N32</f>
        <v>7363175.2844739119</v>
      </c>
      <c r="M13" s="1">
        <f>'Rev. Alloc.'!O32</f>
        <v>0</v>
      </c>
      <c r="N13" s="1">
        <f>'Rev. Alloc.'!P32</f>
        <v>0</v>
      </c>
      <c r="O13" s="1">
        <f>'Rev. Alloc.'!Q32</f>
        <v>0</v>
      </c>
      <c r="P13" s="1">
        <f>'Rev. Alloc.'!R32</f>
        <v>0</v>
      </c>
      <c r="Q13" s="1">
        <f>'Rev. Alloc.'!S32</f>
        <v>0</v>
      </c>
      <c r="R13" s="1">
        <f>'Rev. Alloc.'!T32</f>
        <v>0</v>
      </c>
      <c r="S13" s="1">
        <f>'Rev. Alloc.'!U32</f>
        <v>0</v>
      </c>
      <c r="T13" s="1">
        <f>'Rev. Alloc.'!V32</f>
        <v>0</v>
      </c>
      <c r="U13" s="1">
        <f>'Rev. Alloc.'!W32</f>
        <v>0</v>
      </c>
      <c r="V13" s="1">
        <f>'Rev. Alloc.'!X32</f>
        <v>0</v>
      </c>
      <c r="W13" s="1">
        <f>SUM(H13:V13)-G13</f>
        <v>0</v>
      </c>
      <c r="X13" s="1"/>
    </row>
    <row r="14" spans="1:24">
      <c r="A14">
        <f t="shared" si="0"/>
        <v>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X14" s="1"/>
    </row>
    <row r="15" spans="1:24">
      <c r="A15">
        <f t="shared" si="0"/>
        <v>10</v>
      </c>
      <c r="C15" t="s">
        <v>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>
      <c r="A16">
        <f t="shared" si="0"/>
        <v>11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>
      <c r="A17">
        <f t="shared" si="0"/>
        <v>12</v>
      </c>
      <c r="D17" t="s">
        <v>6</v>
      </c>
      <c r="F17" s="1"/>
      <c r="G17" s="1">
        <f>'O and M Alloc.'!I661</f>
        <v>106921091.33513433</v>
      </c>
      <c r="H17" s="1">
        <f>'O and M Alloc.'!J661</f>
        <v>65225884.245341063</v>
      </c>
      <c r="I17" s="1">
        <f>'O and M Alloc.'!K661</f>
        <v>36593964.404520959</v>
      </c>
      <c r="J17" s="1">
        <f>'O and M Alloc.'!L661</f>
        <v>984201.54000318865</v>
      </c>
      <c r="K17" s="1">
        <f>'O and M Alloc.'!M661</f>
        <v>2146675.0612542224</v>
      </c>
      <c r="L17" s="1">
        <f>'O and M Alloc.'!N661</f>
        <v>1970366.0840148912</v>
      </c>
      <c r="M17" s="1">
        <f>'O and M Alloc.'!O661</f>
        <v>0</v>
      </c>
      <c r="N17" s="1">
        <f>'O and M Alloc.'!P661</f>
        <v>0</v>
      </c>
      <c r="O17" s="1">
        <f>'O and M Alloc.'!Q661</f>
        <v>0</v>
      </c>
      <c r="P17" s="1">
        <f>'O and M Alloc.'!R661</f>
        <v>0</v>
      </c>
      <c r="Q17" s="1">
        <f>'O and M Alloc.'!S661</f>
        <v>0</v>
      </c>
      <c r="R17" s="1">
        <f>'O and M Alloc.'!T661</f>
        <v>0</v>
      </c>
      <c r="S17" s="1">
        <f>'O and M Alloc.'!U661</f>
        <v>0</v>
      </c>
      <c r="T17" s="1">
        <f>'O and M Alloc.'!V661</f>
        <v>0</v>
      </c>
      <c r="U17" s="1">
        <f>'O and M Alloc.'!W661</f>
        <v>0</v>
      </c>
      <c r="V17" s="1">
        <f>'O and M Alloc.'!X661</f>
        <v>0</v>
      </c>
      <c r="W17" s="1">
        <f>SUM(H17:V17)-G17</f>
        <v>0</v>
      </c>
      <c r="X17" s="1"/>
    </row>
    <row r="18" spans="1:24">
      <c r="A18">
        <f t="shared" si="0"/>
        <v>13</v>
      </c>
      <c r="D18" t="s">
        <v>133</v>
      </c>
      <c r="F18" s="1"/>
      <c r="G18" s="1">
        <f>+'Dep.Exp. Alloc.'!I1073</f>
        <v>20604446.985372454</v>
      </c>
      <c r="H18" s="1">
        <f>+'Dep.Exp. Alloc.'!J1073</f>
        <v>13941375.275769908</v>
      </c>
      <c r="I18" s="1">
        <f>+'Dep.Exp. Alloc.'!K1073</f>
        <v>4472606.2651658189</v>
      </c>
      <c r="J18" s="1">
        <f>+'Dep.Exp. Alloc.'!L1073</f>
        <v>46107.094950636972</v>
      </c>
      <c r="K18" s="1">
        <f>+'Dep.Exp. Alloc.'!M1073</f>
        <v>1132778.4988481433</v>
      </c>
      <c r="L18" s="1">
        <f>+'Dep.Exp. Alloc.'!N1073</f>
        <v>1011579.8506379394</v>
      </c>
      <c r="M18" s="1">
        <f>+'Dep.Exp. Alloc.'!O1073</f>
        <v>0</v>
      </c>
      <c r="N18" s="1">
        <f>+'Dep.Exp. Alloc.'!P1073</f>
        <v>0</v>
      </c>
      <c r="O18" s="1">
        <f>+'Dep.Exp. Alloc.'!Q1073</f>
        <v>0</v>
      </c>
      <c r="P18" s="1">
        <f>+'Dep.Exp. Alloc.'!R1073</f>
        <v>0</v>
      </c>
      <c r="Q18" s="1">
        <f>+'Dep.Exp. Alloc.'!S1073</f>
        <v>0</v>
      </c>
      <c r="R18" s="1">
        <f>+'Dep.Exp. Alloc.'!T1073</f>
        <v>0</v>
      </c>
      <c r="S18" s="1">
        <f>+'Dep.Exp. Alloc.'!U1073</f>
        <v>0</v>
      </c>
      <c r="T18" s="1">
        <f>+'Dep.Exp. Alloc.'!V1073</f>
        <v>0</v>
      </c>
      <c r="U18" s="1">
        <f>+'Dep.Exp. Alloc.'!W1073</f>
        <v>0</v>
      </c>
      <c r="V18" s="1">
        <f>+'Dep.Exp. Alloc.'!X1073</f>
        <v>0</v>
      </c>
      <c r="W18" s="1">
        <f>SUM(H18:V18)-G18</f>
        <v>0</v>
      </c>
      <c r="X18" s="1"/>
    </row>
    <row r="19" spans="1:24">
      <c r="A19">
        <f>A18+1</f>
        <v>14</v>
      </c>
      <c r="D19" t="s">
        <v>117</v>
      </c>
      <c r="F19" s="1"/>
      <c r="G19" s="1">
        <f>'Taxes Alloc.'!H110</f>
        <v>10232555.792246947</v>
      </c>
      <c r="H19" s="1">
        <f>'Taxes Alloc.'!I110</f>
        <v>6593472.8646168252</v>
      </c>
      <c r="I19" s="1">
        <f>'Taxes Alloc.'!J110</f>
        <v>2289445.9482295783</v>
      </c>
      <c r="J19" s="1">
        <f>'Taxes Alloc.'!K110</f>
        <v>36711.205993149924</v>
      </c>
      <c r="K19" s="1">
        <f>'Taxes Alloc.'!L110</f>
        <v>680386.69944969704</v>
      </c>
      <c r="L19" s="1">
        <f>'Taxes Alloc.'!M110</f>
        <v>632539.07395769726</v>
      </c>
      <c r="M19" s="1">
        <f>'Taxes Alloc.'!N110</f>
        <v>0</v>
      </c>
      <c r="N19" s="1">
        <f>'Taxes Alloc.'!O110</f>
        <v>0</v>
      </c>
      <c r="O19" s="1">
        <f>'Taxes Alloc.'!P110</f>
        <v>0</v>
      </c>
      <c r="P19" s="1">
        <f>'Taxes Alloc.'!Q110</f>
        <v>0</v>
      </c>
      <c r="Q19" s="1">
        <f>'Taxes Alloc.'!R110</f>
        <v>0</v>
      </c>
      <c r="R19" s="1">
        <f>'Taxes Alloc.'!S110</f>
        <v>0</v>
      </c>
      <c r="S19" s="1">
        <f>'Taxes Alloc.'!T110</f>
        <v>0</v>
      </c>
      <c r="T19" s="1">
        <f>'Taxes Alloc.'!U110</f>
        <v>0</v>
      </c>
      <c r="U19" s="1">
        <f>'Taxes Alloc.'!V110</f>
        <v>0</v>
      </c>
      <c r="V19" s="1">
        <f>'Taxes Alloc.'!W110</f>
        <v>0</v>
      </c>
      <c r="W19" s="1">
        <f>SUM(H19:V19)-G19</f>
        <v>0</v>
      </c>
      <c r="X19" s="1"/>
    </row>
    <row r="20" spans="1:24">
      <c r="A20">
        <f t="shared" ref="A20:A29" si="1">A19+1</f>
        <v>15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4">
      <c r="A21">
        <f t="shared" si="1"/>
        <v>16</v>
      </c>
      <c r="C21" t="s">
        <v>134</v>
      </c>
      <c r="F21" s="1"/>
      <c r="G21" s="1">
        <f t="shared" ref="G21:V21" si="2">SUM(G17:G19)</f>
        <v>137758094.11275372</v>
      </c>
      <c r="H21" s="1">
        <f t="shared" si="2"/>
        <v>85760732.385727793</v>
      </c>
      <c r="I21" s="1">
        <f t="shared" si="2"/>
        <v>43356016.61791636</v>
      </c>
      <c r="J21" s="1">
        <f t="shared" si="2"/>
        <v>1067019.8409469756</v>
      </c>
      <c r="K21" s="1">
        <f t="shared" si="2"/>
        <v>3959840.259552063</v>
      </c>
      <c r="L21" s="1">
        <f t="shared" si="2"/>
        <v>3614485.008610528</v>
      </c>
      <c r="M21" s="1">
        <f t="shared" si="2"/>
        <v>0</v>
      </c>
      <c r="N21" s="1">
        <f t="shared" si="2"/>
        <v>0</v>
      </c>
      <c r="O21" s="1">
        <f t="shared" si="2"/>
        <v>0</v>
      </c>
      <c r="P21" s="1">
        <f t="shared" si="2"/>
        <v>0</v>
      </c>
      <c r="Q21" s="1">
        <f t="shared" si="2"/>
        <v>0</v>
      </c>
      <c r="R21" s="1">
        <f t="shared" si="2"/>
        <v>0</v>
      </c>
      <c r="S21" s="1">
        <f t="shared" si="2"/>
        <v>0</v>
      </c>
      <c r="T21" s="1">
        <f t="shared" si="2"/>
        <v>0</v>
      </c>
      <c r="U21" s="1">
        <f t="shared" si="2"/>
        <v>0</v>
      </c>
      <c r="V21" s="1">
        <f t="shared" si="2"/>
        <v>0</v>
      </c>
      <c r="W21" s="1">
        <f>SUM(H21:V21)-G21</f>
        <v>0</v>
      </c>
      <c r="X21" s="1"/>
    </row>
    <row r="22" spans="1:24">
      <c r="A22">
        <f t="shared" si="1"/>
        <v>17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>
      <c r="A23">
        <f t="shared" si="1"/>
        <v>18</v>
      </c>
      <c r="C23" t="s">
        <v>7</v>
      </c>
      <c r="F23" s="1"/>
      <c r="G23" s="1">
        <f>+G13-G21</f>
        <v>35708828.836915791</v>
      </c>
      <c r="H23" s="1">
        <f t="shared" ref="H23:V23" si="3">+H13-H21</f>
        <v>16942571.255938247</v>
      </c>
      <c r="I23" s="1">
        <f t="shared" si="3"/>
        <v>10497741.152576253</v>
      </c>
      <c r="J23" s="1">
        <f t="shared" si="3"/>
        <v>111139.89361300296</v>
      </c>
      <c r="K23" s="1">
        <f t="shared" si="3"/>
        <v>4408686.2589248866</v>
      </c>
      <c r="L23" s="1">
        <f t="shared" si="3"/>
        <v>3748690.2758633839</v>
      </c>
      <c r="M23" s="1">
        <f t="shared" si="3"/>
        <v>0</v>
      </c>
      <c r="N23" s="1">
        <f t="shared" si="3"/>
        <v>0</v>
      </c>
      <c r="O23" s="1">
        <f t="shared" si="3"/>
        <v>0</v>
      </c>
      <c r="P23" s="1">
        <f t="shared" si="3"/>
        <v>0</v>
      </c>
      <c r="Q23" s="1">
        <f t="shared" si="3"/>
        <v>0</v>
      </c>
      <c r="R23" s="1">
        <f t="shared" si="3"/>
        <v>0</v>
      </c>
      <c r="S23" s="1">
        <f t="shared" si="3"/>
        <v>0</v>
      </c>
      <c r="T23" s="1">
        <f t="shared" si="3"/>
        <v>0</v>
      </c>
      <c r="U23" s="1">
        <f t="shared" si="3"/>
        <v>0</v>
      </c>
      <c r="V23" s="1">
        <f t="shared" si="3"/>
        <v>0</v>
      </c>
      <c r="W23" s="1">
        <f>SUM(H23:V23)-G23</f>
        <v>0</v>
      </c>
      <c r="X23" s="1"/>
    </row>
    <row r="24" spans="1:24">
      <c r="A24">
        <f t="shared" si="1"/>
        <v>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>
      <c r="A25">
        <f t="shared" si="1"/>
        <v>20</v>
      </c>
      <c r="C25" t="s">
        <v>434</v>
      </c>
      <c r="F25" s="1"/>
      <c r="G25" s="1">
        <f>'Taxes Alloc.'!H113</f>
        <v>10496657.164710725</v>
      </c>
      <c r="H25" s="1">
        <f>'Taxes Alloc.'!I113</f>
        <v>6975737.4074686021</v>
      </c>
      <c r="I25" s="1">
        <f>'Taxes Alloc.'!J113</f>
        <v>2047136.6573450128</v>
      </c>
      <c r="J25" s="1">
        <f>'Taxes Alloc.'!K113</f>
        <v>25480.923562361007</v>
      </c>
      <c r="K25" s="1">
        <f>'Taxes Alloc.'!L113</f>
        <v>756728.65103871399</v>
      </c>
      <c r="L25" s="1">
        <f>'Taxes Alloc.'!M113</f>
        <v>691573.5252960315</v>
      </c>
      <c r="M25" s="1">
        <f>'Taxes Alloc.'!N113</f>
        <v>0</v>
      </c>
      <c r="N25" s="1">
        <f>'Taxes Alloc.'!O113</f>
        <v>0</v>
      </c>
      <c r="O25" s="1">
        <f>'Taxes Alloc.'!P113</f>
        <v>0</v>
      </c>
      <c r="P25" s="1">
        <f>'Taxes Alloc.'!Q113</f>
        <v>0</v>
      </c>
      <c r="Q25" s="1">
        <f>'Taxes Alloc.'!R113</f>
        <v>0</v>
      </c>
      <c r="R25" s="1">
        <f>'Taxes Alloc.'!S113</f>
        <v>0</v>
      </c>
      <c r="S25" s="1">
        <f>'Taxes Alloc.'!T113</f>
        <v>0</v>
      </c>
      <c r="T25" s="1">
        <f>'Taxes Alloc.'!U113</f>
        <v>0</v>
      </c>
      <c r="U25" s="1">
        <f>'Taxes Alloc.'!V113</f>
        <v>0</v>
      </c>
      <c r="V25" s="1">
        <f>'Taxes Alloc.'!W113</f>
        <v>0</v>
      </c>
      <c r="W25" s="1">
        <f>SUM(H25:V25)-G25</f>
        <v>0</v>
      </c>
      <c r="X25" s="1"/>
    </row>
    <row r="26" spans="1:24">
      <c r="A26">
        <f t="shared" si="1"/>
        <v>21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>
      <c r="A27">
        <f t="shared" si="1"/>
        <v>22</v>
      </c>
      <c r="C27" t="s">
        <v>146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>
        <f t="shared" si="1"/>
        <v>23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4" s="46" customFormat="1">
      <c r="A29">
        <f t="shared" si="1"/>
        <v>24</v>
      </c>
      <c r="C29"/>
      <c r="D29" s="45" t="s">
        <v>396</v>
      </c>
      <c r="E29" s="45"/>
      <c r="F29" s="47">
        <v>0.05</v>
      </c>
      <c r="G29" s="48">
        <f>$F$29*(G23-G25)</f>
        <v>1260608.5836102534</v>
      </c>
      <c r="H29" s="48">
        <f t="shared" ref="H29:V29" si="4">$F$29*(H23-H25)</f>
        <v>498341.69242348225</v>
      </c>
      <c r="I29" s="48">
        <f t="shared" si="4"/>
        <v>422530.22476156207</v>
      </c>
      <c r="J29" s="48">
        <f t="shared" si="4"/>
        <v>4282.9485025320973</v>
      </c>
      <c r="K29" s="48">
        <f t="shared" si="4"/>
        <v>182597.88039430865</v>
      </c>
      <c r="L29" s="48">
        <f t="shared" si="4"/>
        <v>152855.83752836761</v>
      </c>
      <c r="M29" s="48">
        <f t="shared" si="4"/>
        <v>0</v>
      </c>
      <c r="N29" s="48">
        <f t="shared" si="4"/>
        <v>0</v>
      </c>
      <c r="O29" s="48">
        <f t="shared" si="4"/>
        <v>0</v>
      </c>
      <c r="P29" s="48">
        <f t="shared" si="4"/>
        <v>0</v>
      </c>
      <c r="Q29" s="48">
        <f t="shared" si="4"/>
        <v>0</v>
      </c>
      <c r="R29" s="48">
        <f t="shared" si="4"/>
        <v>0</v>
      </c>
      <c r="S29" s="48">
        <f t="shared" si="4"/>
        <v>0</v>
      </c>
      <c r="T29" s="48">
        <f t="shared" si="4"/>
        <v>0</v>
      </c>
      <c r="U29" s="48">
        <f t="shared" si="4"/>
        <v>0</v>
      </c>
      <c r="V29" s="48">
        <f t="shared" si="4"/>
        <v>0</v>
      </c>
      <c r="W29" s="1">
        <f>SUM(H29:V29)-G29</f>
        <v>0</v>
      </c>
    </row>
    <row r="30" spans="1:24" s="46" customFormat="1">
      <c r="A30" s="45">
        <f t="shared" si="0"/>
        <v>25</v>
      </c>
      <c r="C30"/>
      <c r="D30" s="45" t="s">
        <v>397</v>
      </c>
      <c r="E30"/>
      <c r="F30" s="47">
        <v>0.21</v>
      </c>
      <c r="G30" s="49">
        <f>$F$30*(G23-G25-G29)</f>
        <v>5029828.2486049114</v>
      </c>
      <c r="H30" s="49">
        <f t="shared" ref="H30:V30" si="5">$F$30*(H23-H25-H29)</f>
        <v>1988383.3527696943</v>
      </c>
      <c r="I30" s="49">
        <f t="shared" si="5"/>
        <v>1685895.5967986325</v>
      </c>
      <c r="J30" s="49">
        <f t="shared" si="5"/>
        <v>17088.964525103071</v>
      </c>
      <c r="K30" s="49">
        <f t="shared" si="5"/>
        <v>728565.54277329147</v>
      </c>
      <c r="L30" s="49">
        <f t="shared" si="5"/>
        <v>609894.79173818685</v>
      </c>
      <c r="M30" s="49">
        <f t="shared" si="5"/>
        <v>0</v>
      </c>
      <c r="N30" s="49">
        <f t="shared" si="5"/>
        <v>0</v>
      </c>
      <c r="O30" s="49">
        <f t="shared" si="5"/>
        <v>0</v>
      </c>
      <c r="P30" s="49">
        <f t="shared" si="5"/>
        <v>0</v>
      </c>
      <c r="Q30" s="49">
        <f t="shared" si="5"/>
        <v>0</v>
      </c>
      <c r="R30" s="49">
        <f t="shared" si="5"/>
        <v>0</v>
      </c>
      <c r="S30" s="49">
        <f t="shared" si="5"/>
        <v>0</v>
      </c>
      <c r="T30" s="49">
        <f t="shared" si="5"/>
        <v>0</v>
      </c>
      <c r="U30" s="49">
        <f t="shared" si="5"/>
        <v>0</v>
      </c>
      <c r="V30" s="49">
        <f t="shared" si="5"/>
        <v>0</v>
      </c>
      <c r="W30" s="1">
        <f>SUM(H30:V30)-G30</f>
        <v>0</v>
      </c>
    </row>
    <row r="31" spans="1:24">
      <c r="A31">
        <f>A29+1</f>
        <v>25</v>
      </c>
      <c r="D31" t="s">
        <v>135</v>
      </c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f>SUM(H31:V31)-G31</f>
        <v>0</v>
      </c>
      <c r="X31" s="1"/>
    </row>
    <row r="32" spans="1:24">
      <c r="A32">
        <f t="shared" si="0"/>
        <v>26</v>
      </c>
      <c r="D32" t="s">
        <v>144</v>
      </c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f>SUM(H32:V32)-G32</f>
        <v>0</v>
      </c>
      <c r="X32" s="1"/>
    </row>
    <row r="33" spans="1:38">
      <c r="A33">
        <f t="shared" si="0"/>
        <v>27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38">
      <c r="A34">
        <f t="shared" si="0"/>
        <v>28</v>
      </c>
      <c r="C34" t="s">
        <v>145</v>
      </c>
      <c r="F34" s="1"/>
      <c r="G34" s="1">
        <f>SUM(G29:G32)</f>
        <v>6290436.8322151648</v>
      </c>
      <c r="H34" s="1">
        <f t="shared" ref="H34:N34" si="6">SUM(H29:H32)</f>
        <v>2486725.0451931767</v>
      </c>
      <c r="I34" s="1">
        <f t="shared" si="6"/>
        <v>2108425.8215601947</v>
      </c>
      <c r="J34" s="1">
        <f t="shared" si="6"/>
        <v>21371.913027635168</v>
      </c>
      <c r="K34" s="1">
        <f t="shared" si="6"/>
        <v>911163.42316760006</v>
      </c>
      <c r="L34" s="1">
        <f t="shared" si="6"/>
        <v>762750.62926655449</v>
      </c>
      <c r="M34" s="1">
        <f t="shared" si="6"/>
        <v>0</v>
      </c>
      <c r="N34" s="1">
        <f t="shared" si="6"/>
        <v>0</v>
      </c>
      <c r="O34" s="1">
        <f t="shared" ref="O34:V34" si="7">SUM(O29:O32)</f>
        <v>0</v>
      </c>
      <c r="P34" s="1">
        <f t="shared" si="7"/>
        <v>0</v>
      </c>
      <c r="Q34" s="1">
        <f t="shared" si="7"/>
        <v>0</v>
      </c>
      <c r="R34" s="1">
        <f t="shared" si="7"/>
        <v>0</v>
      </c>
      <c r="S34" s="1">
        <f t="shared" si="7"/>
        <v>0</v>
      </c>
      <c r="T34" s="1">
        <f t="shared" si="7"/>
        <v>0</v>
      </c>
      <c r="U34" s="1">
        <f t="shared" si="7"/>
        <v>0</v>
      </c>
      <c r="V34" s="1">
        <f t="shared" si="7"/>
        <v>0</v>
      </c>
      <c r="W34" s="1">
        <f>SUM(H34:V34)-G34</f>
        <v>0</v>
      </c>
      <c r="X34" s="1"/>
    </row>
    <row r="35" spans="1:38">
      <c r="A35">
        <f t="shared" si="0"/>
        <v>29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38">
      <c r="A36">
        <f t="shared" si="0"/>
        <v>30</v>
      </c>
      <c r="C36" t="s">
        <v>8</v>
      </c>
      <c r="F36" s="1"/>
      <c r="G36" s="1">
        <f>G23-G34</f>
        <v>29418392.004700627</v>
      </c>
      <c r="H36" s="1">
        <f>H23-H34</f>
        <v>14455846.21074507</v>
      </c>
      <c r="I36" s="1">
        <f t="shared" ref="I36:N36" si="8">I23-I34</f>
        <v>8389315.3310160581</v>
      </c>
      <c r="J36" s="1">
        <f t="shared" si="8"/>
        <v>89767.980585367797</v>
      </c>
      <c r="K36" s="1">
        <f t="shared" si="8"/>
        <v>3497522.8357572863</v>
      </c>
      <c r="L36" s="1">
        <f t="shared" si="8"/>
        <v>2985939.6465968294</v>
      </c>
      <c r="M36" s="1">
        <f t="shared" si="8"/>
        <v>0</v>
      </c>
      <c r="N36" s="1">
        <f t="shared" si="8"/>
        <v>0</v>
      </c>
      <c r="O36" s="1">
        <f t="shared" ref="O36:V36" si="9">O23-O34</f>
        <v>0</v>
      </c>
      <c r="P36" s="1">
        <f t="shared" si="9"/>
        <v>0</v>
      </c>
      <c r="Q36" s="1">
        <f t="shared" si="9"/>
        <v>0</v>
      </c>
      <c r="R36" s="1">
        <f t="shared" si="9"/>
        <v>0</v>
      </c>
      <c r="S36" s="1">
        <f t="shared" si="9"/>
        <v>0</v>
      </c>
      <c r="T36" s="1">
        <f t="shared" si="9"/>
        <v>0</v>
      </c>
      <c r="U36" s="1">
        <f t="shared" si="9"/>
        <v>0</v>
      </c>
      <c r="V36" s="1">
        <f t="shared" si="9"/>
        <v>0</v>
      </c>
      <c r="W36" s="1">
        <f>SUM(H36:V36)-G36</f>
        <v>0</v>
      </c>
    </row>
    <row r="37" spans="1:38">
      <c r="A37">
        <f t="shared" si="0"/>
        <v>31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>
      <c r="A38">
        <f t="shared" si="0"/>
        <v>32</v>
      </c>
      <c r="C38" t="s">
        <v>9</v>
      </c>
      <c r="G38" s="1">
        <f>+'Plant Alloc.'!I1099+'Plant Alloc.'!I1101-'Dep.Res. Alloc.'!I1077+'Oth. RB Alloc.'!H167</f>
        <v>596130007.08261716</v>
      </c>
      <c r="H38" s="1">
        <f>+'Plant Alloc.'!J1099+'Plant Alloc.'!J1101-'Dep.Res. Alloc.'!J1077+'Oth. RB Alloc.'!I167</f>
        <v>396168639.67904365</v>
      </c>
      <c r="I38" s="1">
        <f>+'Plant Alloc.'!K1099+'Plant Alloc.'!K1101-'Dep.Res. Alloc.'!K1077+'Oth. RB Alloc.'!J167</f>
        <v>116261736.55980313</v>
      </c>
      <c r="J38" s="1">
        <f>+'Plant Alloc.'!L1099+'Plant Alloc.'!L1101-'Dep.Res. Alloc.'!L1077+'Oth. RB Alloc.'!K167</f>
        <v>1447121.9651499903</v>
      </c>
      <c r="K38" s="1">
        <f>+'Plant Alloc.'!M1099+'Plant Alloc.'!M1101-'Dep.Res. Alloc.'!M1077+'Oth. RB Alloc.'!L167</f>
        <v>42976411.349313647</v>
      </c>
      <c r="L38" s="1">
        <f>+'Plant Alloc.'!N1099+'Plant Alloc.'!N1101-'Dep.Res. Alloc.'!N1077+'Oth. RB Alloc.'!M167</f>
        <v>39276097.529306673</v>
      </c>
      <c r="M38" s="1">
        <f>+'Plant Alloc.'!O1099+'Plant Alloc.'!O1101-'Dep.Res. Alloc.'!O1077+'Oth. RB Alloc.'!N167</f>
        <v>0</v>
      </c>
      <c r="N38" s="1">
        <f>+'Plant Alloc.'!P1099+'Plant Alloc.'!P1101-'Dep.Res. Alloc.'!P1077+'Oth. RB Alloc.'!O167</f>
        <v>0</v>
      </c>
      <c r="O38" s="1">
        <f>+'Plant Alloc.'!Q1099+'Plant Alloc.'!Q1101-'Dep.Res. Alloc.'!Q1077+'Oth. RB Alloc.'!P167</f>
        <v>0</v>
      </c>
      <c r="P38" s="1">
        <f>+'Plant Alloc.'!R1099+'Plant Alloc.'!R1101-'Dep.Res. Alloc.'!R1077+'Oth. RB Alloc.'!Q167</f>
        <v>0</v>
      </c>
      <c r="Q38" s="1">
        <f>+'Plant Alloc.'!S1099+'Plant Alloc.'!S1101-'Dep.Res. Alloc.'!S1077+'Oth. RB Alloc.'!R167</f>
        <v>0</v>
      </c>
      <c r="R38" s="1">
        <f>+'Plant Alloc.'!T1099+'Plant Alloc.'!T1101-'Dep.Res. Alloc.'!T1077+'Oth. RB Alloc.'!S167</f>
        <v>0</v>
      </c>
      <c r="S38" s="1">
        <f>+'Plant Alloc.'!U1099+'Plant Alloc.'!U1101-'Dep.Res. Alloc.'!U1077+'Oth. RB Alloc.'!T167</f>
        <v>0</v>
      </c>
      <c r="T38" s="1">
        <f>+'Plant Alloc.'!V1099+'Plant Alloc.'!V1101-'Dep.Res. Alloc.'!V1077+'Oth. RB Alloc.'!U167</f>
        <v>0</v>
      </c>
      <c r="U38" s="1">
        <f>+'Plant Alloc.'!W1099+'Plant Alloc.'!W1101-'Dep.Res. Alloc.'!W1077+'Oth. RB Alloc.'!V167</f>
        <v>0</v>
      </c>
      <c r="V38" s="1">
        <f>+'Plant Alloc.'!X1099+'Plant Alloc.'!X1101-'Dep.Res. Alloc.'!X1077+'Oth. RB Alloc.'!W167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>
      <c r="A39">
        <f t="shared" si="0"/>
        <v>33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>
      <c r="A40">
        <f t="shared" si="0"/>
        <v>34</v>
      </c>
      <c r="C40" t="s">
        <v>10</v>
      </c>
      <c r="G40" s="6">
        <f>IF(G38=0,0,G36/G38)</f>
        <v>4.9348953508766349E-2</v>
      </c>
      <c r="H40" s="6">
        <f t="shared" ref="H40:V40" si="10">IF(H38=0,0,H36/H38)</f>
        <v>3.6489122971612505E-2</v>
      </c>
      <c r="I40" s="6">
        <f t="shared" si="10"/>
        <v>7.2158868250696839E-2</v>
      </c>
      <c r="J40" s="6">
        <f t="shared" si="10"/>
        <v>6.2032076595605806E-2</v>
      </c>
      <c r="K40" s="6">
        <f t="shared" si="10"/>
        <v>8.1382384567415575E-2</v>
      </c>
      <c r="L40" s="6">
        <f t="shared" si="10"/>
        <v>7.6024346471000814E-2</v>
      </c>
      <c r="M40" s="6">
        <f t="shared" si="10"/>
        <v>0</v>
      </c>
      <c r="N40" s="6">
        <f t="shared" si="10"/>
        <v>0</v>
      </c>
      <c r="O40" s="6">
        <f t="shared" si="10"/>
        <v>0</v>
      </c>
      <c r="P40" s="6">
        <f t="shared" si="10"/>
        <v>0</v>
      </c>
      <c r="Q40" s="6">
        <f t="shared" si="10"/>
        <v>0</v>
      </c>
      <c r="R40" s="6">
        <f t="shared" si="10"/>
        <v>0</v>
      </c>
      <c r="S40" s="6">
        <f t="shared" si="10"/>
        <v>0</v>
      </c>
      <c r="T40" s="6">
        <f t="shared" si="10"/>
        <v>0</v>
      </c>
      <c r="U40" s="6">
        <f t="shared" si="10"/>
        <v>0</v>
      </c>
      <c r="V40" s="6">
        <f t="shared" si="10"/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8">
      <c r="A41">
        <f t="shared" si="0"/>
        <v>35</v>
      </c>
      <c r="C41" t="s">
        <v>156</v>
      </c>
      <c r="G41" s="34">
        <f>G40/$G$40</f>
        <v>1</v>
      </c>
      <c r="H41" s="34">
        <f t="shared" ref="H41:V41" si="11">H40/$G$40</f>
        <v>0.73941026865201054</v>
      </c>
      <c r="I41" s="34">
        <f t="shared" si="11"/>
        <v>1.4622167871883756</v>
      </c>
      <c r="J41" s="34">
        <f t="shared" si="11"/>
        <v>1.2570089573345546</v>
      </c>
      <c r="K41" s="34">
        <f t="shared" si="11"/>
        <v>1.6491207772614429</v>
      </c>
      <c r="L41" s="34">
        <f t="shared" si="11"/>
        <v>1.5405462743499889</v>
      </c>
      <c r="M41" s="34">
        <f t="shared" si="11"/>
        <v>0</v>
      </c>
      <c r="N41" s="34">
        <f t="shared" si="11"/>
        <v>0</v>
      </c>
      <c r="O41" s="34">
        <f t="shared" si="11"/>
        <v>0</v>
      </c>
      <c r="P41" s="34">
        <f t="shared" si="11"/>
        <v>0</v>
      </c>
      <c r="Q41" s="34">
        <f t="shared" si="11"/>
        <v>0</v>
      </c>
      <c r="R41" s="34">
        <f t="shared" si="11"/>
        <v>0</v>
      </c>
      <c r="S41" s="34">
        <f t="shared" si="11"/>
        <v>0</v>
      </c>
      <c r="T41" s="34">
        <f t="shared" si="11"/>
        <v>0</v>
      </c>
      <c r="U41" s="34">
        <f t="shared" si="11"/>
        <v>0</v>
      </c>
      <c r="V41" s="34">
        <f t="shared" si="11"/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8">
      <c r="A42">
        <f t="shared" si="0"/>
        <v>36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8">
      <c r="A43">
        <f t="shared" si="0"/>
        <v>37</v>
      </c>
      <c r="C43" t="s">
        <v>157</v>
      </c>
      <c r="G43" s="92"/>
      <c r="H43" s="1"/>
      <c r="I43" s="1"/>
      <c r="J43" s="1"/>
      <c r="K43" s="1"/>
      <c r="L43" s="1"/>
      <c r="M43" s="1"/>
      <c r="N43" s="1"/>
      <c r="O43" s="1"/>
      <c r="P43" s="1"/>
      <c r="Q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8">
      <c r="A44">
        <f t="shared" si="0"/>
        <v>38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8">
      <c r="A45">
        <f t="shared" si="0"/>
        <v>39</v>
      </c>
      <c r="D45" t="s">
        <v>158</v>
      </c>
      <c r="F45" s="68"/>
      <c r="G45" s="1">
        <f>$G$50*G38-G36</f>
        <v>16245180.252018008</v>
      </c>
      <c r="H45" s="1">
        <f t="shared" ref="H45:V45" si="12">$G$50*H38-H36</f>
        <v>15890680.702675004</v>
      </c>
      <c r="I45" s="1">
        <f t="shared" si="12"/>
        <v>516336.3641088903</v>
      </c>
      <c r="J45" s="1">
        <f t="shared" si="12"/>
        <v>21081.595236694746</v>
      </c>
      <c r="K45" s="1">
        <f t="shared" si="12"/>
        <v>-205528.73771170434</v>
      </c>
      <c r="L45" s="1">
        <f t="shared" si="12"/>
        <v>22610.327709137462</v>
      </c>
      <c r="M45" s="1">
        <f t="shared" si="12"/>
        <v>0</v>
      </c>
      <c r="N45" s="1">
        <f t="shared" si="12"/>
        <v>0</v>
      </c>
      <c r="O45" s="1">
        <f t="shared" si="12"/>
        <v>0</v>
      </c>
      <c r="P45" s="1">
        <f t="shared" si="12"/>
        <v>0</v>
      </c>
      <c r="Q45" s="1">
        <f t="shared" si="12"/>
        <v>0</v>
      </c>
      <c r="R45" s="1">
        <f t="shared" si="12"/>
        <v>0</v>
      </c>
      <c r="S45" s="1">
        <f t="shared" si="12"/>
        <v>0</v>
      </c>
      <c r="T45" s="1">
        <f t="shared" si="12"/>
        <v>0</v>
      </c>
      <c r="U45" s="1">
        <f t="shared" si="12"/>
        <v>0</v>
      </c>
      <c r="V45" s="1">
        <f t="shared" si="12"/>
        <v>0</v>
      </c>
      <c r="W45" s="1">
        <f>SUM(H45:V45)-G45</f>
        <v>1.4901161193847656E-8</v>
      </c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8">
      <c r="A46">
        <f t="shared" si="0"/>
        <v>40</v>
      </c>
      <c r="D46" t="s">
        <v>435</v>
      </c>
      <c r="F46" s="68">
        <v>7.0000000000000001E-3</v>
      </c>
      <c r="G46" s="1">
        <f>$F$46*G49</f>
        <v>152588.79010384626</v>
      </c>
      <c r="H46" s="1">
        <f t="shared" ref="H46:V46" si="13">$F$46*H49</f>
        <v>149259.02358310306</v>
      </c>
      <c r="I46" s="1">
        <f t="shared" si="13"/>
        <v>4849.8779246359854</v>
      </c>
      <c r="J46" s="1">
        <f t="shared" si="13"/>
        <v>198.01658465603421</v>
      </c>
      <c r="K46" s="1">
        <f t="shared" si="13"/>
        <v>-1930.5037514190676</v>
      </c>
      <c r="L46" s="1">
        <f t="shared" si="13"/>
        <v>212.37576287035529</v>
      </c>
      <c r="M46" s="1">
        <f t="shared" si="13"/>
        <v>0</v>
      </c>
      <c r="N46" s="1">
        <f t="shared" si="13"/>
        <v>0</v>
      </c>
      <c r="O46" s="1">
        <f t="shared" si="13"/>
        <v>0</v>
      </c>
      <c r="P46" s="1">
        <f t="shared" si="13"/>
        <v>0</v>
      </c>
      <c r="Q46" s="1">
        <f t="shared" si="13"/>
        <v>0</v>
      </c>
      <c r="R46" s="1">
        <f t="shared" si="13"/>
        <v>0</v>
      </c>
      <c r="S46" s="1">
        <f t="shared" si="13"/>
        <v>0</v>
      </c>
      <c r="T46" s="1">
        <f t="shared" si="13"/>
        <v>0</v>
      </c>
      <c r="U46" s="1">
        <f t="shared" si="13"/>
        <v>0</v>
      </c>
      <c r="V46" s="1">
        <f t="shared" si="13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8">
      <c r="A47">
        <f t="shared" si="0"/>
        <v>41</v>
      </c>
      <c r="D47" t="s">
        <v>143</v>
      </c>
      <c r="F47" s="68"/>
      <c r="G47" s="1">
        <f t="shared" ref="G47:V47" si="14">$F$29*(G49-G46)+$F$30*(G49-G46-$F$29*(G49-G46))</f>
        <v>5400629.5441418951</v>
      </c>
      <c r="H47" s="1">
        <f t="shared" si="14"/>
        <v>5282777.928470904</v>
      </c>
      <c r="I47" s="1">
        <f t="shared" si="14"/>
        <v>171653.46148590025</v>
      </c>
      <c r="J47" s="1">
        <f t="shared" si="14"/>
        <v>7008.4717009398246</v>
      </c>
      <c r="K47" s="1">
        <f t="shared" si="14"/>
        <v>-68327.008739600569</v>
      </c>
      <c r="L47" s="1">
        <f t="shared" si="14"/>
        <v>7516.6912237572224</v>
      </c>
      <c r="M47" s="1">
        <f t="shared" si="14"/>
        <v>0</v>
      </c>
      <c r="N47" s="1">
        <f t="shared" si="14"/>
        <v>0</v>
      </c>
      <c r="O47" s="1">
        <f t="shared" si="14"/>
        <v>0</v>
      </c>
      <c r="P47" s="1">
        <f t="shared" si="14"/>
        <v>0</v>
      </c>
      <c r="Q47" s="1">
        <f t="shared" si="14"/>
        <v>0</v>
      </c>
      <c r="R47" s="1">
        <f t="shared" si="14"/>
        <v>0</v>
      </c>
      <c r="S47" s="1">
        <f t="shared" si="14"/>
        <v>0</v>
      </c>
      <c r="T47" s="1">
        <f t="shared" si="14"/>
        <v>0</v>
      </c>
      <c r="U47" s="1">
        <f t="shared" si="14"/>
        <v>0</v>
      </c>
      <c r="V47" s="1">
        <f t="shared" si="14"/>
        <v>0</v>
      </c>
      <c r="W47" s="1">
        <f>SUM(H47:V47)-G47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8">
      <c r="A48">
        <f t="shared" si="0"/>
        <v>42</v>
      </c>
      <c r="D48" t="s">
        <v>159</v>
      </c>
      <c r="G48" s="1">
        <f>G47+G45+G13+G46</f>
        <v>195265321.53593326</v>
      </c>
      <c r="H48" s="1">
        <f t="shared" ref="H48:V48" si="15">H47+H45+H13+H46</f>
        <v>124026021.29639505</v>
      </c>
      <c r="I48" s="1">
        <f t="shared" si="15"/>
        <v>54546597.47401204</v>
      </c>
      <c r="J48" s="1">
        <f t="shared" si="15"/>
        <v>1206447.818082269</v>
      </c>
      <c r="K48" s="1">
        <f t="shared" si="15"/>
        <v>8092740.2682742253</v>
      </c>
      <c r="L48" s="1">
        <f t="shared" si="15"/>
        <v>7393514.6791696772</v>
      </c>
      <c r="M48" s="1">
        <f t="shared" si="15"/>
        <v>0</v>
      </c>
      <c r="N48" s="1">
        <f t="shared" si="15"/>
        <v>0</v>
      </c>
      <c r="O48" s="1">
        <f t="shared" si="15"/>
        <v>0</v>
      </c>
      <c r="P48" s="1">
        <f t="shared" si="15"/>
        <v>0</v>
      </c>
      <c r="Q48" s="1">
        <f t="shared" si="15"/>
        <v>0</v>
      </c>
      <c r="R48" s="1">
        <f t="shared" si="15"/>
        <v>0</v>
      </c>
      <c r="S48" s="1">
        <f t="shared" si="15"/>
        <v>0</v>
      </c>
      <c r="T48" s="1">
        <f t="shared" si="15"/>
        <v>0</v>
      </c>
      <c r="U48" s="1">
        <f t="shared" si="15"/>
        <v>0</v>
      </c>
      <c r="V48" s="1">
        <f t="shared" si="15"/>
        <v>0</v>
      </c>
      <c r="W48" s="1">
        <f>SUM(H48:V48)-G48</f>
        <v>0</v>
      </c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8">
      <c r="A49">
        <f t="shared" si="0"/>
        <v>43</v>
      </c>
      <c r="D49" t="s">
        <v>605</v>
      </c>
      <c r="F49" s="1"/>
      <c r="G49" s="1">
        <f>G$45/(1-$F$29*(1-$F$46)-$F$30*(1-$F$46)+$F$29*$F$30*(1-$F$46)-$F$46)</f>
        <v>21798398.58626375</v>
      </c>
      <c r="H49" s="1">
        <f t="shared" ref="H49:V49" si="16">H$45/(1-$F$29*(1-$F$46)-$F$30*(1-$F$46)+$F$29*$F$30*(1-$F$46)-$F$46)</f>
        <v>21322717.654729009</v>
      </c>
      <c r="I49" s="1">
        <f t="shared" si="16"/>
        <v>692839.70351942652</v>
      </c>
      <c r="J49" s="1">
        <f t="shared" si="16"/>
        <v>28288.083522290603</v>
      </c>
      <c r="K49" s="1">
        <f t="shared" si="16"/>
        <v>-275786.25020272395</v>
      </c>
      <c r="L49" s="1">
        <f t="shared" si="16"/>
        <v>30339.394695765041</v>
      </c>
      <c r="M49" s="1">
        <f t="shared" si="16"/>
        <v>0</v>
      </c>
      <c r="N49" s="1">
        <f t="shared" si="16"/>
        <v>0</v>
      </c>
      <c r="O49" s="1">
        <f t="shared" si="16"/>
        <v>0</v>
      </c>
      <c r="P49" s="1">
        <f t="shared" si="16"/>
        <v>0</v>
      </c>
      <c r="Q49" s="1">
        <f t="shared" si="16"/>
        <v>0</v>
      </c>
      <c r="R49" s="1">
        <f t="shared" si="16"/>
        <v>0</v>
      </c>
      <c r="S49" s="1">
        <f t="shared" si="16"/>
        <v>0</v>
      </c>
      <c r="T49" s="1">
        <f t="shared" si="16"/>
        <v>0</v>
      </c>
      <c r="U49" s="1">
        <f t="shared" si="16"/>
        <v>0</v>
      </c>
      <c r="V49" s="1">
        <f t="shared" si="16"/>
        <v>0</v>
      </c>
      <c r="W49" s="1">
        <f>SUM(H49:V49)-G49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8">
      <c r="A50">
        <f t="shared" si="0"/>
        <v>44</v>
      </c>
      <c r="D50" t="s">
        <v>10</v>
      </c>
      <c r="G50" s="51">
        <v>7.6600023005367959E-2</v>
      </c>
      <c r="H50" s="6">
        <f t="shared" ref="H50:V50" si="17">IF(H38=0,0,(H45+H36)/H38)</f>
        <v>7.6600023005367959E-2</v>
      </c>
      <c r="I50" s="6">
        <f t="shared" si="17"/>
        <v>7.6600023005367959E-2</v>
      </c>
      <c r="J50" s="6">
        <f t="shared" si="17"/>
        <v>7.6600023005367959E-2</v>
      </c>
      <c r="K50" s="6">
        <f t="shared" si="17"/>
        <v>7.6600023005367959E-2</v>
      </c>
      <c r="L50" s="6">
        <f t="shared" si="17"/>
        <v>7.6600023005367959E-2</v>
      </c>
      <c r="M50" s="6">
        <f t="shared" si="17"/>
        <v>0</v>
      </c>
      <c r="N50" s="6">
        <f t="shared" si="17"/>
        <v>0</v>
      </c>
      <c r="O50" s="6">
        <f t="shared" si="17"/>
        <v>0</v>
      </c>
      <c r="P50" s="6">
        <f t="shared" si="17"/>
        <v>0</v>
      </c>
      <c r="Q50" s="6">
        <f t="shared" si="17"/>
        <v>0</v>
      </c>
      <c r="R50" s="6">
        <f t="shared" si="17"/>
        <v>0</v>
      </c>
      <c r="S50" s="6">
        <f t="shared" si="17"/>
        <v>0</v>
      </c>
      <c r="T50" s="6">
        <f t="shared" si="17"/>
        <v>0</v>
      </c>
      <c r="U50" s="6">
        <f t="shared" si="17"/>
        <v>0</v>
      </c>
      <c r="V50" s="6">
        <f t="shared" si="17"/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8">
      <c r="A51">
        <f t="shared" si="0"/>
        <v>45</v>
      </c>
      <c r="D51" t="s">
        <v>156</v>
      </c>
      <c r="G51" s="34">
        <f>G50/$G$50</f>
        <v>1</v>
      </c>
      <c r="H51" s="34">
        <f t="shared" ref="H51:V51" si="18">H50/$G$50</f>
        <v>1</v>
      </c>
      <c r="I51" s="34">
        <f t="shared" si="18"/>
        <v>1</v>
      </c>
      <c r="J51" s="34">
        <f t="shared" si="18"/>
        <v>1</v>
      </c>
      <c r="K51" s="34">
        <f t="shared" si="18"/>
        <v>1</v>
      </c>
      <c r="L51" s="34">
        <f t="shared" si="18"/>
        <v>1</v>
      </c>
      <c r="M51" s="34">
        <f t="shared" si="18"/>
        <v>0</v>
      </c>
      <c r="N51" s="34">
        <f t="shared" si="18"/>
        <v>0</v>
      </c>
      <c r="O51" s="34">
        <f t="shared" si="18"/>
        <v>0</v>
      </c>
      <c r="P51" s="34">
        <f t="shared" si="18"/>
        <v>0</v>
      </c>
      <c r="Q51" s="34">
        <f t="shared" si="18"/>
        <v>0</v>
      </c>
      <c r="R51" s="34">
        <f t="shared" si="18"/>
        <v>0</v>
      </c>
      <c r="S51" s="34">
        <f t="shared" si="18"/>
        <v>0</v>
      </c>
      <c r="T51" s="34">
        <f t="shared" si="18"/>
        <v>0</v>
      </c>
      <c r="U51" s="34">
        <f t="shared" si="18"/>
        <v>0</v>
      </c>
      <c r="V51" s="34">
        <f t="shared" si="18"/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8">
      <c r="A52">
        <f>A51+1</f>
        <v>46</v>
      </c>
      <c r="D52" t="s">
        <v>160</v>
      </c>
      <c r="G52" s="6">
        <f t="shared" ref="G52:V52" si="19">IF(G13=0,0,(G45+G46+G47)/G13)</f>
        <v>0.12566314208841092</v>
      </c>
      <c r="H52" s="6">
        <f t="shared" si="19"/>
        <v>0.20761472025402819</v>
      </c>
      <c r="I52" s="6">
        <f t="shared" si="19"/>
        <v>1.2865206295762802E-2</v>
      </c>
      <c r="J52" s="6">
        <f t="shared" si="19"/>
        <v>2.4010397480487389E-2</v>
      </c>
      <c r="K52" s="6">
        <f t="shared" si="19"/>
        <v>-3.2955174318180493E-2</v>
      </c>
      <c r="L52" s="6">
        <f t="shared" si="19"/>
        <v>4.1204227148767033E-3</v>
      </c>
      <c r="M52" s="6">
        <f t="shared" si="19"/>
        <v>0</v>
      </c>
      <c r="N52" s="6">
        <f t="shared" si="19"/>
        <v>0</v>
      </c>
      <c r="O52" s="6">
        <f t="shared" si="19"/>
        <v>0</v>
      </c>
      <c r="P52" s="6">
        <f t="shared" si="19"/>
        <v>0</v>
      </c>
      <c r="Q52" s="6">
        <f t="shared" si="19"/>
        <v>0</v>
      </c>
      <c r="R52" s="6">
        <f t="shared" si="19"/>
        <v>0</v>
      </c>
      <c r="S52" s="6">
        <f t="shared" si="19"/>
        <v>0</v>
      </c>
      <c r="T52" s="6">
        <f t="shared" si="19"/>
        <v>0</v>
      </c>
      <c r="U52" s="6">
        <f t="shared" si="19"/>
        <v>0</v>
      </c>
      <c r="V52" s="6">
        <f t="shared" si="19"/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8">
      <c r="A53">
        <f t="shared" si="0"/>
        <v>47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38">
      <c r="A54">
        <f t="shared" si="0"/>
        <v>48</v>
      </c>
      <c r="C54" t="s">
        <v>161</v>
      </c>
      <c r="G54" s="50"/>
      <c r="H54" s="50"/>
      <c r="I54" s="50"/>
      <c r="J54" s="50"/>
      <c r="K54" s="50"/>
      <c r="L54" s="50"/>
      <c r="M54" s="1"/>
      <c r="N54" s="1"/>
      <c r="O54" s="1"/>
      <c r="P54" s="1"/>
      <c r="Q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8">
      <c r="A55">
        <f t="shared" si="0"/>
        <v>49</v>
      </c>
      <c r="G55" s="3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8">
      <c r="A56">
        <f t="shared" si="0"/>
        <v>50</v>
      </c>
      <c r="D56" t="s">
        <v>158</v>
      </c>
      <c r="G56" s="1">
        <f>G60-G58-G57</f>
        <v>16243797.964420078</v>
      </c>
      <c r="H56" s="1">
        <f t="shared" ref="H56:V56" si="20">H60-H58-H57</f>
        <v>9788294.3546271175</v>
      </c>
      <c r="I56" s="1">
        <f t="shared" si="20"/>
        <v>4125628.0833842442</v>
      </c>
      <c r="J56" s="1">
        <f t="shared" si="20"/>
        <v>59038.933366937519</v>
      </c>
      <c r="K56" s="1">
        <f t="shared" si="20"/>
        <v>1176029.5627529905</v>
      </c>
      <c r="L56" s="1">
        <f t="shared" si="20"/>
        <v>1094807.0302887864</v>
      </c>
      <c r="M56" s="1">
        <f t="shared" si="20"/>
        <v>0</v>
      </c>
      <c r="N56" s="1">
        <f t="shared" si="20"/>
        <v>0</v>
      </c>
      <c r="O56" s="1">
        <f t="shared" si="20"/>
        <v>0</v>
      </c>
      <c r="P56" s="1">
        <f t="shared" si="20"/>
        <v>0</v>
      </c>
      <c r="Q56" s="1">
        <f t="shared" si="20"/>
        <v>0</v>
      </c>
      <c r="R56" s="1">
        <f t="shared" si="20"/>
        <v>0</v>
      </c>
      <c r="S56" s="1">
        <f t="shared" si="20"/>
        <v>0</v>
      </c>
      <c r="T56" s="1">
        <f t="shared" si="20"/>
        <v>0</v>
      </c>
      <c r="U56" s="1">
        <f t="shared" si="20"/>
        <v>0</v>
      </c>
      <c r="V56" s="1">
        <f t="shared" si="20"/>
        <v>0</v>
      </c>
      <c r="W56" s="1">
        <f>SUM(H56:V56)-G56</f>
        <v>0</v>
      </c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8">
      <c r="A57">
        <f t="shared" si="0"/>
        <v>51</v>
      </c>
      <c r="D57" t="s">
        <v>435</v>
      </c>
      <c r="F57" s="68"/>
      <c r="G57" s="1">
        <f>$F$46*G60</f>
        <v>152575.8064626141</v>
      </c>
      <c r="H57" s="1">
        <f>$F$46*H60</f>
        <v>91940.130523779488</v>
      </c>
      <c r="I57" s="1">
        <f>$F$46*I60</f>
        <v>38751.468921611457</v>
      </c>
      <c r="J57" s="1">
        <f t="shared" ref="J57:V57" si="21">$F$46*J60</f>
        <v>554.54474937965176</v>
      </c>
      <c r="K57" s="1">
        <f t="shared" si="21"/>
        <v>11046.287287858357</v>
      </c>
      <c r="L57" s="1">
        <f t="shared" si="21"/>
        <v>10283.374979985154</v>
      </c>
      <c r="M57" s="1">
        <f t="shared" si="21"/>
        <v>0</v>
      </c>
      <c r="N57" s="1">
        <f t="shared" si="21"/>
        <v>0</v>
      </c>
      <c r="O57" s="1">
        <f t="shared" si="21"/>
        <v>0</v>
      </c>
      <c r="P57" s="1">
        <f t="shared" si="21"/>
        <v>0</v>
      </c>
      <c r="Q57" s="1">
        <f t="shared" si="21"/>
        <v>0</v>
      </c>
      <c r="R57" s="1">
        <f t="shared" si="21"/>
        <v>0</v>
      </c>
      <c r="S57" s="1">
        <f t="shared" si="21"/>
        <v>0</v>
      </c>
      <c r="T57" s="1">
        <f t="shared" si="21"/>
        <v>0</v>
      </c>
      <c r="U57" s="1">
        <f t="shared" si="21"/>
        <v>0</v>
      </c>
      <c r="V57" s="1">
        <f t="shared" si="21"/>
        <v>0</v>
      </c>
      <c r="W57" s="1">
        <f>SUM(H57:V57)-G57</f>
        <v>0</v>
      </c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8">
      <c r="A58">
        <f t="shared" si="0"/>
        <v>52</v>
      </c>
      <c r="D58" t="s">
        <v>143</v>
      </c>
      <c r="G58" s="1">
        <f>$F$29*(G60-G57)+$F$30*(G60-G57-$F$29*(G60-G57))</f>
        <v>5400170.0094907517</v>
      </c>
      <c r="H58" s="1">
        <f>$F$29*(H60-H57)+$F$30*(H60-H57-$F$29*(H60-H57))</f>
        <v>3254069.8753890283</v>
      </c>
      <c r="I58" s="1">
        <f t="shared" ref="I58:V58" si="22">$F$29*(I60-I57)+$F$30*(I60-I57-$F$29*(I60-I57))</f>
        <v>1371544.5793529237</v>
      </c>
      <c r="J58" s="1">
        <f t="shared" si="22"/>
        <v>19627.200366490219</v>
      </c>
      <c r="K58" s="1">
        <f t="shared" si="22"/>
        <v>390965.19108177361</v>
      </c>
      <c r="L58" s="1">
        <f t="shared" si="22"/>
        <v>363963.16330053599</v>
      </c>
      <c r="M58" s="1">
        <f t="shared" si="22"/>
        <v>0</v>
      </c>
      <c r="N58" s="1">
        <f t="shared" si="22"/>
        <v>0</v>
      </c>
      <c r="O58" s="1">
        <f t="shared" si="22"/>
        <v>0</v>
      </c>
      <c r="P58" s="1">
        <f t="shared" si="22"/>
        <v>0</v>
      </c>
      <c r="Q58" s="1">
        <f t="shared" si="22"/>
        <v>0</v>
      </c>
      <c r="R58" s="1">
        <f t="shared" si="22"/>
        <v>0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0</v>
      </c>
      <c r="W58" s="1">
        <f>SUM(H58:V58)-G58</f>
        <v>0</v>
      </c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8">
      <c r="A59">
        <f t="shared" si="0"/>
        <v>53</v>
      </c>
      <c r="D59" t="s">
        <v>159</v>
      </c>
      <c r="G59" s="1">
        <f t="shared" ref="G59:V59" si="23">G56+G57+G58+G13</f>
        <v>195263466.73004296</v>
      </c>
      <c r="H59" s="1">
        <f t="shared" si="23"/>
        <v>115837608.00220597</v>
      </c>
      <c r="I59" s="1">
        <f t="shared" si="23"/>
        <v>59389681.902151391</v>
      </c>
      <c r="J59" s="1">
        <f t="shared" si="23"/>
        <v>1257380.4130427861</v>
      </c>
      <c r="K59" s="1">
        <f t="shared" si="23"/>
        <v>9946567.5595995728</v>
      </c>
      <c r="L59" s="1">
        <f t="shared" si="23"/>
        <v>8832228.8530432191</v>
      </c>
      <c r="M59" s="1">
        <f t="shared" si="23"/>
        <v>0</v>
      </c>
      <c r="N59" s="1">
        <f t="shared" si="23"/>
        <v>0</v>
      </c>
      <c r="O59" s="1">
        <f t="shared" si="23"/>
        <v>0</v>
      </c>
      <c r="P59" s="1">
        <f t="shared" si="23"/>
        <v>0</v>
      </c>
      <c r="Q59" s="1">
        <f t="shared" si="23"/>
        <v>0</v>
      </c>
      <c r="R59" s="1">
        <f t="shared" si="23"/>
        <v>0</v>
      </c>
      <c r="S59" s="1">
        <f t="shared" si="23"/>
        <v>0</v>
      </c>
      <c r="T59" s="1">
        <f t="shared" si="23"/>
        <v>0</v>
      </c>
      <c r="U59" s="1">
        <f t="shared" si="23"/>
        <v>0</v>
      </c>
      <c r="V59" s="1">
        <f t="shared" si="23"/>
        <v>0</v>
      </c>
      <c r="W59" s="1">
        <f>SUM(H59:V59)-G59</f>
        <v>0</v>
      </c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8">
      <c r="A60">
        <f t="shared" si="0"/>
        <v>54</v>
      </c>
      <c r="D60" t="s">
        <v>605</v>
      </c>
      <c r="G60" s="52">
        <v>21796543.780373443</v>
      </c>
      <c r="H60" s="52">
        <v>13134304.360539926</v>
      </c>
      <c r="I60" s="52">
        <v>5535924.1316587795</v>
      </c>
      <c r="J60" s="52">
        <v>79220.678482807387</v>
      </c>
      <c r="K60" s="52">
        <v>1578041.0411226223</v>
      </c>
      <c r="L60" s="52">
        <v>1469053.5685693077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3.9115548133850098E-8</v>
      </c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8">
      <c r="A61">
        <f t="shared" si="0"/>
        <v>55</v>
      </c>
      <c r="D61" t="s">
        <v>10</v>
      </c>
      <c r="G61" s="6">
        <f>IF(G38=0,0,(G56+G36)/G38)</f>
        <v>7.659770423667403E-2</v>
      </c>
      <c r="H61" s="6">
        <f t="shared" ref="H61:V61" si="24">IF(H38=0,0,(H56+H36)/H38)</f>
        <v>6.1196516173045896E-2</v>
      </c>
      <c r="I61" s="6">
        <f t="shared" si="24"/>
        <v>0.10764455946314565</v>
      </c>
      <c r="J61" s="6">
        <f t="shared" si="24"/>
        <v>0.10282955931560468</v>
      </c>
      <c r="K61" s="6">
        <f t="shared" si="24"/>
        <v>0.10874692073573788</v>
      </c>
      <c r="L61" s="6">
        <f t="shared" si="24"/>
        <v>0.10389898522480963</v>
      </c>
      <c r="M61" s="6">
        <f t="shared" si="24"/>
        <v>0</v>
      </c>
      <c r="N61" s="6">
        <f t="shared" si="24"/>
        <v>0</v>
      </c>
      <c r="O61" s="6">
        <f t="shared" si="24"/>
        <v>0</v>
      </c>
      <c r="P61" s="6">
        <f t="shared" si="24"/>
        <v>0</v>
      </c>
      <c r="Q61" s="6">
        <f t="shared" si="24"/>
        <v>0</v>
      </c>
      <c r="R61" s="6">
        <f t="shared" si="24"/>
        <v>0</v>
      </c>
      <c r="S61" s="6">
        <f t="shared" si="24"/>
        <v>0</v>
      </c>
      <c r="T61" s="6">
        <f t="shared" si="24"/>
        <v>0</v>
      </c>
      <c r="U61" s="6">
        <f t="shared" si="24"/>
        <v>0</v>
      </c>
      <c r="V61" s="6">
        <f t="shared" si="24"/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8">
      <c r="A62">
        <f t="shared" si="0"/>
        <v>56</v>
      </c>
      <c r="D62" t="s">
        <v>156</v>
      </c>
      <c r="G62" s="34">
        <f t="shared" ref="G62:V62" si="25">G61/$G$61</f>
        <v>1</v>
      </c>
      <c r="H62" s="34">
        <f t="shared" si="25"/>
        <v>0.79893407750131717</v>
      </c>
      <c r="I62" s="34">
        <f t="shared" si="25"/>
        <v>1.4053235738050589</v>
      </c>
      <c r="J62" s="34">
        <f t="shared" si="25"/>
        <v>1.3424626800547264</v>
      </c>
      <c r="K62" s="34">
        <f t="shared" si="25"/>
        <v>1.4197151444608338</v>
      </c>
      <c r="L62" s="34">
        <f t="shared" si="25"/>
        <v>1.3564242722442337</v>
      </c>
      <c r="M62" s="34">
        <f t="shared" si="25"/>
        <v>0</v>
      </c>
      <c r="N62" s="34">
        <f t="shared" si="25"/>
        <v>0</v>
      </c>
      <c r="O62" s="34">
        <f t="shared" si="25"/>
        <v>0</v>
      </c>
      <c r="P62" s="34">
        <f t="shared" si="25"/>
        <v>0</v>
      </c>
      <c r="Q62" s="34">
        <f t="shared" si="25"/>
        <v>0</v>
      </c>
      <c r="R62" s="34">
        <f t="shared" si="25"/>
        <v>0</v>
      </c>
      <c r="S62" s="34">
        <f t="shared" si="25"/>
        <v>0</v>
      </c>
      <c r="T62" s="34">
        <f t="shared" si="25"/>
        <v>0</v>
      </c>
      <c r="U62" s="34">
        <f t="shared" si="25"/>
        <v>0</v>
      </c>
      <c r="V62" s="34">
        <f t="shared" si="25"/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8">
      <c r="A63">
        <f t="shared" si="0"/>
        <v>57</v>
      </c>
      <c r="D63" t="s">
        <v>160</v>
      </c>
      <c r="G63" s="6">
        <f t="shared" ref="G63:V63" si="26">IF(G13=0,0,(G56+G57+G58)/G13)</f>
        <v>0.12565244952605514</v>
      </c>
      <c r="H63" s="6">
        <f t="shared" si="26"/>
        <v>0.12788589942895884</v>
      </c>
      <c r="I63" s="6">
        <f t="shared" si="26"/>
        <v>0.10279550324512371</v>
      </c>
      <c r="J63" s="6">
        <f t="shared" si="26"/>
        <v>6.7241033757103302E-2</v>
      </c>
      <c r="K63" s="6">
        <f t="shared" si="26"/>
        <v>0.18856856552207255</v>
      </c>
      <c r="L63" s="6">
        <f t="shared" si="26"/>
        <v>0.19951359458560947</v>
      </c>
      <c r="M63" s="6">
        <f t="shared" si="26"/>
        <v>0</v>
      </c>
      <c r="N63" s="6">
        <f t="shared" si="26"/>
        <v>0</v>
      </c>
      <c r="O63" s="6">
        <f t="shared" si="26"/>
        <v>0</v>
      </c>
      <c r="P63" s="6">
        <f t="shared" si="26"/>
        <v>0</v>
      </c>
      <c r="Q63" s="6">
        <f t="shared" si="26"/>
        <v>0</v>
      </c>
      <c r="R63" s="6">
        <f t="shared" si="26"/>
        <v>0</v>
      </c>
      <c r="S63" s="6">
        <f t="shared" si="26"/>
        <v>0</v>
      </c>
      <c r="T63" s="6">
        <f t="shared" si="26"/>
        <v>0</v>
      </c>
      <c r="U63" s="6">
        <f t="shared" si="26"/>
        <v>0</v>
      </c>
      <c r="V63" s="6">
        <f t="shared" si="26"/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8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7:38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7:38">
      <c r="G66" s="85"/>
      <c r="H66" s="50"/>
      <c r="I66" s="1"/>
      <c r="J66" s="5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7:38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7:38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7:38"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7:38">
      <c r="G70" s="1"/>
      <c r="H70" s="1"/>
      <c r="I70" s="3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7:38"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7:38"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7:38"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7:38"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7:38"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9" orientation="portrait" horizontalDpi="300" verticalDpi="300" r:id="rId1"/>
  <headerFooter>
    <oddHeader>&amp;RExhibit PHR-2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83"/>
  <sheetViews>
    <sheetView defaultGridColor="0" view="pageBreakPreview" topLeftCell="A4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14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t="str">
        <f>Summary!A1</f>
        <v>Atmos Energy Corporation, Kentucky/Mid-States Division</v>
      </c>
    </row>
    <row r="2" spans="1:142">
      <c r="A2" t="str">
        <f>Summary!A2</f>
        <v>Class Cost of Service - Customer/Demand Study</v>
      </c>
    </row>
    <row r="3" spans="1:142">
      <c r="A3" t="str">
        <f>Summary!A3</f>
        <v>Forecasted Test Period: Twelve Months Ended December 31, 2022</v>
      </c>
    </row>
    <row r="5" spans="1:142">
      <c r="A5" s="1" t="s">
        <v>49</v>
      </c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</row>
    <row r="6" spans="1:14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</row>
    <row r="7" spans="1:14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</row>
    <row r="8" spans="1:142">
      <c r="A8" s="1"/>
      <c r="B8" s="1"/>
      <c r="C8" s="1"/>
      <c r="D8" s="1"/>
      <c r="E8" s="1"/>
      <c r="F8" s="3" t="s">
        <v>54</v>
      </c>
      <c r="H8" s="1"/>
      <c r="I8" s="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</row>
    <row r="9" spans="1:142">
      <c r="A9" s="1"/>
      <c r="B9" s="1"/>
      <c r="C9" s="1"/>
      <c r="D9" s="1"/>
      <c r="E9" s="1"/>
      <c r="F9" s="3"/>
      <c r="H9" s="1"/>
      <c r="I9" s="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</row>
    <row r="10" spans="1:142">
      <c r="A10" s="1"/>
      <c r="B10" s="1"/>
      <c r="C10" s="1"/>
      <c r="D10" s="1"/>
      <c r="E10" s="1"/>
      <c r="F10" s="3"/>
      <c r="H10" s="1"/>
      <c r="N10" s="3"/>
      <c r="O10" s="3"/>
      <c r="Q10" s="2"/>
      <c r="R10" s="2"/>
      <c r="S10" s="2"/>
      <c r="T10" s="2"/>
      <c r="U10" s="2"/>
      <c r="V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</row>
    <row r="11" spans="1:142">
      <c r="A11" s="1"/>
      <c r="B11" s="1"/>
      <c r="C11" s="1"/>
      <c r="D11" s="1"/>
      <c r="E11" s="1"/>
      <c r="F11" s="1"/>
      <c r="H11" s="1"/>
      <c r="J11" s="24"/>
      <c r="K11" s="3"/>
      <c r="L11" s="3"/>
      <c r="M11" s="3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</row>
    <row r="12" spans="1:142">
      <c r="A12" s="79" t="s">
        <v>290</v>
      </c>
      <c r="B12" s="1"/>
      <c r="C12" s="1"/>
      <c r="D12" s="1"/>
      <c r="E12" s="1"/>
      <c r="F12" s="1"/>
      <c r="G12" s="15" t="s">
        <v>38</v>
      </c>
      <c r="H12" s="12" t="s">
        <v>38</v>
      </c>
      <c r="I12" s="2" t="s">
        <v>1</v>
      </c>
      <c r="J12" s="2" t="s">
        <v>56</v>
      </c>
      <c r="K12" s="2" t="s">
        <v>543</v>
      </c>
      <c r="L12" s="116" t="s">
        <v>543</v>
      </c>
      <c r="M12" s="117" t="s">
        <v>544</v>
      </c>
      <c r="N12" s="117" t="s">
        <v>544</v>
      </c>
      <c r="O12" s="2"/>
      <c r="P12" s="2"/>
      <c r="Q12" s="2"/>
      <c r="R12" s="2"/>
      <c r="S12" s="2"/>
      <c r="T12" s="3"/>
      <c r="U12" s="3"/>
      <c r="V12" s="3"/>
      <c r="W12" s="2"/>
      <c r="X12" s="2"/>
      <c r="Y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</row>
    <row r="13" spans="1:142">
      <c r="A13" s="79" t="s">
        <v>289</v>
      </c>
      <c r="B13" s="1"/>
      <c r="C13" s="1"/>
      <c r="D13" s="1"/>
      <c r="E13" s="1"/>
      <c r="F13" s="1"/>
      <c r="G13" s="15" t="s">
        <v>39</v>
      </c>
      <c r="H13" s="12" t="s">
        <v>21</v>
      </c>
      <c r="I13" s="2" t="s">
        <v>2</v>
      </c>
      <c r="J13" s="2" t="s">
        <v>464</v>
      </c>
      <c r="K13" s="42" t="s">
        <v>545</v>
      </c>
      <c r="L13" s="117" t="s">
        <v>546</v>
      </c>
      <c r="M13" s="117" t="s">
        <v>545</v>
      </c>
      <c r="N13" s="117" t="s">
        <v>546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</row>
    <row r="14" spans="1:142">
      <c r="A14" s="1">
        <v>1</v>
      </c>
      <c r="B14" s="1"/>
      <c r="C14" s="1"/>
      <c r="D14" s="1" t="s">
        <v>119</v>
      </c>
      <c r="E14" s="1"/>
      <c r="F14" s="1"/>
      <c r="H14" s="1"/>
      <c r="I14" s="1"/>
      <c r="J14" s="1"/>
      <c r="K14" s="1"/>
      <c r="L14" s="99"/>
      <c r="M14" s="99"/>
      <c r="N14" s="99"/>
      <c r="O14" s="1"/>
      <c r="P14" s="1"/>
      <c r="Q14" s="1"/>
      <c r="R14" s="1"/>
      <c r="S14" s="1"/>
      <c r="T14" s="1"/>
      <c r="U14" s="1"/>
      <c r="V14" s="1"/>
      <c r="W14" s="1"/>
      <c r="X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</row>
    <row r="15" spans="1:142">
      <c r="A15" s="1">
        <f t="shared" ref="A15:A32" si="0">A14+1</f>
        <v>2</v>
      </c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</row>
    <row r="16" spans="1:142">
      <c r="A16" s="1">
        <f t="shared" si="0"/>
        <v>3</v>
      </c>
      <c r="B16" s="1"/>
      <c r="C16" s="1"/>
      <c r="D16" s="1"/>
      <c r="E16" s="1" t="s">
        <v>262</v>
      </c>
      <c r="G16" s="15" t="s">
        <v>23</v>
      </c>
      <c r="H16" s="1"/>
      <c r="I16" s="1">
        <f>SUM(J16:X16)</f>
        <v>91348195.452452779</v>
      </c>
      <c r="J16" s="10">
        <v>53802735.86895863</v>
      </c>
      <c r="K16" s="10">
        <v>22138548.313989259</v>
      </c>
      <c r="L16" s="10">
        <v>262400.58443914063</v>
      </c>
      <c r="M16" s="10">
        <v>8056168.4212421058</v>
      </c>
      <c r="N16" s="10">
        <v>7088342.2638236424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">
        <f>SUM(J16:X16)-I16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</row>
    <row r="17" spans="1:142">
      <c r="A17" s="1">
        <f>A16+1</f>
        <v>4</v>
      </c>
      <c r="B17" s="1"/>
      <c r="C17" s="1"/>
      <c r="D17" s="1"/>
      <c r="E17" s="1" t="s">
        <v>268</v>
      </c>
      <c r="G17" s="15" t="s">
        <v>23</v>
      </c>
      <c r="H17" s="1"/>
      <c r="I17" s="1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">
        <f>SUM(J17:X17)-I17</f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</row>
    <row r="18" spans="1:142">
      <c r="A18" s="1">
        <f>A17+1</f>
        <v>5</v>
      </c>
      <c r="B18" s="1"/>
      <c r="C18" s="1"/>
      <c r="D18" s="1"/>
      <c r="E18" s="99" t="s">
        <v>437</v>
      </c>
      <c r="F18" s="114"/>
      <c r="G18" s="15" t="s">
        <v>23</v>
      </c>
      <c r="H18" s="1"/>
      <c r="I18" s="1">
        <f>SUM(J18:X18)</f>
        <v>77870753.323631391</v>
      </c>
      <c r="J18" s="10">
        <v>46393776.080700502</v>
      </c>
      <c r="K18" s="10">
        <v>30579530.546237912</v>
      </c>
      <c r="L18" s="10">
        <v>897446.69669297023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"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</row>
    <row r="19" spans="1:142">
      <c r="A19" s="1">
        <f t="shared" si="0"/>
        <v>6</v>
      </c>
      <c r="B19" s="1"/>
      <c r="C19" s="1"/>
      <c r="D19" s="1"/>
      <c r="E19" s="1" t="s">
        <v>263</v>
      </c>
      <c r="F19" s="1"/>
      <c r="G19" s="15" t="s">
        <v>23</v>
      </c>
      <c r="H19" s="1"/>
      <c r="I19" s="1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">
        <f>SUM(J19:X19)-I19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</row>
    <row r="20" spans="1:142">
      <c r="A20" s="1">
        <f t="shared" si="0"/>
        <v>7</v>
      </c>
      <c r="B20" s="1"/>
      <c r="C20" s="1"/>
      <c r="D20" s="1"/>
      <c r="E20" s="1"/>
      <c r="G20" s="1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</row>
    <row r="21" spans="1:142">
      <c r="A21" s="1">
        <f t="shared" si="0"/>
        <v>8</v>
      </c>
      <c r="B21" s="1"/>
      <c r="C21" s="1"/>
      <c r="D21" s="1" t="s">
        <v>118</v>
      </c>
      <c r="E21" s="1"/>
      <c r="F21" s="1"/>
      <c r="H21" s="1"/>
      <c r="I21" s="1">
        <f>SUM(I16:I19)</f>
        <v>169218948.77608418</v>
      </c>
      <c r="J21" s="1">
        <f>+SUM(J16:J19)</f>
        <v>100196511.94965914</v>
      </c>
      <c r="K21" s="1">
        <f>+SUM(K16:K19)</f>
        <v>52718078.860227168</v>
      </c>
      <c r="L21" s="1">
        <f>+SUM(L16:L19)</f>
        <v>1159847.2811321109</v>
      </c>
      <c r="M21" s="1">
        <f t="shared" ref="M21:X21" si="1">SUM(M16:M19)</f>
        <v>8056168.4212421058</v>
      </c>
      <c r="N21" s="1">
        <f t="shared" si="1"/>
        <v>7088342.2638236424</v>
      </c>
      <c r="O21" s="1">
        <f t="shared" si="1"/>
        <v>0</v>
      </c>
      <c r="P21" s="1">
        <f t="shared" si="1"/>
        <v>0</v>
      </c>
      <c r="Q21" s="1">
        <f t="shared" si="1"/>
        <v>0</v>
      </c>
      <c r="R21" s="1">
        <f t="shared" si="1"/>
        <v>0</v>
      </c>
      <c r="S21" s="1">
        <f t="shared" si="1"/>
        <v>0</v>
      </c>
      <c r="T21" s="1">
        <f>SUM(T16:T19)</f>
        <v>0</v>
      </c>
      <c r="U21" s="1">
        <f>SUM(U16:U19)</f>
        <v>0</v>
      </c>
      <c r="V21" s="1">
        <f>SUM(V16:V19)</f>
        <v>0</v>
      </c>
      <c r="W21" s="1">
        <f t="shared" si="1"/>
        <v>0</v>
      </c>
      <c r="X21" s="1">
        <f t="shared" si="1"/>
        <v>0</v>
      </c>
      <c r="Y21" s="1">
        <f>SUM(J21:X21)-I21</f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</row>
    <row r="22" spans="1:142">
      <c r="A22" s="1">
        <f t="shared" si="0"/>
        <v>9</v>
      </c>
      <c r="B22" s="1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</row>
    <row r="23" spans="1:142">
      <c r="A23" s="1">
        <f t="shared" si="0"/>
        <v>10</v>
      </c>
      <c r="B23" s="1"/>
      <c r="C23" s="1"/>
      <c r="D23" s="1" t="s">
        <v>147</v>
      </c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</row>
    <row r="24" spans="1:142">
      <c r="A24" s="1">
        <f t="shared" si="0"/>
        <v>11</v>
      </c>
      <c r="B24" s="1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</row>
    <row r="25" spans="1:142">
      <c r="A25" s="1">
        <f t="shared" si="0"/>
        <v>12</v>
      </c>
      <c r="B25" s="1"/>
      <c r="C25" s="1"/>
      <c r="D25" s="1"/>
      <c r="E25" s="43" t="s">
        <v>377</v>
      </c>
      <c r="F25" s="1"/>
      <c r="G25" s="17">
        <v>18.600000000000001</v>
      </c>
      <c r="H25" s="10" t="str">
        <f>VLOOKUP($G25,alloc,3)</f>
        <v>Total Rate Schedule Revenues</v>
      </c>
      <c r="I25" s="1">
        <v>1300280.0711960639</v>
      </c>
      <c r="J25" s="10">
        <f>$I25*VLOOKUP($G25,alloc,6)</f>
        <v>769910.98593748687</v>
      </c>
      <c r="K25" s="10">
        <f>$I25*VLOOKUP($G25,alloc,7)</f>
        <v>405086.23785626463</v>
      </c>
      <c r="L25" s="10">
        <f>$I25*VLOOKUP($G25,alloc,8)</f>
        <v>8912.2779463818952</v>
      </c>
      <c r="M25" s="10">
        <f>$I25*VLOOKUP($G25,alloc,9)</f>
        <v>61903.677597012975</v>
      </c>
      <c r="N25" s="10">
        <f>$I25*VLOOKUP($G25,alloc,10)</f>
        <v>54466.891858917494</v>
      </c>
      <c r="O25" s="10">
        <f>$I25*VLOOKUP($G25,alloc,11)</f>
        <v>0</v>
      </c>
      <c r="P25" s="10">
        <f>$I25*VLOOKUP($G25,alloc,12)</f>
        <v>0</v>
      </c>
      <c r="Q25" s="10">
        <f>$I25*VLOOKUP($G25,alloc,13)</f>
        <v>0</v>
      </c>
      <c r="R25" s="10">
        <f>$I25*VLOOKUP($G25,alloc,14)</f>
        <v>0</v>
      </c>
      <c r="S25" s="10">
        <f>$I25*VLOOKUP($G25,alloc,15)</f>
        <v>0</v>
      </c>
      <c r="T25" s="10">
        <f>$I25*VLOOKUP($G25,alloc,16)</f>
        <v>0</v>
      </c>
      <c r="U25" s="10">
        <f>$I25*VLOOKUP($G25,alloc,17)</f>
        <v>0</v>
      </c>
      <c r="V25" s="10">
        <f>$I25*VLOOKUP($G25,alloc,18)</f>
        <v>0</v>
      </c>
      <c r="W25" s="10">
        <f>$I25*VLOOKUP($G25,alloc,19)</f>
        <v>0</v>
      </c>
      <c r="X25" s="10">
        <f>$I25*VLOOKUP($G25,alloc,20)</f>
        <v>0</v>
      </c>
      <c r="Y25" s="1">
        <f>SUM(J25:X25)-I25</f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</row>
    <row r="26" spans="1:142">
      <c r="A26" s="1">
        <f t="shared" si="0"/>
        <v>13</v>
      </c>
      <c r="B26" s="1"/>
      <c r="C26" s="1"/>
      <c r="D26" s="1"/>
      <c r="E26" s="43" t="s">
        <v>378</v>
      </c>
      <c r="F26" s="1"/>
      <c r="G26" s="17">
        <v>18.600000000000001</v>
      </c>
      <c r="H26" s="10" t="str">
        <f>VLOOKUP($G26,alloc,3)</f>
        <v>Total Rate Schedule Revenues</v>
      </c>
      <c r="I26" s="1">
        <v>234286</v>
      </c>
      <c r="J26" s="10">
        <f>$I26*VLOOKUP($G26,alloc,6)</f>
        <v>138723.47138676664</v>
      </c>
      <c r="K26" s="10">
        <f>$I26*VLOOKUP($G26,alloc,7)</f>
        <v>72988.917099293394</v>
      </c>
      <c r="L26" s="10">
        <f>$I26*VLOOKUP($G26,alloc,8)</f>
        <v>1605.8247736007825</v>
      </c>
      <c r="M26" s="10">
        <f>$I26*VLOOKUP($G26,alloc,9)</f>
        <v>11153.877791999867</v>
      </c>
      <c r="N26" s="10">
        <f>$I26*VLOOKUP($G26,alloc,10)</f>
        <v>9813.9089483393236</v>
      </c>
      <c r="O26" s="10">
        <f>$I26*VLOOKUP($G26,alloc,11)</f>
        <v>0</v>
      </c>
      <c r="P26" s="10">
        <f>$I26*VLOOKUP($G26,alloc,12)</f>
        <v>0</v>
      </c>
      <c r="Q26" s="10">
        <f>$I26*VLOOKUP($G26,alloc,13)</f>
        <v>0</v>
      </c>
      <c r="R26" s="10">
        <f>$I26*VLOOKUP($G26,alloc,14)</f>
        <v>0</v>
      </c>
      <c r="S26" s="10">
        <f>$I26*VLOOKUP($G26,alloc,15)</f>
        <v>0</v>
      </c>
      <c r="T26" s="10">
        <f>$I26*VLOOKUP($G26,alloc,16)</f>
        <v>0</v>
      </c>
      <c r="U26" s="10">
        <f>$I26*VLOOKUP($G26,alloc,17)</f>
        <v>0</v>
      </c>
      <c r="V26" s="10">
        <f>$I26*VLOOKUP($G26,alloc,18)</f>
        <v>0</v>
      </c>
      <c r="W26" s="10">
        <f>$I26*VLOOKUP($G26,alloc,19)</f>
        <v>0</v>
      </c>
      <c r="X26" s="10">
        <f>$I26*VLOOKUP($G26,alloc,20)</f>
        <v>0</v>
      </c>
      <c r="Y26" s="1">
        <f>SUM(J26:X26)-I26</f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</row>
    <row r="27" spans="1:142">
      <c r="A27" s="1">
        <f t="shared" si="0"/>
        <v>14</v>
      </c>
      <c r="B27" s="1"/>
      <c r="C27" s="1"/>
      <c r="D27" s="1"/>
      <c r="E27" s="43" t="s">
        <v>439</v>
      </c>
      <c r="F27" s="1"/>
      <c r="G27" s="17">
        <v>18.2</v>
      </c>
      <c r="H27" s="10" t="str">
        <f>VLOOKUP($G27,alloc,3)</f>
        <v>Base Revenues</v>
      </c>
      <c r="I27" s="1">
        <v>-3.5496507398784161</v>
      </c>
      <c r="J27" s="10">
        <f>$I27*VLOOKUP($G27,alloc,6)</f>
        <v>-2.0906917781877645</v>
      </c>
      <c r="K27" s="10">
        <f>$I27*VLOOKUP($G27,alloc,7)</f>
        <v>-0.86027002518609663</v>
      </c>
      <c r="L27" s="10">
        <f>$I27*VLOOKUP($G27,alloc,8)</f>
        <v>-1.0196484167919209E-2</v>
      </c>
      <c r="M27" s="10">
        <f>$I27*VLOOKUP($G27,alloc,9)</f>
        <v>-0.31305034604577214</v>
      </c>
      <c r="N27" s="10">
        <f>$I27*VLOOKUP($G27,alloc,10)</f>
        <v>-0.27544210629086313</v>
      </c>
      <c r="O27" s="10">
        <f>$I27*VLOOKUP($G27,alloc,11)</f>
        <v>0</v>
      </c>
      <c r="P27" s="10">
        <f>$I27*VLOOKUP($G27,alloc,12)</f>
        <v>0</v>
      </c>
      <c r="Q27" s="10">
        <f>$I27*VLOOKUP($G27,alloc,13)</f>
        <v>0</v>
      </c>
      <c r="R27" s="10">
        <f>$I27*VLOOKUP($G27,alloc,14)</f>
        <v>0</v>
      </c>
      <c r="S27" s="10">
        <f>$I27*VLOOKUP($G27,alloc,15)</f>
        <v>0</v>
      </c>
      <c r="T27" s="10">
        <f>$I27*VLOOKUP($G27,alloc,16)</f>
        <v>0</v>
      </c>
      <c r="U27" s="10">
        <f>$I27*VLOOKUP($G27,alloc,17)</f>
        <v>0</v>
      </c>
      <c r="V27" s="10">
        <f>$I27*VLOOKUP($G27,alloc,18)</f>
        <v>0</v>
      </c>
      <c r="W27" s="10">
        <f>$I27*VLOOKUP($G27,alloc,19)</f>
        <v>0</v>
      </c>
      <c r="X27" s="10">
        <f>$I27*VLOOKUP($G27,alloc,20)</f>
        <v>0</v>
      </c>
      <c r="Y27" s="1">
        <f>SUM(J27:X27)-I27</f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</row>
    <row r="28" spans="1:142">
      <c r="A28" s="1">
        <f t="shared" si="0"/>
        <v>15</v>
      </c>
      <c r="B28" s="1"/>
      <c r="C28" s="1"/>
      <c r="D28" s="1"/>
      <c r="E28" s="43" t="s">
        <v>379</v>
      </c>
      <c r="F28" s="1"/>
      <c r="G28" s="17">
        <v>18.2</v>
      </c>
      <c r="H28" s="10" t="str">
        <f>VLOOKUP($G28,alloc,3)</f>
        <v>Base Revenues</v>
      </c>
      <c r="I28" s="1">
        <v>2713411.6520399996</v>
      </c>
      <c r="J28" s="10">
        <f>$I28*VLOOKUP($G28,alloc,6)</f>
        <v>1598159.3253744219</v>
      </c>
      <c r="K28" s="10">
        <f>$I28*VLOOKUP($G28,alloc,7)</f>
        <v>657604.61557991267</v>
      </c>
      <c r="L28" s="10">
        <f>$I28*VLOOKUP($G28,alloc,8)</f>
        <v>7794.3609043691522</v>
      </c>
      <c r="M28" s="10">
        <f>$I28*VLOOKUP($G28,alloc,9)</f>
        <v>239300.85489617698</v>
      </c>
      <c r="N28" s="10">
        <f>$I28*VLOOKUP($G28,alloc,10)</f>
        <v>210552.49528511864</v>
      </c>
      <c r="O28" s="10">
        <f>$I28*VLOOKUP($G28,alloc,11)</f>
        <v>0</v>
      </c>
      <c r="P28" s="10">
        <f>$I28*VLOOKUP($G28,alloc,12)</f>
        <v>0</v>
      </c>
      <c r="Q28" s="10">
        <f>$I28*VLOOKUP($G28,alloc,13)</f>
        <v>0</v>
      </c>
      <c r="R28" s="10">
        <f>$I28*VLOOKUP($G28,alloc,14)</f>
        <v>0</v>
      </c>
      <c r="S28" s="10">
        <f>$I28*VLOOKUP($G28,alloc,15)</f>
        <v>0</v>
      </c>
      <c r="T28" s="10">
        <f>$I28*VLOOKUP($G28,alloc,16)</f>
        <v>0</v>
      </c>
      <c r="U28" s="10">
        <f>$I28*VLOOKUP($G28,alloc,17)</f>
        <v>0</v>
      </c>
      <c r="V28" s="10">
        <f>$I28*VLOOKUP($G28,alloc,18)</f>
        <v>0</v>
      </c>
      <c r="W28" s="10">
        <f>$I28*VLOOKUP($G28,alloc,19)</f>
        <v>0</v>
      </c>
      <c r="X28" s="10">
        <f>$I28*VLOOKUP($G28,alloc,20)</f>
        <v>0</v>
      </c>
      <c r="Y28" s="1">
        <f>SUM(J28:X28)-I28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</row>
    <row r="29" spans="1:142">
      <c r="A29" s="1">
        <f t="shared" si="0"/>
        <v>16</v>
      </c>
      <c r="B29" s="1"/>
      <c r="C29" s="1"/>
      <c r="D29" s="1"/>
      <c r="E29" s="1"/>
      <c r="F29" s="1"/>
      <c r="G29" s="17"/>
      <c r="H29" s="10"/>
      <c r="I29" s="1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</row>
    <row r="30" spans="1:142">
      <c r="A30" s="1">
        <f t="shared" si="0"/>
        <v>17</v>
      </c>
      <c r="B30" s="1"/>
      <c r="C30" s="1"/>
      <c r="D30" s="1" t="s">
        <v>53</v>
      </c>
      <c r="E30" s="1"/>
      <c r="F30" s="1"/>
      <c r="G30" s="15"/>
      <c r="H30" s="1"/>
      <c r="I30" s="1">
        <f>SUM(J30:X30)</f>
        <v>4247974.1735853236</v>
      </c>
      <c r="J30" s="1">
        <f t="shared" ref="J30:X30" si="2">SUM(J25:J28)</f>
        <v>2506791.6920068972</v>
      </c>
      <c r="K30" s="1">
        <f t="shared" si="2"/>
        <v>1135678.9102654455</v>
      </c>
      <c r="L30" s="1">
        <f t="shared" si="2"/>
        <v>18312.453427867662</v>
      </c>
      <c r="M30" s="1">
        <f t="shared" si="2"/>
        <v>312358.09723484376</v>
      </c>
      <c r="N30" s="1">
        <f t="shared" si="2"/>
        <v>274833.02065026917</v>
      </c>
      <c r="O30" s="1">
        <f t="shared" si="2"/>
        <v>0</v>
      </c>
      <c r="P30" s="1">
        <f t="shared" si="2"/>
        <v>0</v>
      </c>
      <c r="Q30" s="1">
        <f t="shared" si="2"/>
        <v>0</v>
      </c>
      <c r="R30" s="1">
        <f t="shared" si="2"/>
        <v>0</v>
      </c>
      <c r="S30" s="1">
        <f t="shared" si="2"/>
        <v>0</v>
      </c>
      <c r="T30" s="1">
        <f t="shared" si="2"/>
        <v>0</v>
      </c>
      <c r="U30" s="1">
        <f t="shared" si="2"/>
        <v>0</v>
      </c>
      <c r="V30" s="1">
        <f t="shared" si="2"/>
        <v>0</v>
      </c>
      <c r="W30" s="1">
        <f t="shared" si="2"/>
        <v>0</v>
      </c>
      <c r="X30" s="1">
        <f t="shared" si="2"/>
        <v>0</v>
      </c>
      <c r="Y30" s="1">
        <f>SUM(J30:X30)-I30</f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</row>
    <row r="31" spans="1:142">
      <c r="A31" s="1">
        <f t="shared" si="0"/>
        <v>18</v>
      </c>
      <c r="B31" s="1"/>
      <c r="C31" s="1"/>
      <c r="D31" s="1"/>
      <c r="E31" s="1"/>
      <c r="F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</row>
    <row r="32" spans="1:142">
      <c r="A32" s="1">
        <f t="shared" si="0"/>
        <v>19</v>
      </c>
      <c r="B32" s="1"/>
      <c r="C32" s="1"/>
      <c r="D32" s="1" t="s">
        <v>55</v>
      </c>
      <c r="E32" s="1"/>
      <c r="H32" s="1"/>
      <c r="I32" s="1">
        <f>+I21+I30</f>
        <v>173466922.94966951</v>
      </c>
      <c r="J32" s="1">
        <f t="shared" ref="J32:X32" si="3">+J21+J30</f>
        <v>102703303.64166604</v>
      </c>
      <c r="K32" s="1">
        <f t="shared" si="3"/>
        <v>53853757.770492613</v>
      </c>
      <c r="L32" s="1">
        <f t="shared" si="3"/>
        <v>1178159.7345599786</v>
      </c>
      <c r="M32" s="1">
        <f t="shared" si="3"/>
        <v>8368526.51847695</v>
      </c>
      <c r="N32" s="1">
        <f t="shared" si="3"/>
        <v>7363175.2844739119</v>
      </c>
      <c r="O32" s="1">
        <f t="shared" si="3"/>
        <v>0</v>
      </c>
      <c r="P32" s="1">
        <f t="shared" si="3"/>
        <v>0</v>
      </c>
      <c r="Q32" s="1">
        <f t="shared" si="3"/>
        <v>0</v>
      </c>
      <c r="R32" s="1">
        <f t="shared" si="3"/>
        <v>0</v>
      </c>
      <c r="S32" s="1">
        <f t="shared" si="3"/>
        <v>0</v>
      </c>
      <c r="T32" s="1">
        <f t="shared" si="3"/>
        <v>0</v>
      </c>
      <c r="U32" s="1">
        <f t="shared" si="3"/>
        <v>0</v>
      </c>
      <c r="V32" s="1">
        <f t="shared" si="3"/>
        <v>0</v>
      </c>
      <c r="W32" s="1">
        <f t="shared" si="3"/>
        <v>0</v>
      </c>
      <c r="X32" s="1">
        <f t="shared" si="3"/>
        <v>0</v>
      </c>
      <c r="Y32" s="1">
        <f>SUM(J32:X32)-I32</f>
        <v>0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</row>
    <row r="33" spans="1:142">
      <c r="A33" s="1"/>
      <c r="B33" s="1"/>
      <c r="C33" s="1"/>
      <c r="D33" s="1"/>
      <c r="E33" s="1"/>
      <c r="F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</row>
    <row r="34" spans="1:142">
      <c r="A34" s="1"/>
      <c r="B34" s="1"/>
      <c r="C34" s="1"/>
      <c r="D34" s="1"/>
      <c r="E34" s="1"/>
      <c r="F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</row>
    <row r="35" spans="1:142">
      <c r="A35" s="1"/>
      <c r="B35" s="1"/>
      <c r="C35" s="1"/>
      <c r="D35" s="1"/>
      <c r="E35" s="1"/>
      <c r="F35" s="1"/>
      <c r="H35" s="1"/>
      <c r="I35" s="87"/>
      <c r="J35" s="4"/>
      <c r="K35" s="4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</row>
    <row r="36" spans="1:142">
      <c r="A36" s="1"/>
      <c r="B36" s="1"/>
      <c r="C36" s="1"/>
      <c r="D36" s="1"/>
      <c r="E36" s="1"/>
      <c r="F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</row>
    <row r="37" spans="1:142">
      <c r="A37" s="1"/>
      <c r="B37" s="1"/>
      <c r="C37" s="1"/>
      <c r="D37" s="1"/>
      <c r="E37" s="1"/>
      <c r="F37" s="1"/>
      <c r="H37" s="1"/>
      <c r="I37" s="5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</row>
    <row r="38" spans="1:142">
      <c r="A38" s="1"/>
      <c r="B38" s="1"/>
      <c r="C38" s="1"/>
      <c r="D38" s="1"/>
      <c r="E38" s="1"/>
      <c r="G38" s="15"/>
      <c r="H38" s="1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</row>
    <row r="39" spans="1:142">
      <c r="A39" s="1"/>
      <c r="B39" s="1"/>
      <c r="C39" s="1"/>
      <c r="D39" s="1" t="s">
        <v>648</v>
      </c>
      <c r="E39" s="1"/>
      <c r="F39" s="1"/>
      <c r="H39" s="1"/>
      <c r="I39" s="1"/>
      <c r="J39" s="2" t="s">
        <v>56</v>
      </c>
      <c r="K39" s="2" t="s">
        <v>543</v>
      </c>
      <c r="L39" s="2" t="s">
        <v>543</v>
      </c>
      <c r="M39" s="42" t="s">
        <v>544</v>
      </c>
      <c r="N39" s="42" t="s">
        <v>544</v>
      </c>
      <c r="O39" s="3" t="s">
        <v>621</v>
      </c>
      <c r="P39" s="1" t="s">
        <v>432</v>
      </c>
      <c r="Q39" s="1"/>
      <c r="R39" s="3"/>
      <c r="S39" s="3"/>
      <c r="T39" s="1"/>
      <c r="U39" s="1"/>
      <c r="V39" s="1"/>
      <c r="W39" s="1"/>
      <c r="X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</row>
    <row r="40" spans="1:142">
      <c r="A40" s="1"/>
      <c r="B40" s="1"/>
      <c r="C40" s="1"/>
      <c r="D40" s="1"/>
      <c r="E40" s="1"/>
      <c r="F40" s="1"/>
      <c r="G40" s="15" t="s">
        <v>611</v>
      </c>
      <c r="H40" s="3" t="s">
        <v>612</v>
      </c>
      <c r="I40" s="3" t="s">
        <v>613</v>
      </c>
      <c r="J40" s="2" t="s">
        <v>464</v>
      </c>
      <c r="K40" s="42" t="s">
        <v>545</v>
      </c>
      <c r="L40" s="42" t="s">
        <v>546</v>
      </c>
      <c r="M40" s="42" t="s">
        <v>545</v>
      </c>
      <c r="N40" s="42" t="s">
        <v>546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</row>
    <row r="41" spans="1:142">
      <c r="A41" s="1"/>
      <c r="B41" s="1"/>
      <c r="C41" s="1"/>
      <c r="D41" s="1"/>
      <c r="E41" s="1"/>
      <c r="F41" t="s">
        <v>56</v>
      </c>
      <c r="G41" s="93">
        <v>100196511.94965914</v>
      </c>
      <c r="H41" s="50">
        <v>109827380.0807005</v>
      </c>
      <c r="I41" s="50">
        <f>+H41-G41</f>
        <v>9630868.1310413629</v>
      </c>
      <c r="J41" s="1">
        <f>+G41</f>
        <v>100196511.94965914</v>
      </c>
      <c r="K41" s="1">
        <f>+G42+G45+G48</f>
        <v>52718078.860227168</v>
      </c>
      <c r="L41" s="1">
        <f>+G43+G46</f>
        <v>1159847.2811321109</v>
      </c>
      <c r="M41" s="1">
        <f>+G50+G51</f>
        <v>8056168.4212421058</v>
      </c>
      <c r="N41" s="1">
        <f>+G52</f>
        <v>7088342.2638236424</v>
      </c>
      <c r="O41" s="10">
        <f>SUM(J41:N41)</f>
        <v>169218948.77608415</v>
      </c>
      <c r="P41" s="10">
        <f>+G54</f>
        <v>1534566.0711960639</v>
      </c>
      <c r="Q41" s="10"/>
      <c r="R41" s="10"/>
      <c r="S41" s="10"/>
      <c r="T41" s="10"/>
      <c r="U41" s="10"/>
      <c r="V41" s="10"/>
      <c r="W41" s="10"/>
      <c r="X41" s="10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</row>
    <row r="42" spans="1:142">
      <c r="A42" s="1"/>
      <c r="B42" s="1"/>
      <c r="C42" s="1"/>
      <c r="D42" s="1"/>
      <c r="E42" s="1"/>
      <c r="F42" t="s">
        <v>614</v>
      </c>
      <c r="G42" s="93">
        <v>42452480.827621147</v>
      </c>
      <c r="H42" s="50">
        <v>45883598.244226754</v>
      </c>
      <c r="I42" s="50">
        <f t="shared" ref="I42:I54" si="4">+H42-G42</f>
        <v>3431117.4166056067</v>
      </c>
      <c r="J42" s="10">
        <f>+H41</f>
        <v>109827380.0807005</v>
      </c>
      <c r="K42" s="10">
        <f>+H42+H45+H48</f>
        <v>56706296.546237901</v>
      </c>
      <c r="L42" s="10">
        <f>+H43+H46</f>
        <v>1206064.6966929703</v>
      </c>
      <c r="M42" s="10">
        <f>+H50+H51</f>
        <v>9404331.0268049985</v>
      </c>
      <c r="N42" s="10">
        <f>+H52</f>
        <v>8347567.1299999999</v>
      </c>
      <c r="O42" s="10">
        <f>SUM(J42:N42)</f>
        <v>185491639.48043638</v>
      </c>
      <c r="P42" s="10">
        <f>+H54</f>
        <v>1651679.4605600804</v>
      </c>
      <c r="Q42" s="10"/>
      <c r="R42" s="10"/>
      <c r="S42" s="10"/>
      <c r="T42" s="10"/>
      <c r="U42" s="10"/>
      <c r="V42" s="10"/>
      <c r="W42" s="10"/>
      <c r="X42" s="10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</row>
    <row r="43" spans="1:142">
      <c r="A43" s="1"/>
      <c r="B43" s="1"/>
      <c r="C43" s="1"/>
      <c r="D43" s="1"/>
      <c r="E43" s="1"/>
      <c r="F43" t="s">
        <v>615</v>
      </c>
      <c r="G43" s="94">
        <v>71067.156689305368</v>
      </c>
      <c r="H43" s="50">
        <v>75905.622745205372</v>
      </c>
      <c r="I43" s="50">
        <f t="shared" si="4"/>
        <v>4838.466055900004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</row>
    <row r="44" spans="1:142">
      <c r="A44" s="1"/>
      <c r="B44" s="1"/>
      <c r="C44" s="1"/>
      <c r="D44" s="1"/>
      <c r="E44" s="1"/>
      <c r="F44" s="1" t="s">
        <v>616</v>
      </c>
      <c r="G44" s="93">
        <v>42523547.984310456</v>
      </c>
      <c r="H44" s="50">
        <f>H42+H43</f>
        <v>45959503.866971962</v>
      </c>
      <c r="I44" s="50">
        <f t="shared" si="4"/>
        <v>3435955.8826615065</v>
      </c>
      <c r="J44" s="10">
        <f>+I41</f>
        <v>9630868.1310413629</v>
      </c>
      <c r="K44" s="10">
        <f>+I42+I45+I48</f>
        <v>3988217.6860107416</v>
      </c>
      <c r="L44" s="10">
        <f>+I43+I46</f>
        <v>46217.415560859401</v>
      </c>
      <c r="M44" s="10">
        <f>+I50+I51</f>
        <v>1348162.6055628937</v>
      </c>
      <c r="N44" s="10">
        <f>+I52</f>
        <v>1259224.8661763575</v>
      </c>
      <c r="O44" s="10">
        <f t="shared" ref="O44:O45" si="5">SUM(J44:N44)</f>
        <v>16272690.704352215</v>
      </c>
      <c r="P44" s="10">
        <f>+I54</f>
        <v>117113.38936401648</v>
      </c>
      <c r="Q44" s="10"/>
      <c r="R44" s="10"/>
      <c r="S44" s="10"/>
      <c r="T44" s="10"/>
      <c r="U44" s="10"/>
      <c r="V44" s="10"/>
      <c r="W44" s="10"/>
      <c r="X44" s="10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</row>
    <row r="45" spans="1:142">
      <c r="A45" s="1"/>
      <c r="B45" s="1"/>
      <c r="C45" s="1"/>
      <c r="D45" s="1"/>
      <c r="E45" s="1"/>
      <c r="F45" t="s">
        <v>617</v>
      </c>
      <c r="G45" s="93">
        <v>3852745.972575997</v>
      </c>
      <c r="H45" s="50">
        <v>4010523.210974047</v>
      </c>
      <c r="I45" s="50">
        <f t="shared" si="4"/>
        <v>157777.23839804996</v>
      </c>
      <c r="J45" s="10"/>
      <c r="K45" s="10"/>
      <c r="L45" s="10"/>
      <c r="M45" s="10"/>
      <c r="N45" s="10"/>
      <c r="O45" s="10">
        <f t="shared" si="5"/>
        <v>0</v>
      </c>
      <c r="P45" s="1"/>
      <c r="Q45" s="1"/>
      <c r="R45" s="1"/>
      <c r="S45" s="10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</row>
    <row r="46" spans="1:142">
      <c r="A46" s="1"/>
      <c r="B46" s="1"/>
      <c r="C46" s="1"/>
      <c r="D46" s="1"/>
      <c r="E46" s="1"/>
      <c r="F46" s="1" t="s">
        <v>618</v>
      </c>
      <c r="G46" s="50">
        <v>1088780.1244428055</v>
      </c>
      <c r="H46" s="50">
        <v>1130159.0739477649</v>
      </c>
      <c r="I46" s="50">
        <f t="shared" si="4"/>
        <v>41378.949504959397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</row>
    <row r="47" spans="1:142">
      <c r="A47" s="1"/>
      <c r="B47" s="1"/>
      <c r="C47" s="1"/>
      <c r="D47" s="1"/>
      <c r="E47" s="1"/>
      <c r="F47" s="1" t="s">
        <v>619</v>
      </c>
      <c r="G47" s="50">
        <v>4941526.0970188025</v>
      </c>
      <c r="H47" s="50">
        <f>H45+H46</f>
        <v>5140682.2849218119</v>
      </c>
      <c r="I47" s="50">
        <f t="shared" si="4"/>
        <v>199156.18790300936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</row>
    <row r="48" spans="1:142">
      <c r="A48" s="1"/>
      <c r="B48" s="1"/>
      <c r="C48" s="1"/>
      <c r="D48" s="1"/>
      <c r="E48" s="1"/>
      <c r="F48" s="1" t="s">
        <v>620</v>
      </c>
      <c r="G48" s="50">
        <v>6412852.0600300208</v>
      </c>
      <c r="H48" s="50">
        <v>6812175.0910371058</v>
      </c>
      <c r="I48" s="50">
        <f t="shared" si="4"/>
        <v>399323.031007085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</row>
    <row r="49" spans="1:142">
      <c r="A49" s="1"/>
      <c r="B49" s="1"/>
      <c r="C49" s="1"/>
      <c r="D49" s="1"/>
      <c r="E49" s="1"/>
      <c r="F49" s="1" t="s">
        <v>631</v>
      </c>
      <c r="G49" s="50">
        <f>SUM(G50:G53)</f>
        <v>17857922.337105747</v>
      </c>
      <c r="H49" s="50">
        <f>SUM(H50:H53)</f>
        <v>20465309.808844998</v>
      </c>
      <c r="I49" s="50">
        <f t="shared" si="4"/>
        <v>2607387.4717392512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</row>
    <row r="50" spans="1:142">
      <c r="A50" s="1"/>
      <c r="B50" s="1"/>
      <c r="C50" s="1"/>
      <c r="D50" s="1"/>
      <c r="E50" s="1"/>
      <c r="F50" s="1" t="s">
        <v>632</v>
      </c>
      <c r="G50" s="50">
        <v>8042703.8127176054</v>
      </c>
      <c r="H50" s="50">
        <v>9387806.0399999991</v>
      </c>
      <c r="I50" s="50">
        <f t="shared" si="4"/>
        <v>1345102.2272823937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</row>
    <row r="51" spans="1:142">
      <c r="A51" s="1"/>
      <c r="B51" s="1"/>
      <c r="C51" s="1"/>
      <c r="D51" s="1"/>
      <c r="E51" s="1"/>
      <c r="F51" s="1" t="s">
        <v>633</v>
      </c>
      <c r="G51" s="50">
        <v>13464.608524499998</v>
      </c>
      <c r="H51" s="50">
        <v>16524.986804999997</v>
      </c>
      <c r="I51" s="50">
        <f t="shared" si="4"/>
        <v>3060.3782804999992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</row>
    <row r="52" spans="1:142">
      <c r="A52" s="1"/>
      <c r="B52" s="1"/>
      <c r="C52" s="1"/>
      <c r="D52" s="1"/>
      <c r="E52" s="1"/>
      <c r="F52" s="1" t="s">
        <v>634</v>
      </c>
      <c r="G52" s="50">
        <v>7088342.2638236424</v>
      </c>
      <c r="H52" s="50">
        <v>8347567.1299999999</v>
      </c>
      <c r="I52" s="50">
        <f t="shared" si="4"/>
        <v>1259224.8661763575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</row>
    <row r="53" spans="1:142">
      <c r="A53" s="1"/>
      <c r="B53" s="1"/>
      <c r="C53" s="1"/>
      <c r="D53" s="1"/>
      <c r="E53" s="1"/>
      <c r="F53" s="1" t="s">
        <v>635</v>
      </c>
      <c r="G53" s="50">
        <v>2713411.6520399996</v>
      </c>
      <c r="H53" s="50">
        <v>2713411.6520399996</v>
      </c>
      <c r="I53" s="50">
        <f t="shared" si="4"/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</row>
    <row r="54" spans="1:142">
      <c r="A54" s="1"/>
      <c r="B54" s="1"/>
      <c r="C54" s="1"/>
      <c r="D54" s="1"/>
      <c r="E54" s="43"/>
      <c r="F54" s="1" t="s">
        <v>432</v>
      </c>
      <c r="G54" s="94">
        <v>1534566.0711960639</v>
      </c>
      <c r="H54" s="50">
        <v>1651679.4605600804</v>
      </c>
      <c r="I54" s="50">
        <f t="shared" si="4"/>
        <v>117113.38936401648</v>
      </c>
      <c r="J54" s="95"/>
      <c r="K54" s="1"/>
      <c r="L54" s="1"/>
      <c r="M54" s="1"/>
      <c r="N54" s="1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</row>
    <row r="55" spans="1:142">
      <c r="A55" s="1"/>
      <c r="B55" s="1"/>
      <c r="C55" s="1"/>
      <c r="D55" s="1"/>
      <c r="E55" s="43"/>
      <c r="F55" s="1"/>
      <c r="G55" s="94"/>
      <c r="H55" s="50"/>
      <c r="I55" s="5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</row>
    <row r="56" spans="1:142" ht="15.75">
      <c r="A56" s="3"/>
      <c r="B56" s="1"/>
      <c r="C56" s="1"/>
      <c r="D56" s="1"/>
      <c r="E56" s="1"/>
      <c r="F56" t="s">
        <v>621</v>
      </c>
      <c r="G56" s="96">
        <f>SUM(G41:G54)-G44-G47-G49</f>
        <v>173466926.49932021</v>
      </c>
      <c r="H56" s="96">
        <f>SUM(H41:H55)-H44-H47-H49</f>
        <v>189856730.59303647</v>
      </c>
      <c r="I56" s="96">
        <f t="shared" ref="I56" si="6">SUM(I41:I55)-I44-I47-I49</f>
        <v>16389804.093716234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</row>
    <row r="57" spans="1:142">
      <c r="A57" s="1"/>
      <c r="B57" s="1"/>
      <c r="C57" s="1"/>
      <c r="D57" s="1"/>
      <c r="E57" s="43"/>
      <c r="F57" s="1"/>
      <c r="G57" s="94"/>
      <c r="H57" s="50"/>
      <c r="I57" s="5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</row>
    <row r="58" spans="1:142">
      <c r="A58" s="1"/>
      <c r="B58" s="1"/>
      <c r="C58" s="1"/>
      <c r="D58" s="1"/>
      <c r="E58" s="43"/>
      <c r="F58" s="1" t="s">
        <v>56</v>
      </c>
      <c r="G58" s="94">
        <f>+G41</f>
        <v>100196511.94965914</v>
      </c>
      <c r="H58" s="94">
        <f>+H41</f>
        <v>109827380.0807005</v>
      </c>
      <c r="I58" s="94">
        <f>+I41</f>
        <v>9630868.1310413629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</row>
    <row r="59" spans="1:142">
      <c r="A59" s="1"/>
      <c r="B59" s="1"/>
      <c r="C59" s="1"/>
      <c r="D59" s="1"/>
      <c r="E59" s="1"/>
      <c r="F59" s="1" t="s">
        <v>622</v>
      </c>
      <c r="G59" s="94">
        <f>+SUM(G47,G49)</f>
        <v>22799448.434124552</v>
      </c>
      <c r="H59" s="94">
        <f>+SUM(H47,H49)</f>
        <v>25605992.093766809</v>
      </c>
      <c r="I59" s="94">
        <f>+SUM(I47,I49)</f>
        <v>2806543.6596422605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</row>
    <row r="60" spans="1:142">
      <c r="A60" s="1"/>
      <c r="B60" s="1"/>
      <c r="C60" s="1"/>
      <c r="D60" s="1"/>
      <c r="E60" s="1"/>
      <c r="F60" s="1" t="s">
        <v>623</v>
      </c>
      <c r="G60" s="93">
        <f>SUM(G44,G48)</f>
        <v>48936400.044340476</v>
      </c>
      <c r="H60" s="93">
        <f>SUM(H44,H48)</f>
        <v>52771678.958009064</v>
      </c>
      <c r="I60" s="93">
        <f>SUM(I44,I48)</f>
        <v>3835278.9136685915</v>
      </c>
      <c r="J60" s="10"/>
      <c r="K60" s="10"/>
      <c r="L60" s="10"/>
      <c r="M60" s="10"/>
      <c r="N60" s="1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</row>
    <row r="61" spans="1:142">
      <c r="A61" s="1"/>
      <c r="B61" s="1"/>
      <c r="C61" s="1"/>
      <c r="D61" s="1"/>
      <c r="E61" s="1"/>
      <c r="F61" s="1" t="s">
        <v>432</v>
      </c>
      <c r="G61" s="50">
        <f>+G54</f>
        <v>1534566.0711960639</v>
      </c>
      <c r="H61" s="50">
        <f>+H54</f>
        <v>1651679.4605600804</v>
      </c>
      <c r="I61" s="50">
        <f>+I54</f>
        <v>117113.38936401648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</row>
    <row r="62" spans="1:142">
      <c r="A62" s="1"/>
      <c r="B62" s="1"/>
      <c r="C62" s="1"/>
      <c r="D62" s="1"/>
      <c r="E62" s="1"/>
      <c r="G62" s="50"/>
      <c r="H62" s="50"/>
      <c r="I62" s="50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</row>
    <row r="63" spans="1:142">
      <c r="A63" s="1"/>
      <c r="B63" s="1"/>
      <c r="C63" s="1"/>
      <c r="D63" s="1"/>
      <c r="E63" s="1"/>
      <c r="G63" s="50">
        <f>SUM(G58:G61)</f>
        <v>173466926.49932024</v>
      </c>
      <c r="H63" s="50">
        <f>SUM(H58:H61)</f>
        <v>189856730.59303647</v>
      </c>
      <c r="I63" s="50">
        <f>SUM(I58:I61)</f>
        <v>16389804.093716232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</row>
    <row r="64" spans="1:142">
      <c r="A64" s="1"/>
      <c r="B64" s="1"/>
      <c r="C64" s="1"/>
      <c r="D64" s="1"/>
      <c r="E64" s="1"/>
      <c r="G64" s="50"/>
      <c r="H64" s="50"/>
      <c r="I64" s="50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</row>
    <row r="65" spans="1:142">
      <c r="A65" s="1"/>
      <c r="B65" s="1"/>
      <c r="C65" s="1"/>
      <c r="D65" s="1"/>
      <c r="E65" s="1"/>
      <c r="F65" s="1"/>
      <c r="G65" s="15"/>
      <c r="H65" s="1"/>
      <c r="I65" s="10"/>
      <c r="J65" s="1"/>
      <c r="K65" s="1"/>
      <c r="L65" s="1"/>
      <c r="M65" s="1"/>
      <c r="N65" s="1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</row>
    <row r="66" spans="1:142">
      <c r="A66" s="1"/>
      <c r="B66" s="1"/>
      <c r="C66" s="1"/>
      <c r="D66" s="1"/>
      <c r="E66" s="1"/>
      <c r="F66" s="1"/>
      <c r="G66" s="15"/>
      <c r="H66" s="1"/>
      <c r="I66" s="1"/>
      <c r="J66" s="10"/>
      <c r="K66" s="10"/>
      <c r="L66" s="10"/>
      <c r="M66" s="10"/>
      <c r="N66" s="1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</row>
    <row r="67" spans="1:142">
      <c r="A67" s="1"/>
      <c r="B67" s="1"/>
      <c r="C67" s="1"/>
      <c r="D67" s="1"/>
      <c r="E67" s="1"/>
      <c r="G67" s="15"/>
      <c r="H67" s="50"/>
      <c r="I67" s="50"/>
      <c r="J67" s="1"/>
      <c r="K67" s="1"/>
      <c r="L67" s="1"/>
      <c r="M67" s="1"/>
      <c r="N67" s="1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</row>
    <row r="68" spans="1:142">
      <c r="A68" s="1"/>
      <c r="B68" s="1"/>
      <c r="C68" s="1"/>
      <c r="D68" s="1"/>
      <c r="E68" s="1"/>
      <c r="F68" s="1"/>
      <c r="G68" s="15"/>
      <c r="H68" s="3"/>
      <c r="I68" s="1"/>
      <c r="J68" s="1"/>
      <c r="K68" s="10"/>
      <c r="L68" s="10"/>
      <c r="M68" s="10"/>
      <c r="N68" s="1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</row>
    <row r="69" spans="1:142">
      <c r="A69" s="1"/>
      <c r="B69" s="1"/>
      <c r="C69" s="1"/>
      <c r="D69" s="1"/>
      <c r="E69" s="1"/>
      <c r="F69" s="1"/>
      <c r="G69" s="50"/>
      <c r="H69" s="50"/>
      <c r="I69" s="8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</row>
    <row r="70" spans="1:142">
      <c r="A70" s="1"/>
      <c r="B70" s="1"/>
      <c r="C70" s="1"/>
      <c r="D70" s="1"/>
      <c r="E70" s="1"/>
      <c r="F70" s="1" t="s">
        <v>629</v>
      </c>
      <c r="G70" s="50"/>
      <c r="H70" s="50"/>
      <c r="I70" s="86"/>
      <c r="J70" s="2" t="s">
        <v>56</v>
      </c>
      <c r="K70" s="2" t="s">
        <v>543</v>
      </c>
      <c r="L70" s="2" t="s">
        <v>543</v>
      </c>
      <c r="M70" s="42" t="s">
        <v>544</v>
      </c>
      <c r="N70" s="42" t="s">
        <v>544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</row>
    <row r="71" spans="1:142">
      <c r="A71" s="1"/>
      <c r="B71" s="1"/>
      <c r="C71" s="1"/>
      <c r="D71" s="1"/>
      <c r="E71" s="1"/>
      <c r="F71" s="1"/>
      <c r="G71" s="50"/>
      <c r="H71" s="50"/>
      <c r="I71" s="86"/>
      <c r="J71" s="2" t="s">
        <v>464</v>
      </c>
      <c r="K71" s="42" t="s">
        <v>545</v>
      </c>
      <c r="L71" s="42" t="s">
        <v>546</v>
      </c>
      <c r="M71" s="42" t="s">
        <v>545</v>
      </c>
      <c r="N71" s="42" t="s">
        <v>546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</row>
    <row r="72" spans="1:142">
      <c r="A72" s="1"/>
      <c r="B72" s="1"/>
      <c r="C72" s="1"/>
      <c r="D72" s="1"/>
      <c r="E72" s="1" t="s">
        <v>630</v>
      </c>
      <c r="G72" s="15" t="s">
        <v>23</v>
      </c>
      <c r="H72" s="1"/>
      <c r="I72" s="50">
        <f>+SUM(J72:N72)</f>
        <v>16272690.704352215</v>
      </c>
      <c r="J72" s="50">
        <f>+J44</f>
        <v>9630868.1310413629</v>
      </c>
      <c r="K72" s="50">
        <f t="shared" ref="K72:N72" si="7">+K44</f>
        <v>3988217.6860107416</v>
      </c>
      <c r="L72" s="50">
        <f t="shared" si="7"/>
        <v>46217.415560859401</v>
      </c>
      <c r="M72" s="50">
        <f t="shared" si="7"/>
        <v>1348162.6055628937</v>
      </c>
      <c r="N72" s="50">
        <f t="shared" si="7"/>
        <v>1259224.8661763575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</row>
    <row r="73" spans="1:142">
      <c r="A73" s="1"/>
      <c r="B73" s="1"/>
      <c r="C73" s="1"/>
      <c r="D73" s="1"/>
      <c r="E73" s="43" t="s">
        <v>636</v>
      </c>
      <c r="F73" s="1"/>
      <c r="G73" s="17">
        <v>18.600000000000001</v>
      </c>
      <c r="H73" s="10" t="str">
        <f>VLOOKUP($G73,alloc,3)</f>
        <v>Total Rate Schedule Revenues</v>
      </c>
      <c r="I73" s="1">
        <f>+P44</f>
        <v>117113.38936401648</v>
      </c>
      <c r="J73" s="10">
        <f>$I73*VLOOKUP($G73,alloc,6)</f>
        <v>69344.202890682325</v>
      </c>
      <c r="K73" s="10">
        <f>$I73*VLOOKUP($G73,alloc,7)</f>
        <v>36485.233720783428</v>
      </c>
      <c r="L73" s="10">
        <f>$I73*VLOOKUP($G73,alloc,8)</f>
        <v>802.70943189559785</v>
      </c>
      <c r="M73" s="10">
        <f>$I73*VLOOKUP($G73,alloc,9)</f>
        <v>5575.5291941180294</v>
      </c>
      <c r="N73" s="10">
        <f>$I73*VLOOKUP($G73,alloc,10)</f>
        <v>4905.7141265370901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</row>
    <row r="74" spans="1:142">
      <c r="A74" s="1"/>
      <c r="B74" s="1"/>
      <c r="C74" s="1"/>
      <c r="D74" s="1"/>
      <c r="E74" s="1" t="s">
        <v>567</v>
      </c>
      <c r="F74" s="1"/>
      <c r="G74" s="15" t="s">
        <v>23</v>
      </c>
      <c r="H74" s="10"/>
      <c r="I74" s="1">
        <f>-'Taxes Alloc.'!H115</f>
        <v>5406739.6866572099</v>
      </c>
      <c r="J74" s="1">
        <f>-'Taxes Alloc.'!I115</f>
        <v>3434200.6820201813</v>
      </c>
      <c r="K74" s="1">
        <f>-'Taxes Alloc.'!J115</f>
        <v>1510341.0413247261</v>
      </c>
      <c r="L74" s="1">
        <f>-'Taxes Alloc.'!K115</f>
        <v>33405.49789664759</v>
      </c>
      <c r="M74" s="1">
        <f>-'Taxes Alloc.'!L115</f>
        <v>224076.08675827546</v>
      </c>
      <c r="N74" s="1">
        <f>-'Taxes Alloc.'!M115</f>
        <v>204716.3786573796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</row>
    <row r="75" spans="1:142">
      <c r="A75" s="1"/>
      <c r="B75" s="1"/>
      <c r="C75" s="1"/>
      <c r="D75" s="1"/>
      <c r="E75" s="1"/>
      <c r="F75" s="1"/>
      <c r="G75" s="17"/>
      <c r="H75" s="10"/>
      <c r="I75" s="1"/>
      <c r="J75" s="10"/>
      <c r="K75" s="10"/>
      <c r="L75" s="10"/>
      <c r="M75" s="10"/>
      <c r="N75" s="1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</row>
    <row r="76" spans="1:142">
      <c r="A76" s="1"/>
      <c r="B76" s="1"/>
      <c r="C76" s="1"/>
      <c r="D76" s="1"/>
      <c r="E76" s="1"/>
      <c r="F76" s="1"/>
      <c r="G76" s="50"/>
      <c r="H76" s="50"/>
      <c r="I76" s="1"/>
      <c r="J76" s="8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</row>
    <row r="77" spans="1:142">
      <c r="A77" s="1"/>
      <c r="B77" s="1"/>
      <c r="C77" s="1"/>
      <c r="D77" s="1"/>
      <c r="E77" s="1" t="s">
        <v>637</v>
      </c>
      <c r="F77" s="1"/>
      <c r="G77" s="50"/>
      <c r="H77" s="50"/>
      <c r="I77" s="1">
        <f t="shared" ref="I77:N77" si="8">+SUM(I72:I75)</f>
        <v>21796543.780373443</v>
      </c>
      <c r="J77" s="1">
        <f t="shared" si="8"/>
        <v>13134413.015952228</v>
      </c>
      <c r="K77" s="1">
        <f t="shared" si="8"/>
        <v>5535043.9610562511</v>
      </c>
      <c r="L77" s="1">
        <f t="shared" si="8"/>
        <v>80425.622889402584</v>
      </c>
      <c r="M77" s="1">
        <f t="shared" si="8"/>
        <v>1577814.2215152872</v>
      </c>
      <c r="N77" s="1">
        <f t="shared" si="8"/>
        <v>1468846.9589602742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</row>
    <row r="78" spans="1:142">
      <c r="A78" s="1"/>
      <c r="B78" s="1"/>
      <c r="C78" s="1"/>
      <c r="D78" s="1"/>
      <c r="E78" s="1"/>
      <c r="F78" s="1"/>
      <c r="G78" s="50"/>
      <c r="H78" s="50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</row>
    <row r="79" spans="1:142">
      <c r="A79" s="1"/>
      <c r="B79" s="1"/>
      <c r="C79" s="1"/>
      <c r="D79" s="1"/>
      <c r="E79" s="1" t="s">
        <v>605</v>
      </c>
      <c r="F79" s="1"/>
      <c r="G79" s="50"/>
      <c r="H79" s="50"/>
      <c r="I79" s="1">
        <f>+I72+I73</f>
        <v>16389804.093716232</v>
      </c>
      <c r="J79" s="1">
        <f t="shared" ref="J79:N79" si="9">+J72+J73</f>
        <v>9700212.3339320458</v>
      </c>
      <c r="K79" s="1">
        <f t="shared" si="9"/>
        <v>4024702.9197315252</v>
      </c>
      <c r="L79" s="1">
        <f t="shared" si="9"/>
        <v>47020.124992755002</v>
      </c>
      <c r="M79" s="1">
        <f t="shared" si="9"/>
        <v>1353738.1347570117</v>
      </c>
      <c r="N79" s="1">
        <f t="shared" si="9"/>
        <v>1264130.5803028946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</row>
    <row r="80" spans="1:142">
      <c r="A80" s="1"/>
      <c r="B80" s="1"/>
      <c r="C80" s="1"/>
      <c r="D80" s="1"/>
      <c r="E80" s="1"/>
      <c r="F80" s="1"/>
      <c r="G80" s="50"/>
      <c r="H80" s="50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</row>
    <row r="81" spans="1:142">
      <c r="A81" s="1"/>
      <c r="B81" s="1"/>
      <c r="C81" s="1"/>
      <c r="D81" s="1"/>
      <c r="E81" s="1"/>
      <c r="F81" s="1"/>
      <c r="G81" s="50"/>
      <c r="H81" s="50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</row>
    <row r="82" spans="1:142">
      <c r="A82" s="1"/>
      <c r="B82" s="1"/>
      <c r="C82" s="1"/>
      <c r="D82" s="1"/>
      <c r="E82" s="1"/>
      <c r="F82" s="1"/>
      <c r="G82" s="50"/>
      <c r="H82" s="50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</row>
    <row r="83" spans="1:142">
      <c r="A83" s="1"/>
      <c r="B83" s="1"/>
      <c r="C83" s="1"/>
      <c r="D83" s="1"/>
      <c r="E83" s="1"/>
      <c r="F83" s="1"/>
      <c r="G83" s="50"/>
      <c r="H83" s="50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</row>
    <row r="84" spans="1:142">
      <c r="A84" s="1"/>
      <c r="B84" s="1"/>
      <c r="C84" s="1"/>
      <c r="D84" s="1"/>
      <c r="E84" s="1"/>
      <c r="F84" s="1"/>
      <c r="G84" s="50"/>
      <c r="H84" s="50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</row>
    <row r="85" spans="1:142">
      <c r="A85" s="1"/>
      <c r="B85" s="1"/>
      <c r="C85" s="1"/>
      <c r="D85" s="1"/>
      <c r="E85" s="1"/>
      <c r="F85" s="1"/>
      <c r="G85" s="50"/>
      <c r="H85" s="50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</row>
    <row r="86" spans="1:142">
      <c r="A86" s="1"/>
      <c r="B86" s="1"/>
      <c r="C86" s="1"/>
      <c r="D86" s="1"/>
      <c r="E86" s="1"/>
      <c r="F86" s="1"/>
      <c r="G86" s="50"/>
      <c r="H86" s="50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</row>
    <row r="87" spans="1:142">
      <c r="A87" s="1"/>
      <c r="B87" s="1"/>
      <c r="C87" s="1"/>
      <c r="D87" s="1"/>
      <c r="E87" s="1"/>
      <c r="F87" s="1"/>
      <c r="G87" s="50"/>
      <c r="H87" s="50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</row>
    <row r="88" spans="1:142">
      <c r="A88" s="1"/>
      <c r="B88" s="1"/>
      <c r="C88" s="1"/>
      <c r="D88" s="1"/>
      <c r="E88" s="1"/>
      <c r="F88" s="1"/>
      <c r="G88" s="50"/>
      <c r="H88" s="5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</row>
    <row r="89" spans="1:142">
      <c r="A89" s="1"/>
      <c r="B89" s="1"/>
      <c r="C89" s="1"/>
      <c r="D89" s="1"/>
      <c r="E89" s="1"/>
      <c r="F89" s="1"/>
      <c r="G89" s="50"/>
      <c r="H89" s="5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</row>
    <row r="90" spans="1:142">
      <c r="A90" s="1"/>
      <c r="B90" s="1"/>
      <c r="C90" s="1"/>
      <c r="D90" s="1"/>
      <c r="E90" s="1"/>
      <c r="F90" s="1"/>
      <c r="G90" s="50"/>
      <c r="H90" s="5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</row>
    <row r="91" spans="1:142">
      <c r="A91" s="1"/>
      <c r="B91" s="1"/>
      <c r="C91" s="1"/>
      <c r="D91" s="1"/>
      <c r="E91" s="1"/>
      <c r="F91" s="1"/>
      <c r="G91" s="50"/>
      <c r="H91" s="5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</row>
    <row r="92" spans="1:142">
      <c r="A92" s="1"/>
      <c r="B92" s="1"/>
      <c r="C92" s="1"/>
      <c r="D92" s="1"/>
      <c r="E92" s="1"/>
      <c r="F92" s="1"/>
      <c r="G92" s="50"/>
      <c r="H92" s="5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</row>
    <row r="93" spans="1:142">
      <c r="A93" s="1"/>
      <c r="B93" s="1"/>
      <c r="C93" s="1"/>
      <c r="D93" s="1"/>
      <c r="E93" s="1"/>
      <c r="F93" s="1"/>
      <c r="G93" s="50"/>
      <c r="H93" s="5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</row>
    <row r="94" spans="1:142">
      <c r="A94" s="1"/>
      <c r="B94" s="1"/>
      <c r="C94" s="1"/>
      <c r="D94" s="1"/>
      <c r="E94" s="1"/>
      <c r="F94" s="1"/>
      <c r="G94" s="10"/>
      <c r="H94" s="10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</row>
    <row r="95" spans="1:142">
      <c r="A95" s="1"/>
      <c r="B95" s="1"/>
      <c r="C95" s="1"/>
      <c r="D95" s="1"/>
      <c r="E95" s="1"/>
      <c r="F95" s="1"/>
      <c r="G95" s="10"/>
      <c r="H95" s="10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</row>
    <row r="96" spans="1:142">
      <c r="A96" s="1"/>
      <c r="B96" s="1"/>
      <c r="C96" s="1"/>
      <c r="D96" s="1"/>
      <c r="E96" s="1"/>
      <c r="F96" s="1"/>
      <c r="G96" s="10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</row>
    <row r="97" spans="1:142">
      <c r="A97" s="1"/>
      <c r="B97" s="1"/>
      <c r="C97" s="1"/>
      <c r="D97" s="1"/>
      <c r="E97" s="1"/>
      <c r="F97" s="1"/>
      <c r="G97" s="10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</row>
    <row r="98" spans="1:142">
      <c r="A98" s="1"/>
      <c r="B98" s="1"/>
      <c r="C98" s="1"/>
      <c r="D98" s="1"/>
      <c r="E98" s="1"/>
      <c r="F98" s="1"/>
      <c r="G98" s="10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</row>
    <row r="99" spans="1:142">
      <c r="A99" s="1"/>
      <c r="B99" s="1"/>
      <c r="C99" s="1"/>
      <c r="D99" s="1"/>
      <c r="E99" s="1"/>
      <c r="F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</row>
    <row r="100" spans="1:142">
      <c r="A100" s="1"/>
      <c r="B100" s="1"/>
      <c r="C100" s="1"/>
      <c r="D100" s="1"/>
      <c r="E100" s="1"/>
      <c r="F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</row>
    <row r="101" spans="1:142">
      <c r="A101" s="1"/>
      <c r="B101" s="1"/>
      <c r="C101" s="1"/>
      <c r="D101" s="1"/>
      <c r="E101" s="1"/>
      <c r="F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</row>
    <row r="102" spans="1:142">
      <c r="A102" s="1"/>
      <c r="B102" s="1"/>
      <c r="C102" s="1"/>
      <c r="D102" s="1"/>
      <c r="E102" s="1"/>
      <c r="F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</row>
    <row r="103" spans="1:142">
      <c r="A103" s="1"/>
      <c r="B103" s="1"/>
      <c r="C103" s="1"/>
      <c r="D103" s="1"/>
      <c r="E103" s="1"/>
      <c r="F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</row>
    <row r="104" spans="1:142">
      <c r="A104" s="1"/>
      <c r="B104" s="1"/>
      <c r="C104" s="1"/>
      <c r="D104" s="1"/>
      <c r="E104" s="1"/>
      <c r="F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</row>
    <row r="105" spans="1:142">
      <c r="A105" s="1"/>
      <c r="B105" s="1"/>
      <c r="C105" s="1"/>
      <c r="D105" s="1"/>
      <c r="E105" s="1"/>
      <c r="F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</row>
    <row r="106" spans="1:142">
      <c r="A106" s="1"/>
      <c r="B106" s="1"/>
      <c r="C106" s="95" t="s">
        <v>243</v>
      </c>
      <c r="D106" s="1"/>
      <c r="E106" s="1"/>
      <c r="F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</row>
    <row r="107" spans="1:142">
      <c r="A107" s="1"/>
      <c r="B107" s="1"/>
      <c r="C107" s="1"/>
      <c r="D107" s="1"/>
      <c r="E107" s="1"/>
      <c r="F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</row>
    <row r="108" spans="1:142">
      <c r="A108" s="1"/>
      <c r="B108" s="1"/>
      <c r="C108" s="1"/>
      <c r="D108" s="1"/>
      <c r="E108" s="1"/>
      <c r="F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</row>
    <row r="109" spans="1:142">
      <c r="A109" s="1"/>
      <c r="B109" s="1"/>
      <c r="C109" s="1"/>
      <c r="D109" s="1"/>
      <c r="E109" s="1"/>
      <c r="F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</row>
    <row r="110" spans="1:142">
      <c r="A110" s="1"/>
      <c r="B110" s="1"/>
      <c r="C110" s="1"/>
      <c r="D110" s="1"/>
      <c r="E110" s="1"/>
      <c r="F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</row>
    <row r="111" spans="1:142">
      <c r="A111" s="1"/>
      <c r="B111" s="1"/>
      <c r="C111" s="1"/>
      <c r="D111" s="1"/>
      <c r="E111" s="1"/>
      <c r="F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</row>
    <row r="112" spans="1:142">
      <c r="A112" s="1"/>
      <c r="B112" s="1"/>
      <c r="C112" s="1"/>
      <c r="D112" s="1"/>
      <c r="E112" s="1"/>
      <c r="F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</row>
    <row r="113" spans="1:142">
      <c r="A113" s="1"/>
      <c r="B113" s="1"/>
      <c r="C113" s="1"/>
      <c r="D113" s="1"/>
      <c r="E113" s="1"/>
      <c r="F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</row>
    <row r="114" spans="1:142">
      <c r="A114" s="1"/>
      <c r="B114" s="1"/>
      <c r="C114" s="1"/>
      <c r="D114" s="1"/>
      <c r="E114" s="1"/>
      <c r="F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</row>
    <row r="115" spans="1:142">
      <c r="A115" s="1"/>
      <c r="B115" s="1"/>
      <c r="C115" s="1"/>
      <c r="D115" s="1"/>
      <c r="E115" s="1"/>
      <c r="F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</row>
    <row r="116" spans="1:142">
      <c r="A116" s="1"/>
      <c r="B116" s="1"/>
      <c r="C116" s="1"/>
      <c r="D116" s="1"/>
      <c r="E116" s="1"/>
      <c r="F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</row>
    <row r="117" spans="1:142">
      <c r="A117" s="1"/>
      <c r="B117" s="1"/>
      <c r="C117" s="1"/>
      <c r="D117" s="1"/>
      <c r="E117" s="1"/>
      <c r="F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</row>
    <row r="118" spans="1:142">
      <c r="A118" s="1"/>
      <c r="B118" s="1"/>
      <c r="C118" s="1"/>
      <c r="D118" s="1"/>
      <c r="E118" s="1"/>
      <c r="F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</row>
    <row r="119" spans="1:142">
      <c r="A119" s="1"/>
      <c r="B119" s="1"/>
      <c r="C119" s="1"/>
      <c r="D119" s="1"/>
      <c r="E119" s="1"/>
      <c r="F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</row>
    <row r="120" spans="1:142">
      <c r="A120" s="1"/>
      <c r="B120" s="1"/>
      <c r="C120" s="1"/>
      <c r="D120" s="1"/>
      <c r="E120" s="1"/>
      <c r="F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</row>
    <row r="121" spans="1:142">
      <c r="A121" s="1"/>
      <c r="B121" s="1"/>
      <c r="C121" s="1"/>
      <c r="D121" s="1"/>
      <c r="E121" s="1"/>
      <c r="F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</row>
    <row r="122" spans="1:142">
      <c r="A122" s="1"/>
      <c r="B122" s="1"/>
      <c r="C122" s="1"/>
      <c r="D122" s="1"/>
      <c r="E122" s="1"/>
      <c r="F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</row>
    <row r="123" spans="1:142">
      <c r="A123" s="1"/>
      <c r="B123" s="1"/>
      <c r="C123" s="1"/>
      <c r="D123" s="1"/>
      <c r="E123" s="1"/>
      <c r="F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</row>
    <row r="124" spans="1:142">
      <c r="A124" s="1"/>
      <c r="B124" s="1"/>
      <c r="C124" s="1"/>
      <c r="D124" s="1"/>
      <c r="E124" s="1"/>
      <c r="F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</row>
    <row r="125" spans="1:142">
      <c r="A125" s="1"/>
      <c r="B125" s="1"/>
      <c r="C125" s="1"/>
      <c r="D125" s="1"/>
      <c r="E125" s="1"/>
      <c r="F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</row>
    <row r="126" spans="1:142">
      <c r="A126" s="1"/>
      <c r="B126" s="1"/>
      <c r="C126" s="1"/>
      <c r="D126" s="1"/>
      <c r="E126" s="1"/>
      <c r="F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</row>
    <row r="127" spans="1:142">
      <c r="A127" s="1"/>
      <c r="B127" s="1"/>
      <c r="C127" s="1"/>
      <c r="D127" s="1"/>
      <c r="E127" s="1"/>
      <c r="F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</row>
    <row r="128" spans="1:142">
      <c r="A128" s="1"/>
      <c r="B128" s="1"/>
      <c r="C128" s="1"/>
      <c r="D128" s="1"/>
      <c r="E128" s="1"/>
      <c r="F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</row>
    <row r="129" spans="1:142">
      <c r="A129" s="1"/>
      <c r="B129" s="1"/>
      <c r="C129" s="1"/>
      <c r="D129" s="1"/>
      <c r="E129" s="1"/>
      <c r="F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</row>
    <row r="130" spans="1:142">
      <c r="A130" s="1"/>
      <c r="B130" s="1"/>
      <c r="C130" s="1"/>
      <c r="D130" s="1"/>
      <c r="E130" s="1"/>
      <c r="F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</row>
    <row r="131" spans="1:142">
      <c r="A131" s="1"/>
      <c r="B131" s="1"/>
      <c r="C131" s="1"/>
      <c r="D131" s="1"/>
      <c r="E131" s="1"/>
      <c r="F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</row>
    <row r="132" spans="1:142">
      <c r="A132" s="1"/>
      <c r="B132" s="1"/>
      <c r="C132" s="1"/>
      <c r="D132" s="1"/>
      <c r="E132" s="1"/>
      <c r="F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</row>
    <row r="133" spans="1:142">
      <c r="A133" s="1"/>
      <c r="B133" s="1"/>
      <c r="C133" s="1"/>
      <c r="D133" s="1"/>
      <c r="E133" s="1"/>
      <c r="F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</row>
    <row r="134" spans="1:142">
      <c r="A134" s="1"/>
      <c r="B134" s="1"/>
      <c r="C134" s="1"/>
      <c r="D134" s="1"/>
      <c r="E134" s="1"/>
      <c r="F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</row>
    <row r="135" spans="1:142">
      <c r="A135" s="1"/>
      <c r="B135" s="1"/>
      <c r="C135" s="1"/>
      <c r="D135" s="1"/>
      <c r="E135" s="1"/>
      <c r="F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</row>
    <row r="136" spans="1:142">
      <c r="A136" s="1"/>
      <c r="B136" s="1"/>
      <c r="C136" s="1"/>
      <c r="D136" s="1"/>
      <c r="E136" s="1"/>
      <c r="F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</row>
    <row r="137" spans="1:142">
      <c r="A137" s="1"/>
      <c r="B137" s="1"/>
      <c r="C137" s="1"/>
      <c r="D137" s="1"/>
      <c r="E137" s="1"/>
      <c r="F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</row>
    <row r="138" spans="1:142">
      <c r="A138" s="1"/>
      <c r="B138" s="1"/>
      <c r="C138" s="1"/>
      <c r="D138" s="1"/>
      <c r="E138" s="1"/>
      <c r="F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</row>
    <row r="139" spans="1:142">
      <c r="A139" s="1"/>
      <c r="B139" s="1"/>
      <c r="C139" s="1"/>
      <c r="D139" s="1"/>
      <c r="E139" s="1"/>
      <c r="F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</row>
    <row r="140" spans="1:142">
      <c r="A140" s="1"/>
      <c r="B140" s="1"/>
      <c r="C140" s="1"/>
      <c r="D140" s="1"/>
      <c r="E140" s="1"/>
      <c r="F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</row>
    <row r="141" spans="1:142">
      <c r="A141" s="1"/>
      <c r="B141" s="1"/>
      <c r="C141" s="1"/>
      <c r="D141" s="1"/>
      <c r="E141" s="1"/>
      <c r="F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</row>
    <row r="142" spans="1:142">
      <c r="A142" s="1"/>
      <c r="B142" s="1"/>
      <c r="C142" s="1"/>
      <c r="D142" s="1"/>
      <c r="E142" s="1"/>
      <c r="F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</row>
    <row r="143" spans="1:142">
      <c r="A143" s="1"/>
      <c r="B143" s="1"/>
      <c r="C143" s="1"/>
      <c r="D143" s="1"/>
      <c r="E143" s="1"/>
      <c r="F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</row>
    <row r="144" spans="1:142">
      <c r="A144" s="1"/>
      <c r="B144" s="1"/>
      <c r="C144" s="1"/>
      <c r="D144" s="1"/>
      <c r="E144" s="1"/>
      <c r="F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</row>
    <row r="145" spans="1:142">
      <c r="A145" s="1"/>
      <c r="B145" s="1"/>
      <c r="C145" s="1"/>
      <c r="D145" s="1"/>
      <c r="E145" s="1"/>
      <c r="F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</row>
    <row r="146" spans="1:142">
      <c r="A146" s="1"/>
      <c r="B146" s="1"/>
      <c r="C146" s="1"/>
      <c r="D146" s="1"/>
      <c r="E146" s="1"/>
      <c r="F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</row>
    <row r="147" spans="1:142">
      <c r="A147" s="1"/>
      <c r="B147" s="1"/>
      <c r="C147" s="1"/>
      <c r="D147" s="1"/>
      <c r="E147" s="1"/>
      <c r="F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</row>
    <row r="148" spans="1:142">
      <c r="A148" s="1"/>
      <c r="B148" s="1"/>
      <c r="C148" s="1"/>
      <c r="D148" s="1"/>
      <c r="E148" s="1"/>
      <c r="F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</row>
    <row r="149" spans="1:142">
      <c r="A149" s="1"/>
      <c r="B149" s="1"/>
      <c r="C149" s="1"/>
      <c r="D149" s="1"/>
      <c r="E149" s="1"/>
      <c r="F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</row>
    <row r="150" spans="1:142">
      <c r="A150" s="1"/>
      <c r="B150" s="1"/>
      <c r="C150" s="1"/>
      <c r="D150" s="1"/>
      <c r="E150" s="1"/>
      <c r="F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</row>
    <row r="151" spans="1:142">
      <c r="A151" s="1"/>
      <c r="B151" s="1"/>
      <c r="C151" s="1"/>
      <c r="D151" s="1"/>
      <c r="E151" s="1"/>
      <c r="F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</row>
    <row r="152" spans="1:142">
      <c r="A152" s="1"/>
      <c r="B152" s="1"/>
      <c r="C152" s="1"/>
      <c r="D152" s="1"/>
      <c r="E152" s="1"/>
      <c r="F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</row>
    <row r="153" spans="1:142">
      <c r="A153" s="1"/>
      <c r="B153" s="1"/>
      <c r="C153" s="1"/>
      <c r="D153" s="1"/>
      <c r="E153" s="1"/>
      <c r="F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</row>
    <row r="154" spans="1:142">
      <c r="A154" s="1"/>
      <c r="B154" s="1"/>
      <c r="C154" s="1"/>
      <c r="D154" s="1"/>
      <c r="E154" s="1"/>
      <c r="F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</row>
    <row r="155" spans="1:142">
      <c r="A155" s="1"/>
      <c r="B155" s="1"/>
      <c r="C155" s="1"/>
      <c r="D155" s="1"/>
      <c r="E155" s="1"/>
      <c r="F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</row>
    <row r="156" spans="1:142">
      <c r="A156" s="1"/>
      <c r="B156" s="1"/>
      <c r="C156" s="1"/>
      <c r="D156" s="1"/>
      <c r="E156" s="1"/>
      <c r="F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</row>
    <row r="157" spans="1:142">
      <c r="A157" s="1"/>
      <c r="B157" s="1"/>
      <c r="C157" s="1"/>
      <c r="D157" s="1"/>
      <c r="E157" s="1"/>
      <c r="F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</row>
    <row r="158" spans="1:142">
      <c r="A158" s="1"/>
      <c r="B158" s="1"/>
      <c r="C158" s="1"/>
      <c r="D158" s="1"/>
      <c r="E158" s="1"/>
      <c r="F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</row>
    <row r="159" spans="1:142">
      <c r="A159" s="1"/>
      <c r="B159" s="1"/>
      <c r="C159" s="1"/>
      <c r="D159" s="1"/>
      <c r="E159" s="1"/>
      <c r="F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</row>
    <row r="160" spans="1:142">
      <c r="A160" s="1"/>
      <c r="B160" s="1"/>
      <c r="C160" s="1"/>
      <c r="D160" s="1"/>
      <c r="E160" s="1"/>
      <c r="F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</row>
    <row r="161" spans="1:142">
      <c r="A161" s="1"/>
      <c r="B161" s="1"/>
      <c r="C161" s="1"/>
      <c r="D161" s="1"/>
      <c r="E161" s="1"/>
      <c r="F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</row>
    <row r="162" spans="1:142">
      <c r="A162" s="1"/>
      <c r="B162" s="1"/>
      <c r="C162" s="1"/>
      <c r="D162" s="1"/>
      <c r="E162" s="1"/>
      <c r="F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</row>
    <row r="163" spans="1:142">
      <c r="A163" s="1"/>
      <c r="B163" s="1"/>
      <c r="C163" s="1"/>
      <c r="D163" s="1"/>
      <c r="E163" s="1"/>
      <c r="F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</row>
    <row r="164" spans="1:142">
      <c r="A164" s="1"/>
      <c r="B164" s="1"/>
      <c r="C164" s="1"/>
      <c r="D164" s="1"/>
      <c r="E164" s="1"/>
      <c r="F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</row>
    <row r="165" spans="1:142">
      <c r="A165" s="1"/>
      <c r="B165" s="1"/>
      <c r="C165" s="1"/>
      <c r="D165" s="1"/>
      <c r="E165" s="1"/>
      <c r="F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</row>
    <row r="166" spans="1:142">
      <c r="A166" s="1"/>
      <c r="B166" s="1"/>
      <c r="C166" s="1"/>
      <c r="D166" s="1"/>
      <c r="E166" s="1"/>
      <c r="F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</row>
    <row r="167" spans="1:142">
      <c r="A167" s="1"/>
      <c r="B167" s="1"/>
      <c r="C167" s="1"/>
      <c r="D167" s="1"/>
      <c r="E167" s="1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</row>
    <row r="168" spans="1:142">
      <c r="A168" s="1"/>
      <c r="B168" s="1"/>
      <c r="C168" s="1"/>
      <c r="D168" s="1"/>
      <c r="E168" s="1"/>
      <c r="F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</row>
    <row r="169" spans="1:142">
      <c r="A169" s="1"/>
      <c r="B169" s="1"/>
      <c r="C169" s="1"/>
      <c r="D169" s="1"/>
      <c r="E169" s="1"/>
      <c r="F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</row>
    <row r="170" spans="1:142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</row>
    <row r="171" spans="1:142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</row>
    <row r="172" spans="1:142">
      <c r="A172" s="1"/>
      <c r="B172" s="1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</row>
    <row r="173" spans="1:142">
      <c r="A173" s="1"/>
      <c r="B173" s="1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</row>
    <row r="174" spans="1:142">
      <c r="A174" s="1"/>
      <c r="B174" s="1"/>
      <c r="C174" s="1"/>
      <c r="D174" s="1"/>
      <c r="E174" s="1"/>
      <c r="F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</row>
    <row r="175" spans="1:142">
      <c r="A175" s="1"/>
      <c r="B175" s="1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</row>
    <row r="176" spans="1:142">
      <c r="A176" s="1"/>
      <c r="B176" s="1"/>
      <c r="C176" s="1"/>
      <c r="D176" s="1"/>
      <c r="E176" s="1"/>
      <c r="F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</row>
    <row r="177" spans="1:142">
      <c r="A177" s="1"/>
      <c r="B177" s="1"/>
      <c r="C177" s="1"/>
      <c r="D177" s="1"/>
      <c r="E177" s="1"/>
      <c r="F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</row>
    <row r="178" spans="1:142">
      <c r="A178" s="1"/>
      <c r="B178" s="1"/>
      <c r="C178" s="1"/>
      <c r="D178" s="1"/>
      <c r="E178" s="1"/>
      <c r="F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</row>
    <row r="179" spans="1:142">
      <c r="A179" s="1"/>
      <c r="B179" s="1"/>
      <c r="C179" s="1"/>
      <c r="D179" s="1"/>
      <c r="E179" s="1"/>
      <c r="F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</row>
    <row r="180" spans="1:142">
      <c r="A180" s="1"/>
      <c r="B180" s="1"/>
      <c r="C180" s="1"/>
      <c r="D180" s="1"/>
      <c r="E180" s="1"/>
      <c r="F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</row>
    <row r="181" spans="1:142">
      <c r="I181" s="1"/>
      <c r="J181" s="1"/>
      <c r="K181" s="1"/>
      <c r="L181" s="1"/>
      <c r="M181" s="1"/>
      <c r="N181" s="1"/>
    </row>
    <row r="182" spans="1:142">
      <c r="I182" s="1"/>
      <c r="J182" s="1"/>
    </row>
    <row r="183" spans="1:142">
      <c r="J183" s="1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PHR-2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4"/>
  <sheetViews>
    <sheetView view="pageBreakPreview" topLeftCell="A13" zoomScale="60" zoomScaleNormal="60" workbookViewId="0">
      <selection activeCell="E12" sqref="E12"/>
    </sheetView>
  </sheetViews>
  <sheetFormatPr defaultColWidth="8.88671875" defaultRowHeight="15"/>
  <cols>
    <col min="1" max="1" width="4.77734375" style="13" customWidth="1"/>
    <col min="2" max="2" width="1.77734375" customWidth="1"/>
    <col min="3" max="3" width="47" bestFit="1" customWidth="1"/>
    <col min="4" max="4" width="11.44140625" customWidth="1"/>
    <col min="5" max="8" width="14.77734375" customWidth="1"/>
    <col min="9" max="9" width="12.77734375" customWidth="1"/>
  </cols>
  <sheetData>
    <row r="1" spans="1:21">
      <c r="A1" t="str">
        <f>Summary!A1</f>
        <v>Atmos Energy Corporation, Kentucky/Mid-States Division</v>
      </c>
    </row>
    <row r="2" spans="1:21">
      <c r="A2" t="str">
        <f>Summary!A2</f>
        <v>Class Cost of Service - Customer/Demand Study</v>
      </c>
    </row>
    <row r="3" spans="1:21">
      <c r="A3" t="str">
        <f>Summary!A3</f>
        <v>Forecasted Test Period: Twelve Months Ended December 31, 2022</v>
      </c>
    </row>
    <row r="4" spans="1:21">
      <c r="A4" s="18"/>
    </row>
    <row r="5" spans="1:21">
      <c r="A5" s="18" t="s">
        <v>57</v>
      </c>
      <c r="D5" s="1"/>
      <c r="E5" s="1"/>
      <c r="F5" s="1"/>
      <c r="G5" s="1"/>
      <c r="H5" s="1"/>
      <c r="I5" s="1"/>
    </row>
    <row r="6" spans="1:21">
      <c r="E6" s="1"/>
      <c r="F6" s="1"/>
      <c r="G6" s="1"/>
      <c r="H6" s="1"/>
      <c r="I6" s="1"/>
    </row>
    <row r="9" spans="1:21">
      <c r="E9" s="2" t="s">
        <v>1</v>
      </c>
      <c r="F9" s="2"/>
      <c r="G9" s="2"/>
      <c r="H9" s="2"/>
    </row>
    <row r="10" spans="1:21">
      <c r="E10" s="2" t="s">
        <v>2</v>
      </c>
      <c r="F10" s="2" t="s">
        <v>20</v>
      </c>
      <c r="G10" s="2" t="s">
        <v>19</v>
      </c>
      <c r="H10" s="2" t="s">
        <v>61</v>
      </c>
    </row>
    <row r="11" spans="1:21">
      <c r="A11" s="18"/>
    </row>
    <row r="12" spans="1:21">
      <c r="C12" t="s">
        <v>23</v>
      </c>
      <c r="D12" s="2" t="s">
        <v>59</v>
      </c>
      <c r="E12" s="1">
        <f>SUM(F12:H12)</f>
        <v>1</v>
      </c>
      <c r="F12" s="1">
        <v>1</v>
      </c>
      <c r="G12" s="1">
        <v>0</v>
      </c>
      <c r="H12" s="1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>
      <c r="A13" s="13">
        <v>1</v>
      </c>
      <c r="C13" t="s">
        <v>20</v>
      </c>
      <c r="D13" s="2" t="s">
        <v>22</v>
      </c>
      <c r="E13" s="6">
        <f>SUM(F13:H13)</f>
        <v>1</v>
      </c>
      <c r="F13" s="6">
        <f>IF($E12=0,0,F12/$E12)</f>
        <v>1</v>
      </c>
      <c r="G13" s="6">
        <f>IF($E12=0,0,G12/$E12)</f>
        <v>0</v>
      </c>
      <c r="H13" s="6">
        <f>IF($E12=0,0,H12/$E12)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C15" t="s">
        <v>23</v>
      </c>
      <c r="D15" s="2" t="s">
        <v>59</v>
      </c>
      <c r="E15" s="1">
        <f>SUM(F15:H15)</f>
        <v>1</v>
      </c>
      <c r="F15" s="1">
        <v>0</v>
      </c>
      <c r="G15" s="1">
        <v>1</v>
      </c>
      <c r="H15" s="1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>
      <c r="A16" s="13">
        <v>2</v>
      </c>
      <c r="C16" t="s">
        <v>19</v>
      </c>
      <c r="D16" s="2" t="s">
        <v>22</v>
      </c>
      <c r="E16" s="6">
        <f>SUM(F16:H16)</f>
        <v>1</v>
      </c>
      <c r="F16" s="6">
        <f>IF($E15=0,0,F15/$E15)</f>
        <v>0</v>
      </c>
      <c r="G16" s="6">
        <f>IF($E15=0,0,G15/$E15)</f>
        <v>1</v>
      </c>
      <c r="H16" s="6">
        <f>IF($E15=0,0,H15/$E15)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>
      <c r="C18" t="s">
        <v>23</v>
      </c>
      <c r="D18" s="2" t="s">
        <v>59</v>
      </c>
      <c r="E18" s="1">
        <f>SUM(F18:H18)</f>
        <v>1</v>
      </c>
      <c r="F18" s="1">
        <v>0</v>
      </c>
      <c r="G18" s="1">
        <v>0</v>
      </c>
      <c r="H18" s="1">
        <v>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>
      <c r="A19" s="13">
        <v>3</v>
      </c>
      <c r="C19" t="s">
        <v>61</v>
      </c>
      <c r="D19" s="2" t="s">
        <v>22</v>
      </c>
      <c r="E19" s="6">
        <f>SUM(F19:H19)</f>
        <v>1</v>
      </c>
      <c r="F19" s="6">
        <f>IF($E18=0,0,F18/$E18)</f>
        <v>0</v>
      </c>
      <c r="G19" s="6">
        <f>IF($E18=0,0,G18/$E18)</f>
        <v>0</v>
      </c>
      <c r="H19" s="6">
        <f>IF($E18=0,0,H18/$E18)</f>
        <v>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>
      <c r="D20" s="2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C21" t="s">
        <v>23</v>
      </c>
      <c r="D21" s="2" t="s">
        <v>59</v>
      </c>
      <c r="E21" s="1">
        <f>SUM(F21:H21)</f>
        <v>100</v>
      </c>
      <c r="F21" s="21">
        <v>0</v>
      </c>
      <c r="G21" s="21">
        <v>50</v>
      </c>
      <c r="H21" s="21">
        <v>50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3">
        <v>3.5</v>
      </c>
      <c r="C22" t="s">
        <v>269</v>
      </c>
      <c r="D22" s="2" t="s">
        <v>22</v>
      </c>
      <c r="E22" s="6">
        <f>SUM(F22:H22)</f>
        <v>1</v>
      </c>
      <c r="F22" s="6">
        <f>IF($E21=0,0,F21/$E21)</f>
        <v>0</v>
      </c>
      <c r="G22" s="6">
        <f>IF($E21=0,0,G21/$E21)</f>
        <v>0.5</v>
      </c>
      <c r="H22" s="6">
        <f>IF($E21=0,0,H21/$E21)</f>
        <v>0.5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C24" t="s">
        <v>23</v>
      </c>
      <c r="D24" s="2" t="s">
        <v>59</v>
      </c>
      <c r="E24" s="1">
        <f>SUM(F24:H24)</f>
        <v>255402252.25999987</v>
      </c>
      <c r="F24" s="10">
        <v>85421464.529999852</v>
      </c>
      <c r="G24" s="10">
        <v>169980787.73000002</v>
      </c>
      <c r="H24" s="21">
        <v>0</v>
      </c>
      <c r="I24" s="1"/>
      <c r="J24" s="10"/>
      <c r="K24" s="10"/>
      <c r="L24" s="2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13">
        <v>4</v>
      </c>
      <c r="C25" t="s">
        <v>547</v>
      </c>
      <c r="D25" s="2" t="s">
        <v>22</v>
      </c>
      <c r="E25" s="6">
        <f>SUM(F25:H25)</f>
        <v>1</v>
      </c>
      <c r="F25" s="6">
        <f>IF($E24=0,0,F24/$E24)</f>
        <v>0.33445854049493923</v>
      </c>
      <c r="G25" s="6">
        <f>IF($E24=0,0,G24/$E24)</f>
        <v>0.66554145950506072</v>
      </c>
      <c r="H25" s="6">
        <f>IF($E24=0,0,H24/$E24)</f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>
      <c r="C27" t="s">
        <v>136</v>
      </c>
      <c r="D27" s="2" t="s">
        <v>59</v>
      </c>
      <c r="E27" s="1">
        <f>SUM(F27:H27)</f>
        <v>519263016.12341785</v>
      </c>
      <c r="F27" s="21">
        <f>SUM('Plt. Class.'!J78:J80)+'Plt. Class.'!J86-SUM('Dep. Res. Class'!J78:J80)-'Dep. Res. Class'!J86</f>
        <v>271534807.53283304</v>
      </c>
      <c r="G27" s="21">
        <f>SUM('Plt. Class.'!K78:K80)+'Plt. Class.'!K86-SUM('Dep. Res. Class'!K78:K80)-'Dep. Res. Class'!K86</f>
        <v>247728208.59058481</v>
      </c>
      <c r="H27" s="21">
        <f>SUM('Plt. Class.'!L78:L80)+'Plt. Class.'!L86-SUM('Dep. Res. Class'!L78:L80)-'Dep. Res. Class'!L86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13">
        <v>4.0999999999999996</v>
      </c>
      <c r="C28" t="s">
        <v>63</v>
      </c>
      <c r="D28" s="2" t="s">
        <v>22</v>
      </c>
      <c r="E28" s="6">
        <f>SUM(F28:H28)</f>
        <v>1</v>
      </c>
      <c r="F28" s="6">
        <f>IF($E27=0,0,F27/$E27)</f>
        <v>0.52292344939177215</v>
      </c>
      <c r="G28" s="6">
        <f>IF($E27=0,0,G27/$E27)</f>
        <v>0.4770765506082279</v>
      </c>
      <c r="H28" s="6">
        <f>IF($E27=0,0,H27/$E27)</f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C30" t="s">
        <v>136</v>
      </c>
      <c r="D30" s="2" t="s">
        <v>59</v>
      </c>
      <c r="E30" s="1">
        <f>SUM(F30:H30)</f>
        <v>819168998.07328069</v>
      </c>
      <c r="F30" s="1">
        <f>+'Plt. Class.'!J30+'Plt. Class.'!J52+'Plt. Class.'!J66+'Plt. Class.'!J94</f>
        <v>458981372.29289836</v>
      </c>
      <c r="G30" s="1">
        <f>+'Plt. Class.'!K30+'Plt. Class.'!K52+'Plt. Class.'!K66+'Plt. Class.'!K94</f>
        <v>352103522.4453823</v>
      </c>
      <c r="H30" s="1">
        <f>+'Plt. Class.'!L30+'Plt. Class.'!L52+'Plt. Class.'!L66+'Plt. Class.'!L94</f>
        <v>8084103.334999999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13">
        <v>5.4</v>
      </c>
      <c r="C31" s="1" t="s">
        <v>353</v>
      </c>
      <c r="D31" s="2" t="s">
        <v>22</v>
      </c>
      <c r="E31" s="6">
        <f>SUM(F31:H31)</f>
        <v>1</v>
      </c>
      <c r="F31" s="6">
        <f>IF($E30=0,0,F30/$E30)</f>
        <v>0.56030119959671509</v>
      </c>
      <c r="G31" s="6">
        <f>IF($E30=0,0,G30/$E30)</f>
        <v>0.4298301367282506</v>
      </c>
      <c r="H31" s="6">
        <f>IF($E30=0,0,H30/$E30)</f>
        <v>9.8686636750342643E-3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C33" t="s">
        <v>136</v>
      </c>
      <c r="D33" s="2" t="s">
        <v>59</v>
      </c>
      <c r="E33" s="1">
        <f>SUM(F33:H33)</f>
        <v>682726149.4539274</v>
      </c>
      <c r="F33" s="1">
        <f>'Plt. Class.'!J277+'Plt. Class.'!J279-'Dep. Res. Class'!J273</f>
        <v>376153858.15632725</v>
      </c>
      <c r="G33" s="1">
        <f>'Plt. Class.'!K277+'Plt. Class.'!K279-'Dep. Res. Class'!K273</f>
        <v>301152010.35925746</v>
      </c>
      <c r="H33" s="1">
        <f>'Plt. Class.'!L277+'Plt. Class.'!L279-'Dep. Res. Class'!L273</f>
        <v>5420280.9383427268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13">
        <v>5.7</v>
      </c>
      <c r="C34" t="s">
        <v>187</v>
      </c>
      <c r="D34" s="2" t="s">
        <v>22</v>
      </c>
      <c r="E34" s="6">
        <f>SUM(F34:H34)</f>
        <v>1</v>
      </c>
      <c r="F34" s="6">
        <f>IF($E33=0,0,F33/$E33)</f>
        <v>0.55095862148709351</v>
      </c>
      <c r="G34" s="6">
        <f>IF($E33=0,0,G33/$E33)</f>
        <v>0.4411022056209965</v>
      </c>
      <c r="H34" s="6">
        <f>IF($E33=0,0,H33/$E33)</f>
        <v>7.9391728919100159E-3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C36" t="s">
        <v>136</v>
      </c>
      <c r="D36" s="2" t="s">
        <v>59</v>
      </c>
      <c r="E36" s="1">
        <f>SUM(F36:H36)</f>
        <v>106921091.33513433</v>
      </c>
      <c r="F36" s="1">
        <f>'O and M Class.'!J169</f>
        <v>14996028.633508628</v>
      </c>
      <c r="G36" s="1">
        <f>'O and M Class.'!K169</f>
        <v>13182607.534238258</v>
      </c>
      <c r="H36" s="1">
        <f>'O and M Class.'!L169</f>
        <v>78742455.167387441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13">
        <v>9.1</v>
      </c>
      <c r="C37" t="s">
        <v>229</v>
      </c>
      <c r="D37" s="2" t="s">
        <v>22</v>
      </c>
      <c r="E37" s="6">
        <f>SUM(F37:H37)</f>
        <v>1</v>
      </c>
      <c r="F37" s="6">
        <f>IF($E36=0,0,F36/$E36)</f>
        <v>0.14025323204478857</v>
      </c>
      <c r="G37" s="6">
        <f>IF($E36=0,0,G36/$E36)</f>
        <v>0.12329286364014549</v>
      </c>
      <c r="H37" s="6">
        <f>IF($E36=0,0,H36/$E36)</f>
        <v>0.73645390431506597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25"/>
      <c r="B39" s="26"/>
      <c r="C39" s="22" t="s">
        <v>136</v>
      </c>
      <c r="D39" s="2" t="s">
        <v>59</v>
      </c>
      <c r="E39" s="1">
        <f>SUM(F39:H39)</f>
        <v>7770584.8313404778</v>
      </c>
      <c r="F39" s="1">
        <f>SUM('O and M Class.'!J104:J112)+SUM('O and M Class.'!J117:J124)</f>
        <v>3290390.3073529145</v>
      </c>
      <c r="G39" s="1">
        <f>SUM('O and M Class.'!K104:K112)+SUM('O and M Class.'!K117:K124)</f>
        <v>4311601.166351838</v>
      </c>
      <c r="H39" s="1">
        <f>SUM('O and M Class.'!L104:L112)+SUM('O and M Class.'!L117:L124)</f>
        <v>168593.35763572546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25">
        <v>10</v>
      </c>
      <c r="B40" s="26"/>
      <c r="C40" s="23" t="s">
        <v>237</v>
      </c>
      <c r="D40" s="2" t="s">
        <v>22</v>
      </c>
      <c r="E40" s="6">
        <f>SUM(F40:H40)</f>
        <v>1</v>
      </c>
      <c r="F40" s="6">
        <f>IF($E39=0,0,F39/$E39)</f>
        <v>0.42344178446930358</v>
      </c>
      <c r="G40" s="6">
        <f>IF($E39=0,0,G39/$E39)</f>
        <v>0.55486186174330177</v>
      </c>
      <c r="H40" s="6">
        <f>IF($E39=0,0,H39/$E39)</f>
        <v>2.1696353787394658E-2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25"/>
      <c r="B42" s="26"/>
      <c r="C42" s="22" t="s">
        <v>136</v>
      </c>
      <c r="D42" s="2" t="s">
        <v>59</v>
      </c>
      <c r="E42" s="1">
        <f>SUM(F42:H42)</f>
        <v>403769688.35646194</v>
      </c>
      <c r="F42" s="10">
        <f>SUM('Plt. Class.'!J70:J85)-SUM('Dep. Res. Class'!J70:J85)</f>
        <v>135044220.66379875</v>
      </c>
      <c r="G42" s="10">
        <f>SUM('Plt. Class.'!K70:K85)-SUM('Dep. Res. Class'!K70:K85)</f>
        <v>268725467.69266319</v>
      </c>
      <c r="H42" s="10">
        <f>SUM('Plt. Class.'!L70:L85)-SUM('Dep. Res. Class'!L70:L85)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25">
        <v>12</v>
      </c>
      <c r="B43" s="26"/>
      <c r="C43" s="23" t="s">
        <v>245</v>
      </c>
      <c r="D43" s="2" t="s">
        <v>22</v>
      </c>
      <c r="E43" s="6">
        <f>SUM(F43:H43)</f>
        <v>1</v>
      </c>
      <c r="F43" s="6">
        <f>IF($E42=0,0,F42/$E42)</f>
        <v>0.33445854049493928</v>
      </c>
      <c r="G43" s="6">
        <f>IF($E42=0,0,G42/$E42)</f>
        <v>0.66554145950506072</v>
      </c>
      <c r="H43" s="6">
        <f>IF($E42=0,0,H42/$E42)</f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25"/>
      <c r="B45" s="26"/>
      <c r="C45" s="22" t="s">
        <v>136</v>
      </c>
      <c r="D45" s="2" t="s">
        <v>59</v>
      </c>
      <c r="E45" s="1">
        <f>SUM(F45:H45)</f>
        <v>596130007.08261728</v>
      </c>
      <c r="F45" s="10">
        <f>'Class. Summary'!I37</f>
        <v>335928402.99912667</v>
      </c>
      <c r="G45" s="10">
        <f>'Class. Summary'!J37</f>
        <v>269161763.91966504</v>
      </c>
      <c r="H45" s="10">
        <f>'Class. Summary'!K37</f>
        <v>-8960159.8361745439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25">
        <v>13</v>
      </c>
      <c r="B46" s="26"/>
      <c r="C46" s="7" t="s">
        <v>12</v>
      </c>
      <c r="D46" s="2" t="s">
        <v>22</v>
      </c>
      <c r="E46" s="6">
        <f>SUM(F46:H46)</f>
        <v>0.99999999999999989</v>
      </c>
      <c r="F46" s="6">
        <f>IF($E45=0,0,F45/$E45)</f>
        <v>0.56351533894949624</v>
      </c>
      <c r="G46" s="6">
        <f>IF($E45=0,0,G45/$E45)</f>
        <v>0.4515152076254435</v>
      </c>
      <c r="H46" s="6">
        <f>IF($E45=0,0,H45/$E45)</f>
        <v>-1.5030546574939921E-2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25"/>
      <c r="B48" s="26"/>
      <c r="C48" s="22" t="s">
        <v>136</v>
      </c>
      <c r="D48" s="2" t="s">
        <v>59</v>
      </c>
      <c r="E48" s="1">
        <f>SUM(F48:H48)</f>
        <v>10850503.409006348</v>
      </c>
      <c r="F48" s="10">
        <f>'O and M Class.'!J126+'O and M Class.'!J129+'O and M Class.'!J130+'O and M Class.'!J133+'O and M Class.'!J141+'O and M Class.'!J148+'O and M Class.'!J157+'O and M Class.'!J161+'O and M Class.'!J162</f>
        <v>5513752.6716037821</v>
      </c>
      <c r="G48" s="10">
        <f>'O and M Class.'!K126+'O and M Class.'!K129+'O and M Class.'!K130+'O and M Class.'!K133+'O and M Class.'!K141+'O and M Class.'!K148+'O and M Class.'!K157+'O and M Class.'!K161+'O and M Class.'!K162</f>
        <v>5136574.6316716364</v>
      </c>
      <c r="H48" s="10">
        <f>'O and M Class.'!L126+'O and M Class.'!L129+'O and M Class.'!L130+'O and M Class.'!L133+'O and M Class.'!L141+'O and M Class.'!L148+'O and M Class.'!L157+'O and M Class.'!L161+'O and M Class.'!L162</f>
        <v>200176.10573093002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25">
        <v>17</v>
      </c>
      <c r="B49" s="26"/>
      <c r="C49" s="30" t="s">
        <v>257</v>
      </c>
      <c r="D49" s="2" t="s">
        <v>22</v>
      </c>
      <c r="E49" s="6">
        <f>SUM(F49:H49)</f>
        <v>1</v>
      </c>
      <c r="F49" s="6">
        <f>IF($E48=0,0,F48/$E48)</f>
        <v>0.50815639272802304</v>
      </c>
      <c r="G49" s="6">
        <f>IF($E48=0,0,G48/$E48)</f>
        <v>0.47339505256577091</v>
      </c>
      <c r="H49" s="6">
        <f>IF($E48=0,0,H48/$E48)</f>
        <v>1.8448554706206158E-2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25"/>
      <c r="B51" s="26"/>
      <c r="C51" s="22" t="s">
        <v>136</v>
      </c>
      <c r="D51" s="2" t="s">
        <v>59</v>
      </c>
      <c r="E51" s="1">
        <f>SUM(F51:H51)</f>
        <v>195265321.53593326</v>
      </c>
      <c r="F51" s="10">
        <f>+'Cust. Summ.'!G40</f>
        <v>65791366.347246528</v>
      </c>
      <c r="G51" s="10">
        <f>+'Demand Summ.'!G38</f>
        <v>50127999.784683444</v>
      </c>
      <c r="H51" s="10">
        <f>+'Commodity Summ.'!G40</f>
        <v>79345955.404003292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25">
        <v>18</v>
      </c>
      <c r="B52" s="26"/>
      <c r="C52" s="7" t="s">
        <v>624</v>
      </c>
      <c r="D52" s="2" t="s">
        <v>22</v>
      </c>
      <c r="E52" s="6">
        <f>SUM(F52:H52)</f>
        <v>1</v>
      </c>
      <c r="F52" s="6">
        <f>IF($E51=0,0,F51/$E51)</f>
        <v>0.33693318316708593</v>
      </c>
      <c r="G52" s="6">
        <f>IF($E51=0,0,G51/$E51)</f>
        <v>0.25671736993738931</v>
      </c>
      <c r="H52" s="6">
        <f>IF($E51=0,0,H51/$E51)</f>
        <v>0.40634944689552482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D54" s="2" t="s">
        <v>59</v>
      </c>
      <c r="E54" s="1">
        <f>SUM(F54:H54)</f>
        <v>0</v>
      </c>
      <c r="F54" s="1">
        <v>0</v>
      </c>
      <c r="G54" s="1">
        <v>0</v>
      </c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3">
        <v>99</v>
      </c>
      <c r="C55" s="7" t="s">
        <v>58</v>
      </c>
      <c r="D55" s="2" t="s">
        <v>22</v>
      </c>
      <c r="E55" s="6">
        <f>SUM(F55:H55)</f>
        <v>0</v>
      </c>
      <c r="F55" s="6">
        <f>IF($E54=0,0,F54/$E54)</f>
        <v>0</v>
      </c>
      <c r="G55" s="6">
        <f>IF($E54=0,0,G54/$E54)</f>
        <v>0</v>
      </c>
      <c r="H55" s="6">
        <f>IF($E54=0,0,H54/$E54)</f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8" spans="1:21">
      <c r="C58" t="s">
        <v>23</v>
      </c>
      <c r="D58" s="2" t="s">
        <v>59</v>
      </c>
      <c r="E58" s="1">
        <f>SUM(F58:H58)</f>
        <v>255402252.25999987</v>
      </c>
      <c r="F58" s="10">
        <v>85421464.529999852</v>
      </c>
      <c r="G58" s="10">
        <v>169980787.73000002</v>
      </c>
      <c r="H58" s="21">
        <v>0</v>
      </c>
    </row>
    <row r="59" spans="1:21">
      <c r="C59" t="s">
        <v>547</v>
      </c>
      <c r="D59" s="2" t="s">
        <v>22</v>
      </c>
      <c r="E59" s="6">
        <f>SUM(F59:H59)</f>
        <v>1</v>
      </c>
      <c r="F59" s="6">
        <f>IF($E58=0,0,F58/$E58)</f>
        <v>0.33445854049493923</v>
      </c>
      <c r="G59" s="6">
        <f>IF($E58=0,0,G58/$E58)</f>
        <v>0.66554145950506072</v>
      </c>
      <c r="H59" s="6">
        <f>IF($E58=0,0,H58/$E58)</f>
        <v>0</v>
      </c>
    </row>
    <row r="61" spans="1:21">
      <c r="C61" t="s">
        <v>23</v>
      </c>
      <c r="D61" s="2" t="s">
        <v>59</v>
      </c>
      <c r="E61" s="1">
        <f>SUM(F61:H61)</f>
        <v>100</v>
      </c>
      <c r="F61" s="10">
        <v>0</v>
      </c>
      <c r="G61" s="10">
        <v>100</v>
      </c>
      <c r="H61" s="21">
        <v>0</v>
      </c>
    </row>
    <row r="62" spans="1:21">
      <c r="C62" t="s">
        <v>568</v>
      </c>
      <c r="D62" s="2" t="s">
        <v>22</v>
      </c>
      <c r="E62" s="6">
        <f>SUM(F62:H62)</f>
        <v>1</v>
      </c>
      <c r="F62" s="6">
        <f>IF($E61=0,0,F61/$E61)</f>
        <v>0</v>
      </c>
      <c r="G62" s="6">
        <f>IF($E61=0,0,G61/$E61)</f>
        <v>1</v>
      </c>
      <c r="H62" s="6">
        <f>IF($E61=0,0,H61/$E61)</f>
        <v>0</v>
      </c>
    </row>
    <row r="64" spans="1:21">
      <c r="C64" t="s">
        <v>23</v>
      </c>
      <c r="D64" s="2" t="s">
        <v>59</v>
      </c>
      <c r="E64" s="19">
        <f>SUM(F64:H64)</f>
        <v>1</v>
      </c>
      <c r="F64" s="19">
        <v>0</v>
      </c>
      <c r="G64" s="19">
        <v>0.60595908512275298</v>
      </c>
      <c r="H64" s="19">
        <v>0.39404091487724696</v>
      </c>
    </row>
    <row r="65" spans="3:21">
      <c r="C65" t="s">
        <v>569</v>
      </c>
      <c r="D65" s="2" t="s">
        <v>22</v>
      </c>
      <c r="E65" s="6">
        <f>SUM(F65:H65)</f>
        <v>1</v>
      </c>
      <c r="F65" s="6">
        <f>IF($E64=0,0,F64/$E64)</f>
        <v>0</v>
      </c>
      <c r="G65" s="6">
        <f>IF($E64=0,0,G64/$E64)</f>
        <v>0.60595908512275298</v>
      </c>
      <c r="H65" s="6">
        <f>IF($E64=0,0,H64/$E64)</f>
        <v>0.39404091487724696</v>
      </c>
    </row>
    <row r="68" spans="3:21"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3:21">
      <c r="E69" s="6"/>
      <c r="F69" s="6"/>
      <c r="G69" s="6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3:21"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3:21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3:21">
      <c r="E72" s="6"/>
      <c r="F72" s="6"/>
      <c r="G72" s="6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3:21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3:21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3:21">
      <c r="E75" s="6"/>
      <c r="F75" s="6"/>
      <c r="G75" s="6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3:21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3:21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3:21">
      <c r="E78" s="6"/>
      <c r="F78" s="6"/>
      <c r="G78" s="6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3:21"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3:21"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5:21">
      <c r="E81" s="6"/>
      <c r="F81" s="6"/>
      <c r="G81" s="6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5:21"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5:21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5:21">
      <c r="E84" s="6"/>
      <c r="F84" s="6"/>
      <c r="G84" s="6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5:21"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5:21"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5:21">
      <c r="E87" s="6"/>
      <c r="F87" s="6"/>
      <c r="G87" s="6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5:21"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5:21"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5:21">
      <c r="E90" s="6"/>
      <c r="F90" s="6"/>
      <c r="G90" s="6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5:21"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5:21"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5:21">
      <c r="E93" s="6"/>
      <c r="F93" s="6"/>
      <c r="G93" s="6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5:21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5:21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5:21">
      <c r="E96" s="6"/>
      <c r="F96" s="6"/>
      <c r="G96" s="6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3:21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3:21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3:21">
      <c r="E99" s="6"/>
      <c r="F99" s="6"/>
      <c r="G99" s="6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3:21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3:2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3:21">
      <c r="E102" s="6"/>
      <c r="F102" s="6"/>
      <c r="G102" s="6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3:21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3:21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3:21">
      <c r="E105" s="6"/>
      <c r="F105" s="6"/>
      <c r="G105" s="6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3:21">
      <c r="C106" s="36" t="s">
        <v>243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3:21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3:21">
      <c r="E108" s="6"/>
      <c r="F108" s="6"/>
      <c r="G108" s="6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3:21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3:21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3:21">
      <c r="E111" s="6"/>
      <c r="F111" s="6"/>
      <c r="G111" s="6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3:21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5:21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5:21">
      <c r="E114" s="6"/>
      <c r="F114" s="6"/>
      <c r="G114" s="6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5:21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5:21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5:21">
      <c r="E117" s="6"/>
      <c r="F117" s="6"/>
      <c r="G117" s="6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5:21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5:21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5:21">
      <c r="E120" s="6"/>
      <c r="F120" s="6"/>
      <c r="G120" s="6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5: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5:21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5:21">
      <c r="E123" s="6"/>
      <c r="F123" s="6"/>
      <c r="G123" s="6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5:21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5:21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5:21">
      <c r="E126" s="6"/>
      <c r="F126" s="6"/>
      <c r="G126" s="6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5:21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5:21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5:21">
      <c r="E129" s="6"/>
      <c r="F129" s="6"/>
      <c r="G129" s="6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5:21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5:2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5:21">
      <c r="E132" s="6"/>
      <c r="F132" s="6"/>
      <c r="G132" s="6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5:21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5:21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5:21">
      <c r="E135" s="6"/>
      <c r="F135" s="6"/>
      <c r="G135" s="6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5:21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5:21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5:21">
      <c r="E138" s="6"/>
      <c r="F138" s="6"/>
      <c r="G138" s="6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5:21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5:21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5:21">
      <c r="E141" s="6"/>
      <c r="F141" s="6"/>
      <c r="G141" s="6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5:21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5:21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5:21">
      <c r="E144" s="6"/>
      <c r="F144" s="6"/>
      <c r="G144" s="6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5:21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5:21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5:21">
      <c r="E147" s="6"/>
      <c r="F147" s="6"/>
      <c r="G147" s="6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5:21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5:21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5:21">
      <c r="E150" s="6"/>
      <c r="F150" s="6"/>
      <c r="G150" s="6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5:2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5:21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5:21">
      <c r="E153" s="6"/>
      <c r="F153" s="6"/>
      <c r="G153" s="6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5:21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5:21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5:21">
      <c r="E156" s="6"/>
      <c r="F156" s="6"/>
      <c r="G156" s="6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5:21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5:21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5:21">
      <c r="E159" s="6"/>
      <c r="F159" s="6"/>
      <c r="G159" s="6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5:21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5:2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5:21">
      <c r="E162" s="6"/>
      <c r="F162" s="6"/>
      <c r="G162" s="6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5:21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5:21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5:21">
      <c r="E165" s="6"/>
      <c r="F165" s="6"/>
      <c r="G165" s="6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5:21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5:21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5:21">
      <c r="E168" s="6"/>
      <c r="F168" s="6"/>
      <c r="G168" s="6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5:21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5:21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5:21">
      <c r="E171" s="6"/>
      <c r="F171" s="6"/>
      <c r="G171" s="6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5:21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5:21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5:21">
      <c r="E174" s="6"/>
      <c r="F174" s="6"/>
      <c r="G174" s="6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5:21"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5:21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5:21">
      <c r="E177" s="6"/>
      <c r="F177" s="6"/>
      <c r="G177" s="6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5:21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5:21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5:21">
      <c r="E180" s="6"/>
      <c r="F180" s="6"/>
      <c r="G180" s="6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5:2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5:21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5:21">
      <c r="E183" s="6"/>
      <c r="F183" s="6"/>
      <c r="G183" s="6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5:21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5:21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5:21">
      <c r="E186" s="6"/>
      <c r="F186" s="6"/>
      <c r="G186" s="6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5:21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5:21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5:21">
      <c r="E189" s="6"/>
      <c r="F189" s="6"/>
      <c r="G189" s="6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5:21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5:2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5:21">
      <c r="E192" s="6"/>
      <c r="F192" s="6"/>
      <c r="G192" s="6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5:21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5:21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5:21">
      <c r="E195" s="6"/>
      <c r="F195" s="6"/>
      <c r="G195" s="6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5:21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5:21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5:21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5:21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5:21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5:2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5:21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5:21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5:21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PHR-2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Z249"/>
  <sheetViews>
    <sheetView defaultGridColor="0" view="pageBreakPreview" colorId="22" zoomScale="60" zoomScaleNormal="57" workbookViewId="0">
      <pane ySplit="10" topLeftCell="A62" activePane="bottomLeft" state="frozen"/>
      <selection activeCell="E12" sqref="E12"/>
      <selection pane="bottomLeft" activeCell="E12" sqref="E12"/>
    </sheetView>
  </sheetViews>
  <sheetFormatPr defaultColWidth="11.44140625" defaultRowHeight="15"/>
  <cols>
    <col min="1" max="1" width="4.77734375" style="13" customWidth="1"/>
    <col min="2" max="2" width="1.77734375" customWidth="1"/>
    <col min="3" max="3" width="52.33203125" bestFit="1" customWidth="1"/>
    <col min="4" max="4" width="11.44140625" customWidth="1"/>
    <col min="5" max="19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Customer/Demand Study</v>
      </c>
    </row>
    <row r="3" spans="1:24">
      <c r="A3" t="str">
        <f>Summary!A3</f>
        <v>Forecasted Test Period: Twelve Months Ended December 31, 2022</v>
      </c>
    </row>
    <row r="4" spans="1:24">
      <c r="A4" s="18"/>
    </row>
    <row r="5" spans="1:24">
      <c r="A5" s="18" t="s">
        <v>50</v>
      </c>
      <c r="D5" s="1"/>
      <c r="E5" s="1"/>
      <c r="F5" s="1"/>
      <c r="G5" s="1"/>
      <c r="H5" s="1"/>
      <c r="I5" s="1"/>
      <c r="J5" s="1"/>
      <c r="K5" s="1"/>
      <c r="L5" s="1"/>
    </row>
    <row r="6" spans="1:24">
      <c r="E6" s="1"/>
      <c r="F6" s="1"/>
      <c r="G6" s="1"/>
      <c r="H6" s="1"/>
      <c r="I6" s="1"/>
      <c r="J6" s="1"/>
      <c r="K6" s="1"/>
      <c r="L6" s="1"/>
    </row>
    <row r="7" spans="1:24">
      <c r="J7" s="3"/>
      <c r="K7" s="3"/>
      <c r="M7" s="2"/>
      <c r="N7" s="2"/>
      <c r="O7" s="2"/>
      <c r="P7" s="2"/>
      <c r="Q7" s="2"/>
      <c r="R7" s="2"/>
    </row>
    <row r="8" spans="1:24">
      <c r="F8" s="24"/>
      <c r="G8" s="3"/>
      <c r="H8" s="3"/>
      <c r="I8" s="3"/>
      <c r="J8" s="2"/>
      <c r="K8" s="2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4">
      <c r="A9" s="25"/>
      <c r="B9" s="26"/>
      <c r="C9" s="26"/>
      <c r="D9" s="26"/>
      <c r="E9" s="2" t="s">
        <v>1</v>
      </c>
      <c r="F9" s="2" t="s">
        <v>56</v>
      </c>
      <c r="G9" s="2" t="s">
        <v>543</v>
      </c>
      <c r="H9" s="2" t="s">
        <v>543</v>
      </c>
      <c r="I9" s="42" t="s">
        <v>544</v>
      </c>
      <c r="J9" s="42" t="s">
        <v>544</v>
      </c>
      <c r="K9" s="2"/>
      <c r="L9" s="2"/>
      <c r="M9" s="2"/>
      <c r="N9" s="2"/>
      <c r="O9" s="2"/>
      <c r="P9" s="3"/>
      <c r="Q9" s="3"/>
      <c r="R9" s="3"/>
      <c r="S9" s="2"/>
      <c r="T9" s="2"/>
      <c r="U9" s="2"/>
      <c r="X9" s="26"/>
    </row>
    <row r="10" spans="1:24">
      <c r="A10" s="25"/>
      <c r="B10" s="26"/>
      <c r="C10" s="26"/>
      <c r="D10" s="26"/>
      <c r="E10" s="2" t="s">
        <v>2</v>
      </c>
      <c r="F10" s="2" t="s">
        <v>464</v>
      </c>
      <c r="G10" s="42" t="s">
        <v>545</v>
      </c>
      <c r="H10" s="42" t="s">
        <v>546</v>
      </c>
      <c r="I10" s="42" t="s">
        <v>545</v>
      </c>
      <c r="J10" s="42" t="s">
        <v>546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 s="26"/>
    </row>
    <row r="11" spans="1:24"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4">
      <c r="B12" s="26"/>
      <c r="C12" s="26" t="s">
        <v>23</v>
      </c>
      <c r="D12" s="27" t="s">
        <v>60</v>
      </c>
      <c r="E12" s="24">
        <f>SUM(F12:S12)</f>
        <v>32625407.810815252</v>
      </c>
      <c r="F12" s="10">
        <v>10018608.234542498</v>
      </c>
      <c r="G12" s="10">
        <v>6598652.5812727548</v>
      </c>
      <c r="H12" s="10">
        <v>266268.14909999998</v>
      </c>
      <c r="I12" s="10">
        <v>7398080.017</v>
      </c>
      <c r="J12" s="10">
        <v>8343798.8289000001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/>
      <c r="T12" s="24"/>
      <c r="U12" s="24"/>
      <c r="V12" s="24"/>
      <c r="W12" s="24"/>
      <c r="X12" s="24"/>
    </row>
    <row r="13" spans="1:24">
      <c r="A13" s="25">
        <v>1</v>
      </c>
      <c r="B13" s="26"/>
      <c r="C13" s="7" t="s">
        <v>398</v>
      </c>
      <c r="D13" s="27" t="s">
        <v>22</v>
      </c>
      <c r="E13" s="28">
        <f>SUM(F13:S13)</f>
        <v>1</v>
      </c>
      <c r="F13" s="28">
        <f t="shared" ref="F13:O13" si="0">IF($E12=0,0,F12/$E12)</f>
        <v>0.30707993882060691</v>
      </c>
      <c r="G13" s="28">
        <f t="shared" si="0"/>
        <v>0.20225502220650604</v>
      </c>
      <c r="H13" s="28">
        <f t="shared" si="0"/>
        <v>8.161373817731488E-3</v>
      </c>
      <c r="I13" s="28">
        <f t="shared" si="0"/>
        <v>0.22675823885173177</v>
      </c>
      <c r="J13" s="28">
        <f t="shared" si="0"/>
        <v>0.25574542630342384</v>
      </c>
      <c r="K13" s="28">
        <f t="shared" si="0"/>
        <v>0</v>
      </c>
      <c r="L13" s="28">
        <f t="shared" si="0"/>
        <v>0</v>
      </c>
      <c r="M13" s="28">
        <f t="shared" si="0"/>
        <v>0</v>
      </c>
      <c r="N13" s="28">
        <f t="shared" si="0"/>
        <v>0</v>
      </c>
      <c r="O13" s="28">
        <f t="shared" si="0"/>
        <v>0</v>
      </c>
      <c r="P13" s="28">
        <f>IF($E12=0,0,P12/$E12)</f>
        <v>0</v>
      </c>
      <c r="Q13" s="28">
        <f>IF($E12=0,0,Q12/$E12)</f>
        <v>0</v>
      </c>
      <c r="R13" s="28">
        <f>IF($E12=0,0,R12/$E12)</f>
        <v>0</v>
      </c>
      <c r="S13" s="28"/>
      <c r="T13" s="24"/>
      <c r="U13" s="24"/>
      <c r="V13" s="24"/>
      <c r="W13" s="24"/>
      <c r="X13" s="24"/>
    </row>
    <row r="14" spans="1:24">
      <c r="A14" s="25"/>
      <c r="B14" s="26"/>
      <c r="D14" s="26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>
      <c r="B15" s="26"/>
      <c r="C15" s="26" t="s">
        <v>23</v>
      </c>
      <c r="D15" s="27" t="s">
        <v>60</v>
      </c>
      <c r="E15" s="24">
        <f>SUM(F15:S15)</f>
        <v>16883528.964915253</v>
      </c>
      <c r="F15" s="10">
        <f>+F12</f>
        <v>10018608.234542498</v>
      </c>
      <c r="G15" s="10">
        <f t="shared" ref="G15:R15" si="1">+G12</f>
        <v>6598652.5812727548</v>
      </c>
      <c r="H15" s="10">
        <f t="shared" si="1"/>
        <v>266268.14909999998</v>
      </c>
      <c r="I15" s="10">
        <v>0</v>
      </c>
      <c r="J15" s="10">
        <v>0</v>
      </c>
      <c r="K15" s="10">
        <f t="shared" si="1"/>
        <v>0</v>
      </c>
      <c r="L15" s="10">
        <f t="shared" si="1"/>
        <v>0</v>
      </c>
      <c r="M15" s="10">
        <f t="shared" si="1"/>
        <v>0</v>
      </c>
      <c r="N15" s="10">
        <f t="shared" si="1"/>
        <v>0</v>
      </c>
      <c r="O15" s="10">
        <f t="shared" si="1"/>
        <v>0</v>
      </c>
      <c r="P15" s="10">
        <f t="shared" si="1"/>
        <v>0</v>
      </c>
      <c r="Q15" s="10">
        <f t="shared" si="1"/>
        <v>0</v>
      </c>
      <c r="R15" s="10">
        <f t="shared" si="1"/>
        <v>0</v>
      </c>
      <c r="S15" s="10"/>
      <c r="T15" s="24"/>
      <c r="U15" s="24"/>
      <c r="V15" s="24"/>
      <c r="W15" s="24"/>
      <c r="X15" s="24"/>
    </row>
    <row r="16" spans="1:24">
      <c r="A16" s="25">
        <v>1.2</v>
      </c>
      <c r="B16" s="26"/>
      <c r="C16" s="7" t="s">
        <v>461</v>
      </c>
      <c r="D16" s="27" t="s">
        <v>22</v>
      </c>
      <c r="E16" s="28">
        <f>SUM(F16:S16)</f>
        <v>1</v>
      </c>
      <c r="F16" s="28">
        <f t="shared" ref="F16:O16" si="2">IF($E15=0,0,F15/$E15)</f>
        <v>0.59339538880536324</v>
      </c>
      <c r="G16" s="28">
        <f t="shared" si="2"/>
        <v>0.39083372883625556</v>
      </c>
      <c r="H16" s="28">
        <f t="shared" si="2"/>
        <v>1.57708823583812E-2</v>
      </c>
      <c r="I16" s="28">
        <f t="shared" si="2"/>
        <v>0</v>
      </c>
      <c r="J16" s="28">
        <f t="shared" si="2"/>
        <v>0</v>
      </c>
      <c r="K16" s="28">
        <f t="shared" si="2"/>
        <v>0</v>
      </c>
      <c r="L16" s="28">
        <f t="shared" si="2"/>
        <v>0</v>
      </c>
      <c r="M16" s="28">
        <f t="shared" si="2"/>
        <v>0</v>
      </c>
      <c r="N16" s="28">
        <f t="shared" si="2"/>
        <v>0</v>
      </c>
      <c r="O16" s="28">
        <f t="shared" si="2"/>
        <v>0</v>
      </c>
      <c r="P16" s="28">
        <f>IF($E15=0,0,P15/$E15)</f>
        <v>0</v>
      </c>
      <c r="Q16" s="28">
        <f>IF($E15=0,0,Q15/$E15)</f>
        <v>0</v>
      </c>
      <c r="R16" s="28">
        <f>IF($E15=0,0,R15/$E15)</f>
        <v>0</v>
      </c>
      <c r="S16" s="28"/>
      <c r="T16" s="24"/>
      <c r="U16" s="24"/>
      <c r="V16" s="24"/>
      <c r="W16" s="24"/>
      <c r="X16" s="24"/>
    </row>
    <row r="17" spans="1:24">
      <c r="A17" s="25"/>
      <c r="B17" s="26"/>
      <c r="D17" s="26"/>
      <c r="E17" s="81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1:24">
      <c r="B18" s="26"/>
      <c r="C18" s="26" t="s">
        <v>23</v>
      </c>
      <c r="D18" s="27" t="s">
        <v>60</v>
      </c>
      <c r="E18" s="24">
        <f>SUM(F18:S18)</f>
        <v>19967418.157625131</v>
      </c>
      <c r="F18" s="10">
        <v>7710216.7607144974</v>
      </c>
      <c r="G18" s="10">
        <v>4560225.3622909188</v>
      </c>
      <c r="H18" s="10">
        <v>85002.997702046967</v>
      </c>
      <c r="I18" s="10">
        <v>3766980.4695480419</v>
      </c>
      <c r="J18" s="10">
        <v>3844992.5673696259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/>
      <c r="T18" s="24"/>
      <c r="U18" s="24"/>
      <c r="V18" s="24"/>
      <c r="W18" s="24"/>
      <c r="X18" s="24"/>
    </row>
    <row r="19" spans="1:24">
      <c r="A19" s="25">
        <v>1.5</v>
      </c>
      <c r="B19" s="26"/>
      <c r="C19" s="7" t="s">
        <v>400</v>
      </c>
      <c r="D19" s="27" t="s">
        <v>22</v>
      </c>
      <c r="E19" s="28">
        <f>SUM(F19:S19)</f>
        <v>1</v>
      </c>
      <c r="F19" s="28">
        <f t="shared" ref="F19:O19" si="3">IF($E18=0,0,F18/$E18)</f>
        <v>0.38613989549621014</v>
      </c>
      <c r="G19" s="28">
        <f t="shared" si="3"/>
        <v>0.22838332559031754</v>
      </c>
      <c r="H19" s="28">
        <f t="shared" si="3"/>
        <v>4.2570850688368111E-3</v>
      </c>
      <c r="I19" s="28">
        <f t="shared" si="3"/>
        <v>0.18865636207000114</v>
      </c>
      <c r="J19" s="28">
        <f t="shared" si="3"/>
        <v>0.19256333177463433</v>
      </c>
      <c r="K19" s="28">
        <f t="shared" si="3"/>
        <v>0</v>
      </c>
      <c r="L19" s="28">
        <f t="shared" si="3"/>
        <v>0</v>
      </c>
      <c r="M19" s="28">
        <f t="shared" si="3"/>
        <v>0</v>
      </c>
      <c r="N19" s="28">
        <f t="shared" si="3"/>
        <v>0</v>
      </c>
      <c r="O19" s="28">
        <f t="shared" si="3"/>
        <v>0</v>
      </c>
      <c r="P19" s="28">
        <f>IF($E18=0,0,P18/$E18)</f>
        <v>0</v>
      </c>
      <c r="Q19" s="28">
        <f>IF($E18=0,0,Q18/$E18)</f>
        <v>0</v>
      </c>
      <c r="R19" s="28">
        <f>IF($E18=0,0,R18/$E18)</f>
        <v>0</v>
      </c>
      <c r="S19" s="28"/>
      <c r="T19" s="24"/>
      <c r="U19" s="24"/>
      <c r="V19" s="24"/>
      <c r="W19" s="24"/>
      <c r="X19" s="24"/>
    </row>
    <row r="20" spans="1:24">
      <c r="A20" s="25"/>
      <c r="B20" s="26"/>
      <c r="D20" s="26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4" ht="15.75">
      <c r="A21" s="25"/>
      <c r="B21" s="26"/>
      <c r="C21" s="26" t="s">
        <v>23</v>
      </c>
      <c r="D21" s="27" t="s">
        <v>60</v>
      </c>
      <c r="E21" s="24">
        <f>SUM(F21:S21)</f>
        <v>2172552.6091954024</v>
      </c>
      <c r="F21" s="53">
        <v>1930462</v>
      </c>
      <c r="G21" s="22">
        <v>239727</v>
      </c>
      <c r="H21" s="22">
        <v>97</v>
      </c>
      <c r="I21" s="22">
        <v>1428.6091954022988</v>
      </c>
      <c r="J21" s="50">
        <v>838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f>P12</f>
        <v>0</v>
      </c>
      <c r="Q21" s="22">
        <f>Q12</f>
        <v>0</v>
      </c>
      <c r="R21" s="22">
        <f>R12</f>
        <v>0</v>
      </c>
      <c r="S21" s="22"/>
      <c r="T21" s="24"/>
      <c r="U21" s="24"/>
      <c r="V21" s="24"/>
      <c r="W21" s="24"/>
      <c r="X21" s="24"/>
    </row>
    <row r="22" spans="1:24">
      <c r="A22" s="25">
        <v>2</v>
      </c>
      <c r="B22" s="26"/>
      <c r="C22" s="7" t="s">
        <v>399</v>
      </c>
      <c r="D22" s="27" t="s">
        <v>22</v>
      </c>
      <c r="E22" s="28">
        <f>SUM(F22:S22)</f>
        <v>1</v>
      </c>
      <c r="F22" s="28">
        <f t="shared" ref="F22:O22" si="4">IF($E21=0,0,F21/$E21)</f>
        <v>0.88856858601686073</v>
      </c>
      <c r="G22" s="28">
        <f t="shared" si="4"/>
        <v>0.11034347291998702</v>
      </c>
      <c r="H22" s="28">
        <f t="shared" si="4"/>
        <v>4.4647940671008021E-5</v>
      </c>
      <c r="I22" s="28">
        <f t="shared" si="4"/>
        <v>6.5757173812761179E-4</v>
      </c>
      <c r="J22" s="28">
        <f t="shared" si="4"/>
        <v>3.8572138435365692E-4</v>
      </c>
      <c r="K22" s="28">
        <f t="shared" si="4"/>
        <v>0</v>
      </c>
      <c r="L22" s="28">
        <f t="shared" si="4"/>
        <v>0</v>
      </c>
      <c r="M22" s="28">
        <f t="shared" si="4"/>
        <v>0</v>
      </c>
      <c r="N22" s="28">
        <f t="shared" si="4"/>
        <v>0</v>
      </c>
      <c r="O22" s="28">
        <f t="shared" si="4"/>
        <v>0</v>
      </c>
      <c r="P22" s="28">
        <f>IF($E21=0,0,P21/$E21)</f>
        <v>0</v>
      </c>
      <c r="Q22" s="28">
        <f>IF($E21=0,0,Q21/$E21)</f>
        <v>0</v>
      </c>
      <c r="R22" s="28">
        <f>IF($E21=0,0,R21/$E21)</f>
        <v>0</v>
      </c>
      <c r="S22" s="28"/>
      <c r="T22" s="24"/>
      <c r="U22" s="24"/>
      <c r="V22" s="24"/>
      <c r="W22" s="24"/>
      <c r="X22" s="24"/>
    </row>
    <row r="23" spans="1:24">
      <c r="A23" s="25"/>
      <c r="B23" s="26"/>
      <c r="D23" s="26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24" ht="15.75">
      <c r="A24" s="25"/>
      <c r="B24" s="26"/>
      <c r="C24" s="26" t="s">
        <v>23</v>
      </c>
      <c r="D24" s="27" t="s">
        <v>60</v>
      </c>
      <c r="E24" s="24">
        <f>SUM(F24:S24)</f>
        <v>242090.6091954023</v>
      </c>
      <c r="F24" s="53">
        <v>0</v>
      </c>
      <c r="G24" s="22">
        <f>+G21</f>
        <v>239727</v>
      </c>
      <c r="H24" s="22">
        <f t="shared" ref="H24:J24" si="5">+H21</f>
        <v>97</v>
      </c>
      <c r="I24" s="22">
        <f t="shared" si="5"/>
        <v>1428.6091954022988</v>
      </c>
      <c r="J24" s="22">
        <f t="shared" si="5"/>
        <v>838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f>P15</f>
        <v>0</v>
      </c>
      <c r="Q24" s="22">
        <f>Q15</f>
        <v>0</v>
      </c>
      <c r="R24" s="22">
        <f>R15</f>
        <v>0</v>
      </c>
      <c r="S24" s="22"/>
      <c r="T24" s="24"/>
      <c r="U24" s="24"/>
      <c r="V24" s="24"/>
      <c r="W24" s="24"/>
      <c r="X24" s="24"/>
    </row>
    <row r="25" spans="1:24">
      <c r="A25" s="25">
        <v>2.2000000000000002</v>
      </c>
      <c r="B25" s="26"/>
      <c r="C25" s="7" t="s">
        <v>465</v>
      </c>
      <c r="D25" s="27" t="s">
        <v>22</v>
      </c>
      <c r="E25" s="28">
        <f>SUM(F25:S25)</f>
        <v>1</v>
      </c>
      <c r="F25" s="28">
        <f t="shared" ref="F25:O25" si="6">IF($E24=0,0,F24/$E24)</f>
        <v>0</v>
      </c>
      <c r="G25" s="28">
        <f t="shared" si="6"/>
        <v>0.9902366754197619</v>
      </c>
      <c r="H25" s="28">
        <f t="shared" si="6"/>
        <v>4.0067642574977743E-4</v>
      </c>
      <c r="I25" s="28">
        <f t="shared" si="6"/>
        <v>5.9011342907944178E-3</v>
      </c>
      <c r="J25" s="28">
        <f t="shared" si="6"/>
        <v>3.4615138636939539E-3</v>
      </c>
      <c r="K25" s="28">
        <f t="shared" si="6"/>
        <v>0</v>
      </c>
      <c r="L25" s="28">
        <f t="shared" si="6"/>
        <v>0</v>
      </c>
      <c r="M25" s="28">
        <f t="shared" si="6"/>
        <v>0</v>
      </c>
      <c r="N25" s="28">
        <f t="shared" si="6"/>
        <v>0</v>
      </c>
      <c r="O25" s="28">
        <f t="shared" si="6"/>
        <v>0</v>
      </c>
      <c r="P25" s="28">
        <f>IF($E24=0,0,P24/$E24)</f>
        <v>0</v>
      </c>
      <c r="Q25" s="28">
        <f>IF($E24=0,0,Q24/$E24)</f>
        <v>0</v>
      </c>
      <c r="R25" s="28">
        <f>IF($E24=0,0,R24/$E24)</f>
        <v>0</v>
      </c>
      <c r="S25" s="28"/>
      <c r="T25" s="24"/>
      <c r="U25" s="24"/>
      <c r="V25" s="24"/>
      <c r="W25" s="24"/>
      <c r="X25" s="24"/>
    </row>
    <row r="26" spans="1:24">
      <c r="A26" s="25"/>
      <c r="B26" s="26"/>
      <c r="D26" s="26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24">
      <c r="A27" s="25"/>
      <c r="B27" s="26"/>
      <c r="C27" s="26" t="s">
        <v>23</v>
      </c>
      <c r="D27" s="27" t="s">
        <v>60</v>
      </c>
      <c r="E27" s="24">
        <f>SUM(F27:S27)</f>
        <v>276122.86568515614</v>
      </c>
      <c r="F27" s="1">
        <v>128616.40576926449</v>
      </c>
      <c r="G27" s="10">
        <v>69402.070251021622</v>
      </c>
      <c r="H27" s="1">
        <v>1574.9979936825637</v>
      </c>
      <c r="I27" s="1">
        <v>40050.093403886749</v>
      </c>
      <c r="J27" s="1">
        <v>36479.298267300728</v>
      </c>
      <c r="K27" s="1">
        <f t="shared" ref="K27:R27" si="7">K12-K21</f>
        <v>0</v>
      </c>
      <c r="L27" s="1">
        <f t="shared" si="7"/>
        <v>0</v>
      </c>
      <c r="M27" s="1">
        <f t="shared" si="7"/>
        <v>0</v>
      </c>
      <c r="N27" s="1">
        <f t="shared" si="7"/>
        <v>0</v>
      </c>
      <c r="O27" s="1">
        <f t="shared" si="7"/>
        <v>0</v>
      </c>
      <c r="P27" s="1">
        <f t="shared" si="7"/>
        <v>0</v>
      </c>
      <c r="Q27" s="1">
        <f t="shared" si="7"/>
        <v>0</v>
      </c>
      <c r="R27" s="1">
        <f t="shared" si="7"/>
        <v>0</v>
      </c>
      <c r="S27" s="1"/>
      <c r="T27" s="24"/>
      <c r="U27" s="24"/>
      <c r="V27" s="24"/>
      <c r="W27" s="24"/>
      <c r="X27" s="24"/>
    </row>
    <row r="28" spans="1:24">
      <c r="A28" s="25">
        <v>3</v>
      </c>
      <c r="B28" s="26"/>
      <c r="C28" t="s">
        <v>401</v>
      </c>
      <c r="D28" s="27" t="s">
        <v>22</v>
      </c>
      <c r="E28" s="28">
        <f>SUM(F28:S28)</f>
        <v>0.99999999999999989</v>
      </c>
      <c r="F28" s="28">
        <f t="shared" ref="F28:K28" si="8">IF($E27=0,0,F27/$E27)</f>
        <v>0.46579411469645149</v>
      </c>
      <c r="G28" s="28">
        <f t="shared" si="8"/>
        <v>0.25134488619336587</v>
      </c>
      <c r="H28" s="28">
        <f t="shared" si="8"/>
        <v>5.7039752567193229E-3</v>
      </c>
      <c r="I28" s="28">
        <f t="shared" si="8"/>
        <v>0.14504446527638573</v>
      </c>
      <c r="J28" s="28">
        <f t="shared" si="8"/>
        <v>0.13211255857707763</v>
      </c>
      <c r="K28" s="28">
        <f t="shared" si="8"/>
        <v>0</v>
      </c>
      <c r="L28" s="28">
        <f t="shared" ref="L28:R28" si="9">IF($E27=0,0,L27/$E27)</f>
        <v>0</v>
      </c>
      <c r="M28" s="28">
        <f t="shared" si="9"/>
        <v>0</v>
      </c>
      <c r="N28" s="28">
        <f t="shared" si="9"/>
        <v>0</v>
      </c>
      <c r="O28" s="28">
        <f t="shared" si="9"/>
        <v>0</v>
      </c>
      <c r="P28" s="28">
        <f t="shared" si="9"/>
        <v>0</v>
      </c>
      <c r="Q28" s="28">
        <f t="shared" si="9"/>
        <v>0</v>
      </c>
      <c r="R28" s="28">
        <f t="shared" si="9"/>
        <v>0</v>
      </c>
      <c r="S28" s="28"/>
      <c r="T28" s="24"/>
      <c r="U28" s="24"/>
      <c r="V28" s="24"/>
      <c r="W28" s="24"/>
      <c r="X28" s="24"/>
    </row>
    <row r="29" spans="1:24">
      <c r="A29" s="25"/>
      <c r="B29" s="26"/>
      <c r="D29" s="26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4">
      <c r="A30" s="25"/>
      <c r="B30" s="26"/>
      <c r="C30" s="26" t="s">
        <v>23</v>
      </c>
      <c r="D30" s="27" t="s">
        <v>60</v>
      </c>
      <c r="E30" s="24">
        <f>SUM(F30:S30)</f>
        <v>43538026.212181449</v>
      </c>
      <c r="F30" s="1">
        <v>27920901.053922184</v>
      </c>
      <c r="G30" s="1">
        <v>14618241.697836369</v>
      </c>
      <c r="H30" s="1">
        <v>40993.111657161986</v>
      </c>
      <c r="I30" s="1">
        <v>603743.67279973999</v>
      </c>
      <c r="J30" s="1">
        <v>354146.67596599727</v>
      </c>
      <c r="K30" s="1">
        <v>0</v>
      </c>
      <c r="L30" s="1">
        <f>L12</f>
        <v>0</v>
      </c>
      <c r="M30" s="1">
        <f>M12</f>
        <v>0</v>
      </c>
      <c r="N30" s="1">
        <f>N12</f>
        <v>0</v>
      </c>
      <c r="O30" s="1">
        <v>0</v>
      </c>
      <c r="P30" s="22">
        <v>0</v>
      </c>
      <c r="Q30" s="1">
        <v>0</v>
      </c>
      <c r="R30" s="22">
        <v>0</v>
      </c>
      <c r="S30" s="22"/>
      <c r="T30" s="24"/>
      <c r="U30" s="24"/>
      <c r="V30" s="24"/>
      <c r="W30" s="24"/>
      <c r="X30" s="24"/>
    </row>
    <row r="31" spans="1:24">
      <c r="A31" s="25">
        <v>4</v>
      </c>
      <c r="B31" s="26"/>
      <c r="C31" s="7" t="s">
        <v>227</v>
      </c>
      <c r="D31" s="27" t="s">
        <v>22</v>
      </c>
      <c r="E31" s="28">
        <f>SUM(F31:S31)</f>
        <v>1.0000000000000002</v>
      </c>
      <c r="F31" s="28">
        <f t="shared" ref="F31:M31" si="10">IF($E30=0,0,F30/$E30)</f>
        <v>0.64129919252311518</v>
      </c>
      <c r="G31" s="28">
        <f t="shared" si="10"/>
        <v>0.33575802510189012</v>
      </c>
      <c r="H31" s="28">
        <f t="shared" si="10"/>
        <v>9.4154731446444335E-4</v>
      </c>
      <c r="I31" s="28">
        <f t="shared" si="10"/>
        <v>1.3867042797425191E-2</v>
      </c>
      <c r="J31" s="28">
        <f t="shared" si="10"/>
        <v>8.1341922631051888E-3</v>
      </c>
      <c r="K31" s="28">
        <f t="shared" si="10"/>
        <v>0</v>
      </c>
      <c r="L31" s="28">
        <f t="shared" si="10"/>
        <v>0</v>
      </c>
      <c r="M31" s="28">
        <f t="shared" si="10"/>
        <v>0</v>
      </c>
      <c r="N31" s="28">
        <f>IF($E30=0,0,N30/$E30)</f>
        <v>0</v>
      </c>
      <c r="O31" s="28">
        <f>IF($E30=0,0,O30/$E30)</f>
        <v>0</v>
      </c>
      <c r="P31" s="28">
        <f>IF($E30=0,0,P30/$E30)</f>
        <v>0</v>
      </c>
      <c r="Q31" s="28">
        <f>IF($E30=0,0,Q30/$E30)</f>
        <v>0</v>
      </c>
      <c r="R31" s="28">
        <f>IF($E30=0,0,R30/$E30)</f>
        <v>0</v>
      </c>
      <c r="S31" s="28"/>
      <c r="T31" s="24"/>
      <c r="U31" s="24"/>
      <c r="V31" s="24"/>
      <c r="W31" s="24"/>
      <c r="X31" s="24"/>
    </row>
    <row r="32" spans="1:24">
      <c r="A32" s="25"/>
      <c r="B32" s="26"/>
      <c r="D32" s="26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1:24">
      <c r="A33" s="25"/>
      <c r="B33" s="26"/>
      <c r="C33" s="26" t="s">
        <v>23</v>
      </c>
      <c r="D33" s="27" t="s">
        <v>60</v>
      </c>
      <c r="E33" s="24">
        <f>SUM(F33:S33)</f>
        <v>1</v>
      </c>
      <c r="F33" s="10">
        <v>1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/>
      <c r="T33" s="24"/>
      <c r="U33" s="24"/>
      <c r="V33" s="24"/>
      <c r="W33" s="24"/>
      <c r="X33" s="24"/>
    </row>
    <row r="34" spans="1:24">
      <c r="A34" s="25">
        <v>4.2</v>
      </c>
      <c r="B34" s="26"/>
      <c r="C34" s="23" t="s">
        <v>428</v>
      </c>
      <c r="D34" s="27" t="s">
        <v>22</v>
      </c>
      <c r="E34" s="28">
        <f>SUM(F34:S34)</f>
        <v>1</v>
      </c>
      <c r="F34" s="28">
        <f t="shared" ref="F34:M34" si="11">IF($E33=0,0,F33/$E33)</f>
        <v>1</v>
      </c>
      <c r="G34" s="28">
        <f t="shared" si="11"/>
        <v>0</v>
      </c>
      <c r="H34" s="28">
        <f t="shared" si="11"/>
        <v>0</v>
      </c>
      <c r="I34" s="28">
        <f t="shared" si="11"/>
        <v>0</v>
      </c>
      <c r="J34" s="28">
        <f t="shared" si="11"/>
        <v>0</v>
      </c>
      <c r="K34" s="28">
        <f t="shared" si="11"/>
        <v>0</v>
      </c>
      <c r="L34" s="28">
        <f t="shared" si="11"/>
        <v>0</v>
      </c>
      <c r="M34" s="28">
        <f t="shared" si="11"/>
        <v>0</v>
      </c>
      <c r="N34" s="28">
        <f>IF($E33=0,0,N33/$E33)</f>
        <v>0</v>
      </c>
      <c r="O34" s="28">
        <f>IF($E33=0,0,O33/$E33)</f>
        <v>0</v>
      </c>
      <c r="P34" s="28">
        <f>IF($E33=0,0,P33/$E33)</f>
        <v>0</v>
      </c>
      <c r="Q34" s="28">
        <f>IF($E33=0,0,Q33/$E33)</f>
        <v>0</v>
      </c>
      <c r="R34" s="28">
        <f>IF($E33=0,0,R33/$E33)</f>
        <v>0</v>
      </c>
      <c r="S34" s="28"/>
      <c r="T34" s="24"/>
      <c r="U34" s="24"/>
      <c r="V34" s="24"/>
      <c r="W34" s="24"/>
      <c r="X34" s="24"/>
    </row>
    <row r="35" spans="1:24">
      <c r="A35" s="25"/>
      <c r="B35" s="26"/>
      <c r="C35" s="23"/>
      <c r="D35" s="27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4"/>
      <c r="U35" s="24"/>
      <c r="V35" s="24"/>
      <c r="W35" s="24"/>
      <c r="X35" s="24"/>
    </row>
    <row r="36" spans="1:24">
      <c r="A36" s="25"/>
      <c r="B36" s="26"/>
      <c r="C36" s="26" t="s">
        <v>23</v>
      </c>
      <c r="D36" s="27" t="s">
        <v>60</v>
      </c>
      <c r="E36" s="24">
        <f>SUM(F36:S36)</f>
        <v>1</v>
      </c>
      <c r="F36" s="10">
        <v>0</v>
      </c>
      <c r="G36" s="10">
        <v>1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/>
      <c r="T36" s="24"/>
      <c r="U36" s="24"/>
      <c r="V36" s="24"/>
      <c r="W36" s="24"/>
      <c r="X36" s="24"/>
    </row>
    <row r="37" spans="1:24">
      <c r="A37" s="25">
        <v>4.4000000000000004</v>
      </c>
      <c r="B37" s="26"/>
      <c r="C37" s="23" t="s">
        <v>539</v>
      </c>
      <c r="D37" s="27" t="s">
        <v>22</v>
      </c>
      <c r="E37" s="28">
        <f>SUM(F37:S37)</f>
        <v>1</v>
      </c>
      <c r="F37" s="28">
        <f t="shared" ref="F37:M37" si="12">IF($E36=0,0,F36/$E36)</f>
        <v>0</v>
      </c>
      <c r="G37" s="28">
        <f t="shared" si="12"/>
        <v>1</v>
      </c>
      <c r="H37" s="28">
        <f t="shared" si="12"/>
        <v>0</v>
      </c>
      <c r="I37" s="28">
        <f t="shared" si="12"/>
        <v>0</v>
      </c>
      <c r="J37" s="28">
        <f t="shared" si="12"/>
        <v>0</v>
      </c>
      <c r="K37" s="28">
        <f t="shared" si="12"/>
        <v>0</v>
      </c>
      <c r="L37" s="28">
        <f t="shared" si="12"/>
        <v>0</v>
      </c>
      <c r="M37" s="28">
        <f t="shared" si="12"/>
        <v>0</v>
      </c>
      <c r="N37" s="28">
        <f>IF($E36=0,0,N36/$E36)</f>
        <v>0</v>
      </c>
      <c r="O37" s="28">
        <f>IF($E36=0,0,O36/$E36)</f>
        <v>0</v>
      </c>
      <c r="P37" s="28">
        <f>IF($E36=0,0,P36/$E36)</f>
        <v>0</v>
      </c>
      <c r="Q37" s="28">
        <f>IF($E36=0,0,Q36/$E36)</f>
        <v>0</v>
      </c>
      <c r="R37" s="28">
        <f>IF($E36=0,0,R36/$E36)</f>
        <v>0</v>
      </c>
      <c r="S37" s="28"/>
      <c r="T37" s="24"/>
      <c r="U37" s="24"/>
      <c r="V37" s="24"/>
      <c r="W37" s="24"/>
      <c r="X37" s="24"/>
    </row>
    <row r="38" spans="1:24">
      <c r="A38" s="25"/>
      <c r="B38" s="26"/>
      <c r="C38" s="23"/>
      <c r="D38" s="27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4"/>
      <c r="U38" s="24"/>
      <c r="V38" s="24"/>
      <c r="W38" s="24"/>
      <c r="X38" s="24"/>
    </row>
    <row r="39" spans="1:24">
      <c r="A39" s="25"/>
      <c r="B39" s="26"/>
      <c r="C39" s="26" t="s">
        <v>23</v>
      </c>
      <c r="D39" s="27" t="s">
        <v>60</v>
      </c>
      <c r="E39" s="24">
        <f>SUM(F39:S39)</f>
        <v>1</v>
      </c>
      <c r="F39" s="10">
        <v>0</v>
      </c>
      <c r="G39" s="10">
        <v>1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/>
      <c r="T39" s="24"/>
      <c r="U39" s="24"/>
      <c r="V39" s="24"/>
      <c r="W39" s="24"/>
      <c r="X39" s="24"/>
    </row>
    <row r="40" spans="1:24">
      <c r="A40" s="25">
        <v>4.5999999999999996</v>
      </c>
      <c r="B40" s="26"/>
      <c r="C40" s="23" t="s">
        <v>540</v>
      </c>
      <c r="D40" s="27" t="s">
        <v>22</v>
      </c>
      <c r="E40" s="28">
        <f>SUM(F40:S40)</f>
        <v>1</v>
      </c>
      <c r="F40" s="28">
        <f t="shared" ref="F40:M40" si="13">IF($E39=0,0,F39/$E39)</f>
        <v>0</v>
      </c>
      <c r="G40" s="28">
        <f t="shared" si="13"/>
        <v>1</v>
      </c>
      <c r="H40" s="28">
        <f t="shared" si="13"/>
        <v>0</v>
      </c>
      <c r="I40" s="28">
        <f t="shared" si="13"/>
        <v>0</v>
      </c>
      <c r="J40" s="28">
        <f t="shared" si="13"/>
        <v>0</v>
      </c>
      <c r="K40" s="28">
        <f t="shared" si="13"/>
        <v>0</v>
      </c>
      <c r="L40" s="28">
        <f t="shared" si="13"/>
        <v>0</v>
      </c>
      <c r="M40" s="28">
        <f t="shared" si="13"/>
        <v>0</v>
      </c>
      <c r="N40" s="28">
        <f>IF($E39=0,0,N39/$E39)</f>
        <v>0</v>
      </c>
      <c r="O40" s="28">
        <f>IF($E39=0,0,O39/$E39)</f>
        <v>0</v>
      </c>
      <c r="P40" s="28">
        <f>IF($E39=0,0,P39/$E39)</f>
        <v>0</v>
      </c>
      <c r="Q40" s="28">
        <f>IF($E39=0,0,Q39/$E39)</f>
        <v>0</v>
      </c>
      <c r="R40" s="28">
        <f>IF($E39=0,0,R39/$E39)</f>
        <v>0</v>
      </c>
      <c r="S40" s="28"/>
      <c r="T40" s="24"/>
      <c r="U40" s="24"/>
      <c r="V40" s="24"/>
      <c r="W40" s="24"/>
      <c r="X40" s="24"/>
    </row>
    <row r="41" spans="1:24">
      <c r="A41" s="25"/>
      <c r="B41" s="26"/>
      <c r="C41" s="23"/>
      <c r="D41" s="27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4"/>
      <c r="U41" s="24"/>
      <c r="V41" s="24"/>
      <c r="W41" s="24"/>
      <c r="X41" s="24"/>
    </row>
    <row r="42" spans="1:24">
      <c r="A42" s="25"/>
      <c r="B42" s="26"/>
      <c r="C42" s="26" t="s">
        <v>23</v>
      </c>
      <c r="D42" s="27" t="s">
        <v>60</v>
      </c>
      <c r="E42" s="24">
        <f>SUM(F42:S42)</f>
        <v>1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/>
      <c r="T42" s="24"/>
      <c r="U42" s="24"/>
      <c r="V42" s="24"/>
      <c r="W42" s="24"/>
      <c r="X42" s="24"/>
    </row>
    <row r="43" spans="1:24">
      <c r="A43" s="25">
        <v>4.8</v>
      </c>
      <c r="B43" s="26"/>
      <c r="C43" s="23" t="s">
        <v>541</v>
      </c>
      <c r="D43" s="27" t="s">
        <v>22</v>
      </c>
      <c r="E43" s="28">
        <f>SUM(F43:S43)</f>
        <v>1</v>
      </c>
      <c r="F43" s="28">
        <f t="shared" ref="F43:M43" si="14">IF($E42=0,0,F42/$E42)</f>
        <v>0</v>
      </c>
      <c r="G43" s="28">
        <f t="shared" si="14"/>
        <v>1</v>
      </c>
      <c r="H43" s="28">
        <f t="shared" si="14"/>
        <v>0</v>
      </c>
      <c r="I43" s="28">
        <f t="shared" si="14"/>
        <v>0</v>
      </c>
      <c r="J43" s="28">
        <f t="shared" si="14"/>
        <v>0</v>
      </c>
      <c r="K43" s="28">
        <f t="shared" si="14"/>
        <v>0</v>
      </c>
      <c r="L43" s="28">
        <f t="shared" si="14"/>
        <v>0</v>
      </c>
      <c r="M43" s="28">
        <f t="shared" si="14"/>
        <v>0</v>
      </c>
      <c r="N43" s="28">
        <f>IF($E42=0,0,N42/$E42)</f>
        <v>0</v>
      </c>
      <c r="O43" s="28">
        <f>IF($E42=0,0,O42/$E42)</f>
        <v>0</v>
      </c>
      <c r="P43" s="28">
        <f>IF($E42=0,0,P42/$E42)</f>
        <v>0</v>
      </c>
      <c r="Q43" s="28">
        <f>IF($E42=0,0,Q42/$E42)</f>
        <v>0</v>
      </c>
      <c r="R43" s="28">
        <f>IF($E42=0,0,R42/$E42)</f>
        <v>0</v>
      </c>
      <c r="S43" s="28"/>
      <c r="T43" s="24"/>
      <c r="U43" s="24"/>
      <c r="V43" s="24"/>
      <c r="W43" s="24"/>
      <c r="X43" s="24"/>
    </row>
    <row r="44" spans="1:24">
      <c r="A44" s="25"/>
      <c r="B44" s="26"/>
      <c r="D44" s="26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>
      <c r="A45" s="25"/>
      <c r="B45" s="26"/>
      <c r="C45" s="26" t="s">
        <v>23</v>
      </c>
      <c r="D45" s="27" t="s">
        <v>60</v>
      </c>
      <c r="E45" s="24">
        <f>SUM(F45:S45)</f>
        <v>1</v>
      </c>
      <c r="F45" s="10">
        <v>0</v>
      </c>
      <c r="G45" s="10">
        <v>0</v>
      </c>
      <c r="H45" s="10">
        <v>0</v>
      </c>
      <c r="I45" s="10">
        <v>1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/>
      <c r="T45" s="24"/>
      <c r="U45" s="24"/>
      <c r="V45" s="24"/>
      <c r="W45" s="24"/>
      <c r="X45" s="24"/>
    </row>
    <row r="46" spans="1:24">
      <c r="A46" s="25">
        <v>5</v>
      </c>
      <c r="B46" s="26"/>
      <c r="C46" s="23" t="s">
        <v>542</v>
      </c>
      <c r="D46" s="27" t="s">
        <v>22</v>
      </c>
      <c r="E46" s="28">
        <f>SUM(F46:S46)</f>
        <v>1</v>
      </c>
      <c r="F46" s="28">
        <f t="shared" ref="F46:M46" si="15">IF($E45=0,0,F45/$E45)</f>
        <v>0</v>
      </c>
      <c r="G46" s="28">
        <f t="shared" si="15"/>
        <v>0</v>
      </c>
      <c r="H46" s="28">
        <f t="shared" si="15"/>
        <v>0</v>
      </c>
      <c r="I46" s="28">
        <f t="shared" si="15"/>
        <v>1</v>
      </c>
      <c r="J46" s="28">
        <f t="shared" si="15"/>
        <v>0</v>
      </c>
      <c r="K46" s="28">
        <f t="shared" si="15"/>
        <v>0</v>
      </c>
      <c r="L46" s="28">
        <f t="shared" si="15"/>
        <v>0</v>
      </c>
      <c r="M46" s="28">
        <f t="shared" si="15"/>
        <v>0</v>
      </c>
      <c r="N46" s="28">
        <f>IF($E45=0,0,N45/$E45)</f>
        <v>0</v>
      </c>
      <c r="O46" s="28">
        <f>IF($E45=0,0,O45/$E45)</f>
        <v>0</v>
      </c>
      <c r="P46" s="28">
        <f>IF($E45=0,0,P45/$E45)</f>
        <v>0</v>
      </c>
      <c r="Q46" s="28">
        <f>IF($E45=0,0,Q45/$E45)</f>
        <v>0</v>
      </c>
      <c r="R46" s="28">
        <f>IF($E45=0,0,R45/$E45)</f>
        <v>0</v>
      </c>
      <c r="S46" s="28"/>
      <c r="T46" s="24"/>
      <c r="U46" s="24"/>
      <c r="V46" s="24"/>
      <c r="W46" s="24"/>
      <c r="X46" s="24"/>
    </row>
    <row r="47" spans="1:24">
      <c r="A47" s="25"/>
      <c r="B47" s="26"/>
      <c r="D47" s="26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>
      <c r="A48" s="25"/>
      <c r="B48" s="26"/>
      <c r="C48" s="22" t="s">
        <v>136</v>
      </c>
      <c r="D48" s="27" t="s">
        <v>60</v>
      </c>
      <c r="E48" s="24">
        <f>SUM(F48:S48)</f>
        <v>819168998.07328057</v>
      </c>
      <c r="F48" s="29">
        <f>+F51+F54+F57</f>
        <v>542670306.41713619</v>
      </c>
      <c r="G48" s="29">
        <f t="shared" ref="G48:R48" si="16">+G51+G54+G57</f>
        <v>170807274.78731796</v>
      </c>
      <c r="H48" s="29">
        <f t="shared" si="16"/>
        <v>2165052.4437493542</v>
      </c>
      <c r="I48" s="29">
        <f t="shared" si="16"/>
        <v>54396243.867828302</v>
      </c>
      <c r="J48" s="29">
        <f t="shared" si="16"/>
        <v>49130120.557248794</v>
      </c>
      <c r="K48" s="29">
        <f t="shared" si="16"/>
        <v>0</v>
      </c>
      <c r="L48" s="29">
        <f t="shared" si="16"/>
        <v>0</v>
      </c>
      <c r="M48" s="29">
        <f t="shared" si="16"/>
        <v>0</v>
      </c>
      <c r="N48" s="29">
        <f t="shared" si="16"/>
        <v>0</v>
      </c>
      <c r="O48" s="29">
        <f t="shared" si="16"/>
        <v>0</v>
      </c>
      <c r="P48" s="29">
        <f t="shared" si="16"/>
        <v>0</v>
      </c>
      <c r="Q48" s="29">
        <f t="shared" si="16"/>
        <v>0</v>
      </c>
      <c r="R48" s="29">
        <f t="shared" si="16"/>
        <v>0</v>
      </c>
      <c r="S48" s="29"/>
      <c r="T48" s="24"/>
      <c r="U48" s="24"/>
      <c r="V48" s="24"/>
      <c r="W48" s="24"/>
      <c r="X48" s="24"/>
    </row>
    <row r="49" spans="1:24">
      <c r="A49" s="25">
        <v>6</v>
      </c>
      <c r="B49" s="26"/>
      <c r="C49" s="1" t="s">
        <v>353</v>
      </c>
      <c r="D49" s="27" t="s">
        <v>22</v>
      </c>
      <c r="E49" s="28">
        <f>SUM(F49:S49)</f>
        <v>1</v>
      </c>
      <c r="F49" s="28">
        <f t="shared" ref="F49:M49" si="17">IF($E48=0,0,F48/$E48)</f>
        <v>0.66246440928980377</v>
      </c>
      <c r="G49" s="28">
        <f t="shared" si="17"/>
        <v>0.20851286509751193</v>
      </c>
      <c r="H49" s="28">
        <f t="shared" si="17"/>
        <v>2.6429863054408154E-3</v>
      </c>
      <c r="I49" s="28">
        <f t="shared" si="17"/>
        <v>6.6404177887310831E-2</v>
      </c>
      <c r="J49" s="28">
        <f t="shared" si="17"/>
        <v>5.9975561419932731E-2</v>
      </c>
      <c r="K49" s="28">
        <f t="shared" si="17"/>
        <v>0</v>
      </c>
      <c r="L49" s="28">
        <f t="shared" si="17"/>
        <v>0</v>
      </c>
      <c r="M49" s="28">
        <f t="shared" si="17"/>
        <v>0</v>
      </c>
      <c r="N49" s="28">
        <f>IF($E48=0,0,N48/$E48)</f>
        <v>0</v>
      </c>
      <c r="O49" s="28">
        <f>IF($E48=0,0,O48/$E48)</f>
        <v>0</v>
      </c>
      <c r="P49" s="28">
        <f>IF($E48=0,0,P48/$E48)</f>
        <v>0</v>
      </c>
      <c r="Q49" s="28">
        <f>IF($E48=0,0,Q48/$E48)</f>
        <v>0</v>
      </c>
      <c r="R49" s="28">
        <f>IF($E48=0,0,R48/$E48)</f>
        <v>0</v>
      </c>
      <c r="S49" s="28"/>
      <c r="T49" s="24"/>
      <c r="U49" s="24"/>
      <c r="V49" s="24"/>
      <c r="W49" s="24"/>
      <c r="X49" s="24"/>
    </row>
    <row r="50" spans="1:24">
      <c r="A50" s="25"/>
      <c r="B50" s="26"/>
      <c r="C50" s="22"/>
      <c r="D50" s="26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>
      <c r="A51" s="25"/>
      <c r="B51" s="26"/>
      <c r="C51" s="22" t="s">
        <v>136</v>
      </c>
      <c r="D51" s="27" t="s">
        <v>60</v>
      </c>
      <c r="E51" s="24">
        <f>SUM(F51:S51)</f>
        <v>458981372.29289836</v>
      </c>
      <c r="F51" s="22">
        <f>+'Plant Alloc.'!J30+'Plant Alloc.'!J52+'Plant Alloc.'!J66+'Plant Alloc.'!J94</f>
        <v>375540963.08122981</v>
      </c>
      <c r="G51" s="22">
        <f>+'Plant Alloc.'!K30+'Plant Alloc.'!K52+'Plant Alloc.'!K66+'Plant Alloc.'!K94</f>
        <v>80461580.605937004</v>
      </c>
      <c r="H51" s="22">
        <f>+'Plant Alloc.'!L30+'Plant Alloc.'!L52+'Plant Alloc.'!L66+'Plant Alloc.'!L94</f>
        <v>122247.94831481476</v>
      </c>
      <c r="I51" s="22">
        <f>+'Plant Alloc.'!M30+'Plant Alloc.'!M52+'Plant Alloc.'!M66+'Plant Alloc.'!M94</f>
        <v>1800459.2070269003</v>
      </c>
      <c r="J51" s="22">
        <f>+'Plant Alloc.'!N30+'Plant Alloc.'!N52+'Plant Alloc.'!N66+'Plant Alloc.'!N94</f>
        <v>1056121.4503898427</v>
      </c>
      <c r="K51" s="22">
        <f>+'Plant Alloc.'!O30+'Plant Alloc.'!O52+'Plant Alloc.'!O66+'Plant Alloc.'!O94</f>
        <v>0</v>
      </c>
      <c r="L51" s="22">
        <f>+'Plant Alloc.'!P30+'Plant Alloc.'!P52+'Plant Alloc.'!P66+'Plant Alloc.'!P94</f>
        <v>0</v>
      </c>
      <c r="M51" s="22">
        <f>+'Plant Alloc.'!Q30+'Plant Alloc.'!Q52+'Plant Alloc.'!Q66+'Plant Alloc.'!Q94</f>
        <v>0</v>
      </c>
      <c r="N51" s="22">
        <f>+'Plant Alloc.'!R30+'Plant Alloc.'!R52+'Plant Alloc.'!R66+'Plant Alloc.'!R94</f>
        <v>0</v>
      </c>
      <c r="O51" s="22">
        <f>+'Plant Alloc.'!S30+'Plant Alloc.'!S52+'Plant Alloc.'!S66+'Plant Alloc.'!S94</f>
        <v>0</v>
      </c>
      <c r="P51" s="22">
        <f>+'Plant Alloc.'!T30+'Plant Alloc.'!T52+'Plant Alloc.'!T66+'Plant Alloc.'!T94</f>
        <v>0</v>
      </c>
      <c r="Q51" s="22">
        <f>+'Plant Alloc.'!U30+'Plant Alloc.'!U52+'Plant Alloc.'!U66+'Plant Alloc.'!U94</f>
        <v>0</v>
      </c>
      <c r="R51" s="22">
        <f>+'Plant Alloc.'!V30+'Plant Alloc.'!V52+'Plant Alloc.'!V66+'Plant Alloc.'!V94</f>
        <v>0</v>
      </c>
      <c r="S51" s="22"/>
      <c r="T51" s="24"/>
      <c r="U51" s="24"/>
      <c r="V51" s="24"/>
      <c r="W51" s="24"/>
      <c r="X51" s="24"/>
    </row>
    <row r="52" spans="1:24">
      <c r="A52" s="25">
        <v>6.2</v>
      </c>
      <c r="B52" s="26"/>
      <c r="C52" s="1" t="s">
        <v>402</v>
      </c>
      <c r="D52" s="27" t="s">
        <v>22</v>
      </c>
      <c r="E52" s="28">
        <f>SUM(F52:S52)</f>
        <v>1</v>
      </c>
      <c r="F52" s="28">
        <f t="shared" ref="F52:O52" si="18">IF($E51=0,0,F51/$E51)</f>
        <v>0.81820523827615999</v>
      </c>
      <c r="G52" s="28">
        <f t="shared" si="18"/>
        <v>0.17530467566468155</v>
      </c>
      <c r="H52" s="28">
        <f t="shared" si="18"/>
        <v>2.6634620857075305E-4</v>
      </c>
      <c r="I52" s="28">
        <f t="shared" si="18"/>
        <v>3.9227282755125402E-3</v>
      </c>
      <c r="J52" s="28">
        <f t="shared" si="18"/>
        <v>2.3010115750751649E-3</v>
      </c>
      <c r="K52" s="28">
        <f t="shared" si="18"/>
        <v>0</v>
      </c>
      <c r="L52" s="28">
        <f t="shared" si="18"/>
        <v>0</v>
      </c>
      <c r="M52" s="28">
        <f t="shared" si="18"/>
        <v>0</v>
      </c>
      <c r="N52" s="28">
        <f t="shared" si="18"/>
        <v>0</v>
      </c>
      <c r="O52" s="28">
        <f t="shared" si="18"/>
        <v>0</v>
      </c>
      <c r="P52" s="28">
        <f>IF($E51=0,0,P51/$E51)</f>
        <v>0</v>
      </c>
      <c r="Q52" s="28">
        <f>IF($E51=0,0,Q51/$E51)</f>
        <v>0</v>
      </c>
      <c r="R52" s="28">
        <f>IF($E51=0,0,R51/$E51)</f>
        <v>0</v>
      </c>
      <c r="S52" s="28"/>
      <c r="T52" s="24"/>
      <c r="U52" s="24"/>
      <c r="V52" s="24"/>
      <c r="W52" s="24"/>
      <c r="X52" s="24"/>
    </row>
    <row r="53" spans="1:24">
      <c r="A53" s="25"/>
      <c r="B53" s="26"/>
      <c r="C53" s="22"/>
      <c r="D53" s="27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>
      <c r="A54" s="25"/>
      <c r="B54" s="26"/>
      <c r="C54" s="22" t="s">
        <v>136</v>
      </c>
      <c r="D54" s="27" t="s">
        <v>60</v>
      </c>
      <c r="E54" s="24">
        <f>SUM(F54:S54)</f>
        <v>352103522.44538224</v>
      </c>
      <c r="F54" s="1">
        <f>+'Plant Alloc.'!J304+'Plant Alloc.'!J326+'Plant Alloc.'!J340+'Plant Alloc.'!J368</f>
        <v>164007748.51894894</v>
      </c>
      <c r="G54" s="1">
        <f>+'Plant Alloc.'!K304+'Plant Alloc.'!K326+'Plant Alloc.'!K340+'Plant Alloc.'!K368</f>
        <v>88499419.777317867</v>
      </c>
      <c r="H54" s="1">
        <f>+'Plant Alloc.'!L304+'Plant Alloc.'!L326+'Plant Alloc.'!L340+'Plant Alloc.'!L368</f>
        <v>2008389.7798321771</v>
      </c>
      <c r="I54" s="1">
        <f>+'Plant Alloc.'!M304+'Plant Alloc.'!M326+'Plant Alloc.'!M340+'Plant Alloc.'!M368</f>
        <v>51070667.135022342</v>
      </c>
      <c r="J54" s="1">
        <f>+'Plant Alloc.'!N304+'Plant Alloc.'!N326+'Plant Alloc.'!N340+'Plant Alloc.'!N368</f>
        <v>46517297.234260924</v>
      </c>
      <c r="K54" s="1">
        <f>+'Plant Alloc.'!O304+'Plant Alloc.'!O326+'Plant Alloc.'!O340+'Plant Alloc.'!O368</f>
        <v>0</v>
      </c>
      <c r="L54" s="1">
        <f>+'Plant Alloc.'!P304+'Plant Alloc.'!P326+'Plant Alloc.'!P340+'Plant Alloc.'!P368</f>
        <v>0</v>
      </c>
      <c r="M54" s="1">
        <f>+'Plant Alloc.'!Q304+'Plant Alloc.'!Q326+'Plant Alloc.'!Q340+'Plant Alloc.'!Q368</f>
        <v>0</v>
      </c>
      <c r="N54" s="1">
        <f>+'Plant Alloc.'!R304+'Plant Alloc.'!R326+'Plant Alloc.'!R340+'Plant Alloc.'!R368</f>
        <v>0</v>
      </c>
      <c r="O54" s="1">
        <f>+'Plant Alloc.'!S304+'Plant Alloc.'!S326+'Plant Alloc.'!S340+'Plant Alloc.'!S368</f>
        <v>0</v>
      </c>
      <c r="P54" s="1">
        <f>+'Plant Alloc.'!T304+'Plant Alloc.'!T326+'Plant Alloc.'!T340+'Plant Alloc.'!T368</f>
        <v>0</v>
      </c>
      <c r="Q54" s="1">
        <f>+'Plant Alloc.'!U304+'Plant Alloc.'!U326+'Plant Alloc.'!U340+'Plant Alloc.'!U368</f>
        <v>0</v>
      </c>
      <c r="R54" s="1">
        <f>+'Plant Alloc.'!V304+'Plant Alloc.'!V326+'Plant Alloc.'!V340+'Plant Alloc.'!V368</f>
        <v>0</v>
      </c>
      <c r="S54" s="1"/>
      <c r="T54" s="24"/>
      <c r="U54" s="24"/>
      <c r="V54" s="24"/>
      <c r="W54" s="24"/>
      <c r="X54" s="24"/>
    </row>
    <row r="55" spans="1:24">
      <c r="A55" s="25">
        <v>6.4</v>
      </c>
      <c r="B55" s="26"/>
      <c r="C55" s="1" t="s">
        <v>403</v>
      </c>
      <c r="D55" s="27" t="s">
        <v>22</v>
      </c>
      <c r="E55" s="28">
        <f>SUM(F55:S55)</f>
        <v>0.99999999999999989</v>
      </c>
      <c r="F55" s="28">
        <f t="shared" ref="F55:O55" si="19">IF($E54=0,0,F54/$E54)</f>
        <v>0.46579411469645143</v>
      </c>
      <c r="G55" s="28">
        <f t="shared" si="19"/>
        <v>0.25134488619336592</v>
      </c>
      <c r="H55" s="28">
        <f t="shared" si="19"/>
        <v>5.7039752567193229E-3</v>
      </c>
      <c r="I55" s="28">
        <f t="shared" si="19"/>
        <v>0.1450444652763857</v>
      </c>
      <c r="J55" s="28">
        <f t="shared" si="19"/>
        <v>0.13211255857707763</v>
      </c>
      <c r="K55" s="28">
        <f t="shared" si="19"/>
        <v>0</v>
      </c>
      <c r="L55" s="28">
        <f t="shared" si="19"/>
        <v>0</v>
      </c>
      <c r="M55" s="28">
        <f t="shared" si="19"/>
        <v>0</v>
      </c>
      <c r="N55" s="28">
        <f t="shared" si="19"/>
        <v>0</v>
      </c>
      <c r="O55" s="28">
        <f t="shared" si="19"/>
        <v>0</v>
      </c>
      <c r="P55" s="28">
        <f>IF($E54=0,0,P54/$E54)</f>
        <v>0</v>
      </c>
      <c r="Q55" s="28">
        <f>IF($E54=0,0,Q54/$E54)</f>
        <v>0</v>
      </c>
      <c r="R55" s="28">
        <f>IF($E54=0,0,R54/$E54)</f>
        <v>0</v>
      </c>
      <c r="S55" s="28"/>
      <c r="T55" s="24"/>
      <c r="U55" s="24"/>
      <c r="V55" s="24"/>
      <c r="W55" s="24"/>
      <c r="X55" s="24"/>
    </row>
    <row r="56" spans="1:24">
      <c r="A56" s="25"/>
      <c r="B56" s="26"/>
      <c r="D56" s="26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>
      <c r="A57" s="25"/>
      <c r="B57" s="26"/>
      <c r="C57" s="22" t="s">
        <v>136</v>
      </c>
      <c r="D57" s="27" t="s">
        <v>60</v>
      </c>
      <c r="E57" s="24">
        <f>SUM(F57:S57)</f>
        <v>8084103.3349999962</v>
      </c>
      <c r="F57" s="1">
        <f>'Plant Alloc.'!J578+'Plant Alloc.'!J600+'Plant Alloc.'!J614+'Plant Alloc.'!J642</f>
        <v>3121594.8169574626</v>
      </c>
      <c r="G57" s="1">
        <f>'Plant Alloc.'!K578+'Plant Alloc.'!K600+'Plant Alloc.'!K614+'Plant Alloc.'!K642</f>
        <v>1846274.4040630762</v>
      </c>
      <c r="H57" s="1">
        <f>'Plant Alloc.'!L578+'Plant Alloc.'!L600+'Plant Alloc.'!L614+'Plant Alloc.'!L642</f>
        <v>34414.715602362361</v>
      </c>
      <c r="I57" s="1">
        <f>'Plant Alloc.'!M578+'Plant Alloc.'!M600+'Plant Alloc.'!M614+'Plant Alloc.'!M642</f>
        <v>1525117.5257790633</v>
      </c>
      <c r="J57" s="1">
        <f>'Plant Alloc.'!N578+'Plant Alloc.'!N600+'Plant Alloc.'!N614+'Plant Alloc.'!N642</f>
        <v>1556701.8725980327</v>
      </c>
      <c r="K57" s="1">
        <f>'Plant Alloc.'!O578+'Plant Alloc.'!O600+'Plant Alloc.'!O614+'Plant Alloc.'!O642</f>
        <v>0</v>
      </c>
      <c r="L57" s="1">
        <f>'Plant Alloc.'!P578+'Plant Alloc.'!P600+'Plant Alloc.'!P614+'Plant Alloc.'!P642</f>
        <v>0</v>
      </c>
      <c r="M57" s="1">
        <f>'Plant Alloc.'!Q578+'Plant Alloc.'!Q600+'Plant Alloc.'!Q614+'Plant Alloc.'!Q642</f>
        <v>0</v>
      </c>
      <c r="N57" s="1">
        <f>'Plant Alloc.'!R578+'Plant Alloc.'!R600+'Plant Alloc.'!R614+'Plant Alloc.'!R642</f>
        <v>0</v>
      </c>
      <c r="O57" s="1">
        <f>'Plant Alloc.'!S578+'Plant Alloc.'!S600+'Plant Alloc.'!S614+'Plant Alloc.'!S642</f>
        <v>0</v>
      </c>
      <c r="P57" s="1">
        <f>'Plant Alloc.'!T578+'Plant Alloc.'!T600+'Plant Alloc.'!T614+'Plant Alloc.'!T642</f>
        <v>0</v>
      </c>
      <c r="Q57" s="1">
        <f>'Plant Alloc.'!U578+'Plant Alloc.'!U600+'Plant Alloc.'!U614+'Plant Alloc.'!U642</f>
        <v>0</v>
      </c>
      <c r="R57" s="1">
        <f>'Plant Alloc.'!V578+'Plant Alloc.'!V600+'Plant Alloc.'!V614+'Plant Alloc.'!V642</f>
        <v>0</v>
      </c>
      <c r="S57" s="22"/>
      <c r="T57" s="24"/>
      <c r="U57" s="24"/>
      <c r="V57" s="24"/>
      <c r="W57" s="24"/>
      <c r="X57" s="24"/>
    </row>
    <row r="58" spans="1:24">
      <c r="A58" s="25">
        <v>6.6</v>
      </c>
      <c r="B58" s="26"/>
      <c r="C58" s="1" t="s">
        <v>404</v>
      </c>
      <c r="D58" s="27" t="s">
        <v>22</v>
      </c>
      <c r="E58" s="28">
        <f>SUM(F58:S58)</f>
        <v>1.0000000000000002</v>
      </c>
      <c r="F58" s="28">
        <f t="shared" ref="F58:O58" si="20">IF($E57=0,0,F57/$E57)</f>
        <v>0.38613989549621014</v>
      </c>
      <c r="G58" s="28">
        <f t="shared" si="20"/>
        <v>0.22838332559031757</v>
      </c>
      <c r="H58" s="28">
        <f t="shared" si="20"/>
        <v>4.257085068836812E-3</v>
      </c>
      <c r="I58" s="28">
        <f t="shared" si="20"/>
        <v>0.18865636207000119</v>
      </c>
      <c r="J58" s="28">
        <f t="shared" si="20"/>
        <v>0.19256333177463439</v>
      </c>
      <c r="K58" s="28">
        <f t="shared" si="20"/>
        <v>0</v>
      </c>
      <c r="L58" s="28">
        <f t="shared" si="20"/>
        <v>0</v>
      </c>
      <c r="M58" s="28">
        <f t="shared" si="20"/>
        <v>0</v>
      </c>
      <c r="N58" s="28">
        <f t="shared" si="20"/>
        <v>0</v>
      </c>
      <c r="O58" s="28">
        <f t="shared" si="20"/>
        <v>0</v>
      </c>
      <c r="P58" s="28">
        <f>IF($E57=0,0,P57/$E57)</f>
        <v>0</v>
      </c>
      <c r="Q58" s="28">
        <f>IF($E57=0,0,Q57/$E57)</f>
        <v>0</v>
      </c>
      <c r="R58" s="28">
        <f>IF($E57=0,0,R57/$E57)</f>
        <v>0</v>
      </c>
      <c r="S58" s="28"/>
      <c r="T58" s="24"/>
      <c r="U58" s="24"/>
      <c r="V58" s="24"/>
      <c r="W58" s="24"/>
      <c r="X58" s="24"/>
    </row>
    <row r="59" spans="1:24">
      <c r="A59" s="25"/>
      <c r="B59" s="26"/>
      <c r="D59" s="26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>
      <c r="A60" s="25"/>
      <c r="B60" s="26"/>
      <c r="C60" s="22" t="s">
        <v>136</v>
      </c>
      <c r="D60" s="27" t="s">
        <v>60</v>
      </c>
      <c r="E60" s="24">
        <f>SUM(F60:S60)</f>
        <v>106921091.33513433</v>
      </c>
      <c r="F60" s="22">
        <f>'O and M Alloc.'!J661</f>
        <v>65225884.245341063</v>
      </c>
      <c r="G60" s="22">
        <f>'O and M Alloc.'!K661</f>
        <v>36593964.404520959</v>
      </c>
      <c r="H60" s="22">
        <f>'O and M Alloc.'!L661</f>
        <v>984201.54000318865</v>
      </c>
      <c r="I60" s="22">
        <f>'O and M Alloc.'!M661</f>
        <v>2146675.0612542224</v>
      </c>
      <c r="J60" s="22">
        <f>'O and M Alloc.'!N661</f>
        <v>1970366.0840148912</v>
      </c>
      <c r="K60" s="22">
        <f>'O and M Alloc.'!O661</f>
        <v>0</v>
      </c>
      <c r="L60" s="22">
        <f>'O and M Alloc.'!P661</f>
        <v>0</v>
      </c>
      <c r="M60" s="22">
        <f>'O and M Alloc.'!Q661</f>
        <v>0</v>
      </c>
      <c r="N60" s="22">
        <f>'O and M Alloc.'!R661</f>
        <v>0</v>
      </c>
      <c r="O60" s="22">
        <f>'O and M Alloc.'!S661</f>
        <v>0</v>
      </c>
      <c r="P60" s="22">
        <f>'O and M Alloc.'!T661</f>
        <v>0</v>
      </c>
      <c r="Q60" s="22">
        <f>'O and M Alloc.'!U661</f>
        <v>0</v>
      </c>
      <c r="R60" s="22">
        <f>'O and M Alloc.'!V661</f>
        <v>0</v>
      </c>
      <c r="S60" s="22"/>
      <c r="T60" s="24"/>
      <c r="U60" s="24"/>
      <c r="V60" s="24"/>
      <c r="W60" s="24"/>
      <c r="X60" s="24"/>
    </row>
    <row r="61" spans="1:24">
      <c r="A61" s="25">
        <v>7</v>
      </c>
      <c r="B61" s="26"/>
      <c r="C61" s="23" t="s">
        <v>229</v>
      </c>
      <c r="D61" s="27" t="s">
        <v>22</v>
      </c>
      <c r="E61" s="28">
        <f>SUM(F61:S61)</f>
        <v>1</v>
      </c>
      <c r="F61" s="28">
        <f t="shared" ref="F61:R61" si="21">IF($E60=0,0,F60/$E60)</f>
        <v>0.61003758408054898</v>
      </c>
      <c r="G61" s="28">
        <f t="shared" si="21"/>
        <v>0.34225206596349211</v>
      </c>
      <c r="H61" s="28">
        <f t="shared" si="21"/>
        <v>9.204933542235361E-3</v>
      </c>
      <c r="I61" s="28">
        <f t="shared" si="21"/>
        <v>2.0077189958019291E-2</v>
      </c>
      <c r="J61" s="28">
        <f t="shared" si="21"/>
        <v>1.8428226455704234E-2</v>
      </c>
      <c r="K61" s="28">
        <f t="shared" si="21"/>
        <v>0</v>
      </c>
      <c r="L61" s="28">
        <f t="shared" si="21"/>
        <v>0</v>
      </c>
      <c r="M61" s="28">
        <f t="shared" si="21"/>
        <v>0</v>
      </c>
      <c r="N61" s="28">
        <f t="shared" si="21"/>
        <v>0</v>
      </c>
      <c r="O61" s="28">
        <f t="shared" si="21"/>
        <v>0</v>
      </c>
      <c r="P61" s="28">
        <f t="shared" si="21"/>
        <v>0</v>
      </c>
      <c r="Q61" s="28">
        <f t="shared" si="21"/>
        <v>0</v>
      </c>
      <c r="R61" s="28">
        <f t="shared" si="21"/>
        <v>0</v>
      </c>
      <c r="S61" s="28"/>
      <c r="T61" s="24"/>
      <c r="U61" s="24"/>
      <c r="V61" s="24"/>
      <c r="W61" s="24"/>
      <c r="X61" s="24"/>
    </row>
    <row r="62" spans="1:24">
      <c r="A62" s="25"/>
      <c r="B62" s="26"/>
      <c r="C62" s="22"/>
      <c r="D62" s="26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>
      <c r="A63" s="25"/>
      <c r="B63" s="26"/>
      <c r="C63" s="22" t="s">
        <v>136</v>
      </c>
      <c r="D63" s="27" t="s">
        <v>60</v>
      </c>
      <c r="E63" s="24">
        <f>SUM(F63:S63)</f>
        <v>14996028.63350863</v>
      </c>
      <c r="F63" s="24">
        <f>'O and M Alloc.'!J169</f>
        <v>12393224.060276382</v>
      </c>
      <c r="G63" s="24">
        <f>'O and M Alloc.'!K169</f>
        <v>2514284.99090708</v>
      </c>
      <c r="H63" s="24">
        <f>'O and M Alloc.'!L169</f>
        <v>5918.19744586671</v>
      </c>
      <c r="I63" s="24">
        <f>'O and M Alloc.'!M169</f>
        <v>52053.337677940777</v>
      </c>
      <c r="J63" s="24">
        <f>'O and M Alloc.'!N169</f>
        <v>30548.047201359666</v>
      </c>
      <c r="K63" s="24">
        <f>'O and M Alloc.'!O169</f>
        <v>0</v>
      </c>
      <c r="L63" s="24">
        <f>'O and M Alloc.'!P169</f>
        <v>0</v>
      </c>
      <c r="M63" s="24">
        <f>'O and M Alloc.'!Q169</f>
        <v>0</v>
      </c>
      <c r="N63" s="24">
        <f>'O and M Alloc.'!R169</f>
        <v>0</v>
      </c>
      <c r="O63" s="24">
        <f>'O and M Alloc.'!S169</f>
        <v>0</v>
      </c>
      <c r="P63" s="24">
        <f>'O and M Alloc.'!T169</f>
        <v>0</v>
      </c>
      <c r="Q63" s="24">
        <f>'O and M Alloc.'!U169</f>
        <v>0</v>
      </c>
      <c r="R63" s="24">
        <f>'O and M Alloc.'!V169</f>
        <v>0</v>
      </c>
      <c r="S63" s="24"/>
      <c r="T63" s="24"/>
      <c r="U63" s="24"/>
      <c r="V63" s="24"/>
      <c r="W63" s="24"/>
      <c r="X63" s="24"/>
    </row>
    <row r="64" spans="1:24">
      <c r="A64" s="25">
        <v>7.2</v>
      </c>
      <c r="B64" s="26"/>
      <c r="C64" s="23" t="s">
        <v>231</v>
      </c>
      <c r="D64" s="27" t="s">
        <v>22</v>
      </c>
      <c r="E64" s="28">
        <f>SUM(F64:S64)</f>
        <v>0.99999999999999989</v>
      </c>
      <c r="F64" s="28">
        <f t="shared" ref="F64:M64" si="22">IF($E63=0,0,F63/$E63)</f>
        <v>0.82643374210314047</v>
      </c>
      <c r="G64" s="28">
        <f t="shared" si="22"/>
        <v>0.16766338957828539</v>
      </c>
      <c r="H64" s="28">
        <f t="shared" si="22"/>
        <v>3.9465098330383926E-4</v>
      </c>
      <c r="I64" s="28">
        <f t="shared" si="22"/>
        <v>3.4711415235382775E-3</v>
      </c>
      <c r="J64" s="28">
        <f t="shared" si="22"/>
        <v>2.0370758117319171E-3</v>
      </c>
      <c r="K64" s="28">
        <f t="shared" si="22"/>
        <v>0</v>
      </c>
      <c r="L64" s="28">
        <f t="shared" si="22"/>
        <v>0</v>
      </c>
      <c r="M64" s="28">
        <f t="shared" si="22"/>
        <v>0</v>
      </c>
      <c r="N64" s="28">
        <f>IF($E63=0,0,N63/$E63)</f>
        <v>0</v>
      </c>
      <c r="O64" s="28">
        <f>IF($E63=0,0,O63/$E63)</f>
        <v>0</v>
      </c>
      <c r="P64" s="28">
        <f>IF($E63=0,0,P63/$E63)</f>
        <v>0</v>
      </c>
      <c r="Q64" s="28">
        <f>IF($E63=0,0,Q63/$E63)</f>
        <v>0</v>
      </c>
      <c r="R64" s="28">
        <f>IF($E63=0,0,R63/$E63)</f>
        <v>0</v>
      </c>
      <c r="S64" s="28"/>
      <c r="T64" s="24"/>
      <c r="U64" s="24"/>
      <c r="V64" s="24"/>
      <c r="W64" s="24"/>
      <c r="X64" s="24"/>
    </row>
    <row r="65" spans="1:24">
      <c r="A65" s="25"/>
      <c r="B65" s="26"/>
      <c r="D65" s="26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>
      <c r="A66" s="25"/>
      <c r="B66" s="26"/>
      <c r="C66" s="22" t="s">
        <v>136</v>
      </c>
      <c r="D66" s="27" t="s">
        <v>60</v>
      </c>
      <c r="E66" s="24">
        <f>SUM(F66:S66)</f>
        <v>13182607.534238258</v>
      </c>
      <c r="F66" s="22">
        <f>'O and M Alloc.'!J333</f>
        <v>6140381.0058012819</v>
      </c>
      <c r="G66" s="22">
        <f>'O and M Alloc.'!K333</f>
        <v>3313380.9904249231</v>
      </c>
      <c r="H66" s="22">
        <f>'O and M Alloc.'!L333</f>
        <v>75193.267194336746</v>
      </c>
      <c r="I66" s="22">
        <f>'O and M Alloc.'!M333</f>
        <v>1912064.2607520409</v>
      </c>
      <c r="J66" s="22">
        <f>'O and M Alloc.'!N333</f>
        <v>1741588.0100656762</v>
      </c>
      <c r="K66" s="22">
        <f>'O and M Alloc.'!O333</f>
        <v>0</v>
      </c>
      <c r="L66" s="22">
        <f>'O and M Alloc.'!P333</f>
        <v>0</v>
      </c>
      <c r="M66" s="22">
        <f>'O and M Alloc.'!Q333</f>
        <v>0</v>
      </c>
      <c r="N66" s="22">
        <f>'O and M Alloc.'!R333</f>
        <v>0</v>
      </c>
      <c r="O66" s="22">
        <f>'O and M Alloc.'!S333</f>
        <v>0</v>
      </c>
      <c r="P66" s="22">
        <f>'O and M Alloc.'!T333</f>
        <v>0</v>
      </c>
      <c r="Q66" s="22">
        <f>'O and M Alloc.'!U333</f>
        <v>0</v>
      </c>
      <c r="R66" s="22">
        <f>'O and M Alloc.'!V333</f>
        <v>0</v>
      </c>
      <c r="S66" s="22"/>
      <c r="T66" s="24"/>
      <c r="U66" s="24"/>
      <c r="V66" s="24"/>
      <c r="W66" s="24"/>
      <c r="X66" s="24"/>
    </row>
    <row r="67" spans="1:24">
      <c r="A67" s="25">
        <v>7.4</v>
      </c>
      <c r="B67" s="26"/>
      <c r="C67" s="23" t="s">
        <v>232</v>
      </c>
      <c r="D67" s="27" t="s">
        <v>22</v>
      </c>
      <c r="E67" s="28">
        <f>SUM(F67:S67)</f>
        <v>1</v>
      </c>
      <c r="F67" s="28">
        <f t="shared" ref="F67:O67" si="23">IF($E66=0,0,F66/$E66)</f>
        <v>0.46579411469645154</v>
      </c>
      <c r="G67" s="28">
        <f t="shared" si="23"/>
        <v>0.25134488619336592</v>
      </c>
      <c r="H67" s="28">
        <f t="shared" si="23"/>
        <v>5.7039752567193229E-3</v>
      </c>
      <c r="I67" s="28">
        <f t="shared" si="23"/>
        <v>0.14504446527638565</v>
      </c>
      <c r="J67" s="28">
        <f t="shared" si="23"/>
        <v>0.13211255857707757</v>
      </c>
      <c r="K67" s="28">
        <f t="shared" si="23"/>
        <v>0</v>
      </c>
      <c r="L67" s="28">
        <f t="shared" si="23"/>
        <v>0</v>
      </c>
      <c r="M67" s="28">
        <f t="shared" si="23"/>
        <v>0</v>
      </c>
      <c r="N67" s="28">
        <f t="shared" si="23"/>
        <v>0</v>
      </c>
      <c r="O67" s="28">
        <f t="shared" si="23"/>
        <v>0</v>
      </c>
      <c r="P67" s="28">
        <f>IF($E66=0,0,P66/$E66)</f>
        <v>0</v>
      </c>
      <c r="Q67" s="28">
        <f>IF($E66=0,0,Q66/$E66)</f>
        <v>0</v>
      </c>
      <c r="R67" s="28">
        <f>IF($E66=0,0,R66/$E66)</f>
        <v>0</v>
      </c>
      <c r="S67" s="28"/>
      <c r="T67" s="24"/>
      <c r="U67" s="24"/>
      <c r="V67" s="24"/>
      <c r="W67" s="24"/>
      <c r="X67" s="24"/>
    </row>
    <row r="68" spans="1:24">
      <c r="A68" s="25"/>
      <c r="B68" s="26"/>
      <c r="D68" s="26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>
      <c r="A69" s="25"/>
      <c r="B69" s="26"/>
      <c r="C69" s="22" t="s">
        <v>136</v>
      </c>
      <c r="D69" s="27" t="s">
        <v>60</v>
      </c>
      <c r="E69" s="24">
        <f>SUM(F69:S69)</f>
        <v>78742455.167387426</v>
      </c>
      <c r="F69" s="1">
        <f>'O and M Alloc.'!J497</f>
        <v>46692279.179263398</v>
      </c>
      <c r="G69" s="1">
        <f>'O and M Alloc.'!K497</f>
        <v>30766298.423188958</v>
      </c>
      <c r="H69" s="1">
        <f>'O and M Alloc.'!L497</f>
        <v>903090.07536298514</v>
      </c>
      <c r="I69" s="1">
        <f>'O and M Alloc.'!M497</f>
        <v>182557.46282424073</v>
      </c>
      <c r="J69" s="1">
        <f>'O and M Alloc.'!N497</f>
        <v>198230.02674785536</v>
      </c>
      <c r="K69" s="1">
        <f>'O and M Alloc.'!O497</f>
        <v>0</v>
      </c>
      <c r="L69" s="1">
        <f>'O and M Alloc.'!P497</f>
        <v>0</v>
      </c>
      <c r="M69" s="1">
        <f>'O and M Alloc.'!Q497</f>
        <v>0</v>
      </c>
      <c r="N69" s="1">
        <f>'O and M Alloc.'!R497</f>
        <v>0</v>
      </c>
      <c r="O69" s="1">
        <f>'O and M Alloc.'!S497</f>
        <v>0</v>
      </c>
      <c r="P69" s="1">
        <f>'O and M Alloc.'!T497</f>
        <v>0</v>
      </c>
      <c r="Q69" s="1">
        <f>'O and M Alloc.'!U497</f>
        <v>0</v>
      </c>
      <c r="R69" s="1">
        <f>'O and M Alloc.'!V497</f>
        <v>0</v>
      </c>
      <c r="S69" s="1"/>
      <c r="T69" s="24"/>
      <c r="U69" s="24"/>
      <c r="V69" s="24"/>
      <c r="W69" s="24"/>
      <c r="X69" s="24"/>
    </row>
    <row r="70" spans="1:24">
      <c r="A70" s="25">
        <v>7.6</v>
      </c>
      <c r="B70" s="26"/>
      <c r="C70" s="23" t="s">
        <v>233</v>
      </c>
      <c r="D70" s="27" t="s">
        <v>22</v>
      </c>
      <c r="E70" s="28">
        <f>SUM(F70:S70)</f>
        <v>1.0000000000000002</v>
      </c>
      <c r="F70" s="28">
        <f t="shared" ref="F70:O70" si="24">IF($E69=0,0,F69/$E69)</f>
        <v>0.59297464220549001</v>
      </c>
      <c r="G70" s="28">
        <f t="shared" si="24"/>
        <v>0.39072058850320635</v>
      </c>
      <c r="H70" s="28">
        <f t="shared" si="24"/>
        <v>1.1468909287159436E-2</v>
      </c>
      <c r="I70" s="28">
        <f t="shared" si="24"/>
        <v>2.3184121251511361E-3</v>
      </c>
      <c r="J70" s="28">
        <f t="shared" si="24"/>
        <v>2.5174478789931841E-3</v>
      </c>
      <c r="K70" s="28">
        <f t="shared" si="24"/>
        <v>0</v>
      </c>
      <c r="L70" s="28">
        <f t="shared" si="24"/>
        <v>0</v>
      </c>
      <c r="M70" s="28">
        <f t="shared" si="24"/>
        <v>0</v>
      </c>
      <c r="N70" s="28">
        <f t="shared" si="24"/>
        <v>0</v>
      </c>
      <c r="O70" s="28">
        <f t="shared" si="24"/>
        <v>0</v>
      </c>
      <c r="P70" s="28">
        <f>IF($E69=0,0,P69/$E69)</f>
        <v>0</v>
      </c>
      <c r="Q70" s="28">
        <f>IF($E69=0,0,Q69/$E69)</f>
        <v>0</v>
      </c>
      <c r="R70" s="28">
        <f>IF($E69=0,0,R69/$E69)</f>
        <v>0</v>
      </c>
      <c r="S70" s="28"/>
      <c r="T70" s="24"/>
      <c r="U70" s="24"/>
      <c r="V70" s="24"/>
      <c r="W70" s="24"/>
      <c r="X70" s="24"/>
    </row>
    <row r="71" spans="1:24">
      <c r="A71" s="25"/>
      <c r="B71" s="26"/>
      <c r="D71" s="26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>
      <c r="A72" s="118"/>
      <c r="B72" s="97"/>
      <c r="C72" s="97" t="s">
        <v>23</v>
      </c>
      <c r="D72" s="103" t="s">
        <v>60</v>
      </c>
      <c r="E72" s="98">
        <f>SUM(F72:S72)</f>
        <v>16577087.739999989</v>
      </c>
      <c r="F72" s="123">
        <v>11515198.339999989</v>
      </c>
      <c r="G72" s="123">
        <v>4948810.9089458026</v>
      </c>
      <c r="H72" s="123">
        <v>108878.49105419744</v>
      </c>
      <c r="I72" s="123">
        <v>2234.2027466481959</v>
      </c>
      <c r="J72" s="123">
        <v>1965.7972533518043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/>
      <c r="T72" s="24"/>
      <c r="U72" s="24"/>
      <c r="V72" s="24"/>
      <c r="W72" s="24"/>
      <c r="X72" s="24"/>
    </row>
    <row r="73" spans="1:24">
      <c r="A73" s="118">
        <v>8</v>
      </c>
      <c r="B73" s="97"/>
      <c r="C73" s="123" t="s">
        <v>228</v>
      </c>
      <c r="D73" s="103" t="s">
        <v>22</v>
      </c>
      <c r="E73" s="126">
        <f>SUM(F73:S73)</f>
        <v>1</v>
      </c>
      <c r="F73" s="126">
        <f t="shared" ref="F73:R73" si="25">IF($E72=0,0,F72/$E72)</f>
        <v>0.6946454359539993</v>
      </c>
      <c r="G73" s="126">
        <f t="shared" si="25"/>
        <v>0.29853319150893304</v>
      </c>
      <c r="H73" s="126">
        <f t="shared" si="25"/>
        <v>6.5680107846372241E-3</v>
      </c>
      <c r="I73" s="126">
        <f t="shared" si="25"/>
        <v>1.3477655313708301E-4</v>
      </c>
      <c r="J73" s="126">
        <f t="shared" si="25"/>
        <v>1.1858519929338358E-4</v>
      </c>
      <c r="K73" s="28">
        <f t="shared" si="25"/>
        <v>0</v>
      </c>
      <c r="L73" s="28">
        <f t="shared" si="25"/>
        <v>0</v>
      </c>
      <c r="M73" s="28">
        <f t="shared" si="25"/>
        <v>0</v>
      </c>
      <c r="N73" s="28">
        <f t="shared" si="25"/>
        <v>0</v>
      </c>
      <c r="O73" s="28">
        <f t="shared" si="25"/>
        <v>0</v>
      </c>
      <c r="P73" s="28">
        <f t="shared" si="25"/>
        <v>0</v>
      </c>
      <c r="Q73" s="28">
        <f t="shared" si="25"/>
        <v>0</v>
      </c>
      <c r="R73" s="28">
        <f t="shared" si="25"/>
        <v>0</v>
      </c>
      <c r="S73" s="28"/>
      <c r="T73" s="24"/>
      <c r="U73" s="24"/>
      <c r="V73" s="24"/>
      <c r="W73" s="24"/>
      <c r="X73" s="24"/>
    </row>
    <row r="74" spans="1:24">
      <c r="A74" s="25"/>
      <c r="B74" s="26"/>
      <c r="D74" s="26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>
      <c r="A75" s="25"/>
      <c r="B75" s="26"/>
      <c r="C75" s="22" t="s">
        <v>136</v>
      </c>
      <c r="D75" s="27" t="s">
        <v>60</v>
      </c>
      <c r="E75" s="24">
        <f>SUM(F75:S75)</f>
        <v>682726149.45392764</v>
      </c>
      <c r="F75" s="10">
        <f>+F78+F81+F84</f>
        <v>455381241.88904154</v>
      </c>
      <c r="G75" s="10">
        <f t="shared" ref="G75:R75" si="26">+G78+G81+G84</f>
        <v>137933310.80636409</v>
      </c>
      <c r="H75" s="10">
        <f t="shared" si="26"/>
        <v>1828581.3310049758</v>
      </c>
      <c r="I75" s="10">
        <f t="shared" si="26"/>
        <v>45995277.284571834</v>
      </c>
      <c r="J75" s="10">
        <f t="shared" si="26"/>
        <v>41587738.142945126</v>
      </c>
      <c r="K75" s="10">
        <f t="shared" si="26"/>
        <v>0</v>
      </c>
      <c r="L75" s="10">
        <f t="shared" si="26"/>
        <v>0</v>
      </c>
      <c r="M75" s="10">
        <f t="shared" si="26"/>
        <v>0</v>
      </c>
      <c r="N75" s="10">
        <f t="shared" si="26"/>
        <v>0</v>
      </c>
      <c r="O75" s="10">
        <f t="shared" si="26"/>
        <v>0</v>
      </c>
      <c r="P75" s="10">
        <f t="shared" si="26"/>
        <v>0</v>
      </c>
      <c r="Q75" s="10">
        <f t="shared" si="26"/>
        <v>0</v>
      </c>
      <c r="R75" s="10">
        <f t="shared" si="26"/>
        <v>0</v>
      </c>
      <c r="S75" s="10"/>
      <c r="T75" s="24"/>
      <c r="U75" s="24"/>
      <c r="V75" s="24"/>
      <c r="W75" s="24"/>
      <c r="X75" s="24"/>
    </row>
    <row r="76" spans="1:24">
      <c r="A76" s="25">
        <v>9</v>
      </c>
      <c r="B76" s="26"/>
      <c r="C76" s="23" t="s">
        <v>230</v>
      </c>
      <c r="D76" s="27" t="s">
        <v>22</v>
      </c>
      <c r="E76" s="28">
        <f>SUM(F76:S76)</f>
        <v>0.99999999999999989</v>
      </c>
      <c r="F76" s="28">
        <f t="shared" ref="F76:O76" si="27">IF($E75=0,0,F75/$E75)</f>
        <v>0.66700424797449775</v>
      </c>
      <c r="G76" s="28">
        <f t="shared" si="27"/>
        <v>0.2020331444997219</v>
      </c>
      <c r="H76" s="28">
        <f t="shared" si="27"/>
        <v>2.6783525612246581E-3</v>
      </c>
      <c r="I76" s="28">
        <f t="shared" si="27"/>
        <v>6.7370024308224821E-2</v>
      </c>
      <c r="J76" s="28">
        <f t="shared" si="27"/>
        <v>6.0914230656330802E-2</v>
      </c>
      <c r="K76" s="28">
        <f t="shared" si="27"/>
        <v>0</v>
      </c>
      <c r="L76" s="28">
        <f t="shared" si="27"/>
        <v>0</v>
      </c>
      <c r="M76" s="28">
        <f t="shared" si="27"/>
        <v>0</v>
      </c>
      <c r="N76" s="28">
        <f t="shared" si="27"/>
        <v>0</v>
      </c>
      <c r="O76" s="28">
        <f t="shared" si="27"/>
        <v>0</v>
      </c>
      <c r="P76" s="28">
        <f>IF($E75=0,0,P75/$E75)</f>
        <v>0</v>
      </c>
      <c r="Q76" s="28">
        <f>IF($E75=0,0,Q75/$E75)</f>
        <v>0</v>
      </c>
      <c r="R76" s="28">
        <f>IF($E75=0,0,R75/$E75)</f>
        <v>0</v>
      </c>
      <c r="S76" s="28"/>
      <c r="T76" s="24"/>
      <c r="U76" s="24"/>
      <c r="V76" s="24"/>
      <c r="W76" s="24"/>
      <c r="X76" s="24"/>
    </row>
    <row r="77" spans="1:24">
      <c r="A77" s="25"/>
      <c r="B77" s="26"/>
      <c r="D77" s="26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>
      <c r="A78" s="25"/>
      <c r="B78" s="26"/>
      <c r="C78" s="22" t="s">
        <v>136</v>
      </c>
      <c r="D78" s="27" t="s">
        <v>60</v>
      </c>
      <c r="E78" s="24">
        <f>SUM(F78:S78)</f>
        <v>376153858.15632731</v>
      </c>
      <c r="F78" s="1">
        <f>+'Plant Alloc.'!J277+'Plant Alloc.'!J279-'Dep.Res. Alloc.'!J273</f>
        <v>313013421.11960286</v>
      </c>
      <c r="G78" s="1">
        <f>+'Plant Alloc.'!K277+'Plant Alloc.'!K279-'Dep.Res. Alloc.'!K273</f>
        <v>61002391.249380618</v>
      </c>
      <c r="H78" s="1">
        <f>+'Plant Alloc.'!L277+'Plant Alloc.'!L279-'Dep.Res. Alloc.'!L273</f>
        <v>87743.118352970399</v>
      </c>
      <c r="I78" s="1">
        <f>+'Plant Alloc.'!M277+'Plant Alloc.'!M279-'Dep.Res. Alloc.'!M273</f>
        <v>1292274.4918796467</v>
      </c>
      <c r="J78" s="1">
        <f>+'Plant Alloc.'!N277+'Plant Alloc.'!N279-'Dep.Res. Alloc.'!N273</f>
        <v>758028.17711122846</v>
      </c>
      <c r="K78" s="1">
        <f>+'Plant Alloc.'!O277+'Plant Alloc.'!O279-'Dep.Res. Alloc.'!O273</f>
        <v>0</v>
      </c>
      <c r="L78" s="1">
        <f>+'Plant Alloc.'!P277+'Plant Alloc.'!P279-'Dep.Res. Alloc.'!P273</f>
        <v>0</v>
      </c>
      <c r="M78" s="1">
        <f>+'Plant Alloc.'!Q277+'Plant Alloc.'!Q279-'Dep.Res. Alloc.'!Q273</f>
        <v>0</v>
      </c>
      <c r="N78" s="1">
        <f>+'Plant Alloc.'!R277+'Plant Alloc.'!R279-'Dep.Res. Alloc.'!R273</f>
        <v>0</v>
      </c>
      <c r="O78" s="1">
        <f>+'Plant Alloc.'!S277+'Plant Alloc.'!S279-'Dep.Res. Alloc.'!S273</f>
        <v>0</v>
      </c>
      <c r="P78" s="1">
        <f>+'Plant Alloc.'!T277+'Plant Alloc.'!T279-'Dep.Res. Alloc.'!T273</f>
        <v>0</v>
      </c>
      <c r="Q78" s="1">
        <f>+'Plant Alloc.'!U277+'Plant Alloc.'!U279-'Dep.Res. Alloc.'!U273</f>
        <v>0</v>
      </c>
      <c r="R78" s="1">
        <f>+'Plant Alloc.'!V277+'Plant Alloc.'!V279-'Dep.Res. Alloc.'!V273</f>
        <v>0</v>
      </c>
      <c r="S78" s="22"/>
      <c r="T78" s="24"/>
      <c r="U78" s="24"/>
      <c r="V78" s="24"/>
      <c r="W78" s="24"/>
      <c r="X78" s="24"/>
    </row>
    <row r="79" spans="1:24">
      <c r="A79" s="25">
        <v>9.1999999999999993</v>
      </c>
      <c r="B79" s="26"/>
      <c r="C79" s="23" t="s">
        <v>234</v>
      </c>
      <c r="D79" s="27" t="s">
        <v>22</v>
      </c>
      <c r="E79" s="28">
        <f>SUM(F79:S79)</f>
        <v>1</v>
      </c>
      <c r="F79" s="28">
        <f t="shared" ref="F79:M79" si="28">IF($E78=0,0,F78/$E78)</f>
        <v>0.83214199278401746</v>
      </c>
      <c r="G79" s="28">
        <f t="shared" si="28"/>
        <v>0.16217404109152694</v>
      </c>
      <c r="H79" s="28">
        <f t="shared" si="28"/>
        <v>2.3326390637871613E-4</v>
      </c>
      <c r="I79" s="28">
        <f t="shared" si="28"/>
        <v>3.4354944495679877E-3</v>
      </c>
      <c r="J79" s="28">
        <f t="shared" si="28"/>
        <v>2.0152077685089073E-3</v>
      </c>
      <c r="K79" s="28">
        <f t="shared" si="28"/>
        <v>0</v>
      </c>
      <c r="L79" s="28">
        <f t="shared" si="28"/>
        <v>0</v>
      </c>
      <c r="M79" s="28">
        <f t="shared" si="28"/>
        <v>0</v>
      </c>
      <c r="N79" s="28">
        <f>IF($E78=0,0,N78/$E78)</f>
        <v>0</v>
      </c>
      <c r="O79" s="28">
        <f>IF($E78=0,0,O78/$E78)</f>
        <v>0</v>
      </c>
      <c r="P79" s="28">
        <f>IF($E78=0,0,P78/$E78)</f>
        <v>0</v>
      </c>
      <c r="Q79" s="28">
        <f>IF($E78=0,0,Q78/$E78)</f>
        <v>0</v>
      </c>
      <c r="R79" s="28">
        <f>IF($E78=0,0,R78/$E78)</f>
        <v>0</v>
      </c>
      <c r="S79" s="28"/>
      <c r="T79" s="24"/>
      <c r="U79" s="24"/>
      <c r="V79" s="24"/>
      <c r="W79" s="24"/>
      <c r="X79" s="24"/>
    </row>
    <row r="80" spans="1:24">
      <c r="A80" s="25"/>
      <c r="B80" s="26"/>
      <c r="D80" s="26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>
      <c r="A81" s="25"/>
      <c r="B81" s="26"/>
      <c r="C81" s="22" t="s">
        <v>136</v>
      </c>
      <c r="D81" s="27" t="s">
        <v>60</v>
      </c>
      <c r="E81" s="24">
        <f>SUM(F81:S81)</f>
        <v>301152010.35925752</v>
      </c>
      <c r="F81" s="22">
        <f>+'Plant Alloc.'!J551+'Plant Alloc.'!J553-'Dep.Res. Alloc.'!J541</f>
        <v>140274834.05434692</v>
      </c>
      <c r="G81" s="22">
        <f>+'Plant Alloc.'!K551+'Plant Alloc.'!K553-'Dep.Res. Alloc.'!K541</f>
        <v>75693017.770650938</v>
      </c>
      <c r="H81" s="22">
        <f>+'Plant Alloc.'!L551+'Plant Alloc.'!L553-'Dep.Res. Alloc.'!L541</f>
        <v>1717763.6156004858</v>
      </c>
      <c r="I81" s="22">
        <f>+'Plant Alloc.'!M551+'Plant Alloc.'!M553-'Dep.Res. Alloc.'!M541</f>
        <v>43680432.309467077</v>
      </c>
      <c r="J81" s="22">
        <f>+'Plant Alloc.'!N551+'Plant Alloc.'!N553-'Dep.Res. Alloc.'!N541</f>
        <v>39785962.609192081</v>
      </c>
      <c r="K81" s="22">
        <f>+'Plant Alloc.'!O551+'Plant Alloc.'!O553-'Dep.Res. Alloc.'!O541</f>
        <v>0</v>
      </c>
      <c r="L81" s="22">
        <f>+'Plant Alloc.'!P551+'Plant Alloc.'!P553-'Dep.Res. Alloc.'!P541</f>
        <v>0</v>
      </c>
      <c r="M81" s="22">
        <f>+'Plant Alloc.'!Q551+'Plant Alloc.'!Q553-'Dep.Res. Alloc.'!Q541</f>
        <v>0</v>
      </c>
      <c r="N81" s="22">
        <f>+'Plant Alloc.'!R551+'Plant Alloc.'!R553-'Dep.Res. Alloc.'!R541</f>
        <v>0</v>
      </c>
      <c r="O81" s="22">
        <f>+'Plant Alloc.'!S551+'Plant Alloc.'!S553-'Dep.Res. Alloc.'!S541</f>
        <v>0</v>
      </c>
      <c r="P81" s="22">
        <f>+'Plant Alloc.'!T551+'Plant Alloc.'!T553-'Dep.Res. Alloc.'!T541</f>
        <v>0</v>
      </c>
      <c r="Q81" s="22">
        <f>+'Plant Alloc.'!U551+'Plant Alloc.'!U553-'Dep.Res. Alloc.'!U541</f>
        <v>0</v>
      </c>
      <c r="R81" s="22">
        <f>+'Plant Alloc.'!V551+'Plant Alloc.'!V553-'Dep.Res. Alloc.'!V541</f>
        <v>0</v>
      </c>
      <c r="S81" s="22"/>
      <c r="T81" s="24"/>
      <c r="U81" s="24"/>
      <c r="V81" s="24"/>
      <c r="W81" s="24"/>
      <c r="X81" s="24"/>
    </row>
    <row r="82" spans="1:24">
      <c r="A82" s="25">
        <v>9.4</v>
      </c>
      <c r="B82" s="26"/>
      <c r="C82" s="23" t="s">
        <v>235</v>
      </c>
      <c r="D82" s="27" t="s">
        <v>22</v>
      </c>
      <c r="E82" s="28">
        <f>SUM(F82:S82)</f>
        <v>0.99999999999999989</v>
      </c>
      <c r="F82" s="28">
        <f t="shared" ref="F82:R82" si="29">IF($E81=0,0,F81/$E81)</f>
        <v>0.46579411469645143</v>
      </c>
      <c r="G82" s="28">
        <f t="shared" si="29"/>
        <v>0.25134488619336592</v>
      </c>
      <c r="H82" s="28">
        <f t="shared" si="29"/>
        <v>5.703975256719322E-3</v>
      </c>
      <c r="I82" s="28">
        <f t="shared" si="29"/>
        <v>0.1450444652763857</v>
      </c>
      <c r="J82" s="28">
        <f t="shared" si="29"/>
        <v>0.13211255857707757</v>
      </c>
      <c r="K82" s="28">
        <f t="shared" si="29"/>
        <v>0</v>
      </c>
      <c r="L82" s="28">
        <f t="shared" si="29"/>
        <v>0</v>
      </c>
      <c r="M82" s="28">
        <f t="shared" si="29"/>
        <v>0</v>
      </c>
      <c r="N82" s="28">
        <f t="shared" si="29"/>
        <v>0</v>
      </c>
      <c r="O82" s="28">
        <f t="shared" si="29"/>
        <v>0</v>
      </c>
      <c r="P82" s="28">
        <f t="shared" si="29"/>
        <v>0</v>
      </c>
      <c r="Q82" s="28">
        <f t="shared" si="29"/>
        <v>0</v>
      </c>
      <c r="R82" s="28">
        <f t="shared" si="29"/>
        <v>0</v>
      </c>
      <c r="S82" s="31"/>
      <c r="T82" s="24"/>
      <c r="U82" s="24"/>
      <c r="V82" s="24"/>
      <c r="W82" s="24"/>
      <c r="X82" s="24"/>
    </row>
    <row r="83" spans="1:24">
      <c r="A83" s="25"/>
      <c r="B83" s="26"/>
      <c r="C83" s="22"/>
      <c r="D83" s="26"/>
      <c r="E83" s="24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4"/>
      <c r="U83" s="24"/>
      <c r="V83" s="24"/>
      <c r="W83" s="24"/>
      <c r="X83" s="24"/>
    </row>
    <row r="84" spans="1:24">
      <c r="A84" s="25"/>
      <c r="B84" s="26"/>
      <c r="C84" s="22" t="s">
        <v>136</v>
      </c>
      <c r="D84" s="27" t="s">
        <v>60</v>
      </c>
      <c r="E84" s="24">
        <f>SUM(F84:S84)</f>
        <v>5420280.9383427221</v>
      </c>
      <c r="F84" s="1">
        <f>+'Plant Alloc.'!J825+'Plant Alloc.'!J827-'Dep.Res. Alloc.'!J809</f>
        <v>2092986.7150917584</v>
      </c>
      <c r="G84" s="1">
        <f>+'Plant Alloc.'!K825+'Plant Alloc.'!K827-'Dep.Res. Alloc.'!K809</f>
        <v>1237901.7863325181</v>
      </c>
      <c r="H84" s="1">
        <f>+'Plant Alloc.'!L825+'Plant Alloc.'!L827-'Dep.Res. Alloc.'!L809</f>
        <v>23074.597051519595</v>
      </c>
      <c r="I84" s="1">
        <f>+'Plant Alloc.'!M825+'Plant Alloc.'!M827-'Dep.Res. Alloc.'!M809</f>
        <v>1022570.4832251107</v>
      </c>
      <c r="J84" s="1">
        <f>+'Plant Alloc.'!N825+'Plant Alloc.'!N827-'Dep.Res. Alloc.'!N809</f>
        <v>1043747.3566418163</v>
      </c>
      <c r="K84" s="1">
        <f>+'Plant Alloc.'!O825+'Plant Alloc.'!O827-'Dep.Res. Alloc.'!O809</f>
        <v>0</v>
      </c>
      <c r="L84" s="1">
        <f>+'Plant Alloc.'!P825+'Plant Alloc.'!P827-'Dep.Res. Alloc.'!P809</f>
        <v>0</v>
      </c>
      <c r="M84" s="1">
        <f>+'Plant Alloc.'!Q825+'Plant Alloc.'!Q827-'Dep.Res. Alloc.'!Q809</f>
        <v>0</v>
      </c>
      <c r="N84" s="1">
        <f>+'Plant Alloc.'!R825+'Plant Alloc.'!R827-'Dep.Res. Alloc.'!R809</f>
        <v>0</v>
      </c>
      <c r="O84" s="1">
        <f>+'Plant Alloc.'!S825+'Plant Alloc.'!S827-'Dep.Res. Alloc.'!S809</f>
        <v>0</v>
      </c>
      <c r="P84" s="1">
        <f>+'Plant Alloc.'!T825+'Plant Alloc.'!T827-'Dep.Res. Alloc.'!T809</f>
        <v>0</v>
      </c>
      <c r="Q84" s="1">
        <f>+'Plant Alloc.'!U825+'Plant Alloc.'!U827-'Dep.Res. Alloc.'!U809</f>
        <v>0</v>
      </c>
      <c r="R84" s="1">
        <f>+'Plant Alloc.'!V825+'Plant Alloc.'!V827-'Dep.Res. Alloc.'!V809</f>
        <v>0</v>
      </c>
      <c r="S84" s="22"/>
      <c r="T84" s="24"/>
      <c r="U84" s="24"/>
      <c r="V84" s="24"/>
      <c r="W84" s="24"/>
      <c r="X84" s="24"/>
    </row>
    <row r="85" spans="1:24">
      <c r="A85" s="25">
        <v>9.6</v>
      </c>
      <c r="B85" s="26"/>
      <c r="C85" s="23" t="s">
        <v>236</v>
      </c>
      <c r="D85" s="27" t="s">
        <v>22</v>
      </c>
      <c r="E85" s="28">
        <f>SUM(F85:S85)</f>
        <v>1.0000000000000002</v>
      </c>
      <c r="F85" s="28">
        <f t="shared" ref="F85:R85" si="30">IF($E84=0,0,F84/$E84)</f>
        <v>0.38613989549621014</v>
      </c>
      <c r="G85" s="28">
        <f t="shared" si="30"/>
        <v>0.2283833255903176</v>
      </c>
      <c r="H85" s="28">
        <f t="shared" si="30"/>
        <v>4.2570850688368137E-3</v>
      </c>
      <c r="I85" s="28">
        <f t="shared" si="30"/>
        <v>0.18865636207000125</v>
      </c>
      <c r="J85" s="28">
        <f t="shared" si="30"/>
        <v>0.19256333177463442</v>
      </c>
      <c r="K85" s="28">
        <f t="shared" si="30"/>
        <v>0</v>
      </c>
      <c r="L85" s="28">
        <f t="shared" si="30"/>
        <v>0</v>
      </c>
      <c r="M85" s="28">
        <f t="shared" si="30"/>
        <v>0</v>
      </c>
      <c r="N85" s="28">
        <f t="shared" si="30"/>
        <v>0</v>
      </c>
      <c r="O85" s="28">
        <f t="shared" si="30"/>
        <v>0</v>
      </c>
      <c r="P85" s="28">
        <f t="shared" si="30"/>
        <v>0</v>
      </c>
      <c r="Q85" s="28">
        <f t="shared" si="30"/>
        <v>0</v>
      </c>
      <c r="R85" s="28">
        <f t="shared" si="30"/>
        <v>0</v>
      </c>
      <c r="S85" s="31"/>
      <c r="T85" s="24"/>
      <c r="U85" s="24"/>
      <c r="V85" s="24"/>
      <c r="W85" s="24"/>
      <c r="X85" s="24"/>
    </row>
    <row r="86" spans="1:24">
      <c r="A86" s="25"/>
      <c r="B86" s="26"/>
      <c r="D86" s="27"/>
      <c r="E86" s="24"/>
      <c r="P86" s="22"/>
      <c r="Q86" s="22"/>
      <c r="R86" s="22"/>
      <c r="S86" s="22"/>
      <c r="T86" s="24"/>
      <c r="U86" s="24"/>
      <c r="V86" s="24"/>
      <c r="W86" s="24"/>
      <c r="X86" s="24"/>
    </row>
    <row r="87" spans="1:24">
      <c r="A87" s="25"/>
      <c r="B87" s="26"/>
      <c r="C87" s="22" t="s">
        <v>136</v>
      </c>
      <c r="D87" s="27" t="s">
        <v>60</v>
      </c>
      <c r="E87" s="24">
        <f>SUM(F87:S87)</f>
        <v>7770584.8313404769</v>
      </c>
      <c r="F87" s="10">
        <f>+F90+F93+F96</f>
        <v>4689121.6165824998</v>
      </c>
      <c r="G87" s="10">
        <f t="shared" ref="G87:R87" si="31">+G90+G93+G96</f>
        <v>1751583.7980912563</v>
      </c>
      <c r="H87" s="10">
        <f t="shared" si="31"/>
        <v>27100.775481130237</v>
      </c>
      <c r="I87" s="10">
        <f t="shared" si="31"/>
        <v>680269.29143794905</v>
      </c>
      <c r="J87" s="10">
        <f t="shared" si="31"/>
        <v>622509.34974764218</v>
      </c>
      <c r="K87" s="10">
        <f t="shared" si="31"/>
        <v>0</v>
      </c>
      <c r="L87" s="10">
        <f t="shared" si="31"/>
        <v>0</v>
      </c>
      <c r="M87" s="10">
        <f t="shared" si="31"/>
        <v>0</v>
      </c>
      <c r="N87" s="10">
        <f t="shared" si="31"/>
        <v>0</v>
      </c>
      <c r="O87" s="10">
        <f t="shared" si="31"/>
        <v>0</v>
      </c>
      <c r="P87" s="10">
        <f t="shared" si="31"/>
        <v>0</v>
      </c>
      <c r="Q87" s="10">
        <f t="shared" si="31"/>
        <v>0</v>
      </c>
      <c r="R87" s="10">
        <f t="shared" si="31"/>
        <v>0</v>
      </c>
      <c r="S87" s="10"/>
      <c r="T87" s="24"/>
      <c r="U87" s="24"/>
      <c r="V87" s="24"/>
      <c r="W87" s="24"/>
      <c r="X87" s="24"/>
    </row>
    <row r="88" spans="1:24">
      <c r="A88" s="25">
        <v>10</v>
      </c>
      <c r="B88" s="26"/>
      <c r="C88" s="23" t="s">
        <v>237</v>
      </c>
      <c r="D88" s="27" t="s">
        <v>22</v>
      </c>
      <c r="E88" s="28">
        <f>SUM(F88:S88)</f>
        <v>1.0000000000000002</v>
      </c>
      <c r="F88" s="28">
        <f t="shared" ref="F88:R88" si="32">IF($E87=0,0,F87/$E87)</f>
        <v>0.60344513551544299</v>
      </c>
      <c r="G88" s="28">
        <f t="shared" si="32"/>
        <v>0.22541209395549403</v>
      </c>
      <c r="H88" s="28">
        <f t="shared" si="32"/>
        <v>3.487610787263637E-3</v>
      </c>
      <c r="I88" s="28">
        <f t="shared" si="32"/>
        <v>8.7544156096755227E-2</v>
      </c>
      <c r="J88" s="28">
        <f t="shared" si="32"/>
        <v>8.0111003645044213E-2</v>
      </c>
      <c r="K88" s="28">
        <f t="shared" si="32"/>
        <v>0</v>
      </c>
      <c r="L88" s="28">
        <f t="shared" si="32"/>
        <v>0</v>
      </c>
      <c r="M88" s="28">
        <f t="shared" si="32"/>
        <v>0</v>
      </c>
      <c r="N88" s="28">
        <f t="shared" si="32"/>
        <v>0</v>
      </c>
      <c r="O88" s="28">
        <f t="shared" si="32"/>
        <v>0</v>
      </c>
      <c r="P88" s="28">
        <f t="shared" si="32"/>
        <v>0</v>
      </c>
      <c r="Q88" s="28">
        <f t="shared" si="32"/>
        <v>0</v>
      </c>
      <c r="R88" s="28">
        <f t="shared" si="32"/>
        <v>0</v>
      </c>
      <c r="S88" s="28"/>
      <c r="T88" s="24"/>
      <c r="U88" s="24"/>
      <c r="V88" s="24"/>
      <c r="W88" s="24"/>
      <c r="X88" s="24"/>
    </row>
    <row r="89" spans="1:24">
      <c r="A89" s="25"/>
      <c r="B89" s="26"/>
      <c r="D89" s="26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>
      <c r="A90" s="25"/>
      <c r="B90" s="26"/>
      <c r="C90" s="22" t="s">
        <v>136</v>
      </c>
      <c r="D90" s="27" t="s">
        <v>60</v>
      </c>
      <c r="E90" s="24">
        <f>SUM(F90:S90)</f>
        <v>3290390.3073529149</v>
      </c>
      <c r="F90" s="1">
        <f>+SUM('O and M Alloc.'!J104:J112)+SUM('O and M Alloc.'!J117:J124)</f>
        <v>2629031.5304291192</v>
      </c>
      <c r="G90" s="1">
        <f>+SUM('O and M Alloc.'!K104:K112)+SUM('O and M Alloc.'!K117:K124)</f>
        <v>633786.04033088661</v>
      </c>
      <c r="H90" s="1">
        <f>+SUM('O and M Alloc.'!L104:L112)+SUM('O and M Alloc.'!L117:L124)</f>
        <v>1131.5556965655303</v>
      </c>
      <c r="I90" s="1">
        <f>+SUM('O and M Alloc.'!M104:M112)+SUM('O and M Alloc.'!M117:M124)</f>
        <v>16665.472919828557</v>
      </c>
      <c r="J90" s="1">
        <f>+SUM('O and M Alloc.'!N104:N112)+SUM('O and M Alloc.'!N117:N124)</f>
        <v>9775.7079765145809</v>
      </c>
      <c r="K90" s="1">
        <f>+SUM('O and M Alloc.'!O104:O112)+SUM('O and M Alloc.'!O117:O124)</f>
        <v>0</v>
      </c>
      <c r="L90" s="1">
        <f>+SUM('O and M Alloc.'!P104:P112)+SUM('O and M Alloc.'!P117:P124)</f>
        <v>0</v>
      </c>
      <c r="M90" s="1">
        <f>+SUM('O and M Alloc.'!Q104:Q112)+SUM('O and M Alloc.'!Q117:Q124)</f>
        <v>0</v>
      </c>
      <c r="N90" s="1">
        <f>+SUM('O and M Alloc.'!R104:R112)+SUM('O and M Alloc.'!R117:R124)</f>
        <v>0</v>
      </c>
      <c r="O90" s="1">
        <f>+SUM('O and M Alloc.'!S104:S112)+SUM('O and M Alloc.'!S117:S124)</f>
        <v>0</v>
      </c>
      <c r="P90" s="1">
        <f>+SUM('O and M Alloc.'!T104:T112)+SUM('O and M Alloc.'!T117:T124)</f>
        <v>0</v>
      </c>
      <c r="Q90" s="1">
        <f>+SUM('O and M Alloc.'!U104:U112)+SUM('O and M Alloc.'!U117:U124)</f>
        <v>0</v>
      </c>
      <c r="R90" s="1">
        <f>+SUM('O and M Alloc.'!V104:V112)+SUM('O and M Alloc.'!V117:V124)</f>
        <v>0</v>
      </c>
      <c r="S90" s="22"/>
      <c r="T90" s="24"/>
      <c r="U90" s="24"/>
      <c r="V90" s="24"/>
      <c r="W90" s="24"/>
      <c r="X90" s="24"/>
    </row>
    <row r="91" spans="1:24">
      <c r="A91" s="25">
        <v>10.199999999999999</v>
      </c>
      <c r="B91" s="26"/>
      <c r="C91" s="23" t="s">
        <v>238</v>
      </c>
      <c r="D91" s="27" t="s">
        <v>22</v>
      </c>
      <c r="E91" s="28">
        <f>SUM(F91:S91)</f>
        <v>0.99999999999999989</v>
      </c>
      <c r="F91" s="28">
        <f t="shared" ref="F91:R91" si="33">IF($E90=0,0,F90/$E90)</f>
        <v>0.7990029403363238</v>
      </c>
      <c r="G91" s="28">
        <f t="shared" si="33"/>
        <v>0.19261728279304377</v>
      </c>
      <c r="H91" s="28">
        <f t="shared" si="33"/>
        <v>3.4389710364660515E-4</v>
      </c>
      <c r="I91" s="28">
        <f t="shared" si="33"/>
        <v>5.064892417956263E-3</v>
      </c>
      <c r="J91" s="28">
        <f t="shared" si="33"/>
        <v>2.9709873490294338E-3</v>
      </c>
      <c r="K91" s="28">
        <f t="shared" si="33"/>
        <v>0</v>
      </c>
      <c r="L91" s="28">
        <f t="shared" si="33"/>
        <v>0</v>
      </c>
      <c r="M91" s="28">
        <f t="shared" si="33"/>
        <v>0</v>
      </c>
      <c r="N91" s="28">
        <f t="shared" si="33"/>
        <v>0</v>
      </c>
      <c r="O91" s="28">
        <f t="shared" si="33"/>
        <v>0</v>
      </c>
      <c r="P91" s="28">
        <f t="shared" si="33"/>
        <v>0</v>
      </c>
      <c r="Q91" s="28">
        <f t="shared" si="33"/>
        <v>0</v>
      </c>
      <c r="R91" s="28">
        <f t="shared" si="33"/>
        <v>0</v>
      </c>
      <c r="S91" s="28"/>
      <c r="T91" s="24"/>
      <c r="U91" s="24"/>
      <c r="V91" s="24"/>
      <c r="W91" s="24"/>
      <c r="X91" s="24"/>
    </row>
    <row r="92" spans="1:24">
      <c r="A92" s="25"/>
      <c r="B92" s="26"/>
      <c r="D92" s="26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>
      <c r="A93" s="25"/>
      <c r="B93" s="26"/>
      <c r="C93" s="22" t="s">
        <v>136</v>
      </c>
      <c r="D93" s="27" t="s">
        <v>60</v>
      </c>
      <c r="E93" s="24">
        <f>SUM(F93:S93)</f>
        <v>4311601.1663518371</v>
      </c>
      <c r="F93" s="22">
        <f>SUM('O and M Alloc.'!J268:J276)+SUM('O and M Alloc.'!J281:J287)</f>
        <v>2008318.4482050415</v>
      </c>
      <c r="G93" s="22">
        <f>SUM('O and M Alloc.'!K268:K276)+SUM('O and M Alloc.'!K281:K287)</f>
        <v>1083698.9044678865</v>
      </c>
      <c r="H93" s="22">
        <f>SUM('O and M Alloc.'!L268:L276)+SUM('O and M Alloc.'!L281:L287)</f>
        <v>24593.266369713056</v>
      </c>
      <c r="I93" s="22">
        <f>SUM('O and M Alloc.'!M268:M276)+SUM('O and M Alloc.'!M281:M287)</f>
        <v>625373.88565854321</v>
      </c>
      <c r="J93" s="22">
        <f>SUM('O and M Alloc.'!N268:N276)+SUM('O and M Alloc.'!N281:N287)</f>
        <v>569616.66165065335</v>
      </c>
      <c r="K93" s="22">
        <f>SUM('O and M Alloc.'!O268:O276)+SUM('O and M Alloc.'!O281:O287)</f>
        <v>0</v>
      </c>
      <c r="L93" s="22">
        <f>SUM('O and M Alloc.'!P268:P276)+SUM('O and M Alloc.'!P281:P287)</f>
        <v>0</v>
      </c>
      <c r="M93" s="22">
        <f>SUM('O and M Alloc.'!Q268:Q276)+SUM('O and M Alloc.'!Q281:Q287)</f>
        <v>0</v>
      </c>
      <c r="N93" s="22">
        <f>SUM('O and M Alloc.'!R268:R276)+SUM('O and M Alloc.'!R281:R287)</f>
        <v>0</v>
      </c>
      <c r="O93" s="22">
        <f>SUM('O and M Alloc.'!S268:S276)+SUM('O and M Alloc.'!S281:S287)</f>
        <v>0</v>
      </c>
      <c r="P93" s="22">
        <f>SUM('O and M Alloc.'!T268:T276)+SUM('O and M Alloc.'!T281:T287)</f>
        <v>0</v>
      </c>
      <c r="Q93" s="22">
        <f>SUM('O and M Alloc.'!U268:U276)+SUM('O and M Alloc.'!U281:U287)</f>
        <v>0</v>
      </c>
      <c r="R93" s="22">
        <f>SUM('O and M Alloc.'!V268:V276)+SUM('O and M Alloc.'!V281:V287)</f>
        <v>0</v>
      </c>
      <c r="S93" s="22"/>
      <c r="T93" s="24"/>
      <c r="U93" s="24"/>
      <c r="V93" s="24"/>
      <c r="W93" s="24"/>
      <c r="X93" s="24"/>
    </row>
    <row r="94" spans="1:24">
      <c r="A94" s="25">
        <v>10.4</v>
      </c>
      <c r="B94" s="26"/>
      <c r="C94" s="23" t="s">
        <v>239</v>
      </c>
      <c r="D94" s="27" t="s">
        <v>22</v>
      </c>
      <c r="E94" s="28">
        <f>SUM(F94:S94)</f>
        <v>1</v>
      </c>
      <c r="F94" s="28">
        <f t="shared" ref="F94:R94" si="34">IF($E93=0,0,F93/$E93)</f>
        <v>0.46579411469645143</v>
      </c>
      <c r="G94" s="28">
        <f t="shared" si="34"/>
        <v>0.25134488619336598</v>
      </c>
      <c r="H94" s="28">
        <f t="shared" si="34"/>
        <v>5.7039752567193238E-3</v>
      </c>
      <c r="I94" s="28">
        <f t="shared" si="34"/>
        <v>0.14504446527638573</v>
      </c>
      <c r="J94" s="28">
        <f t="shared" si="34"/>
        <v>0.13211255857707763</v>
      </c>
      <c r="K94" s="28">
        <f t="shared" si="34"/>
        <v>0</v>
      </c>
      <c r="L94" s="28">
        <f t="shared" si="34"/>
        <v>0</v>
      </c>
      <c r="M94" s="28">
        <f t="shared" si="34"/>
        <v>0</v>
      </c>
      <c r="N94" s="28">
        <f t="shared" si="34"/>
        <v>0</v>
      </c>
      <c r="O94" s="28">
        <f t="shared" si="34"/>
        <v>0</v>
      </c>
      <c r="P94" s="28">
        <f t="shared" si="34"/>
        <v>0</v>
      </c>
      <c r="Q94" s="28">
        <f t="shared" si="34"/>
        <v>0</v>
      </c>
      <c r="R94" s="28">
        <f t="shared" si="34"/>
        <v>0</v>
      </c>
      <c r="S94" s="31"/>
      <c r="T94" s="24"/>
      <c r="U94" s="24"/>
      <c r="V94" s="24"/>
      <c r="W94" s="24"/>
      <c r="X94" s="24"/>
    </row>
    <row r="95" spans="1:24">
      <c r="A95" s="25"/>
      <c r="B95" s="26"/>
      <c r="C95" s="22"/>
      <c r="D95" s="26"/>
      <c r="E95" s="24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4"/>
      <c r="U95" s="24"/>
      <c r="V95" s="24"/>
      <c r="W95" s="24"/>
      <c r="X95" s="24"/>
    </row>
    <row r="96" spans="1:24">
      <c r="A96" s="25"/>
      <c r="B96" s="26"/>
      <c r="C96" s="22" t="s">
        <v>136</v>
      </c>
      <c r="D96" s="27" t="s">
        <v>60</v>
      </c>
      <c r="E96" s="24">
        <f>SUM(F96:S96)</f>
        <v>168593.35763572546</v>
      </c>
      <c r="F96" s="1">
        <f>+SUM('O and M Alloc.'!J432:J439)+SUM('O and M Alloc.'!J445:J451)</f>
        <v>51771.637948339281</v>
      </c>
      <c r="G96" s="1">
        <f>+SUM('O and M Alloc.'!K432:K439)+SUM('O and M Alloc.'!K445:K451)</f>
        <v>34098.853292483065</v>
      </c>
      <c r="H96" s="1">
        <f>+SUM('O and M Alloc.'!L432:L439)+SUM('O and M Alloc.'!L445:L451)</f>
        <v>1375.9534148516509</v>
      </c>
      <c r="I96" s="1">
        <f>+SUM('O and M Alloc.'!M432:M439)+SUM('O and M Alloc.'!M445:M451)</f>
        <v>38229.932859577268</v>
      </c>
      <c r="J96" s="1">
        <f>+SUM('O and M Alloc.'!N432:N439)+SUM('O and M Alloc.'!N445:N451)</f>
        <v>43116.980120474203</v>
      </c>
      <c r="K96" s="1">
        <f>+SUM('O and M Alloc.'!O432:O439)+SUM('O and M Alloc.'!O445:O451)</f>
        <v>0</v>
      </c>
      <c r="L96" s="1">
        <f>+SUM('O and M Alloc.'!P432:P439)+SUM('O and M Alloc.'!P445:P451)</f>
        <v>0</v>
      </c>
      <c r="M96" s="1">
        <f>+SUM('O and M Alloc.'!Q432:Q439)+SUM('O and M Alloc.'!Q445:Q451)</f>
        <v>0</v>
      </c>
      <c r="N96" s="1">
        <f>+SUM('O and M Alloc.'!R432:R439)+SUM('O and M Alloc.'!R445:R451)</f>
        <v>0</v>
      </c>
      <c r="O96" s="1">
        <f>+SUM('O and M Alloc.'!S432:S439)+SUM('O and M Alloc.'!S445:S451)</f>
        <v>0</v>
      </c>
      <c r="P96" s="1">
        <f>+SUM('O and M Alloc.'!T432:T439)+SUM('O and M Alloc.'!T445:T451)</f>
        <v>0</v>
      </c>
      <c r="Q96" s="1">
        <f>+SUM('O and M Alloc.'!U432:U439)+SUM('O and M Alloc.'!U445:U451)</f>
        <v>0</v>
      </c>
      <c r="R96" s="1">
        <f>+SUM('O and M Alloc.'!V432:V439)+SUM('O and M Alloc.'!V445:V451)</f>
        <v>0</v>
      </c>
      <c r="S96" s="22"/>
      <c r="T96" s="24"/>
      <c r="U96" s="24"/>
      <c r="V96" s="24"/>
      <c r="W96" s="24"/>
      <c r="X96" s="24"/>
    </row>
    <row r="97" spans="1:24">
      <c r="A97" s="25">
        <v>10.6</v>
      </c>
      <c r="B97" s="26"/>
      <c r="C97" s="23" t="s">
        <v>240</v>
      </c>
      <c r="D97" s="27" t="s">
        <v>22</v>
      </c>
      <c r="E97" s="28">
        <f>SUM(F97:S97)</f>
        <v>1</v>
      </c>
      <c r="F97" s="28">
        <f t="shared" ref="F97:R97" si="35">IF($E96=0,0,F96/$E96)</f>
        <v>0.30707993882060691</v>
      </c>
      <c r="G97" s="28">
        <f t="shared" si="35"/>
        <v>0.20225502220650601</v>
      </c>
      <c r="H97" s="28">
        <f t="shared" si="35"/>
        <v>8.161373817731488E-3</v>
      </c>
      <c r="I97" s="28">
        <f t="shared" si="35"/>
        <v>0.22675823885173174</v>
      </c>
      <c r="J97" s="28">
        <f t="shared" si="35"/>
        <v>0.25574542630342384</v>
      </c>
      <c r="K97" s="28">
        <f t="shared" si="35"/>
        <v>0</v>
      </c>
      <c r="L97" s="28">
        <f t="shared" si="35"/>
        <v>0</v>
      </c>
      <c r="M97" s="28">
        <f t="shared" si="35"/>
        <v>0</v>
      </c>
      <c r="N97" s="28">
        <f t="shared" si="35"/>
        <v>0</v>
      </c>
      <c r="O97" s="28">
        <f t="shared" si="35"/>
        <v>0</v>
      </c>
      <c r="P97" s="28">
        <f t="shared" si="35"/>
        <v>0</v>
      </c>
      <c r="Q97" s="28">
        <f t="shared" si="35"/>
        <v>0</v>
      </c>
      <c r="R97" s="28">
        <f t="shared" si="35"/>
        <v>0</v>
      </c>
      <c r="S97" s="31"/>
      <c r="T97" s="24"/>
      <c r="U97" s="24"/>
      <c r="V97" s="24"/>
      <c r="W97" s="24"/>
      <c r="X97" s="24"/>
    </row>
    <row r="98" spans="1:24">
      <c r="A98" s="25"/>
      <c r="B98" s="26"/>
      <c r="C98" s="30"/>
      <c r="D98" s="26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>
      <c r="A99" s="25"/>
      <c r="B99" s="26"/>
      <c r="C99" s="22" t="s">
        <v>136</v>
      </c>
      <c r="D99" s="27" t="s">
        <v>60</v>
      </c>
      <c r="E99" s="24">
        <f>SUM(F99:S99)</f>
        <v>519263016.12341785</v>
      </c>
      <c r="F99" s="10">
        <f>+F102+F105+F108</f>
        <v>356667641.58959913</v>
      </c>
      <c r="G99" s="10">
        <f t="shared" ref="G99:R99" si="36">+G102+G105+G108</f>
        <v>92227312.076920003</v>
      </c>
      <c r="H99" s="10">
        <f t="shared" si="36"/>
        <v>1425159.0421689383</v>
      </c>
      <c r="I99" s="10">
        <f t="shared" si="36"/>
        <v>36110159.16424983</v>
      </c>
      <c r="J99" s="10">
        <f t="shared" si="36"/>
        <v>32832744.250479911</v>
      </c>
      <c r="K99" s="10">
        <f t="shared" si="36"/>
        <v>0</v>
      </c>
      <c r="L99" s="10">
        <f t="shared" si="36"/>
        <v>0</v>
      </c>
      <c r="M99" s="10">
        <f t="shared" si="36"/>
        <v>0</v>
      </c>
      <c r="N99" s="10">
        <f t="shared" si="36"/>
        <v>0</v>
      </c>
      <c r="O99" s="10">
        <f t="shared" si="36"/>
        <v>0</v>
      </c>
      <c r="P99" s="10">
        <f t="shared" si="36"/>
        <v>0</v>
      </c>
      <c r="Q99" s="10">
        <f t="shared" si="36"/>
        <v>0</v>
      </c>
      <c r="R99" s="10">
        <f t="shared" si="36"/>
        <v>0</v>
      </c>
      <c r="S99" s="10"/>
      <c r="T99" s="24"/>
      <c r="U99" s="24"/>
      <c r="V99" s="24"/>
      <c r="W99" s="24"/>
      <c r="X99" s="24"/>
    </row>
    <row r="100" spans="1:24">
      <c r="A100" s="25">
        <v>11</v>
      </c>
      <c r="B100" s="26"/>
      <c r="C100" s="23" t="s">
        <v>241</v>
      </c>
      <c r="D100" s="27" t="s">
        <v>22</v>
      </c>
      <c r="E100" s="28">
        <f>SUM(F100:S100)</f>
        <v>1</v>
      </c>
      <c r="F100" s="28">
        <f t="shared" ref="F100:R100" si="37">IF($E99=0,0,F99/$E99)</f>
        <v>0.68687279955410263</v>
      </c>
      <c r="G100" s="28">
        <f t="shared" si="37"/>
        <v>0.17761194079533582</v>
      </c>
      <c r="H100" s="28">
        <f t="shared" si="37"/>
        <v>2.744580295374258E-3</v>
      </c>
      <c r="I100" s="28">
        <f t="shared" si="37"/>
        <v>6.9541172860397224E-2</v>
      </c>
      <c r="J100" s="28">
        <f t="shared" si="37"/>
        <v>6.3229506494790033E-2</v>
      </c>
      <c r="K100" s="28">
        <f t="shared" si="37"/>
        <v>0</v>
      </c>
      <c r="L100" s="28">
        <f t="shared" si="37"/>
        <v>0</v>
      </c>
      <c r="M100" s="28">
        <f t="shared" si="37"/>
        <v>0</v>
      </c>
      <c r="N100" s="28">
        <f t="shared" si="37"/>
        <v>0</v>
      </c>
      <c r="O100" s="28">
        <f t="shared" si="37"/>
        <v>0</v>
      </c>
      <c r="P100" s="28">
        <f t="shared" si="37"/>
        <v>0</v>
      </c>
      <c r="Q100" s="28">
        <f t="shared" si="37"/>
        <v>0</v>
      </c>
      <c r="R100" s="28">
        <f t="shared" si="37"/>
        <v>0</v>
      </c>
      <c r="S100" s="28"/>
      <c r="T100" s="24"/>
      <c r="U100" s="24"/>
      <c r="V100" s="24"/>
      <c r="W100" s="24"/>
      <c r="X100" s="24"/>
    </row>
    <row r="101" spans="1:24">
      <c r="A101" s="25"/>
      <c r="B101" s="26"/>
      <c r="D101" s="26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:24">
      <c r="A102" s="25"/>
      <c r="B102" s="26"/>
      <c r="C102" s="22" t="s">
        <v>136</v>
      </c>
      <c r="D102" s="27" t="s">
        <v>60</v>
      </c>
      <c r="E102" s="24">
        <f>SUM(F102:S102)</f>
        <v>271534807.53283298</v>
      </c>
      <c r="F102" s="1">
        <f>+SUM('Plant Alloc.'!J78:J80)+'Plant Alloc.'!J86-SUM('Dep.Res. Alloc.'!J78:J80)-'Dep.Res. Alloc.'!J86</f>
        <v>241277299.98380983</v>
      </c>
      <c r="G102" s="1">
        <f>+SUM('Plant Alloc.'!K78:K80)+'Plant Alloc.'!K86-SUM('Dep.Res. Alloc.'!K78:K80)-'Dep.Res. Alloc.'!K86</f>
        <v>29962093.681833051</v>
      </c>
      <c r="H102" s="1">
        <f>+SUM('Plant Alloc.'!L78:L80)+'Plant Alloc.'!L86-SUM('Dep.Res. Alloc.'!L78:L80)-'Dep.Res. Alloc.'!L86</f>
        <v>12123.469976839511</v>
      </c>
      <c r="I102" s="1">
        <f>+SUM('Plant Alloc.'!M78:M80)+'Plant Alloc.'!M86-SUM('Dep.Res. Alloc.'!M78:M80)-'Dep.Res. Alloc.'!M86</f>
        <v>178553.61535151157</v>
      </c>
      <c r="J102" s="1">
        <f>+SUM('Plant Alloc.'!N78:N80)+'Plant Alloc.'!N86-SUM('Dep.Res. Alloc.'!N78:N80)-'Dep.Res. Alloc.'!N86</f>
        <v>104736.78186176816</v>
      </c>
      <c r="K102" s="1">
        <f>+SUM('Plant Alloc.'!O78:O80)+'Plant Alloc.'!O86-SUM('Dep.Res. Alloc.'!O78:O80)-'Dep.Res. Alloc.'!O86</f>
        <v>0</v>
      </c>
      <c r="L102" s="1">
        <f>+SUM('Plant Alloc.'!P78:P80)+'Plant Alloc.'!P86-SUM('Dep.Res. Alloc.'!P78:P80)-'Dep.Res. Alloc.'!P86</f>
        <v>0</v>
      </c>
      <c r="M102" s="1">
        <f>+SUM('Plant Alloc.'!Q78:Q80)+'Plant Alloc.'!Q86-SUM('Dep.Res. Alloc.'!Q78:Q80)-'Dep.Res. Alloc.'!Q86</f>
        <v>0</v>
      </c>
      <c r="N102" s="1">
        <f>+SUM('Plant Alloc.'!R78:R80)+'Plant Alloc.'!R86-SUM('Dep.Res. Alloc.'!R78:R80)-'Dep.Res. Alloc.'!R86</f>
        <v>0</v>
      </c>
      <c r="O102" s="1">
        <f>+SUM('Plant Alloc.'!S78:S80)+'Plant Alloc.'!S86-SUM('Dep.Res. Alloc.'!S78:S80)-'Dep.Res. Alloc.'!S86</f>
        <v>0</v>
      </c>
      <c r="P102" s="1">
        <f>+SUM('Plant Alloc.'!T78:T80)+'Plant Alloc.'!T86-SUM('Dep.Res. Alloc.'!T78:T80)-'Dep.Res. Alloc.'!T86</f>
        <v>0</v>
      </c>
      <c r="Q102" s="1">
        <f>+SUM('Plant Alloc.'!U78:U80)+'Plant Alloc.'!U86-SUM('Dep.Res. Alloc.'!U78:U80)-'Dep.Res. Alloc.'!U86</f>
        <v>0</v>
      </c>
      <c r="R102" s="1">
        <f>+SUM('Plant Alloc.'!V78:V80)+'Plant Alloc.'!V86-SUM('Dep.Res. Alloc.'!V78:V80)-'Dep.Res. Alloc.'!V86</f>
        <v>0</v>
      </c>
      <c r="S102" s="22"/>
      <c r="T102" s="24"/>
      <c r="U102" s="24"/>
      <c r="V102" s="24"/>
      <c r="W102" s="24"/>
      <c r="X102" s="24"/>
    </row>
    <row r="103" spans="1:24">
      <c r="A103" s="25">
        <v>11.2</v>
      </c>
      <c r="B103" s="26"/>
      <c r="C103" s="23" t="s">
        <v>242</v>
      </c>
      <c r="D103" s="27" t="s">
        <v>22</v>
      </c>
      <c r="E103" s="28">
        <f>SUM(F103:S103)</f>
        <v>1</v>
      </c>
      <c r="F103" s="28">
        <f t="shared" ref="F103:R103" si="38">IF($E102=0,0,F102/$E102)</f>
        <v>0.88856858601686073</v>
      </c>
      <c r="G103" s="28">
        <f t="shared" si="38"/>
        <v>0.11034347291998704</v>
      </c>
      <c r="H103" s="28">
        <f t="shared" si="38"/>
        <v>4.4647940671008028E-5</v>
      </c>
      <c r="I103" s="28">
        <f t="shared" si="38"/>
        <v>6.5757173812761201E-4</v>
      </c>
      <c r="J103" s="28">
        <f t="shared" si="38"/>
        <v>3.8572138435365703E-4</v>
      </c>
      <c r="K103" s="28">
        <f t="shared" si="38"/>
        <v>0</v>
      </c>
      <c r="L103" s="28">
        <f t="shared" si="38"/>
        <v>0</v>
      </c>
      <c r="M103" s="28">
        <f t="shared" si="38"/>
        <v>0</v>
      </c>
      <c r="N103" s="28">
        <f t="shared" si="38"/>
        <v>0</v>
      </c>
      <c r="O103" s="28">
        <f t="shared" si="38"/>
        <v>0</v>
      </c>
      <c r="P103" s="28">
        <f t="shared" si="38"/>
        <v>0</v>
      </c>
      <c r="Q103" s="28">
        <f t="shared" si="38"/>
        <v>0</v>
      </c>
      <c r="R103" s="28">
        <f t="shared" si="38"/>
        <v>0</v>
      </c>
      <c r="S103" s="28"/>
      <c r="T103" s="24"/>
      <c r="U103" s="24"/>
      <c r="V103" s="24"/>
      <c r="W103" s="24"/>
      <c r="X103" s="24"/>
    </row>
    <row r="104" spans="1:24">
      <c r="A104" s="25"/>
      <c r="B104" s="26"/>
      <c r="D104" s="26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:24">
      <c r="A105" s="25"/>
      <c r="B105" s="26"/>
      <c r="C105" s="22" t="s">
        <v>136</v>
      </c>
      <c r="D105" s="27" t="s">
        <v>60</v>
      </c>
      <c r="E105" s="24">
        <f>SUM(F105:S105)</f>
        <v>247728208.59058481</v>
      </c>
      <c r="F105" s="22">
        <f>SUM('Plant Alloc.'!J352:J354)+'Plant Alloc.'!J360-SUM('Dep.Res. Alloc.'!J346:J348)-'Dep.Res. Alloc.'!J354</f>
        <v>115390341.60578932</v>
      </c>
      <c r="G105" s="22">
        <f>SUM('Plant Alloc.'!K352:K354)+'Plant Alloc.'!K360-SUM('Dep.Res. Alloc.'!K346:K348)-'Dep.Res. Alloc.'!K354</f>
        <v>62265218.395086944</v>
      </c>
      <c r="H105" s="22">
        <f>SUM('Plant Alloc.'!L352:L354)+'Plant Alloc.'!L360-SUM('Dep.Res. Alloc.'!L346:L348)-'Dep.Res. Alloc.'!L354</f>
        <v>1413035.5721920987</v>
      </c>
      <c r="I105" s="22">
        <f>SUM('Plant Alloc.'!M352:M354)+'Plant Alloc.'!M360-SUM('Dep.Res. Alloc.'!M346:M348)-'Dep.Res. Alloc.'!M354</f>
        <v>35931605.548898317</v>
      </c>
      <c r="J105" s="22">
        <f>SUM('Plant Alloc.'!N352:N354)+'Plant Alloc.'!N360-SUM('Dep.Res. Alloc.'!N346:N348)-'Dep.Res. Alloc.'!N354</f>
        <v>32728007.468618143</v>
      </c>
      <c r="K105" s="22">
        <f>SUM('Plant Alloc.'!O352:O354)+'Plant Alloc.'!O360-SUM('Dep.Res. Alloc.'!O346:O348)-'Dep.Res. Alloc.'!O354</f>
        <v>0</v>
      </c>
      <c r="L105" s="22">
        <f>SUM('Plant Alloc.'!P352:P354)+'Plant Alloc.'!P360-SUM('Dep.Res. Alloc.'!P346:P348)-'Dep.Res. Alloc.'!P354</f>
        <v>0</v>
      </c>
      <c r="M105" s="22">
        <f>SUM('Plant Alloc.'!Q352:Q354)+'Plant Alloc.'!Q360-SUM('Dep.Res. Alloc.'!Q346:Q348)-'Dep.Res. Alloc.'!Q354</f>
        <v>0</v>
      </c>
      <c r="N105" s="22">
        <f>SUM('Plant Alloc.'!R352:R354)+'Plant Alloc.'!R360-SUM('Dep.Res. Alloc.'!R346:R348)-'Dep.Res. Alloc.'!R354</f>
        <v>0</v>
      </c>
      <c r="O105" s="22">
        <f>SUM('Plant Alloc.'!S352:S354)+'Plant Alloc.'!S360-SUM('Dep.Res. Alloc.'!S346:S348)-'Dep.Res. Alloc.'!S354</f>
        <v>0</v>
      </c>
      <c r="P105" s="22">
        <f>SUM('Plant Alloc.'!T352:T354)+'Plant Alloc.'!T360-SUM('Dep.Res. Alloc.'!T346:T348)-'Dep.Res. Alloc.'!T354</f>
        <v>0</v>
      </c>
      <c r="Q105" s="22">
        <f>SUM('Plant Alloc.'!U352:U354)+'Plant Alloc.'!U360-SUM('Dep.Res. Alloc.'!U346:U348)-'Dep.Res. Alloc.'!U354</f>
        <v>0</v>
      </c>
      <c r="R105" s="22">
        <f>SUM('Plant Alloc.'!V352:V354)+'Plant Alloc.'!V360-SUM('Dep.Res. Alloc.'!V346:V348)-'Dep.Res. Alloc.'!V354</f>
        <v>0</v>
      </c>
      <c r="S105" s="22"/>
      <c r="T105" s="24"/>
      <c r="U105" s="24"/>
      <c r="V105" s="24"/>
      <c r="W105" s="24"/>
      <c r="X105" s="24"/>
    </row>
    <row r="106" spans="1:24">
      <c r="A106" s="25">
        <v>11.4</v>
      </c>
      <c r="B106" s="26"/>
      <c r="C106" s="23" t="s">
        <v>243</v>
      </c>
      <c r="D106" s="27" t="s">
        <v>22</v>
      </c>
      <c r="E106" s="28">
        <f>SUM(F106:S106)</f>
        <v>0.99999999999999989</v>
      </c>
      <c r="F106" s="28">
        <f t="shared" ref="F106:R106" si="39">IF($E105=0,0,F105/$E105)</f>
        <v>0.46579411469645149</v>
      </c>
      <c r="G106" s="28">
        <f t="shared" si="39"/>
        <v>0.25134488619336587</v>
      </c>
      <c r="H106" s="28">
        <f t="shared" si="39"/>
        <v>5.703975256719322E-3</v>
      </c>
      <c r="I106" s="28">
        <f t="shared" si="39"/>
        <v>0.1450444652763857</v>
      </c>
      <c r="J106" s="28">
        <f t="shared" si="39"/>
        <v>0.13211255857707763</v>
      </c>
      <c r="K106" s="28">
        <f t="shared" si="39"/>
        <v>0</v>
      </c>
      <c r="L106" s="28">
        <f t="shared" si="39"/>
        <v>0</v>
      </c>
      <c r="M106" s="28">
        <f t="shared" si="39"/>
        <v>0</v>
      </c>
      <c r="N106" s="28">
        <f t="shared" si="39"/>
        <v>0</v>
      </c>
      <c r="O106" s="28">
        <f t="shared" si="39"/>
        <v>0</v>
      </c>
      <c r="P106" s="28">
        <f t="shared" si="39"/>
        <v>0</v>
      </c>
      <c r="Q106" s="28">
        <f t="shared" si="39"/>
        <v>0</v>
      </c>
      <c r="R106" s="28">
        <f t="shared" si="39"/>
        <v>0</v>
      </c>
      <c r="S106" s="31"/>
      <c r="T106" s="24"/>
      <c r="U106" s="24"/>
      <c r="V106" s="24"/>
      <c r="W106" s="24"/>
      <c r="X106" s="24"/>
    </row>
    <row r="107" spans="1:24">
      <c r="A107" s="25"/>
      <c r="B107" s="26"/>
      <c r="C107" s="22"/>
      <c r="D107" s="26"/>
      <c r="E107" s="24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4"/>
      <c r="U107" s="24"/>
      <c r="V107" s="24"/>
      <c r="W107" s="24"/>
      <c r="X107" s="24"/>
    </row>
    <row r="108" spans="1:24">
      <c r="A108" s="25"/>
      <c r="B108" s="26"/>
      <c r="C108" s="22" t="s">
        <v>136</v>
      </c>
      <c r="D108" s="27" t="s">
        <v>60</v>
      </c>
      <c r="E108" s="24">
        <f>SUM(F108:S108)</f>
        <v>0</v>
      </c>
      <c r="F108" s="1">
        <f>SUM('Plant Alloc.'!J626:J628)+'Plant Alloc.'!J634-SUM('Dep.Res. Alloc.'!J614:J616)-'Dep.Res. Alloc.'!I622</f>
        <v>0</v>
      </c>
      <c r="G108" s="1">
        <f>SUM('Plant Alloc.'!K626:K628)+'Plant Alloc.'!K634-SUM('Dep.Res. Alloc.'!K614:K616)-'Dep.Res. Alloc.'!J622</f>
        <v>0</v>
      </c>
      <c r="H108" s="1">
        <f>SUM('Plant Alloc.'!L626:L628)+'Plant Alloc.'!L634-SUM('Dep.Res. Alloc.'!L614:L616)-'Dep.Res. Alloc.'!K622</f>
        <v>0</v>
      </c>
      <c r="I108" s="1">
        <f>SUM('Plant Alloc.'!M626:M628)+'Plant Alloc.'!M634-SUM('Dep.Res. Alloc.'!M614:M616)-'Dep.Res. Alloc.'!L622</f>
        <v>0</v>
      </c>
      <c r="J108" s="1">
        <f>SUM('Plant Alloc.'!N626:N628)+'Plant Alloc.'!N634-SUM('Dep.Res. Alloc.'!N614:N616)-'Dep.Res. Alloc.'!M622</f>
        <v>0</v>
      </c>
      <c r="K108" s="1">
        <f>SUM('Plant Alloc.'!O626:O628)+'Plant Alloc.'!O634-SUM('Dep.Res. Alloc.'!O614:O616)-'Dep.Res. Alloc.'!N622</f>
        <v>0</v>
      </c>
      <c r="L108" s="1">
        <f>SUM('Plant Alloc.'!P626:P628)+'Plant Alloc.'!P634-SUM('Dep.Res. Alloc.'!P614:P616)-'Dep.Res. Alloc.'!O622</f>
        <v>0</v>
      </c>
      <c r="M108" s="1">
        <f>SUM('Plant Alloc.'!Q626:Q628)+'Plant Alloc.'!Q634-SUM('Dep.Res. Alloc.'!Q614:Q616)-'Dep.Res. Alloc.'!P622</f>
        <v>0</v>
      </c>
      <c r="N108" s="1">
        <f>SUM('Plant Alloc.'!R626:R628)+'Plant Alloc.'!R634-SUM('Dep.Res. Alloc.'!R614:R616)-'Dep.Res. Alloc.'!Q622</f>
        <v>0</v>
      </c>
      <c r="O108" s="1">
        <f>SUM('Plant Alloc.'!S626:S628)+'Plant Alloc.'!S634-SUM('Dep.Res. Alloc.'!S614:S616)-'Dep.Res. Alloc.'!R622</f>
        <v>0</v>
      </c>
      <c r="P108" s="1">
        <f>SUM('Plant Alloc.'!T626:T628)+'Plant Alloc.'!T634-SUM('Dep.Res. Alloc.'!T614:T616)-'Dep.Res. Alloc.'!S622</f>
        <v>0</v>
      </c>
      <c r="Q108" s="1">
        <f>SUM('Plant Alloc.'!U626:U628)+'Plant Alloc.'!U634-SUM('Dep.Res. Alloc.'!U614:U616)-'Dep.Res. Alloc.'!T622</f>
        <v>0</v>
      </c>
      <c r="R108" s="1">
        <f>SUM('Plant Alloc.'!V626:V628)+'Plant Alloc.'!V634-SUM('Dep.Res. Alloc.'!V614:V616)-'Dep.Res. Alloc.'!U622</f>
        <v>0</v>
      </c>
      <c r="S108" s="22"/>
      <c r="T108" s="24"/>
      <c r="U108" s="24"/>
      <c r="V108" s="24"/>
      <c r="W108" s="24"/>
      <c r="X108" s="24"/>
    </row>
    <row r="109" spans="1:24">
      <c r="A109" s="25">
        <v>11.6</v>
      </c>
      <c r="B109" s="26"/>
      <c r="C109" s="23" t="s">
        <v>244</v>
      </c>
      <c r="D109" s="27" t="s">
        <v>22</v>
      </c>
      <c r="E109" s="28">
        <f>SUM(F109:S109)</f>
        <v>0</v>
      </c>
      <c r="F109" s="28">
        <f t="shared" ref="F109:R109" si="40">IF($E108=0,0,F108/$E108)</f>
        <v>0</v>
      </c>
      <c r="G109" s="28">
        <f t="shared" si="40"/>
        <v>0</v>
      </c>
      <c r="H109" s="28">
        <f t="shared" si="40"/>
        <v>0</v>
      </c>
      <c r="I109" s="28">
        <f t="shared" si="40"/>
        <v>0</v>
      </c>
      <c r="J109" s="28">
        <f t="shared" si="40"/>
        <v>0</v>
      </c>
      <c r="K109" s="28">
        <f t="shared" si="40"/>
        <v>0</v>
      </c>
      <c r="L109" s="28">
        <f t="shared" si="40"/>
        <v>0</v>
      </c>
      <c r="M109" s="28">
        <f t="shared" si="40"/>
        <v>0</v>
      </c>
      <c r="N109" s="28">
        <f t="shared" si="40"/>
        <v>0</v>
      </c>
      <c r="O109" s="28">
        <f t="shared" si="40"/>
        <v>0</v>
      </c>
      <c r="P109" s="28">
        <f t="shared" si="40"/>
        <v>0</v>
      </c>
      <c r="Q109" s="28">
        <f t="shared" si="40"/>
        <v>0</v>
      </c>
      <c r="R109" s="28">
        <f t="shared" si="40"/>
        <v>0</v>
      </c>
      <c r="S109" s="31"/>
      <c r="T109" s="24"/>
      <c r="U109" s="24"/>
      <c r="V109" s="24"/>
      <c r="W109" s="24"/>
      <c r="X109" s="24"/>
    </row>
    <row r="110" spans="1:24">
      <c r="A110" s="25"/>
      <c r="B110" s="26"/>
      <c r="C110" s="30"/>
      <c r="D110" s="26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:24">
      <c r="A111" s="25"/>
      <c r="B111" s="26"/>
      <c r="C111" s="22" t="s">
        <v>136</v>
      </c>
      <c r="D111" s="27" t="s">
        <v>60</v>
      </c>
      <c r="E111" s="24">
        <f>SUM(F111:S111)</f>
        <v>403769688.35646188</v>
      </c>
      <c r="F111" s="10">
        <f>+F114+F117+F120</f>
        <v>245166793.52527446</v>
      </c>
      <c r="G111" s="10">
        <f t="shared" ref="G111:R111" si="41">+G114+G117+G120</f>
        <v>82444020.400288075</v>
      </c>
      <c r="H111" s="10">
        <f t="shared" si="41"/>
        <v>1538832.8649214383</v>
      </c>
      <c r="I111" s="10">
        <f t="shared" si="41"/>
        <v>39065943.030534975</v>
      </c>
      <c r="J111" s="10">
        <f t="shared" si="41"/>
        <v>35554098.535442941</v>
      </c>
      <c r="K111" s="10">
        <f t="shared" si="41"/>
        <v>0</v>
      </c>
      <c r="L111" s="10">
        <f t="shared" si="41"/>
        <v>0</v>
      </c>
      <c r="M111" s="10">
        <f t="shared" si="41"/>
        <v>0</v>
      </c>
      <c r="N111" s="10">
        <f t="shared" si="41"/>
        <v>0</v>
      </c>
      <c r="O111" s="10">
        <f t="shared" si="41"/>
        <v>0</v>
      </c>
      <c r="P111" s="10">
        <f t="shared" si="41"/>
        <v>0</v>
      </c>
      <c r="Q111" s="10">
        <f t="shared" si="41"/>
        <v>0</v>
      </c>
      <c r="R111" s="10">
        <f t="shared" si="41"/>
        <v>0</v>
      </c>
      <c r="S111" s="10"/>
      <c r="T111" s="24"/>
      <c r="U111" s="24"/>
      <c r="V111" s="24"/>
      <c r="W111" s="24"/>
      <c r="X111" s="24"/>
    </row>
    <row r="112" spans="1:24">
      <c r="A112" s="25">
        <v>12</v>
      </c>
      <c r="B112" s="26"/>
      <c r="C112" s="23" t="s">
        <v>245</v>
      </c>
      <c r="D112" s="27" t="s">
        <v>22</v>
      </c>
      <c r="E112" s="28">
        <f>SUM(F112:S112)</f>
        <v>1</v>
      </c>
      <c r="F112" s="28">
        <f t="shared" ref="F112:R112" si="42">IF($E111=0,0,F111/$E111)</f>
        <v>0.60719464733279505</v>
      </c>
      <c r="G112" s="28">
        <f t="shared" si="42"/>
        <v>0.20418575930222785</v>
      </c>
      <c r="H112" s="28">
        <f t="shared" si="42"/>
        <v>3.8111649024106615E-3</v>
      </c>
      <c r="I112" s="28">
        <f t="shared" si="42"/>
        <v>9.6753035596981729E-2</v>
      </c>
      <c r="J112" s="28">
        <f t="shared" si="42"/>
        <v>8.805539286558467E-2</v>
      </c>
      <c r="K112" s="28">
        <f t="shared" si="42"/>
        <v>0</v>
      </c>
      <c r="L112" s="28">
        <f t="shared" si="42"/>
        <v>0</v>
      </c>
      <c r="M112" s="28">
        <f t="shared" si="42"/>
        <v>0</v>
      </c>
      <c r="N112" s="28">
        <f t="shared" si="42"/>
        <v>0</v>
      </c>
      <c r="O112" s="28">
        <f t="shared" si="42"/>
        <v>0</v>
      </c>
      <c r="P112" s="28">
        <f t="shared" si="42"/>
        <v>0</v>
      </c>
      <c r="Q112" s="28">
        <f t="shared" si="42"/>
        <v>0</v>
      </c>
      <c r="R112" s="28">
        <f t="shared" si="42"/>
        <v>0</v>
      </c>
      <c r="S112" s="28"/>
      <c r="T112" s="24"/>
      <c r="U112" s="24"/>
      <c r="V112" s="24"/>
      <c r="W112" s="24"/>
      <c r="X112" s="24"/>
    </row>
    <row r="113" spans="1:24">
      <c r="A113" s="25"/>
      <c r="B113" s="26"/>
      <c r="D113" s="26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:24">
      <c r="A114" s="25"/>
      <c r="B114" s="26"/>
      <c r="C114" s="22" t="s">
        <v>136</v>
      </c>
      <c r="D114" s="27" t="s">
        <v>60</v>
      </c>
      <c r="E114" s="24">
        <f>SUM(F114:S114)</f>
        <v>135044220.66379869</v>
      </c>
      <c r="F114" s="1">
        <f>+SUM('Plant Alloc.'!J70:J85)-SUM('Dep.Res. Alloc.'!J70:J85)</f>
        <v>119996052.20498054</v>
      </c>
      <c r="G114" s="1">
        <f>+SUM('Plant Alloc.'!K70:K85)-SUM('Dep.Res. Alloc.'!K70:K85)</f>
        <v>14901248.305816619</v>
      </c>
      <c r="H114" s="1">
        <f>+SUM('Plant Alloc.'!L70:L85)-SUM('Dep.Res. Alloc.'!L70:L85)</f>
        <v>6029.4463521598</v>
      </c>
      <c r="I114" s="1">
        <f>+SUM('Plant Alloc.'!M70:M85)-SUM('Dep.Res. Alloc.'!M70:M85)</f>
        <v>88801.262905982861</v>
      </c>
      <c r="J114" s="1">
        <f>+SUM('Plant Alloc.'!N70:N85)-SUM('Dep.Res. Alloc.'!N70:N85)</f>
        <v>52089.443743401163</v>
      </c>
      <c r="K114" s="1">
        <f>+SUM('Plant Alloc.'!O70:O85)-SUM('Dep.Res. Alloc.'!O70:O85)</f>
        <v>0</v>
      </c>
      <c r="L114" s="1">
        <f>+SUM('Plant Alloc.'!P70:P85)-SUM('Dep.Res. Alloc.'!P70:P85)</f>
        <v>0</v>
      </c>
      <c r="M114" s="1">
        <f>+SUM('Plant Alloc.'!Q70:Q85)-SUM('Dep.Res. Alloc.'!Q70:Q85)</f>
        <v>0</v>
      </c>
      <c r="N114" s="1">
        <f>+SUM('Plant Alloc.'!R70:R85)-SUM('Dep.Res. Alloc.'!R70:R85)</f>
        <v>0</v>
      </c>
      <c r="O114" s="1">
        <f>+SUM('Plant Alloc.'!S70:S85)-SUM('Dep.Res. Alloc.'!S70:S85)</f>
        <v>0</v>
      </c>
      <c r="P114" s="1">
        <f>+SUM('Plant Alloc.'!T70:T85)-SUM('Dep.Res. Alloc.'!T70:T85)</f>
        <v>0</v>
      </c>
      <c r="Q114" s="1">
        <f>+SUM('Plant Alloc.'!U70:U85)-SUM('Dep.Res. Alloc.'!U70:U85)</f>
        <v>0</v>
      </c>
      <c r="R114" s="1">
        <f>+SUM('Plant Alloc.'!V70:V85)-SUM('Dep.Res. Alloc.'!V70:V85)</f>
        <v>0</v>
      </c>
      <c r="S114" s="22"/>
      <c r="T114" s="24"/>
      <c r="U114" s="24"/>
      <c r="V114" s="24"/>
      <c r="W114" s="24"/>
      <c r="X114" s="24"/>
    </row>
    <row r="115" spans="1:24">
      <c r="A115" s="25">
        <v>12.2</v>
      </c>
      <c r="B115" s="26"/>
      <c r="C115" s="23" t="s">
        <v>246</v>
      </c>
      <c r="D115" s="27" t="s">
        <v>22</v>
      </c>
      <c r="E115" s="28">
        <f>SUM(F115:S115)</f>
        <v>1.0000000000000002</v>
      </c>
      <c r="F115" s="28">
        <f t="shared" ref="F115:R115" si="43">IF($E114=0,0,F114/$E114)</f>
        <v>0.88856858601686084</v>
      </c>
      <c r="G115" s="28">
        <f t="shared" si="43"/>
        <v>0.11034347291998699</v>
      </c>
      <c r="H115" s="28">
        <f t="shared" si="43"/>
        <v>4.4647940671008028E-5</v>
      </c>
      <c r="I115" s="28">
        <f t="shared" si="43"/>
        <v>6.575717381276119E-4</v>
      </c>
      <c r="J115" s="28">
        <f t="shared" si="43"/>
        <v>3.8572138435365698E-4</v>
      </c>
      <c r="K115" s="28">
        <f t="shared" si="43"/>
        <v>0</v>
      </c>
      <c r="L115" s="28">
        <f t="shared" si="43"/>
        <v>0</v>
      </c>
      <c r="M115" s="28">
        <f t="shared" si="43"/>
        <v>0</v>
      </c>
      <c r="N115" s="28">
        <f t="shared" si="43"/>
        <v>0</v>
      </c>
      <c r="O115" s="28">
        <f t="shared" si="43"/>
        <v>0</v>
      </c>
      <c r="P115" s="28">
        <f t="shared" si="43"/>
        <v>0</v>
      </c>
      <c r="Q115" s="28">
        <f t="shared" si="43"/>
        <v>0</v>
      </c>
      <c r="R115" s="28">
        <f t="shared" si="43"/>
        <v>0</v>
      </c>
      <c r="S115" s="28"/>
      <c r="T115" s="24"/>
      <c r="U115" s="24"/>
      <c r="V115" s="24"/>
      <c r="W115" s="24"/>
      <c r="X115" s="24"/>
    </row>
    <row r="116" spans="1:24">
      <c r="A116" s="25"/>
      <c r="B116" s="26"/>
      <c r="D116" s="26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:24">
      <c r="A117" s="25"/>
      <c r="B117" s="26"/>
      <c r="C117" s="22" t="s">
        <v>136</v>
      </c>
      <c r="D117" s="27" t="s">
        <v>60</v>
      </c>
      <c r="E117" s="24">
        <f>SUM(F117:S117)</f>
        <v>268725467.69266319</v>
      </c>
      <c r="F117" s="22">
        <f>SUM('Plant Alloc.'!J344:J359)-SUM('Dep.Res. Alloc.'!J338:J353)</f>
        <v>125170741.3202939</v>
      </c>
      <c r="G117" s="22">
        <f>SUM('Plant Alloc.'!K344:K359)-SUM('Dep.Res. Alloc.'!K338:K353)</f>
        <v>67542772.094471455</v>
      </c>
      <c r="H117" s="22">
        <f>SUM('Plant Alloc.'!L344:L359)-SUM('Dep.Res. Alloc.'!L338:L353)</f>
        <v>1532803.4185692784</v>
      </c>
      <c r="I117" s="22">
        <f>SUM('Plant Alloc.'!M344:M359)-SUM('Dep.Res. Alloc.'!M338:M353)</f>
        <v>38977141.76762899</v>
      </c>
      <c r="J117" s="22">
        <f>SUM('Plant Alloc.'!N344:N359)-SUM('Dep.Res. Alloc.'!N338:N353)</f>
        <v>35502009.091699541</v>
      </c>
      <c r="K117" s="22">
        <f>SUM('Plant Alloc.'!O344:O359)-SUM('Dep.Res. Alloc.'!O338:O353)</f>
        <v>0</v>
      </c>
      <c r="L117" s="22">
        <f>SUM('Plant Alloc.'!P344:P359)-SUM('Dep.Res. Alloc.'!P338:P353)</f>
        <v>0</v>
      </c>
      <c r="M117" s="22">
        <f>SUM('Plant Alloc.'!Q344:Q359)-SUM('Dep.Res. Alloc.'!Q338:Q353)</f>
        <v>0</v>
      </c>
      <c r="N117" s="22">
        <f>SUM('Plant Alloc.'!R344:R359)-SUM('Dep.Res. Alloc.'!R338:R353)</f>
        <v>0</v>
      </c>
      <c r="O117" s="22">
        <f>SUM('Plant Alloc.'!S344:S359)-SUM('Dep.Res. Alloc.'!S338:S353)</f>
        <v>0</v>
      </c>
      <c r="P117" s="22">
        <f>SUM('Plant Alloc.'!T344:T359)-SUM('Dep.Res. Alloc.'!T338:T353)</f>
        <v>0</v>
      </c>
      <c r="Q117" s="22">
        <f>SUM('Plant Alloc.'!U344:U359)-SUM('Dep.Res. Alloc.'!U338:U353)</f>
        <v>0</v>
      </c>
      <c r="R117" s="22">
        <f>SUM('Plant Alloc.'!V344:V359)-SUM('Dep.Res. Alloc.'!V338:V353)</f>
        <v>0</v>
      </c>
      <c r="S117" s="22"/>
      <c r="T117" s="24"/>
      <c r="U117" s="24"/>
      <c r="V117" s="24"/>
      <c r="W117" s="24"/>
      <c r="X117" s="24"/>
    </row>
    <row r="118" spans="1:24">
      <c r="A118" s="25">
        <v>12.4</v>
      </c>
      <c r="B118" s="26"/>
      <c r="C118" s="23" t="s">
        <v>247</v>
      </c>
      <c r="D118" s="27" t="s">
        <v>22</v>
      </c>
      <c r="E118" s="28">
        <f>SUM(F118:S118)</f>
        <v>0.99999999999999989</v>
      </c>
      <c r="F118" s="28">
        <f t="shared" ref="F118:R118" si="44">IF($E117=0,0,F117/$E117)</f>
        <v>0.46579411469645138</v>
      </c>
      <c r="G118" s="28">
        <f t="shared" si="44"/>
        <v>0.25134488619336592</v>
      </c>
      <c r="H118" s="28">
        <f t="shared" si="44"/>
        <v>5.703975256719322E-3</v>
      </c>
      <c r="I118" s="28">
        <f t="shared" si="44"/>
        <v>0.14504446527638568</v>
      </c>
      <c r="J118" s="28">
        <f t="shared" si="44"/>
        <v>0.1321125585770776</v>
      </c>
      <c r="K118" s="28">
        <f t="shared" si="44"/>
        <v>0</v>
      </c>
      <c r="L118" s="28">
        <f t="shared" si="44"/>
        <v>0</v>
      </c>
      <c r="M118" s="28">
        <f t="shared" si="44"/>
        <v>0</v>
      </c>
      <c r="N118" s="28">
        <f t="shared" si="44"/>
        <v>0</v>
      </c>
      <c r="O118" s="28">
        <f t="shared" si="44"/>
        <v>0</v>
      </c>
      <c r="P118" s="28">
        <f t="shared" si="44"/>
        <v>0</v>
      </c>
      <c r="Q118" s="28">
        <f t="shared" si="44"/>
        <v>0</v>
      </c>
      <c r="R118" s="28">
        <f t="shared" si="44"/>
        <v>0</v>
      </c>
      <c r="S118" s="31"/>
      <c r="T118" s="24"/>
      <c r="U118" s="24"/>
      <c r="V118" s="24"/>
      <c r="W118" s="24"/>
      <c r="X118" s="24"/>
    </row>
    <row r="119" spans="1:24">
      <c r="A119" s="25"/>
      <c r="B119" s="26"/>
      <c r="C119" s="22"/>
      <c r="D119" s="26"/>
      <c r="E119" s="24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4"/>
      <c r="U119" s="24"/>
      <c r="V119" s="24"/>
      <c r="W119" s="24"/>
      <c r="X119" s="24"/>
    </row>
    <row r="120" spans="1:24">
      <c r="A120" s="25"/>
      <c r="B120" s="26"/>
      <c r="C120" s="22" t="s">
        <v>136</v>
      </c>
      <c r="D120" s="27" t="s">
        <v>60</v>
      </c>
      <c r="E120" s="24">
        <f>SUM(F120:S120)</f>
        <v>0</v>
      </c>
      <c r="F120" s="1">
        <f>+SUM('Plant Alloc.'!J618:J633)-SUM('Dep.Res. Alloc.'!J606:J621)</f>
        <v>0</v>
      </c>
      <c r="G120" s="1">
        <f>+SUM('Plant Alloc.'!K618:K633)-SUM('Dep.Res. Alloc.'!K606:K621)</f>
        <v>0</v>
      </c>
      <c r="H120" s="1">
        <f>+SUM('Plant Alloc.'!L618:L633)-SUM('Dep.Res. Alloc.'!L606:L621)</f>
        <v>0</v>
      </c>
      <c r="I120" s="1">
        <f>+SUM('Plant Alloc.'!M618:M633)-SUM('Dep.Res. Alloc.'!M606:M621)</f>
        <v>0</v>
      </c>
      <c r="J120" s="1">
        <f>+SUM('Plant Alloc.'!N618:N633)-SUM('Dep.Res. Alloc.'!N606:N621)</f>
        <v>0</v>
      </c>
      <c r="K120" s="1">
        <f>+SUM('Plant Alloc.'!O618:O633)-SUM('Dep.Res. Alloc.'!O606:O621)</f>
        <v>0</v>
      </c>
      <c r="L120" s="1">
        <f>+SUM('Plant Alloc.'!P618:P633)-SUM('Dep.Res. Alloc.'!P606:P621)</f>
        <v>0</v>
      </c>
      <c r="M120" s="1">
        <f>+SUM('Plant Alloc.'!Q618:Q633)-SUM('Dep.Res. Alloc.'!Q606:Q621)</f>
        <v>0</v>
      </c>
      <c r="N120" s="1">
        <f>+SUM('Plant Alloc.'!R618:R633)-SUM('Dep.Res. Alloc.'!R606:R621)</f>
        <v>0</v>
      </c>
      <c r="O120" s="1">
        <f>+SUM('Plant Alloc.'!S618:S633)-SUM('Dep.Res. Alloc.'!S606:S621)</f>
        <v>0</v>
      </c>
      <c r="P120" s="1">
        <f>+SUM('Plant Alloc.'!T618:T633)-SUM('Dep.Res. Alloc.'!T606:T621)</f>
        <v>0</v>
      </c>
      <c r="Q120" s="1">
        <f>+SUM('Plant Alloc.'!U618:U633)-SUM('Dep.Res. Alloc.'!U606:U621)</f>
        <v>0</v>
      </c>
      <c r="R120" s="1">
        <f>+SUM('Plant Alloc.'!V618:V633)-SUM('Dep.Res. Alloc.'!V606:V621)</f>
        <v>0</v>
      </c>
      <c r="S120" s="22"/>
      <c r="T120" s="24"/>
      <c r="U120" s="24"/>
      <c r="V120" s="24"/>
      <c r="W120" s="24"/>
      <c r="X120" s="24"/>
    </row>
    <row r="121" spans="1:24">
      <c r="A121" s="25">
        <v>12.6</v>
      </c>
      <c r="B121" s="26"/>
      <c r="C121" s="23" t="s">
        <v>248</v>
      </c>
      <c r="D121" s="27" t="s">
        <v>22</v>
      </c>
      <c r="E121" s="28">
        <f>SUM(F121:S121)</f>
        <v>0</v>
      </c>
      <c r="F121" s="28">
        <f t="shared" ref="F121:R121" si="45">IF($E120=0,0,F120/$E120)</f>
        <v>0</v>
      </c>
      <c r="G121" s="28">
        <f t="shared" si="45"/>
        <v>0</v>
      </c>
      <c r="H121" s="28">
        <f t="shared" si="45"/>
        <v>0</v>
      </c>
      <c r="I121" s="28">
        <f t="shared" si="45"/>
        <v>0</v>
      </c>
      <c r="J121" s="28">
        <f t="shared" si="45"/>
        <v>0</v>
      </c>
      <c r="K121" s="28">
        <f t="shared" si="45"/>
        <v>0</v>
      </c>
      <c r="L121" s="28">
        <f t="shared" si="45"/>
        <v>0</v>
      </c>
      <c r="M121" s="28">
        <f t="shared" si="45"/>
        <v>0</v>
      </c>
      <c r="N121" s="28">
        <f t="shared" si="45"/>
        <v>0</v>
      </c>
      <c r="O121" s="28">
        <f t="shared" si="45"/>
        <v>0</v>
      </c>
      <c r="P121" s="28">
        <f t="shared" si="45"/>
        <v>0</v>
      </c>
      <c r="Q121" s="28">
        <f t="shared" si="45"/>
        <v>0</v>
      </c>
      <c r="R121" s="28">
        <f t="shared" si="45"/>
        <v>0</v>
      </c>
      <c r="S121" s="31"/>
      <c r="T121" s="24"/>
      <c r="U121" s="24"/>
      <c r="V121" s="24"/>
      <c r="W121" s="24"/>
      <c r="X121" s="24"/>
    </row>
    <row r="122" spans="1:24">
      <c r="A122" s="25"/>
      <c r="B122" s="26"/>
      <c r="C122" s="30"/>
      <c r="D122" s="26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:24">
      <c r="A123" s="25"/>
      <c r="B123" s="26"/>
      <c r="C123" s="22" t="s">
        <v>136</v>
      </c>
      <c r="D123" s="27" t="s">
        <v>60</v>
      </c>
      <c r="E123" s="24">
        <f>SUM(F123:S123)</f>
        <v>73623119.519950047</v>
      </c>
      <c r="F123" s="10">
        <f>+F126+F129+F132</f>
        <v>47214447.09917675</v>
      </c>
      <c r="G123" s="10">
        <f t="shared" ref="G123:R123" si="46">+G126+G129+G132</f>
        <v>24719553.211858846</v>
      </c>
      <c r="H123" s="10">
        <f t="shared" si="46"/>
        <v>69319.650466503692</v>
      </c>
      <c r="I123" s="10">
        <f t="shared" si="46"/>
        <v>1020934.949263097</v>
      </c>
      <c r="J123" s="10">
        <f t="shared" si="46"/>
        <v>598864.60918484628</v>
      </c>
      <c r="K123" s="10">
        <f t="shared" si="46"/>
        <v>0</v>
      </c>
      <c r="L123" s="10">
        <f t="shared" si="46"/>
        <v>0</v>
      </c>
      <c r="M123" s="10">
        <f t="shared" si="46"/>
        <v>0</v>
      </c>
      <c r="N123" s="10">
        <f t="shared" si="46"/>
        <v>0</v>
      </c>
      <c r="O123" s="10">
        <f t="shared" si="46"/>
        <v>0</v>
      </c>
      <c r="P123" s="10">
        <f t="shared" si="46"/>
        <v>0</v>
      </c>
      <c r="Q123" s="10">
        <f t="shared" si="46"/>
        <v>0</v>
      </c>
      <c r="R123" s="10">
        <f t="shared" si="46"/>
        <v>0</v>
      </c>
      <c r="S123" s="10"/>
      <c r="T123" s="24"/>
      <c r="U123" s="24"/>
      <c r="V123" s="24"/>
      <c r="W123" s="24"/>
      <c r="X123" s="24"/>
    </row>
    <row r="124" spans="1:24">
      <c r="A124" s="25">
        <v>13</v>
      </c>
      <c r="B124" s="26"/>
      <c r="C124" s="23" t="s">
        <v>249</v>
      </c>
      <c r="D124" s="27" t="s">
        <v>22</v>
      </c>
      <c r="E124" s="28">
        <f>SUM(F124:S124)</f>
        <v>1</v>
      </c>
      <c r="F124" s="28">
        <f t="shared" ref="F124:R124" si="47">IF($E123=0,0,F123/$E123)</f>
        <v>0.64129919252311496</v>
      </c>
      <c r="G124" s="28">
        <f t="shared" si="47"/>
        <v>0.33575802510189012</v>
      </c>
      <c r="H124" s="28">
        <f t="shared" si="47"/>
        <v>9.4154731446444314E-4</v>
      </c>
      <c r="I124" s="28">
        <f t="shared" si="47"/>
        <v>1.3867042797425188E-2</v>
      </c>
      <c r="J124" s="28">
        <f t="shared" si="47"/>
        <v>8.1341922631051888E-3</v>
      </c>
      <c r="K124" s="28">
        <f t="shared" si="47"/>
        <v>0</v>
      </c>
      <c r="L124" s="28">
        <f t="shared" si="47"/>
        <v>0</v>
      </c>
      <c r="M124" s="28">
        <f t="shared" si="47"/>
        <v>0</v>
      </c>
      <c r="N124" s="28">
        <f t="shared" si="47"/>
        <v>0</v>
      </c>
      <c r="O124" s="28">
        <f t="shared" si="47"/>
        <v>0</v>
      </c>
      <c r="P124" s="28">
        <f t="shared" si="47"/>
        <v>0</v>
      </c>
      <c r="Q124" s="28">
        <f t="shared" si="47"/>
        <v>0</v>
      </c>
      <c r="R124" s="28">
        <f t="shared" si="47"/>
        <v>0</v>
      </c>
      <c r="S124" s="28"/>
      <c r="T124" s="24"/>
      <c r="U124" s="24"/>
      <c r="V124" s="24"/>
      <c r="W124" s="24"/>
      <c r="X124" s="24"/>
    </row>
    <row r="125" spans="1:24">
      <c r="A125" s="25"/>
      <c r="B125" s="26"/>
      <c r="D125" s="26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</row>
    <row r="126" spans="1:24">
      <c r="A126" s="25"/>
      <c r="B126" s="26"/>
      <c r="C126" s="22" t="s">
        <v>136</v>
      </c>
      <c r="D126" s="27" t="s">
        <v>60</v>
      </c>
      <c r="E126" s="24">
        <f>SUM(F126:S126)</f>
        <v>73623119.519950047</v>
      </c>
      <c r="F126" s="1">
        <f>+SUM('Plant Alloc.'!J87:J89)-SUM('Dep.Res. Alloc.'!J87:J89)</f>
        <v>47214447.09917675</v>
      </c>
      <c r="G126" s="1">
        <f>+SUM('Plant Alloc.'!K87:K89)-SUM('Dep.Res. Alloc.'!K87:K89)</f>
        <v>24719553.211858846</v>
      </c>
      <c r="H126" s="1">
        <f>+SUM('Plant Alloc.'!L87:L89)-SUM('Dep.Res. Alloc.'!L87:L89)</f>
        <v>69319.650466503692</v>
      </c>
      <c r="I126" s="1">
        <f>+SUM('Plant Alloc.'!M87:M89)-SUM('Dep.Res. Alloc.'!M87:M89)</f>
        <v>1020934.949263097</v>
      </c>
      <c r="J126" s="1">
        <f>+SUM('Plant Alloc.'!N87:N89)-SUM('Dep.Res. Alloc.'!N87:N89)</f>
        <v>598864.60918484628</v>
      </c>
      <c r="K126" s="1">
        <f>+SUM('Plant Alloc.'!O87:O89)-SUM('Dep.Res. Alloc.'!O87:O89)</f>
        <v>0</v>
      </c>
      <c r="L126" s="1">
        <f>+SUM('Plant Alloc.'!P87:P89)-SUM('Dep.Res. Alloc.'!P87:P89)</f>
        <v>0</v>
      </c>
      <c r="M126" s="1">
        <f>+SUM('Plant Alloc.'!Q87:Q89)-SUM('Dep.Res. Alloc.'!Q87:Q89)</f>
        <v>0</v>
      </c>
      <c r="N126" s="1">
        <f>+SUM('Plant Alloc.'!R87:R89)-SUM('Dep.Res. Alloc.'!R87:R89)</f>
        <v>0</v>
      </c>
      <c r="O126" s="1">
        <f>+SUM('Plant Alloc.'!S87:S89)-SUM('Dep.Res. Alloc.'!S87:S89)</f>
        <v>0</v>
      </c>
      <c r="P126" s="1">
        <f>+SUM('Plant Alloc.'!T87:T89)-SUM('Dep.Res. Alloc.'!T87:T89)</f>
        <v>0</v>
      </c>
      <c r="Q126" s="1">
        <f>+SUM('Plant Alloc.'!U87:U89)-SUM('Dep.Res. Alloc.'!U87:U89)</f>
        <v>0</v>
      </c>
      <c r="R126" s="1">
        <f>+SUM('Plant Alloc.'!V87:V89)-SUM('Dep.Res. Alloc.'!V87:V89)</f>
        <v>0</v>
      </c>
      <c r="S126" s="22"/>
      <c r="T126" s="24"/>
      <c r="U126" s="24"/>
      <c r="V126" s="24"/>
      <c r="W126" s="24"/>
      <c r="X126" s="24"/>
    </row>
    <row r="127" spans="1:24">
      <c r="A127" s="25">
        <v>13.2</v>
      </c>
      <c r="B127" s="26"/>
      <c r="C127" s="23" t="s">
        <v>250</v>
      </c>
      <c r="D127" s="27" t="s">
        <v>22</v>
      </c>
      <c r="E127" s="28">
        <f>SUM(F127:S127)</f>
        <v>1</v>
      </c>
      <c r="F127" s="28">
        <f t="shared" ref="F127:R127" si="48">IF($E126=0,0,F126/$E126)</f>
        <v>0.64129919252311496</v>
      </c>
      <c r="G127" s="28">
        <f t="shared" si="48"/>
        <v>0.33575802510189012</v>
      </c>
      <c r="H127" s="28">
        <f t="shared" si="48"/>
        <v>9.4154731446444314E-4</v>
      </c>
      <c r="I127" s="28">
        <f t="shared" si="48"/>
        <v>1.3867042797425188E-2</v>
      </c>
      <c r="J127" s="28">
        <f t="shared" si="48"/>
        <v>8.1341922631051888E-3</v>
      </c>
      <c r="K127" s="28">
        <f t="shared" si="48"/>
        <v>0</v>
      </c>
      <c r="L127" s="28">
        <f t="shared" si="48"/>
        <v>0</v>
      </c>
      <c r="M127" s="28">
        <f t="shared" si="48"/>
        <v>0</v>
      </c>
      <c r="N127" s="28">
        <f t="shared" si="48"/>
        <v>0</v>
      </c>
      <c r="O127" s="28">
        <f t="shared" si="48"/>
        <v>0</v>
      </c>
      <c r="P127" s="28">
        <f t="shared" si="48"/>
        <v>0</v>
      </c>
      <c r="Q127" s="28">
        <f t="shared" si="48"/>
        <v>0</v>
      </c>
      <c r="R127" s="28">
        <f t="shared" si="48"/>
        <v>0</v>
      </c>
      <c r="S127" s="28"/>
      <c r="T127" s="24"/>
      <c r="U127" s="24"/>
      <c r="V127" s="24"/>
      <c r="W127" s="24"/>
      <c r="X127" s="24"/>
    </row>
    <row r="128" spans="1:24">
      <c r="A128" s="25"/>
      <c r="B128" s="26"/>
      <c r="D128" s="26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</row>
    <row r="129" spans="1:24">
      <c r="A129" s="25"/>
      <c r="B129" s="26"/>
      <c r="C129" s="22" t="s">
        <v>136</v>
      </c>
      <c r="D129" s="27" t="s">
        <v>60</v>
      </c>
      <c r="E129" s="24">
        <f>SUM(F129:S129)</f>
        <v>0</v>
      </c>
      <c r="F129" s="22">
        <f>+SUM('Plant Alloc.'!J361:J363)-SUM('Dep.Res. Alloc.'!J355:J357)</f>
        <v>0</v>
      </c>
      <c r="G129" s="22">
        <f>+SUM('Plant Alloc.'!K361:K363)-SUM('Dep.Res. Alloc.'!K355:K357)</f>
        <v>0</v>
      </c>
      <c r="H129" s="22">
        <f>+SUM('Plant Alloc.'!L361:L363)-SUM('Dep.Res. Alloc.'!L355:L357)</f>
        <v>0</v>
      </c>
      <c r="I129" s="22">
        <f>+SUM('Plant Alloc.'!M361:M363)-SUM('Dep.Res. Alloc.'!M355:M357)</f>
        <v>0</v>
      </c>
      <c r="J129" s="22">
        <f>+SUM('Plant Alloc.'!N361:N363)-SUM('Dep.Res. Alloc.'!N355:N357)</f>
        <v>0</v>
      </c>
      <c r="K129" s="22">
        <f>+SUM('Plant Alloc.'!O361:O363)-SUM('Dep.Res. Alloc.'!O355:O357)</f>
        <v>0</v>
      </c>
      <c r="L129" s="22">
        <f>+SUM('Plant Alloc.'!P361:P363)-SUM('Dep.Res. Alloc.'!P355:P357)</f>
        <v>0</v>
      </c>
      <c r="M129" s="22">
        <f>+SUM('Plant Alloc.'!Q361:Q363)-SUM('Dep.Res. Alloc.'!Q355:Q357)</f>
        <v>0</v>
      </c>
      <c r="N129" s="22">
        <f>+SUM('Plant Alloc.'!R361:R363)-SUM('Dep.Res. Alloc.'!R355:R357)</f>
        <v>0</v>
      </c>
      <c r="O129" s="22">
        <f>+SUM('Plant Alloc.'!S361:S363)-SUM('Dep.Res. Alloc.'!S355:S357)</f>
        <v>0</v>
      </c>
      <c r="P129" s="22">
        <f>+SUM('Plant Alloc.'!T361:T363)-SUM('Dep.Res. Alloc.'!T355:T357)</f>
        <v>0</v>
      </c>
      <c r="Q129" s="22">
        <f>+SUM('Plant Alloc.'!U361:U363)-SUM('Dep.Res. Alloc.'!U355:U357)</f>
        <v>0</v>
      </c>
      <c r="R129" s="22">
        <f>+SUM('Plant Alloc.'!V361:V363)-SUM('Dep.Res. Alloc.'!V355:V357)</f>
        <v>0</v>
      </c>
      <c r="S129" s="22"/>
      <c r="T129" s="24"/>
      <c r="U129" s="24"/>
      <c r="V129" s="24"/>
      <c r="W129" s="24"/>
      <c r="X129" s="24"/>
    </row>
    <row r="130" spans="1:24">
      <c r="A130" s="25">
        <v>13.4</v>
      </c>
      <c r="B130" s="26"/>
      <c r="C130" s="23" t="s">
        <v>251</v>
      </c>
      <c r="D130" s="27" t="s">
        <v>22</v>
      </c>
      <c r="E130" s="28">
        <f>SUM(F130:S130)</f>
        <v>0</v>
      </c>
      <c r="F130" s="28">
        <f t="shared" ref="F130:R130" si="49">IF($E129=0,0,F129/$E129)</f>
        <v>0</v>
      </c>
      <c r="G130" s="28">
        <f t="shared" si="49"/>
        <v>0</v>
      </c>
      <c r="H130" s="28">
        <f t="shared" si="49"/>
        <v>0</v>
      </c>
      <c r="I130" s="28">
        <f t="shared" si="49"/>
        <v>0</v>
      </c>
      <c r="J130" s="28">
        <f t="shared" si="49"/>
        <v>0</v>
      </c>
      <c r="K130" s="28">
        <f t="shared" si="49"/>
        <v>0</v>
      </c>
      <c r="L130" s="28">
        <f t="shared" si="49"/>
        <v>0</v>
      </c>
      <c r="M130" s="28">
        <f t="shared" si="49"/>
        <v>0</v>
      </c>
      <c r="N130" s="28">
        <f t="shared" si="49"/>
        <v>0</v>
      </c>
      <c r="O130" s="28">
        <f t="shared" si="49"/>
        <v>0</v>
      </c>
      <c r="P130" s="28">
        <f t="shared" si="49"/>
        <v>0</v>
      </c>
      <c r="Q130" s="28">
        <f t="shared" si="49"/>
        <v>0</v>
      </c>
      <c r="R130" s="28">
        <f t="shared" si="49"/>
        <v>0</v>
      </c>
      <c r="S130" s="31"/>
      <c r="T130" s="24"/>
      <c r="U130" s="24"/>
      <c r="V130" s="24"/>
      <c r="W130" s="24"/>
      <c r="X130" s="24"/>
    </row>
    <row r="131" spans="1:24">
      <c r="A131" s="25"/>
      <c r="B131" s="26"/>
      <c r="C131" s="22"/>
      <c r="D131" s="26"/>
      <c r="E131" s="24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4"/>
      <c r="U131" s="24"/>
      <c r="V131" s="24"/>
      <c r="W131" s="24"/>
      <c r="X131" s="24"/>
    </row>
    <row r="132" spans="1:24">
      <c r="A132" s="25"/>
      <c r="B132" s="26"/>
      <c r="C132" s="22" t="s">
        <v>136</v>
      </c>
      <c r="D132" s="27" t="s">
        <v>60</v>
      </c>
      <c r="E132" s="24">
        <f>SUM(F132:S132)</f>
        <v>0</v>
      </c>
      <c r="F132" s="1">
        <f>SUM('Plant Alloc.'!J635:J637)-SUM('Dep.Res. Alloc.'!J623:J625)</f>
        <v>0</v>
      </c>
      <c r="G132" s="1">
        <f>SUM('Plant Alloc.'!K635:K637)-SUM('Dep.Res. Alloc.'!K623:K625)</f>
        <v>0</v>
      </c>
      <c r="H132" s="1">
        <f>SUM('Plant Alloc.'!L635:L637)-SUM('Dep.Res. Alloc.'!L623:L625)</f>
        <v>0</v>
      </c>
      <c r="I132" s="1">
        <f>SUM('Plant Alloc.'!M635:M637)-SUM('Dep.Res. Alloc.'!M623:M625)</f>
        <v>0</v>
      </c>
      <c r="J132" s="1">
        <f>SUM('Plant Alloc.'!N635:N637)-SUM('Dep.Res. Alloc.'!N623:N625)</f>
        <v>0</v>
      </c>
      <c r="K132" s="1">
        <f>SUM('Plant Alloc.'!O635:O637)-SUM('Dep.Res. Alloc.'!O623:O625)</f>
        <v>0</v>
      </c>
      <c r="L132" s="1">
        <f>SUM('Plant Alloc.'!P635:P637)-SUM('Dep.Res. Alloc.'!P623:P625)</f>
        <v>0</v>
      </c>
      <c r="M132" s="1">
        <f>SUM('Plant Alloc.'!Q635:Q637)-SUM('Dep.Res. Alloc.'!Q623:Q625)</f>
        <v>0</v>
      </c>
      <c r="N132" s="1">
        <f>SUM('Plant Alloc.'!R635:R637)-SUM('Dep.Res. Alloc.'!R623:R625)</f>
        <v>0</v>
      </c>
      <c r="O132" s="1">
        <f>SUM('Plant Alloc.'!S635:S637)-SUM('Dep.Res. Alloc.'!S623:S625)</f>
        <v>0</v>
      </c>
      <c r="P132" s="1">
        <f>SUM('Plant Alloc.'!T635:T637)-SUM('Dep.Res. Alloc.'!T623:T625)</f>
        <v>0</v>
      </c>
      <c r="Q132" s="1">
        <f>SUM('Plant Alloc.'!U635:U637)-SUM('Dep.Res. Alloc.'!U623:U625)</f>
        <v>0</v>
      </c>
      <c r="R132" s="1">
        <f>SUM('Plant Alloc.'!V635:V637)-SUM('Dep.Res. Alloc.'!V623:V625)</f>
        <v>0</v>
      </c>
      <c r="S132" s="22"/>
      <c r="T132" s="24"/>
      <c r="U132" s="24"/>
      <c r="V132" s="24"/>
      <c r="W132" s="24"/>
      <c r="X132" s="24"/>
    </row>
    <row r="133" spans="1:24">
      <c r="A133" s="25">
        <v>13.6</v>
      </c>
      <c r="B133" s="26"/>
      <c r="C133" s="23" t="s">
        <v>252</v>
      </c>
      <c r="D133" s="27" t="s">
        <v>22</v>
      </c>
      <c r="E133" s="28">
        <f>SUM(F133:S133)</f>
        <v>0</v>
      </c>
      <c r="F133" s="28">
        <f t="shared" ref="F133:R133" si="50">IF($E132=0,0,F132/$E132)</f>
        <v>0</v>
      </c>
      <c r="G133" s="28">
        <f t="shared" si="50"/>
        <v>0</v>
      </c>
      <c r="H133" s="28">
        <f t="shared" si="50"/>
        <v>0</v>
      </c>
      <c r="I133" s="28">
        <f t="shared" si="50"/>
        <v>0</v>
      </c>
      <c r="J133" s="28">
        <f t="shared" si="50"/>
        <v>0</v>
      </c>
      <c r="K133" s="28">
        <f t="shared" si="50"/>
        <v>0</v>
      </c>
      <c r="L133" s="28">
        <f t="shared" si="50"/>
        <v>0</v>
      </c>
      <c r="M133" s="28">
        <f t="shared" si="50"/>
        <v>0</v>
      </c>
      <c r="N133" s="28">
        <f t="shared" si="50"/>
        <v>0</v>
      </c>
      <c r="O133" s="28">
        <f t="shared" si="50"/>
        <v>0</v>
      </c>
      <c r="P133" s="28">
        <f t="shared" si="50"/>
        <v>0</v>
      </c>
      <c r="Q133" s="28">
        <f t="shared" si="50"/>
        <v>0</v>
      </c>
      <c r="R133" s="28">
        <f t="shared" si="50"/>
        <v>0</v>
      </c>
      <c r="S133" s="31"/>
      <c r="T133" s="24"/>
      <c r="U133" s="24"/>
      <c r="V133" s="24"/>
      <c r="W133" s="24"/>
      <c r="X133" s="24"/>
    </row>
    <row r="134" spans="1:24">
      <c r="A134" s="25"/>
      <c r="B134" s="26"/>
      <c r="C134" s="30"/>
      <c r="D134" s="26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</row>
    <row r="135" spans="1:24">
      <c r="A135" s="25"/>
      <c r="B135" s="26"/>
      <c r="C135" s="22" t="s">
        <v>136</v>
      </c>
      <c r="D135" s="27" t="s">
        <v>60</v>
      </c>
      <c r="E135" s="24">
        <f>SUM(F135:S135)</f>
        <v>147042465.39347327</v>
      </c>
      <c r="F135" s="10">
        <f>+F138+F141+F144</f>
        <v>130657315.55911171</v>
      </c>
      <c r="G135" s="10">
        <f t="shared" ref="G135:R135" si="51">+G138+G141+G144</f>
        <v>16225176.298232846</v>
      </c>
      <c r="H135" s="10">
        <f t="shared" si="51"/>
        <v>6565.1432710065455</v>
      </c>
      <c r="I135" s="10">
        <f t="shared" si="51"/>
        <v>96690.969547355431</v>
      </c>
      <c r="J135" s="10">
        <f t="shared" si="51"/>
        <v>56717.423310345206</v>
      </c>
      <c r="K135" s="10">
        <f t="shared" si="51"/>
        <v>0</v>
      </c>
      <c r="L135" s="10">
        <f t="shared" si="51"/>
        <v>0</v>
      </c>
      <c r="M135" s="10">
        <f t="shared" si="51"/>
        <v>0</v>
      </c>
      <c r="N135" s="10">
        <f t="shared" si="51"/>
        <v>0</v>
      </c>
      <c r="O135" s="10">
        <f t="shared" si="51"/>
        <v>0</v>
      </c>
      <c r="P135" s="10">
        <f t="shared" si="51"/>
        <v>0</v>
      </c>
      <c r="Q135" s="10">
        <f t="shared" si="51"/>
        <v>0</v>
      </c>
      <c r="R135" s="10">
        <f t="shared" si="51"/>
        <v>0</v>
      </c>
      <c r="S135" s="10"/>
      <c r="T135" s="24"/>
      <c r="U135" s="24"/>
      <c r="V135" s="24"/>
      <c r="W135" s="24"/>
      <c r="X135" s="24"/>
    </row>
    <row r="136" spans="1:24">
      <c r="A136" s="25">
        <v>14</v>
      </c>
      <c r="B136" s="26"/>
      <c r="C136" s="23" t="s">
        <v>253</v>
      </c>
      <c r="D136" s="27" t="s">
        <v>22</v>
      </c>
      <c r="E136" s="28">
        <f>SUM(F136:S136)</f>
        <v>1</v>
      </c>
      <c r="F136" s="28">
        <f t="shared" ref="F136:R136" si="52">IF($E135=0,0,F135/$E135)</f>
        <v>0.88856858601686073</v>
      </c>
      <c r="G136" s="28">
        <f t="shared" si="52"/>
        <v>0.11034347291998702</v>
      </c>
      <c r="H136" s="28">
        <f t="shared" si="52"/>
        <v>4.4647940671008028E-5</v>
      </c>
      <c r="I136" s="28">
        <f t="shared" si="52"/>
        <v>6.575717381276119E-4</v>
      </c>
      <c r="J136" s="28">
        <f t="shared" si="52"/>
        <v>3.8572138435365698E-4</v>
      </c>
      <c r="K136" s="28">
        <f t="shared" si="52"/>
        <v>0</v>
      </c>
      <c r="L136" s="28">
        <f t="shared" si="52"/>
        <v>0</v>
      </c>
      <c r="M136" s="28">
        <f t="shared" si="52"/>
        <v>0</v>
      </c>
      <c r="N136" s="28">
        <f t="shared" si="52"/>
        <v>0</v>
      </c>
      <c r="O136" s="28">
        <f t="shared" si="52"/>
        <v>0</v>
      </c>
      <c r="P136" s="28">
        <f t="shared" si="52"/>
        <v>0</v>
      </c>
      <c r="Q136" s="28">
        <f t="shared" si="52"/>
        <v>0</v>
      </c>
      <c r="R136" s="28">
        <f t="shared" si="52"/>
        <v>0</v>
      </c>
      <c r="S136" s="28"/>
      <c r="T136" s="24"/>
      <c r="U136" s="24"/>
      <c r="V136" s="24"/>
      <c r="W136" s="24"/>
      <c r="X136" s="24"/>
    </row>
    <row r="137" spans="1:24">
      <c r="A137" s="25"/>
      <c r="B137" s="26"/>
      <c r="D137" s="26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</row>
    <row r="138" spans="1:24">
      <c r="A138" s="25"/>
      <c r="B138" s="26"/>
      <c r="C138" s="22" t="s">
        <v>136</v>
      </c>
      <c r="D138" s="27" t="s">
        <v>60</v>
      </c>
      <c r="E138" s="24">
        <f>SUM(F138:S138)</f>
        <v>147042465.39347327</v>
      </c>
      <c r="F138" s="1">
        <f>+'Plant Alloc.'!J86-'Dep.Res. Alloc.'!J86</f>
        <v>130657315.55911171</v>
      </c>
      <c r="G138" s="1">
        <f>+'Plant Alloc.'!K86-'Dep.Res. Alloc.'!K86</f>
        <v>16225176.298232846</v>
      </c>
      <c r="H138" s="1">
        <f>+'Plant Alloc.'!L86-'Dep.Res. Alloc.'!L86</f>
        <v>6565.1432710065455</v>
      </c>
      <c r="I138" s="1">
        <f>+'Plant Alloc.'!M86-'Dep.Res. Alloc.'!M86</f>
        <v>96690.969547355431</v>
      </c>
      <c r="J138" s="1">
        <f>+'Plant Alloc.'!N86-'Dep.Res. Alloc.'!N86</f>
        <v>56717.423310345206</v>
      </c>
      <c r="K138" s="1">
        <f>+'Plant Alloc.'!O86-'Dep.Res. Alloc.'!O86</f>
        <v>0</v>
      </c>
      <c r="L138" s="1">
        <f>+'Plant Alloc.'!P86-'Dep.Res. Alloc.'!P86</f>
        <v>0</v>
      </c>
      <c r="M138" s="1">
        <f>+'Plant Alloc.'!Q86-'Dep.Res. Alloc.'!Q86</f>
        <v>0</v>
      </c>
      <c r="N138" s="1">
        <f>+'Plant Alloc.'!R86-'Dep.Res. Alloc.'!R86</f>
        <v>0</v>
      </c>
      <c r="O138" s="1">
        <f>+'Plant Alloc.'!S86-'Dep.Res. Alloc.'!S86</f>
        <v>0</v>
      </c>
      <c r="P138" s="1">
        <f>+'Plant Alloc.'!T86-'Dep.Res. Alloc.'!T86</f>
        <v>0</v>
      </c>
      <c r="Q138" s="1">
        <f>+'Plant Alloc.'!U86-'Dep.Res. Alloc.'!U86</f>
        <v>0</v>
      </c>
      <c r="R138" s="1">
        <f>+'Plant Alloc.'!V86-'Dep.Res. Alloc.'!V86</f>
        <v>0</v>
      </c>
      <c r="S138" s="22"/>
      <c r="T138" s="24"/>
      <c r="U138" s="24"/>
      <c r="V138" s="24"/>
      <c r="W138" s="24"/>
      <c r="X138" s="24"/>
    </row>
    <row r="139" spans="1:24">
      <c r="A139" s="25">
        <v>14.2</v>
      </c>
      <c r="B139" s="26"/>
      <c r="C139" s="23" t="s">
        <v>254</v>
      </c>
      <c r="D139" s="27" t="s">
        <v>22</v>
      </c>
      <c r="E139" s="28">
        <f>SUM(F139:S139)</f>
        <v>1</v>
      </c>
      <c r="F139" s="28">
        <f t="shared" ref="F139:R139" si="53">IF($E138=0,0,F138/$E138)</f>
        <v>0.88856858601686073</v>
      </c>
      <c r="G139" s="28">
        <f t="shared" si="53"/>
        <v>0.11034347291998702</v>
      </c>
      <c r="H139" s="28">
        <f t="shared" si="53"/>
        <v>4.4647940671008028E-5</v>
      </c>
      <c r="I139" s="28">
        <f t="shared" si="53"/>
        <v>6.575717381276119E-4</v>
      </c>
      <c r="J139" s="28">
        <f t="shared" si="53"/>
        <v>3.8572138435365698E-4</v>
      </c>
      <c r="K139" s="28">
        <f t="shared" si="53"/>
        <v>0</v>
      </c>
      <c r="L139" s="28">
        <f t="shared" si="53"/>
        <v>0</v>
      </c>
      <c r="M139" s="28">
        <f t="shared" si="53"/>
        <v>0</v>
      </c>
      <c r="N139" s="28">
        <f t="shared" si="53"/>
        <v>0</v>
      </c>
      <c r="O139" s="28">
        <f t="shared" si="53"/>
        <v>0</v>
      </c>
      <c r="P139" s="28">
        <f t="shared" si="53"/>
        <v>0</v>
      </c>
      <c r="Q139" s="28">
        <f t="shared" si="53"/>
        <v>0</v>
      </c>
      <c r="R139" s="28">
        <f t="shared" si="53"/>
        <v>0</v>
      </c>
      <c r="S139" s="28"/>
      <c r="T139" s="24"/>
      <c r="U139" s="24"/>
      <c r="V139" s="24"/>
      <c r="W139" s="24"/>
      <c r="X139" s="24"/>
    </row>
    <row r="140" spans="1:24">
      <c r="A140" s="25"/>
      <c r="B140" s="26"/>
      <c r="D140" s="26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</row>
    <row r="141" spans="1:24">
      <c r="A141" s="25"/>
      <c r="B141" s="26"/>
      <c r="C141" s="22" t="s">
        <v>136</v>
      </c>
      <c r="D141" s="27" t="s">
        <v>60</v>
      </c>
      <c r="E141" s="24">
        <f>SUM(F141:S141)</f>
        <v>0</v>
      </c>
      <c r="F141" s="22">
        <f>+'Plant Alloc.'!J360-'Dep.Res. Alloc.'!J354</f>
        <v>0</v>
      </c>
      <c r="G141" s="22">
        <f>+'Plant Alloc.'!K360-'Dep.Res. Alloc.'!K354</f>
        <v>0</v>
      </c>
      <c r="H141" s="22">
        <f>+'Plant Alloc.'!L360-'Dep.Res. Alloc.'!L354</f>
        <v>0</v>
      </c>
      <c r="I141" s="22">
        <f>+'Plant Alloc.'!M360-'Dep.Res. Alloc.'!M354</f>
        <v>0</v>
      </c>
      <c r="J141" s="22">
        <f>+'Plant Alloc.'!N360-'Dep.Res. Alloc.'!N354</f>
        <v>0</v>
      </c>
      <c r="K141" s="22">
        <f>+'Plant Alloc.'!O360-'Dep.Res. Alloc.'!O354</f>
        <v>0</v>
      </c>
      <c r="L141" s="22">
        <f>+'Plant Alloc.'!P360-'Dep.Res. Alloc.'!P354</f>
        <v>0</v>
      </c>
      <c r="M141" s="22">
        <f>+'Plant Alloc.'!Q360-'Dep.Res. Alloc.'!Q354</f>
        <v>0</v>
      </c>
      <c r="N141" s="22">
        <f>+'Plant Alloc.'!R360-'Dep.Res. Alloc.'!R354</f>
        <v>0</v>
      </c>
      <c r="O141" s="22">
        <f>+'Plant Alloc.'!S360-'Dep.Res. Alloc.'!S354</f>
        <v>0</v>
      </c>
      <c r="P141" s="22">
        <f>+'Plant Alloc.'!T360-'Dep.Res. Alloc.'!T354</f>
        <v>0</v>
      </c>
      <c r="Q141" s="22">
        <f>+'Plant Alloc.'!U360-'Dep.Res. Alloc.'!U354</f>
        <v>0</v>
      </c>
      <c r="R141" s="22">
        <f>+'Plant Alloc.'!V360-'Dep.Res. Alloc.'!V354</f>
        <v>0</v>
      </c>
      <c r="S141" s="22"/>
      <c r="T141" s="24"/>
      <c r="U141" s="24"/>
      <c r="V141" s="24"/>
      <c r="W141" s="24"/>
      <c r="X141" s="24"/>
    </row>
    <row r="142" spans="1:24">
      <c r="A142" s="25">
        <v>14.4</v>
      </c>
      <c r="B142" s="26"/>
      <c r="C142" s="23" t="s">
        <v>255</v>
      </c>
      <c r="D142" s="27" t="s">
        <v>22</v>
      </c>
      <c r="E142" s="28">
        <f>SUM(F142:S142)</f>
        <v>0</v>
      </c>
      <c r="F142" s="28">
        <f t="shared" ref="F142:R142" si="54">IF($E141=0,0,F141/$E141)</f>
        <v>0</v>
      </c>
      <c r="G142" s="28">
        <f t="shared" si="54"/>
        <v>0</v>
      </c>
      <c r="H142" s="28">
        <f t="shared" si="54"/>
        <v>0</v>
      </c>
      <c r="I142" s="28">
        <f t="shared" si="54"/>
        <v>0</v>
      </c>
      <c r="J142" s="28">
        <f t="shared" si="54"/>
        <v>0</v>
      </c>
      <c r="K142" s="28">
        <f t="shared" si="54"/>
        <v>0</v>
      </c>
      <c r="L142" s="28">
        <f t="shared" si="54"/>
        <v>0</v>
      </c>
      <c r="M142" s="28">
        <f t="shared" si="54"/>
        <v>0</v>
      </c>
      <c r="N142" s="28">
        <f t="shared" si="54"/>
        <v>0</v>
      </c>
      <c r="O142" s="28">
        <f t="shared" si="54"/>
        <v>0</v>
      </c>
      <c r="P142" s="28">
        <f t="shared" si="54"/>
        <v>0</v>
      </c>
      <c r="Q142" s="28">
        <f t="shared" si="54"/>
        <v>0</v>
      </c>
      <c r="R142" s="28">
        <f t="shared" si="54"/>
        <v>0</v>
      </c>
      <c r="S142" s="31"/>
      <c r="T142" s="24"/>
      <c r="U142" s="24"/>
      <c r="V142" s="24"/>
      <c r="W142" s="24"/>
      <c r="X142" s="24"/>
    </row>
    <row r="143" spans="1:24">
      <c r="A143" s="25"/>
      <c r="B143" s="26"/>
      <c r="C143" s="22"/>
      <c r="D143" s="26"/>
      <c r="E143" s="24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4"/>
      <c r="U143" s="24"/>
      <c r="V143" s="24"/>
      <c r="W143" s="24"/>
      <c r="X143" s="24"/>
    </row>
    <row r="144" spans="1:24">
      <c r="A144" s="25"/>
      <c r="B144" s="26"/>
      <c r="C144" s="22" t="s">
        <v>136</v>
      </c>
      <c r="D144" s="27" t="s">
        <v>60</v>
      </c>
      <c r="E144" s="24">
        <f>SUM(F144:S144)</f>
        <v>0</v>
      </c>
      <c r="F144" s="1">
        <f>+'Plant Alloc.'!J634-'Dep.Res. Alloc.'!J622</f>
        <v>0</v>
      </c>
      <c r="G144" s="1">
        <f>+'Plant Alloc.'!K634-'Dep.Res. Alloc.'!K622</f>
        <v>0</v>
      </c>
      <c r="H144" s="1">
        <f>+'Plant Alloc.'!L634-'Dep.Res. Alloc.'!L622</f>
        <v>0</v>
      </c>
      <c r="I144" s="1">
        <f>+'Plant Alloc.'!M634-'Dep.Res. Alloc.'!M622</f>
        <v>0</v>
      </c>
      <c r="J144" s="1">
        <f>+'Plant Alloc.'!N634-'Dep.Res. Alloc.'!N622</f>
        <v>0</v>
      </c>
      <c r="K144" s="1">
        <f>+'Plant Alloc.'!O634-'Dep.Res. Alloc.'!O622</f>
        <v>0</v>
      </c>
      <c r="L144" s="1">
        <f>+'Plant Alloc.'!P634-'Dep.Res. Alloc.'!P622</f>
        <v>0</v>
      </c>
      <c r="M144" s="1">
        <f>+'Plant Alloc.'!Q634-'Dep.Res. Alloc.'!Q622</f>
        <v>0</v>
      </c>
      <c r="N144" s="1">
        <f>+'Plant Alloc.'!R634-'Dep.Res. Alloc.'!R622</f>
        <v>0</v>
      </c>
      <c r="O144" s="1">
        <f>+'Plant Alloc.'!S634-'Dep.Res. Alloc.'!S622</f>
        <v>0</v>
      </c>
      <c r="P144" s="1">
        <f>+'Plant Alloc.'!T634-'Dep.Res. Alloc.'!T622</f>
        <v>0</v>
      </c>
      <c r="Q144" s="1">
        <f>+'Plant Alloc.'!U634-'Dep.Res. Alloc.'!U622</f>
        <v>0</v>
      </c>
      <c r="R144" s="1">
        <f>+'Plant Alloc.'!V634-'Dep.Res. Alloc.'!V622</f>
        <v>0</v>
      </c>
      <c r="S144" s="22"/>
      <c r="T144" s="24"/>
      <c r="U144" s="24"/>
      <c r="V144" s="24"/>
      <c r="W144" s="24"/>
      <c r="X144" s="24"/>
    </row>
    <row r="145" spans="1:24">
      <c r="A145" s="25">
        <v>14.6</v>
      </c>
      <c r="B145" s="26"/>
      <c r="C145" s="23" t="s">
        <v>256</v>
      </c>
      <c r="D145" s="27" t="s">
        <v>22</v>
      </c>
      <c r="E145" s="28">
        <f>SUM(F145:S145)</f>
        <v>0</v>
      </c>
      <c r="F145" s="28">
        <f t="shared" ref="F145:R145" si="55">IF($E144=0,0,F144/$E144)</f>
        <v>0</v>
      </c>
      <c r="G145" s="28">
        <f t="shared" si="55"/>
        <v>0</v>
      </c>
      <c r="H145" s="28">
        <f t="shared" si="55"/>
        <v>0</v>
      </c>
      <c r="I145" s="28">
        <f t="shared" si="55"/>
        <v>0</v>
      </c>
      <c r="J145" s="28">
        <f t="shared" si="55"/>
        <v>0</v>
      </c>
      <c r="K145" s="28">
        <f t="shared" si="55"/>
        <v>0</v>
      </c>
      <c r="L145" s="28">
        <f t="shared" si="55"/>
        <v>0</v>
      </c>
      <c r="M145" s="28">
        <f t="shared" si="55"/>
        <v>0</v>
      </c>
      <c r="N145" s="28">
        <f t="shared" si="55"/>
        <v>0</v>
      </c>
      <c r="O145" s="28">
        <f t="shared" si="55"/>
        <v>0</v>
      </c>
      <c r="P145" s="28">
        <f t="shared" si="55"/>
        <v>0</v>
      </c>
      <c r="Q145" s="28">
        <f t="shared" si="55"/>
        <v>0</v>
      </c>
      <c r="R145" s="28">
        <f t="shared" si="55"/>
        <v>0</v>
      </c>
      <c r="S145" s="31"/>
      <c r="T145" s="24"/>
      <c r="U145" s="24"/>
      <c r="V145" s="24"/>
      <c r="W145" s="24"/>
      <c r="X145" s="24"/>
    </row>
    <row r="146" spans="1:24">
      <c r="A146" s="25"/>
      <c r="B146" s="26"/>
      <c r="C146" s="30"/>
      <c r="D146" s="26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</row>
    <row r="147" spans="1:24">
      <c r="A147" s="25"/>
      <c r="B147" s="26"/>
      <c r="C147" s="22" t="s">
        <v>136</v>
      </c>
      <c r="D147" s="27" t="s">
        <v>60</v>
      </c>
      <c r="E147" s="24">
        <f>SUM(F147:S147)</f>
        <v>10850503.40900635</v>
      </c>
      <c r="F147" s="10">
        <f>+F150+F153+F156</f>
        <v>7002286.7537682448</v>
      </c>
      <c r="G147" s="10">
        <f t="shared" ref="G147:R147" si="56">+G150+G153+G156</f>
        <v>2262533.1859181765</v>
      </c>
      <c r="H147" s="10">
        <f t="shared" si="56"/>
        <v>32349.812813735054</v>
      </c>
      <c r="I147" s="10">
        <f t="shared" si="56"/>
        <v>811306.99311139621</v>
      </c>
      <c r="J147" s="10">
        <f t="shared" si="56"/>
        <v>742026.66339479666</v>
      </c>
      <c r="K147" s="10">
        <f t="shared" si="56"/>
        <v>0</v>
      </c>
      <c r="L147" s="10">
        <f t="shared" si="56"/>
        <v>0</v>
      </c>
      <c r="M147" s="10">
        <f t="shared" si="56"/>
        <v>0</v>
      </c>
      <c r="N147" s="10">
        <f t="shared" si="56"/>
        <v>0</v>
      </c>
      <c r="O147" s="10">
        <f t="shared" si="56"/>
        <v>0</v>
      </c>
      <c r="P147" s="10">
        <f t="shared" si="56"/>
        <v>0</v>
      </c>
      <c r="Q147" s="10">
        <f t="shared" si="56"/>
        <v>0</v>
      </c>
      <c r="R147" s="10">
        <f t="shared" si="56"/>
        <v>0</v>
      </c>
      <c r="S147" s="24"/>
      <c r="T147" s="24"/>
      <c r="U147" s="24"/>
      <c r="V147" s="24"/>
      <c r="W147" s="24"/>
      <c r="X147" s="24"/>
    </row>
    <row r="148" spans="1:24">
      <c r="A148" s="25">
        <v>17</v>
      </c>
      <c r="B148" s="26"/>
      <c r="C148" s="30" t="s">
        <v>257</v>
      </c>
      <c r="D148" s="27" t="s">
        <v>22</v>
      </c>
      <c r="E148" s="28">
        <f>SUM(F148:S148)</f>
        <v>0.99999999999999989</v>
      </c>
      <c r="F148" s="28">
        <f t="shared" ref="F148:M148" si="57">IF($E147=0,0,F147/$E147)</f>
        <v>0.64534210900814681</v>
      </c>
      <c r="G148" s="28">
        <f t="shared" si="57"/>
        <v>0.20851872955868425</v>
      </c>
      <c r="H148" s="28">
        <f t="shared" si="57"/>
        <v>2.9814112391212577E-3</v>
      </c>
      <c r="I148" s="28">
        <f t="shared" si="57"/>
        <v>7.477136889685497E-2</v>
      </c>
      <c r="J148" s="28">
        <f t="shared" si="57"/>
        <v>6.8386381297192628E-2</v>
      </c>
      <c r="K148" s="28">
        <f t="shared" si="57"/>
        <v>0</v>
      </c>
      <c r="L148" s="28">
        <f t="shared" si="57"/>
        <v>0</v>
      </c>
      <c r="M148" s="28">
        <f t="shared" si="57"/>
        <v>0</v>
      </c>
      <c r="N148" s="28">
        <f>IF($E147=0,0,N147/$E147)</f>
        <v>0</v>
      </c>
      <c r="O148" s="28">
        <f>IF($E147=0,0,O147/$E147)</f>
        <v>0</v>
      </c>
      <c r="P148" s="28">
        <f>IF($E147=0,0,P147/$E147)</f>
        <v>0</v>
      </c>
      <c r="Q148" s="28">
        <f>IF($E147=0,0,Q147/$E147)</f>
        <v>0</v>
      </c>
      <c r="R148" s="28">
        <f>IF($E147=0,0,R147/$E147)</f>
        <v>0</v>
      </c>
      <c r="S148" s="28"/>
      <c r="T148" s="24"/>
      <c r="U148" s="24"/>
      <c r="V148" s="24"/>
      <c r="W148" s="24"/>
      <c r="X148" s="24"/>
    </row>
    <row r="149" spans="1:24">
      <c r="A149" s="25"/>
      <c r="B149" s="26"/>
      <c r="C149" s="23"/>
      <c r="D149" s="26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</row>
    <row r="150" spans="1:24">
      <c r="A150" s="25"/>
      <c r="B150" s="26"/>
      <c r="C150" s="22" t="s">
        <v>136</v>
      </c>
      <c r="D150" s="27" t="s">
        <v>60</v>
      </c>
      <c r="E150" s="24">
        <f>SUM(F150:S150)</f>
        <v>5513752.6716037821</v>
      </c>
      <c r="F150" s="24">
        <f>+'O and M Alloc.'!J126+'O and M Alloc.'!J129+'O and M Alloc.'!J130+'O and M Alloc.'!J133+'O and M Alloc.'!J141+'O and M Alloc.'!J148+'O and M Alloc.'!J157+'O and M Alloc.'!J161+'O and M Alloc.'!J162</f>
        <v>4548184.9021219462</v>
      </c>
      <c r="G150" s="24">
        <f>+'O and M Alloc.'!K126+'O and M Alloc.'!K129+'O and M Alloc.'!K130+'O and M Alloc.'!K133+'O and M Alloc.'!K141+'O and M Alloc.'!K148+'O and M Alloc.'!K157+'O and M Alloc.'!K161+'O and M Alloc.'!K162</f>
        <v>930979.74256386189</v>
      </c>
      <c r="H150" s="24">
        <f>+'O and M Alloc.'!L126+'O and M Alloc.'!L129+'O and M Alloc.'!L130+'O and M Alloc.'!L133+'O and M Alloc.'!L141+'O and M Alloc.'!L148+'O and M Alloc.'!L157+'O and M Alloc.'!L161+'O and M Alloc.'!L162</f>
        <v>1419.4557279475994</v>
      </c>
      <c r="I150" s="24">
        <f>+'O and M Alloc.'!M126+'O and M Alloc.'!M129+'O and M Alloc.'!M130+'O and M Alloc.'!M133+'O and M Alloc.'!M141+'O and M Alloc.'!M148+'O and M Alloc.'!M157+'O and M Alloc.'!M161+'O and M Alloc.'!M162</f>
        <v>20905.64438569489</v>
      </c>
      <c r="J150" s="24">
        <f>+'O and M Alloc.'!N126+'O and M Alloc.'!N129+'O and M Alloc.'!N130+'O and M Alloc.'!N133+'O and M Alloc.'!N141+'O and M Alloc.'!N148+'O and M Alloc.'!N157+'O and M Alloc.'!N161+'O and M Alloc.'!N162</f>
        <v>12262.926804330807</v>
      </c>
      <c r="K150" s="24">
        <f>+'O and M Alloc.'!O126+'O and M Alloc.'!O129+'O and M Alloc.'!O130+'O and M Alloc.'!O133+'O and M Alloc.'!O141+'O and M Alloc.'!O148+'O and M Alloc.'!O157+'O and M Alloc.'!O161+'O and M Alloc.'!O162</f>
        <v>0</v>
      </c>
      <c r="L150" s="24">
        <f>+'O and M Alloc.'!P126+'O and M Alloc.'!P129+'O and M Alloc.'!P130+'O and M Alloc.'!P133+'O and M Alloc.'!P141+'O and M Alloc.'!P148+'O and M Alloc.'!P157+'O and M Alloc.'!P161+'O and M Alloc.'!P162</f>
        <v>0</v>
      </c>
      <c r="M150" s="24">
        <f>+'O and M Alloc.'!Q126+'O and M Alloc.'!Q129+'O and M Alloc.'!Q130+'O and M Alloc.'!Q133+'O and M Alloc.'!Q141+'O and M Alloc.'!Q148+'O and M Alloc.'!Q157+'O and M Alloc.'!Q161+'O and M Alloc.'!Q162</f>
        <v>0</v>
      </c>
      <c r="N150" s="24">
        <f>+'O and M Alloc.'!R126+'O and M Alloc.'!R129+'O and M Alloc.'!R130+'O and M Alloc.'!R133+'O and M Alloc.'!R141+'O and M Alloc.'!R148+'O and M Alloc.'!R157+'O and M Alloc.'!R161+'O and M Alloc.'!R162</f>
        <v>0</v>
      </c>
      <c r="O150" s="24">
        <f>+'O and M Alloc.'!S126+'O and M Alloc.'!S129+'O and M Alloc.'!S130+'O and M Alloc.'!S133+'O and M Alloc.'!S141+'O and M Alloc.'!S148+'O and M Alloc.'!S157+'O and M Alloc.'!S161+'O and M Alloc.'!S162</f>
        <v>0</v>
      </c>
      <c r="P150" s="24">
        <f>+'O and M Alloc.'!T126+'O and M Alloc.'!T129+'O and M Alloc.'!T130+'O and M Alloc.'!T133+'O and M Alloc.'!T141+'O and M Alloc.'!T148+'O and M Alloc.'!T157+'O and M Alloc.'!T161+'O and M Alloc.'!T162</f>
        <v>0</v>
      </c>
      <c r="Q150" s="24">
        <f>+'O and M Alloc.'!U126+'O and M Alloc.'!U129+'O and M Alloc.'!U130+'O and M Alloc.'!U133+'O and M Alloc.'!U141+'O and M Alloc.'!U148+'O and M Alloc.'!U157+'O and M Alloc.'!U161+'O and M Alloc.'!U162</f>
        <v>0</v>
      </c>
      <c r="R150" s="24">
        <f>+'O and M Alloc.'!V126+'O and M Alloc.'!V129+'O and M Alloc.'!V130+'O and M Alloc.'!V133+'O and M Alloc.'!V141+'O and M Alloc.'!V148+'O and M Alloc.'!V157+'O and M Alloc.'!V161+'O and M Alloc.'!V162</f>
        <v>0</v>
      </c>
      <c r="S150" s="24"/>
      <c r="T150" s="24"/>
      <c r="U150" s="24"/>
      <c r="V150" s="24"/>
      <c r="W150" s="24"/>
      <c r="X150" s="24"/>
    </row>
    <row r="151" spans="1:24">
      <c r="A151" s="25">
        <v>17.2</v>
      </c>
      <c r="B151" s="26"/>
      <c r="C151" s="30" t="s">
        <v>259</v>
      </c>
      <c r="D151" s="27" t="s">
        <v>22</v>
      </c>
      <c r="E151" s="28">
        <f>SUM(F151:S151)</f>
        <v>0.99999999999999978</v>
      </c>
      <c r="F151" s="28">
        <f t="shared" ref="F151:M151" si="58">IF($E150=0,0,F150/$E150)</f>
        <v>0.82488010852307925</v>
      </c>
      <c r="G151" s="28">
        <f t="shared" si="58"/>
        <v>0.16884684497338331</v>
      </c>
      <c r="H151" s="28">
        <f t="shared" si="58"/>
        <v>2.5743913673493141E-4</v>
      </c>
      <c r="I151" s="28">
        <f t="shared" si="58"/>
        <v>3.7915455463500281E-3</v>
      </c>
      <c r="J151" s="28">
        <f t="shared" si="58"/>
        <v>2.224061820452294E-3</v>
      </c>
      <c r="K151" s="28">
        <f t="shared" si="58"/>
        <v>0</v>
      </c>
      <c r="L151" s="28">
        <f t="shared" si="58"/>
        <v>0</v>
      </c>
      <c r="M151" s="28">
        <f t="shared" si="58"/>
        <v>0</v>
      </c>
      <c r="N151" s="28">
        <f>IF($E150=0,0,N150/$E150)</f>
        <v>0</v>
      </c>
      <c r="O151" s="28">
        <f>IF($E150=0,0,O150/$E150)</f>
        <v>0</v>
      </c>
      <c r="P151" s="28">
        <f>IF($E150=0,0,P150/$E150)</f>
        <v>0</v>
      </c>
      <c r="Q151" s="28">
        <f>IF($E150=0,0,Q150/$E150)</f>
        <v>0</v>
      </c>
      <c r="R151" s="28">
        <f>IF($E150=0,0,R150/$E150)</f>
        <v>0</v>
      </c>
      <c r="S151" s="28"/>
      <c r="T151" s="24"/>
      <c r="U151" s="24"/>
      <c r="V151" s="24"/>
      <c r="W151" s="24"/>
      <c r="X151" s="24"/>
    </row>
    <row r="152" spans="1:24">
      <c r="A152" s="25"/>
      <c r="B152" s="26"/>
      <c r="C152" s="23"/>
      <c r="D152" s="27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</row>
    <row r="153" spans="1:24">
      <c r="A153" s="25"/>
      <c r="B153" s="26"/>
      <c r="C153" s="22" t="s">
        <v>136</v>
      </c>
      <c r="D153" s="27" t="s">
        <v>60</v>
      </c>
      <c r="E153" s="24">
        <f>SUM(F153:S153)</f>
        <v>5136574.6316716382</v>
      </c>
      <c r="F153" s="24">
        <f>+'O and M Alloc.'!J290+'O and M Alloc.'!J293+'O and M Alloc.'!J294+'O and M Alloc.'!J297+'O and M Alloc.'!J305+'O and M Alloc.'!J312+'O and M Alloc.'!J321+'O and M Alloc.'!J325+'O and M Alloc.'!J326</f>
        <v>2392586.2331317421</v>
      </c>
      <c r="G153" s="24">
        <f>+'O and M Alloc.'!K290+'O and M Alloc.'!K293+'O and M Alloc.'!K294+'O and M Alloc.'!K297+'O and M Alloc.'!K305+'O and M Alloc.'!K312+'O and M Alloc.'!K321+'O and M Alloc.'!K325+'O and M Alloc.'!K326</f>
        <v>1291051.7662212383</v>
      </c>
      <c r="H153" s="24">
        <f>+'O and M Alloc.'!L290+'O and M Alloc.'!L293+'O and M Alloc.'!L294+'O and M Alloc.'!L297+'O and M Alloc.'!L305+'O and M Alloc.'!L312+'O and M Alloc.'!L321+'O and M Alloc.'!L325+'O and M Alloc.'!L326</f>
        <v>29298.894603347188</v>
      </c>
      <c r="I153" s="24">
        <f>+'O and M Alloc.'!M290+'O and M Alloc.'!M293+'O and M Alloc.'!M294+'O and M Alloc.'!M297+'O and M Alloc.'!M305+'O and M Alloc.'!M312+'O and M Alloc.'!M321+'O and M Alloc.'!M325+'O and M Alloc.'!M326</f>
        <v>745031.72080306022</v>
      </c>
      <c r="J153" s="24">
        <f>+'O and M Alloc.'!N290+'O and M Alloc.'!N293+'O and M Alloc.'!N294+'O and M Alloc.'!N297+'O and M Alloc.'!N305+'O and M Alloc.'!N312+'O and M Alloc.'!N321+'O and M Alloc.'!N325+'O and M Alloc.'!N326</f>
        <v>678606.01691224985</v>
      </c>
      <c r="K153" s="24">
        <f>+'O and M Alloc.'!O290+'O and M Alloc.'!O293+'O and M Alloc.'!O294+'O and M Alloc.'!O297+'O and M Alloc.'!O305+'O and M Alloc.'!O312+'O and M Alloc.'!O321+'O and M Alloc.'!O325+'O and M Alloc.'!O326</f>
        <v>0</v>
      </c>
      <c r="L153" s="24">
        <f>+'O and M Alloc.'!P290+'O and M Alloc.'!P293+'O and M Alloc.'!P294+'O and M Alloc.'!P297+'O and M Alloc.'!P305+'O and M Alloc.'!P312+'O and M Alloc.'!P321+'O and M Alloc.'!P325+'O and M Alloc.'!P326</f>
        <v>0</v>
      </c>
      <c r="M153" s="24">
        <f>+'O and M Alloc.'!Q290+'O and M Alloc.'!Q293+'O and M Alloc.'!Q294+'O and M Alloc.'!Q297+'O and M Alloc.'!Q305+'O and M Alloc.'!Q312+'O and M Alloc.'!Q321+'O and M Alloc.'!Q325+'O and M Alloc.'!Q326</f>
        <v>0</v>
      </c>
      <c r="N153" s="24">
        <f>+'O and M Alloc.'!R290+'O and M Alloc.'!R293+'O and M Alloc.'!R294+'O and M Alloc.'!R297+'O and M Alloc.'!R305+'O and M Alloc.'!R312+'O and M Alloc.'!R321+'O and M Alloc.'!R325+'O and M Alloc.'!R326</f>
        <v>0</v>
      </c>
      <c r="O153" s="24">
        <f>+'O and M Alloc.'!S290+'O and M Alloc.'!S293+'O and M Alloc.'!S294+'O and M Alloc.'!S297+'O and M Alloc.'!S305+'O and M Alloc.'!S312+'O and M Alloc.'!S321+'O and M Alloc.'!S325+'O and M Alloc.'!S326</f>
        <v>0</v>
      </c>
      <c r="P153" s="24">
        <f>+'O and M Alloc.'!T290+'O and M Alloc.'!T293+'O and M Alloc.'!T294+'O and M Alloc.'!T297+'O and M Alloc.'!T305+'O and M Alloc.'!T312+'O and M Alloc.'!T321+'O and M Alloc.'!T325+'O and M Alloc.'!T326</f>
        <v>0</v>
      </c>
      <c r="Q153" s="24">
        <f>+'O and M Alloc.'!U290+'O and M Alloc.'!U293+'O and M Alloc.'!U294+'O and M Alloc.'!U297+'O and M Alloc.'!U305+'O and M Alloc.'!U312+'O and M Alloc.'!U321+'O and M Alloc.'!U325+'O and M Alloc.'!U326</f>
        <v>0</v>
      </c>
      <c r="R153" s="24">
        <f>+'O and M Alloc.'!V290+'O and M Alloc.'!V293+'O and M Alloc.'!V294+'O and M Alloc.'!V297+'O and M Alloc.'!V305+'O and M Alloc.'!V312+'O and M Alloc.'!V321+'O and M Alloc.'!V325+'O and M Alloc.'!V326</f>
        <v>0</v>
      </c>
      <c r="S153" s="24"/>
      <c r="T153" s="24"/>
      <c r="U153" s="24"/>
      <c r="V153" s="24"/>
      <c r="W153" s="24"/>
      <c r="X153" s="24"/>
    </row>
    <row r="154" spans="1:24">
      <c r="A154" s="25">
        <v>17.399999999999999</v>
      </c>
      <c r="B154" s="26"/>
      <c r="C154" s="30" t="s">
        <v>260</v>
      </c>
      <c r="D154" s="27" t="s">
        <v>22</v>
      </c>
      <c r="E154" s="28">
        <f>SUM(F154:S154)</f>
        <v>0.99999999999999978</v>
      </c>
      <c r="F154" s="28">
        <f t="shared" ref="F154:M154" si="59">IF($E153=0,0,F153/$E153)</f>
        <v>0.46579411469645149</v>
      </c>
      <c r="G154" s="28">
        <f t="shared" si="59"/>
        <v>0.25134488619336592</v>
      </c>
      <c r="H154" s="28">
        <f t="shared" si="59"/>
        <v>5.703975256719322E-3</v>
      </c>
      <c r="I154" s="28">
        <f t="shared" si="59"/>
        <v>0.14504446527638562</v>
      </c>
      <c r="J154" s="28">
        <f t="shared" si="59"/>
        <v>0.13211255857707754</v>
      </c>
      <c r="K154" s="28">
        <f t="shared" si="59"/>
        <v>0</v>
      </c>
      <c r="L154" s="28">
        <f t="shared" si="59"/>
        <v>0</v>
      </c>
      <c r="M154" s="28">
        <f t="shared" si="59"/>
        <v>0</v>
      </c>
      <c r="N154" s="28">
        <f>IF($E153=0,0,N153/$E153)</f>
        <v>0</v>
      </c>
      <c r="O154" s="28">
        <f>IF($E153=0,0,O153/$E153)</f>
        <v>0</v>
      </c>
      <c r="P154" s="28">
        <f>IF($E153=0,0,P153/$E153)</f>
        <v>0</v>
      </c>
      <c r="Q154" s="28">
        <f>IF($E153=0,0,Q153/$E153)</f>
        <v>0</v>
      </c>
      <c r="R154" s="28">
        <f>IF($E153=0,0,R153/$E153)</f>
        <v>0</v>
      </c>
      <c r="S154" s="28"/>
      <c r="T154" s="24"/>
      <c r="U154" s="24"/>
      <c r="V154" s="24"/>
      <c r="W154" s="24"/>
      <c r="X154" s="24"/>
    </row>
    <row r="155" spans="1:24">
      <c r="A155" s="25"/>
      <c r="B155" s="26"/>
      <c r="C155" s="23"/>
      <c r="D155" s="27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</row>
    <row r="156" spans="1:24">
      <c r="A156" s="25"/>
      <c r="B156" s="26"/>
      <c r="C156" s="22" t="s">
        <v>136</v>
      </c>
      <c r="D156" s="27" t="s">
        <v>60</v>
      </c>
      <c r="E156" s="24">
        <f>SUM(F156:S156)</f>
        <v>200176.10573093005</v>
      </c>
      <c r="F156" s="10">
        <f>'O and M Alloc.'!J454+'O and M Alloc.'!J457+'O and M Alloc.'!J458+'O and M Alloc.'!J461+'O and M Alloc.'!J469+'O and M Alloc.'!J476+'O and M Alloc.'!J485+'O and M Alloc.'!J489+'O and M Alloc.'!J490</f>
        <v>61515.618514556118</v>
      </c>
      <c r="G156" s="10">
        <f>'O and M Alloc.'!K454+'O and M Alloc.'!K457+'O and M Alloc.'!K458+'O and M Alloc.'!K461+'O and M Alloc.'!K469+'O and M Alloc.'!K476+'O and M Alloc.'!K485+'O and M Alloc.'!K489+'O and M Alloc.'!K490</f>
        <v>40501.677133076431</v>
      </c>
      <c r="H156" s="10">
        <f>'O and M Alloc.'!L454+'O and M Alloc.'!L457+'O and M Alloc.'!L458+'O and M Alloc.'!L461+'O and M Alloc.'!L469+'O and M Alloc.'!L476+'O and M Alloc.'!L485+'O and M Alloc.'!L489+'O and M Alloc.'!L490</f>
        <v>1631.4624824402661</v>
      </c>
      <c r="I156" s="10">
        <f>'O and M Alloc.'!M454+'O and M Alloc.'!M457+'O and M Alloc.'!M458+'O and M Alloc.'!M461+'O and M Alloc.'!M469+'O and M Alloc.'!M476+'O and M Alloc.'!M485+'O and M Alloc.'!M489+'O and M Alloc.'!M490</f>
        <v>45369.62792264115</v>
      </c>
      <c r="J156" s="10">
        <f>'O and M Alloc.'!N454+'O and M Alloc.'!N457+'O and M Alloc.'!N458+'O and M Alloc.'!N461+'O and M Alloc.'!N469+'O and M Alloc.'!N476+'O and M Alloc.'!N485+'O and M Alloc.'!N489+'O and M Alloc.'!N490</f>
        <v>51157.719678216083</v>
      </c>
      <c r="K156" s="10">
        <f>'O and M Alloc.'!O454+'O and M Alloc.'!O457+'O and M Alloc.'!O458+'O and M Alloc.'!O461+'O and M Alloc.'!O469+'O and M Alloc.'!O476+'O and M Alloc.'!O485+'O and M Alloc.'!O489+'O and M Alloc.'!O490</f>
        <v>0</v>
      </c>
      <c r="L156" s="10">
        <f>'O and M Alloc.'!P454+'O and M Alloc.'!P457+'O and M Alloc.'!P458+'O and M Alloc.'!P461+'O and M Alloc.'!P469+'O and M Alloc.'!P476+'O and M Alloc.'!P485+'O and M Alloc.'!P489+'O and M Alloc.'!P490</f>
        <v>0</v>
      </c>
      <c r="M156" s="10">
        <f>'O and M Alloc.'!Q454+'O and M Alloc.'!Q457+'O and M Alloc.'!Q458+'O and M Alloc.'!Q461+'O and M Alloc.'!Q469+'O and M Alloc.'!Q476+'O and M Alloc.'!Q485+'O and M Alloc.'!Q489+'O and M Alloc.'!Q490</f>
        <v>0</v>
      </c>
      <c r="N156" s="10">
        <f>'O and M Alloc.'!R454+'O and M Alloc.'!R457+'O and M Alloc.'!R458+'O and M Alloc.'!R461+'O and M Alloc.'!R469+'O and M Alloc.'!R476+'O and M Alloc.'!R485+'O and M Alloc.'!R489+'O and M Alloc.'!R490</f>
        <v>0</v>
      </c>
      <c r="O156" s="10">
        <f>'O and M Alloc.'!S454+'O and M Alloc.'!S457+'O and M Alloc.'!S458+'O and M Alloc.'!S461+'O and M Alloc.'!S469+'O and M Alloc.'!S476+'O and M Alloc.'!S485+'O and M Alloc.'!S489+'O and M Alloc.'!S490</f>
        <v>0</v>
      </c>
      <c r="P156" s="10">
        <f>'O and M Alloc.'!T454+'O and M Alloc.'!T457+'O and M Alloc.'!T458+'O and M Alloc.'!T461+'O and M Alloc.'!T469+'O and M Alloc.'!T476+'O and M Alloc.'!T485+'O and M Alloc.'!T489+'O and M Alloc.'!T490</f>
        <v>0</v>
      </c>
      <c r="Q156" s="10">
        <f>'O and M Alloc.'!U454+'O and M Alloc.'!U457+'O and M Alloc.'!U458+'O and M Alloc.'!U461+'O and M Alloc.'!U469+'O and M Alloc.'!U476+'O and M Alloc.'!U485+'O and M Alloc.'!U489+'O and M Alloc.'!U490</f>
        <v>0</v>
      </c>
      <c r="R156" s="10">
        <f>'O and M Alloc.'!V454+'O and M Alloc.'!V457+'O and M Alloc.'!V458+'O and M Alloc.'!V461+'O and M Alloc.'!V469+'O and M Alloc.'!V476+'O and M Alloc.'!V485+'O and M Alloc.'!V489+'O and M Alloc.'!V490</f>
        <v>0</v>
      </c>
      <c r="S156" s="10"/>
      <c r="T156" s="24"/>
      <c r="U156" s="24"/>
      <c r="V156" s="24"/>
      <c r="W156" s="24"/>
      <c r="X156" s="24"/>
    </row>
    <row r="157" spans="1:24">
      <c r="A157" s="25">
        <v>17.600000000000001</v>
      </c>
      <c r="B157" s="26"/>
      <c r="C157" s="30" t="s">
        <v>261</v>
      </c>
      <c r="D157" s="27" t="s">
        <v>22</v>
      </c>
      <c r="E157" s="28">
        <f>SUM(F157:S157)</f>
        <v>1</v>
      </c>
      <c r="F157" s="28">
        <f t="shared" ref="F157:M157" si="60">IF($E156=0,0,F156/$E156)</f>
        <v>0.30730749951366987</v>
      </c>
      <c r="G157" s="28">
        <f t="shared" si="60"/>
        <v>0.20233022810183657</v>
      </c>
      <c r="H157" s="28">
        <f t="shared" si="60"/>
        <v>8.1501359839281848E-3</v>
      </c>
      <c r="I157" s="28">
        <f t="shared" si="60"/>
        <v>0.22664856905361855</v>
      </c>
      <c r="J157" s="28">
        <f t="shared" si="60"/>
        <v>0.2555635673469468</v>
      </c>
      <c r="K157" s="28">
        <f t="shared" si="60"/>
        <v>0</v>
      </c>
      <c r="L157" s="28">
        <f t="shared" si="60"/>
        <v>0</v>
      </c>
      <c r="M157" s="28">
        <f t="shared" si="60"/>
        <v>0</v>
      </c>
      <c r="N157" s="28">
        <f>IF($E156=0,0,N156/$E156)</f>
        <v>0</v>
      </c>
      <c r="O157" s="28">
        <f>IF($E156=0,0,O156/$E156)</f>
        <v>0</v>
      </c>
      <c r="P157" s="28">
        <f>IF($E156=0,0,P156/$E156)</f>
        <v>0</v>
      </c>
      <c r="Q157" s="28">
        <f>IF($E156=0,0,Q156/$E156)</f>
        <v>0</v>
      </c>
      <c r="R157" s="28">
        <f>IF($E156=0,0,R156/$E156)</f>
        <v>0</v>
      </c>
      <c r="S157" s="28"/>
      <c r="T157" s="24"/>
      <c r="U157" s="24"/>
      <c r="V157" s="24"/>
      <c r="W157" s="24"/>
      <c r="X157" s="24"/>
    </row>
    <row r="158" spans="1:24" ht="13.5" customHeight="1">
      <c r="A158" s="25"/>
      <c r="B158" s="26"/>
      <c r="C158" s="23"/>
      <c r="D158" s="26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</row>
    <row r="159" spans="1:24">
      <c r="A159" s="25"/>
      <c r="B159" s="26"/>
      <c r="C159" s="22" t="s">
        <v>136</v>
      </c>
      <c r="D159" s="27" t="s">
        <v>60</v>
      </c>
      <c r="E159" s="24">
        <f>SUM(F159:S159)</f>
        <v>1494123406.0024865</v>
      </c>
      <c r="F159" s="10">
        <v>961319271</v>
      </c>
      <c r="G159" s="10">
        <v>488286164</v>
      </c>
      <c r="H159" s="10">
        <v>44490351</v>
      </c>
      <c r="I159" s="10">
        <f>SUM('O and M Alloc.'!M104:M114)</f>
        <v>17408.466183459699</v>
      </c>
      <c r="J159" s="10">
        <f>SUM('O and M Alloc.'!N104:N114)</f>
        <v>10211.536303062323</v>
      </c>
      <c r="K159" s="10">
        <f>SUM('O and M Alloc.'!O104:O114)</f>
        <v>0</v>
      </c>
      <c r="L159" s="10">
        <f>SUM('O and M Alloc.'!P104:P114)</f>
        <v>0</v>
      </c>
      <c r="M159" s="10">
        <f>SUM('O and M Alloc.'!Q104:Q114)</f>
        <v>0</v>
      </c>
      <c r="N159" s="10">
        <f>SUM('O and M Alloc.'!R104:R114)</f>
        <v>0</v>
      </c>
      <c r="O159" s="10">
        <f>SUM('O and M Alloc.'!S104:S114)</f>
        <v>0</v>
      </c>
      <c r="P159" s="10">
        <f>SUM('O and M Alloc.'!T104:T114)</f>
        <v>0</v>
      </c>
      <c r="Q159" s="10">
        <f>SUM('O and M Alloc.'!U104:U114)</f>
        <v>0</v>
      </c>
      <c r="R159" s="10">
        <f>SUM('O and M Alloc.'!V104:V114)</f>
        <v>0</v>
      </c>
      <c r="S159" s="10"/>
      <c r="T159" s="24"/>
      <c r="U159" s="24"/>
      <c r="V159" s="24"/>
      <c r="W159" s="24"/>
      <c r="X159" s="24"/>
    </row>
    <row r="160" spans="1:24">
      <c r="A160" s="25">
        <v>18</v>
      </c>
      <c r="B160" s="26"/>
      <c r="C160" s="7" t="s">
        <v>258</v>
      </c>
      <c r="D160" s="27" t="s">
        <v>22</v>
      </c>
      <c r="E160" s="28">
        <f>SUM(F160:S160)</f>
        <v>1.0000000000000002</v>
      </c>
      <c r="F160" s="28">
        <f t="shared" ref="F160:M160" si="61">IF($E159=0,0,F159/$E159)</f>
        <v>0.64340018176410274</v>
      </c>
      <c r="G160" s="28">
        <f t="shared" si="61"/>
        <v>0.32680444067629272</v>
      </c>
      <c r="H160" s="28">
        <f t="shared" si="61"/>
        <v>2.9776891802420477E-2</v>
      </c>
      <c r="I160" s="28">
        <f t="shared" si="61"/>
        <v>1.1651290725734557E-5</v>
      </c>
      <c r="J160" s="28">
        <f t="shared" si="61"/>
        <v>6.834466458418716E-6</v>
      </c>
      <c r="K160" s="28">
        <f t="shared" si="61"/>
        <v>0</v>
      </c>
      <c r="L160" s="28">
        <f t="shared" si="61"/>
        <v>0</v>
      </c>
      <c r="M160" s="28">
        <f t="shared" si="61"/>
        <v>0</v>
      </c>
      <c r="N160" s="28">
        <f>IF($E159=0,0,N159/$E159)</f>
        <v>0</v>
      </c>
      <c r="O160" s="28">
        <f>IF($E159=0,0,O159/$E159)</f>
        <v>0</v>
      </c>
      <c r="P160" s="28">
        <f>IF($E159=0,0,P159/$E159)</f>
        <v>0</v>
      </c>
      <c r="Q160" s="28">
        <f>IF($E159=0,0,Q159/$E159)</f>
        <v>0</v>
      </c>
      <c r="R160" s="28">
        <f>IF($E159=0,0,R159/$E159)</f>
        <v>0</v>
      </c>
      <c r="S160" s="28"/>
      <c r="T160" s="24"/>
      <c r="U160" s="24"/>
      <c r="V160" s="24"/>
      <c r="W160" s="24"/>
      <c r="X160" s="24"/>
    </row>
    <row r="161" spans="1:24">
      <c r="A161" s="25"/>
      <c r="B161" s="26"/>
      <c r="C161" s="7"/>
      <c r="D161" s="2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4"/>
      <c r="U161" s="24"/>
      <c r="V161" s="24"/>
      <c r="W161" s="24"/>
      <c r="X161" s="24"/>
    </row>
    <row r="162" spans="1:24">
      <c r="A162" s="25"/>
      <c r="B162" s="26"/>
      <c r="C162" s="22" t="s">
        <v>136</v>
      </c>
      <c r="D162" s="27" t="s">
        <v>60</v>
      </c>
      <c r="E162" s="24">
        <f>SUM(F162:S162)</f>
        <v>91348195.452452779</v>
      </c>
      <c r="F162" s="10">
        <f>'Rev. Alloc.'!J16</f>
        <v>53802735.86895863</v>
      </c>
      <c r="G162" s="10">
        <f>'Rev. Alloc.'!K16</f>
        <v>22138548.313989259</v>
      </c>
      <c r="H162" s="10">
        <f>'Rev. Alloc.'!L16</f>
        <v>262400.58443914063</v>
      </c>
      <c r="I162" s="10">
        <f>'Rev. Alloc.'!M16</f>
        <v>8056168.4212421058</v>
      </c>
      <c r="J162" s="10">
        <f>'Rev. Alloc.'!N16</f>
        <v>7088342.2638236424</v>
      </c>
      <c r="K162" s="10">
        <f>'Rev. Alloc.'!O16</f>
        <v>0</v>
      </c>
      <c r="L162" s="10">
        <f>'Rev. Alloc.'!P16</f>
        <v>0</v>
      </c>
      <c r="M162" s="10">
        <f>'Rev. Alloc.'!Q16</f>
        <v>0</v>
      </c>
      <c r="N162" s="10">
        <f>'Rev. Alloc.'!R16</f>
        <v>0</v>
      </c>
      <c r="O162" s="10">
        <f>'Rev. Alloc.'!S16</f>
        <v>0</v>
      </c>
      <c r="P162" s="10">
        <f>'Rev. Alloc.'!T16</f>
        <v>0</v>
      </c>
      <c r="Q162" s="10">
        <f>'Rev. Alloc.'!U16</f>
        <v>0</v>
      </c>
      <c r="R162" s="10">
        <f>'Rev. Alloc.'!V16</f>
        <v>0</v>
      </c>
      <c r="S162" s="10"/>
      <c r="T162" s="24"/>
      <c r="U162" s="24"/>
      <c r="V162" s="24"/>
      <c r="W162" s="24"/>
      <c r="X162" s="24"/>
    </row>
    <row r="163" spans="1:24">
      <c r="A163" s="25">
        <v>18.2</v>
      </c>
      <c r="B163" s="26"/>
      <c r="C163" s="7" t="s">
        <v>262</v>
      </c>
      <c r="D163" s="27" t="s">
        <v>22</v>
      </c>
      <c r="E163" s="28">
        <f>SUM(F163:S163)</f>
        <v>0.99999999999999989</v>
      </c>
      <c r="F163" s="28">
        <f t="shared" ref="F163:R163" si="62">IF($E162=0,0,F162/$E162)</f>
        <v>0.58898520767126961</v>
      </c>
      <c r="G163" s="28">
        <f t="shared" si="62"/>
        <v>0.24235342804896995</v>
      </c>
      <c r="H163" s="28">
        <f t="shared" si="62"/>
        <v>2.872531670050576E-3</v>
      </c>
      <c r="I163" s="28">
        <f t="shared" si="62"/>
        <v>8.8191872661955148E-2</v>
      </c>
      <c r="J163" s="28">
        <f t="shared" si="62"/>
        <v>7.759695994775466E-2</v>
      </c>
      <c r="K163" s="28">
        <f t="shared" si="62"/>
        <v>0</v>
      </c>
      <c r="L163" s="28">
        <f t="shared" si="62"/>
        <v>0</v>
      </c>
      <c r="M163" s="28">
        <f t="shared" si="62"/>
        <v>0</v>
      </c>
      <c r="N163" s="28">
        <f t="shared" si="62"/>
        <v>0</v>
      </c>
      <c r="O163" s="28">
        <f t="shared" si="62"/>
        <v>0</v>
      </c>
      <c r="P163" s="28">
        <f t="shared" si="62"/>
        <v>0</v>
      </c>
      <c r="Q163" s="28">
        <f t="shared" si="62"/>
        <v>0</v>
      </c>
      <c r="R163" s="28">
        <f t="shared" si="62"/>
        <v>0</v>
      </c>
      <c r="S163" s="28"/>
      <c r="T163" s="24"/>
      <c r="U163" s="24"/>
      <c r="V163" s="24"/>
      <c r="W163" s="24"/>
      <c r="X163" s="24"/>
    </row>
    <row r="164" spans="1:24">
      <c r="A164" s="25"/>
      <c r="B164" s="26"/>
      <c r="C164" s="7"/>
      <c r="D164" s="2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4"/>
      <c r="U164" s="24"/>
      <c r="V164" s="24"/>
      <c r="W164" s="24"/>
      <c r="X164" s="24"/>
    </row>
    <row r="165" spans="1:24">
      <c r="A165" s="118"/>
      <c r="B165" s="97"/>
      <c r="C165" s="123" t="s">
        <v>136</v>
      </c>
      <c r="D165" s="103" t="s">
        <v>60</v>
      </c>
      <c r="E165" s="98">
        <f>SUM(F165:S165)</f>
        <v>77870753.323631391</v>
      </c>
      <c r="F165" s="124">
        <f>+'Rev. Alloc.'!J18</f>
        <v>46393776.080700502</v>
      </c>
      <c r="G165" s="124">
        <f>+'Rev. Alloc.'!K18</f>
        <v>30579530.546237912</v>
      </c>
      <c r="H165" s="124">
        <f>+'Rev. Alloc.'!L18</f>
        <v>897446.69669297023</v>
      </c>
      <c r="I165" s="124">
        <f>+'Rev. Alloc.'!M18</f>
        <v>0</v>
      </c>
      <c r="J165" s="124">
        <f>+'Rev. Alloc.'!N18</f>
        <v>0</v>
      </c>
      <c r="K165" s="10">
        <f>+'Rev. Alloc.'!O18</f>
        <v>0</v>
      </c>
      <c r="L165" s="10">
        <f>+'Rev. Alloc.'!P18</f>
        <v>0</v>
      </c>
      <c r="M165" s="10">
        <f>+'Rev. Alloc.'!Q18</f>
        <v>0</v>
      </c>
      <c r="N165" s="10">
        <f>+'Rev. Alloc.'!R18</f>
        <v>0</v>
      </c>
      <c r="O165" s="10">
        <f>+'Rev. Alloc.'!S18</f>
        <v>0</v>
      </c>
      <c r="P165" s="10">
        <f>+'Rev. Alloc.'!T18</f>
        <v>0</v>
      </c>
      <c r="Q165" s="10">
        <f>+'Rev. Alloc.'!U18</f>
        <v>0</v>
      </c>
      <c r="R165" s="10">
        <f>+'Rev. Alloc.'!V18</f>
        <v>0</v>
      </c>
      <c r="S165" s="10"/>
      <c r="T165" s="24"/>
      <c r="U165" s="24"/>
      <c r="V165" s="24"/>
      <c r="W165" s="24"/>
      <c r="X165" s="24"/>
    </row>
    <row r="166" spans="1:24">
      <c r="A166" s="118">
        <v>18.399999999999999</v>
      </c>
      <c r="B166" s="97"/>
      <c r="C166" s="125" t="s">
        <v>437</v>
      </c>
      <c r="D166" s="103" t="s">
        <v>22</v>
      </c>
      <c r="E166" s="126">
        <f>SUM(F166:S166)</f>
        <v>1</v>
      </c>
      <c r="F166" s="126">
        <f t="shared" ref="F166:R166" si="63">IF($E165=0,0,F165/$E165)</f>
        <v>0.59577921235573061</v>
      </c>
      <c r="G166" s="126">
        <f t="shared" si="63"/>
        <v>0.3926959640309266</v>
      </c>
      <c r="H166" s="126">
        <f t="shared" si="63"/>
        <v>1.1524823613342682E-2</v>
      </c>
      <c r="I166" s="126">
        <f t="shared" si="63"/>
        <v>0</v>
      </c>
      <c r="J166" s="126">
        <f t="shared" si="63"/>
        <v>0</v>
      </c>
      <c r="K166" s="28">
        <f t="shared" si="63"/>
        <v>0</v>
      </c>
      <c r="L166" s="28">
        <f t="shared" si="63"/>
        <v>0</v>
      </c>
      <c r="M166" s="28">
        <f t="shared" si="63"/>
        <v>0</v>
      </c>
      <c r="N166" s="28">
        <f t="shared" si="63"/>
        <v>0</v>
      </c>
      <c r="O166" s="28">
        <f t="shared" si="63"/>
        <v>0</v>
      </c>
      <c r="P166" s="28">
        <f t="shared" si="63"/>
        <v>0</v>
      </c>
      <c r="Q166" s="28">
        <f t="shared" si="63"/>
        <v>0</v>
      </c>
      <c r="R166" s="28">
        <f t="shared" si="63"/>
        <v>0</v>
      </c>
      <c r="S166" s="28"/>
      <c r="T166" s="24"/>
      <c r="U166" s="24"/>
      <c r="V166" s="24"/>
      <c r="W166" s="24"/>
      <c r="X166" s="24"/>
    </row>
    <row r="167" spans="1:24">
      <c r="A167" s="25"/>
      <c r="B167" s="26"/>
      <c r="C167" s="23"/>
      <c r="D167" s="26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</row>
    <row r="168" spans="1:24">
      <c r="A168" s="25"/>
      <c r="B168" s="26"/>
      <c r="C168" s="22" t="s">
        <v>136</v>
      </c>
      <c r="D168" s="27" t="s">
        <v>60</v>
      </c>
      <c r="E168" s="24">
        <f>SUM(F168:S168)</f>
        <v>169218948.77608415</v>
      </c>
      <c r="F168" s="10">
        <f>+'Rev. Alloc.'!J21</f>
        <v>100196511.94965914</v>
      </c>
      <c r="G168" s="10">
        <f>+'Rev. Alloc.'!K21</f>
        <v>52718078.860227168</v>
      </c>
      <c r="H168" s="10">
        <f>+'Rev. Alloc.'!L21</f>
        <v>1159847.2811321109</v>
      </c>
      <c r="I168" s="10">
        <f>+'Rev. Alloc.'!M21</f>
        <v>8056168.4212421058</v>
      </c>
      <c r="J168" s="10">
        <f>+'Rev. Alloc.'!N21</f>
        <v>7088342.2638236424</v>
      </c>
      <c r="K168" s="10">
        <f>+'Rev. Alloc.'!O21</f>
        <v>0</v>
      </c>
      <c r="L168" s="10">
        <f>+'Rev. Alloc.'!P21</f>
        <v>0</v>
      </c>
      <c r="M168" s="10">
        <f>+'Rev. Alloc.'!Q21</f>
        <v>0</v>
      </c>
      <c r="N168" s="10">
        <f>+'Rev. Alloc.'!R21</f>
        <v>0</v>
      </c>
      <c r="O168" s="10">
        <f>+'Rev. Alloc.'!S21</f>
        <v>0</v>
      </c>
      <c r="P168" s="10">
        <f>+'Rev. Alloc.'!T21</f>
        <v>0</v>
      </c>
      <c r="Q168" s="10">
        <f>+'Rev. Alloc.'!U21</f>
        <v>0</v>
      </c>
      <c r="R168" s="10">
        <f>+'Rev. Alloc.'!V21</f>
        <v>0</v>
      </c>
      <c r="S168" s="10"/>
      <c r="T168" s="24"/>
      <c r="U168" s="24"/>
      <c r="V168" s="24"/>
      <c r="W168" s="24"/>
      <c r="X168" s="24"/>
    </row>
    <row r="169" spans="1:24">
      <c r="A169" s="25">
        <v>18.600000000000001</v>
      </c>
      <c r="B169" s="26"/>
      <c r="C169" s="7" t="s">
        <v>438</v>
      </c>
      <c r="D169" s="27" t="s">
        <v>22</v>
      </c>
      <c r="E169" s="28">
        <f>SUM(F169:S169)</f>
        <v>1</v>
      </c>
      <c r="F169" s="28">
        <f t="shared" ref="F169:R169" si="64">IF($E168=0,0,F168/$E168)</f>
        <v>0.59211165578296032</v>
      </c>
      <c r="G169" s="28">
        <f t="shared" si="64"/>
        <v>0.31153768086566586</v>
      </c>
      <c r="H169" s="28">
        <f t="shared" si="64"/>
        <v>6.8541217725377633E-3</v>
      </c>
      <c r="I169" s="28">
        <f t="shared" si="64"/>
        <v>4.7607956907369055E-2</v>
      </c>
      <c r="J169" s="28">
        <f t="shared" si="64"/>
        <v>4.1888584671467027E-2</v>
      </c>
      <c r="K169" s="28">
        <f t="shared" si="64"/>
        <v>0</v>
      </c>
      <c r="L169" s="28">
        <f t="shared" si="64"/>
        <v>0</v>
      </c>
      <c r="M169" s="28">
        <f t="shared" si="64"/>
        <v>0</v>
      </c>
      <c r="N169" s="28">
        <f t="shared" si="64"/>
        <v>0</v>
      </c>
      <c r="O169" s="28">
        <f t="shared" si="64"/>
        <v>0</v>
      </c>
      <c r="P169" s="28">
        <f t="shared" si="64"/>
        <v>0</v>
      </c>
      <c r="Q169" s="28">
        <f t="shared" si="64"/>
        <v>0</v>
      </c>
      <c r="R169" s="28">
        <f t="shared" si="64"/>
        <v>0</v>
      </c>
      <c r="S169" s="28"/>
      <c r="T169" s="24"/>
      <c r="U169" s="24"/>
      <c r="V169" s="24"/>
      <c r="W169" s="24"/>
      <c r="X169" s="24"/>
    </row>
    <row r="170" spans="1:24">
      <c r="A170" s="25"/>
      <c r="B170" s="26"/>
      <c r="C170" s="23"/>
      <c r="D170" s="26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</row>
    <row r="171" spans="1:24">
      <c r="A171" s="25"/>
      <c r="B171" s="26"/>
      <c r="C171" s="22" t="s">
        <v>136</v>
      </c>
      <c r="D171" s="27" t="s">
        <v>60</v>
      </c>
      <c r="E171" s="24">
        <f>SUM(F171:S171)</f>
        <v>596130007.08261728</v>
      </c>
      <c r="F171" s="10">
        <f>+F174+F177+F180</f>
        <v>396168639.67904383</v>
      </c>
      <c r="G171" s="10">
        <f t="shared" ref="G171:R171" si="65">+G174+G177+G180</f>
        <v>116261736.55980311</v>
      </c>
      <c r="H171" s="10">
        <f t="shared" si="65"/>
        <v>1447121.9651499896</v>
      </c>
      <c r="I171" s="10">
        <f t="shared" si="65"/>
        <v>42976411.349313624</v>
      </c>
      <c r="J171" s="10">
        <f t="shared" si="65"/>
        <v>39276097.529306665</v>
      </c>
      <c r="K171" s="10">
        <f t="shared" si="65"/>
        <v>0</v>
      </c>
      <c r="L171" s="10">
        <f t="shared" si="65"/>
        <v>0</v>
      </c>
      <c r="M171" s="10">
        <f t="shared" si="65"/>
        <v>0</v>
      </c>
      <c r="N171" s="10">
        <f t="shared" si="65"/>
        <v>0</v>
      </c>
      <c r="O171" s="10">
        <f t="shared" si="65"/>
        <v>0</v>
      </c>
      <c r="P171" s="10">
        <f t="shared" si="65"/>
        <v>0</v>
      </c>
      <c r="Q171" s="10">
        <f t="shared" si="65"/>
        <v>0</v>
      </c>
      <c r="R171" s="10">
        <f t="shared" si="65"/>
        <v>0</v>
      </c>
      <c r="S171" s="10"/>
      <c r="T171" s="24"/>
      <c r="U171" s="24"/>
      <c r="V171" s="24"/>
      <c r="W171" s="24"/>
      <c r="X171" s="24"/>
    </row>
    <row r="172" spans="1:24">
      <c r="A172" s="25">
        <v>19</v>
      </c>
      <c r="B172" s="26"/>
      <c r="C172" s="7" t="s">
        <v>12</v>
      </c>
      <c r="D172" s="27" t="s">
        <v>22</v>
      </c>
      <c r="E172" s="28">
        <f>SUM(F172:S172)</f>
        <v>1</v>
      </c>
      <c r="F172" s="28">
        <f t="shared" ref="F172:R172" si="66">IF($E171=0,0,F171/$E171)</f>
        <v>0.66456751878309506</v>
      </c>
      <c r="G172" s="28">
        <f t="shared" si="66"/>
        <v>0.19502748591498176</v>
      </c>
      <c r="H172" s="28">
        <f t="shared" si="66"/>
        <v>2.4275274654131508E-3</v>
      </c>
      <c r="I172" s="28">
        <f t="shared" si="66"/>
        <v>7.2092347036235585E-2</v>
      </c>
      <c r="J172" s="28">
        <f t="shared" si="66"/>
        <v>6.588512080027438E-2</v>
      </c>
      <c r="K172" s="28">
        <f t="shared" si="66"/>
        <v>0</v>
      </c>
      <c r="L172" s="28">
        <f t="shared" si="66"/>
        <v>0</v>
      </c>
      <c r="M172" s="28">
        <f t="shared" si="66"/>
        <v>0</v>
      </c>
      <c r="N172" s="28">
        <f t="shared" si="66"/>
        <v>0</v>
      </c>
      <c r="O172" s="28">
        <f t="shared" si="66"/>
        <v>0</v>
      </c>
      <c r="P172" s="28">
        <f t="shared" si="66"/>
        <v>0</v>
      </c>
      <c r="Q172" s="28">
        <f t="shared" si="66"/>
        <v>0</v>
      </c>
      <c r="R172" s="28">
        <f t="shared" si="66"/>
        <v>0</v>
      </c>
      <c r="S172" s="28"/>
      <c r="T172" s="24"/>
      <c r="U172" s="24"/>
      <c r="V172" s="24"/>
      <c r="W172" s="24"/>
      <c r="X172" s="24"/>
    </row>
    <row r="173" spans="1:24">
      <c r="A173" s="25"/>
      <c r="B173" s="26"/>
      <c r="D173" s="26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</row>
    <row r="174" spans="1:24">
      <c r="A174" s="25"/>
      <c r="B174" s="26"/>
      <c r="C174" s="22" t="s">
        <v>136</v>
      </c>
      <c r="D174" s="27" t="s">
        <v>60</v>
      </c>
      <c r="E174" s="24">
        <f>SUM(F174:S174)</f>
        <v>335928402.99912679</v>
      </c>
      <c r="F174" s="1">
        <f>+'Plant Alloc.'!J277+'Plant Alloc.'!J279-'Dep.Res. Alloc.'!J273+'Oth. RB Alloc.'!I44</f>
        <v>279525761.32255089</v>
      </c>
      <c r="G174" s="1">
        <f>+'Plant Alloc.'!K277+'Plant Alloc.'!K279-'Dep.Res. Alloc.'!K273+'Oth. RB Alloc.'!J44</f>
        <v>54491021.923210748</v>
      </c>
      <c r="H174" s="1">
        <f>+'Plant Alloc.'!L277+'Plant Alloc.'!L279-'Dep.Res. Alloc.'!L273+'Oth. RB Alloc.'!K44</f>
        <v>77804.357780554317</v>
      </c>
      <c r="I174" s="1">
        <f>+'Plant Alloc.'!M277+'Plant Alloc.'!M279-'Dep.Res. Alloc.'!M273+'Oth. RB Alloc.'!L44</f>
        <v>1155828.4276451818</v>
      </c>
      <c r="J174" s="1">
        <f>+'Plant Alloc.'!N277+'Plant Alloc.'!N279-'Dep.Res. Alloc.'!N273+'Oth. RB Alloc.'!M44</f>
        <v>677986.96793936694</v>
      </c>
      <c r="K174" s="1">
        <f>+'Plant Alloc.'!O277+'Plant Alloc.'!O279-'Dep.Res. Alloc.'!O273+'Oth. RB Alloc.'!N44</f>
        <v>0</v>
      </c>
      <c r="L174" s="1">
        <f>+'Plant Alloc.'!P277+'Plant Alloc.'!P279-'Dep.Res. Alloc.'!P273+'Oth. RB Alloc.'!O44</f>
        <v>0</v>
      </c>
      <c r="M174" s="1">
        <f>+'Plant Alloc.'!Q277+'Plant Alloc.'!Q279-'Dep.Res. Alloc.'!Q273+'Oth. RB Alloc.'!P44</f>
        <v>0</v>
      </c>
      <c r="N174" s="1">
        <f>+'Plant Alloc.'!R277+'Plant Alloc.'!R279-'Dep.Res. Alloc.'!R273+'Oth. RB Alloc.'!Q44</f>
        <v>0</v>
      </c>
      <c r="O174" s="1">
        <f>+'Plant Alloc.'!S277+'Plant Alloc.'!S279-'Dep.Res. Alloc.'!S273+'Oth. RB Alloc.'!R44</f>
        <v>0</v>
      </c>
      <c r="P174" s="1">
        <f>+'Plant Alloc.'!T277+'Plant Alloc.'!T279-'Dep.Res. Alloc.'!T273+'Oth. RB Alloc.'!S44</f>
        <v>0</v>
      </c>
      <c r="Q174" s="1">
        <f>+'Plant Alloc.'!U277+'Plant Alloc.'!U279-'Dep.Res. Alloc.'!U273+'Oth. RB Alloc.'!T44</f>
        <v>0</v>
      </c>
      <c r="R174" s="1">
        <f>+'Plant Alloc.'!V277+'Plant Alloc.'!V279-'Dep.Res. Alloc.'!V273+'Oth. RB Alloc.'!U44</f>
        <v>0</v>
      </c>
      <c r="S174" s="22"/>
      <c r="T174" s="24"/>
      <c r="U174" s="24"/>
      <c r="V174" s="24"/>
      <c r="W174" s="24"/>
      <c r="X174" s="24"/>
    </row>
    <row r="175" spans="1:24">
      <c r="A175" s="25">
        <v>19.2</v>
      </c>
      <c r="B175" s="26"/>
      <c r="C175" s="23" t="s">
        <v>264</v>
      </c>
      <c r="D175" s="27" t="s">
        <v>22</v>
      </c>
      <c r="E175" s="28">
        <f>SUM(F175:S175)</f>
        <v>0.99999999999999989</v>
      </c>
      <c r="F175" s="28">
        <f t="shared" ref="F175:R175" si="67">IF($E174=0,0,F174/$E174)</f>
        <v>0.83209921765167771</v>
      </c>
      <c r="G175" s="28">
        <f t="shared" si="67"/>
        <v>0.16221022526443646</v>
      </c>
      <c r="H175" s="28">
        <f t="shared" si="67"/>
        <v>2.3160994154089603E-4</v>
      </c>
      <c r="I175" s="28">
        <f t="shared" si="67"/>
        <v>3.4406987242700826E-3</v>
      </c>
      <c r="J175" s="28">
        <f t="shared" si="67"/>
        <v>2.0182484180747565E-3</v>
      </c>
      <c r="K175" s="28">
        <f t="shared" si="67"/>
        <v>0</v>
      </c>
      <c r="L175" s="28">
        <f t="shared" si="67"/>
        <v>0</v>
      </c>
      <c r="M175" s="28">
        <f t="shared" si="67"/>
        <v>0</v>
      </c>
      <c r="N175" s="28">
        <f t="shared" si="67"/>
        <v>0</v>
      </c>
      <c r="O175" s="28">
        <f t="shared" si="67"/>
        <v>0</v>
      </c>
      <c r="P175" s="28">
        <f t="shared" si="67"/>
        <v>0</v>
      </c>
      <c r="Q175" s="28">
        <f t="shared" si="67"/>
        <v>0</v>
      </c>
      <c r="R175" s="28">
        <f t="shared" si="67"/>
        <v>0</v>
      </c>
      <c r="S175" s="28"/>
      <c r="T175" s="24"/>
      <c r="U175" s="24"/>
      <c r="V175" s="24"/>
      <c r="W175" s="24"/>
      <c r="X175" s="24"/>
    </row>
    <row r="176" spans="1:24">
      <c r="A176" s="25"/>
      <c r="B176" s="26"/>
      <c r="D176" s="26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</row>
    <row r="177" spans="1:24">
      <c r="A177" s="25"/>
      <c r="B177" s="26"/>
      <c r="C177" s="22" t="s">
        <v>136</v>
      </c>
      <c r="D177" s="27" t="s">
        <v>60</v>
      </c>
      <c r="E177" s="24">
        <f>SUM(F177:S177)</f>
        <v>269161763.9196651</v>
      </c>
      <c r="F177" s="22">
        <f>+'Plant Alloc.'!J551+'Plant Alloc.'!J553-'Dep.Res. Alloc.'!J541+'Oth. RB Alloc.'!I85</f>
        <v>125373965.53509565</v>
      </c>
      <c r="G177" s="22">
        <f>+'Plant Alloc.'!K551+'Plant Alloc.'!K553-'Dep.Res. Alloc.'!K541+'Oth. RB Alloc.'!J85</f>
        <v>67652432.919993848</v>
      </c>
      <c r="H177" s="22">
        <f>+'Plant Alloc.'!L551+'Plant Alloc.'!L553-'Dep.Res. Alloc.'!L541+'Oth. RB Alloc.'!K85</f>
        <v>1535292.041452697</v>
      </c>
      <c r="I177" s="22">
        <f>+'Plant Alloc.'!M551+'Plant Alloc.'!M553-'Dep.Res. Alloc.'!M541+'Oth. RB Alloc.'!L85</f>
        <v>39040424.12057659</v>
      </c>
      <c r="J177" s="22">
        <f>+'Plant Alloc.'!N551+'Plant Alloc.'!N553-'Dep.Res. Alloc.'!N541+'Oth. RB Alloc.'!M85</f>
        <v>35559649.302546278</v>
      </c>
      <c r="K177" s="22">
        <f>+'Plant Alloc.'!O551+'Plant Alloc.'!O553-'Dep.Res. Alloc.'!O541+'Oth. RB Alloc.'!N85</f>
        <v>0</v>
      </c>
      <c r="L177" s="22">
        <f>+'Plant Alloc.'!P551+'Plant Alloc.'!P553-'Dep.Res. Alloc.'!P541+'Oth. RB Alloc.'!O85</f>
        <v>0</v>
      </c>
      <c r="M177" s="22">
        <f>+'Plant Alloc.'!Q551+'Plant Alloc.'!Q553-'Dep.Res. Alloc.'!Q541+'Oth. RB Alloc.'!P85</f>
        <v>0</v>
      </c>
      <c r="N177" s="22">
        <f>+'Plant Alloc.'!R551+'Plant Alloc.'!R553-'Dep.Res. Alloc.'!R541+'Oth. RB Alloc.'!Q85</f>
        <v>0</v>
      </c>
      <c r="O177" s="22">
        <f>+'Plant Alloc.'!S551+'Plant Alloc.'!S553-'Dep.Res. Alloc.'!S541+'Oth. RB Alloc.'!R85</f>
        <v>0</v>
      </c>
      <c r="P177" s="22">
        <f>+'Plant Alloc.'!T551+'Plant Alloc.'!T553-'Dep.Res. Alloc.'!T541+'Oth. RB Alloc.'!S85</f>
        <v>0</v>
      </c>
      <c r="Q177" s="22">
        <f>+'Plant Alloc.'!U551+'Plant Alloc.'!U553-'Dep.Res. Alloc.'!U541+'Oth. RB Alloc.'!T85</f>
        <v>0</v>
      </c>
      <c r="R177" s="22">
        <f>+'Plant Alloc.'!V551+'Plant Alloc.'!V553-'Dep.Res. Alloc.'!V541+'Oth. RB Alloc.'!U85</f>
        <v>0</v>
      </c>
      <c r="S177" s="22"/>
      <c r="T177" s="24"/>
      <c r="U177" s="24"/>
      <c r="V177" s="24"/>
      <c r="W177" s="24"/>
      <c r="X177" s="24"/>
    </row>
    <row r="178" spans="1:24">
      <c r="A178" s="25">
        <v>19.399999999999999</v>
      </c>
      <c r="B178" s="26"/>
      <c r="C178" s="23" t="s">
        <v>265</v>
      </c>
      <c r="D178" s="27" t="s">
        <v>22</v>
      </c>
      <c r="E178" s="28">
        <f>SUM(F178:S178)</f>
        <v>0.99999999999999989</v>
      </c>
      <c r="F178" s="28">
        <f t="shared" ref="F178:R178" si="68">IF($E177=0,0,F177/$E177)</f>
        <v>0.46579411469645138</v>
      </c>
      <c r="G178" s="28">
        <f t="shared" si="68"/>
        <v>0.25134488619336592</v>
      </c>
      <c r="H178" s="28">
        <f t="shared" si="68"/>
        <v>5.7039752567193212E-3</v>
      </c>
      <c r="I178" s="28">
        <f t="shared" si="68"/>
        <v>0.1450444652763857</v>
      </c>
      <c r="J178" s="28">
        <f t="shared" si="68"/>
        <v>0.13211255857707757</v>
      </c>
      <c r="K178" s="28">
        <f t="shared" si="68"/>
        <v>0</v>
      </c>
      <c r="L178" s="28">
        <f t="shared" si="68"/>
        <v>0</v>
      </c>
      <c r="M178" s="28">
        <f t="shared" si="68"/>
        <v>0</v>
      </c>
      <c r="N178" s="28">
        <f t="shared" si="68"/>
        <v>0</v>
      </c>
      <c r="O178" s="28">
        <f t="shared" si="68"/>
        <v>0</v>
      </c>
      <c r="P178" s="28">
        <f t="shared" si="68"/>
        <v>0</v>
      </c>
      <c r="Q178" s="28">
        <f t="shared" si="68"/>
        <v>0</v>
      </c>
      <c r="R178" s="28">
        <f t="shared" si="68"/>
        <v>0</v>
      </c>
      <c r="S178" s="31"/>
      <c r="T178" s="24"/>
      <c r="U178" s="24"/>
      <c r="V178" s="24"/>
      <c r="W178" s="24"/>
      <c r="X178" s="24"/>
    </row>
    <row r="179" spans="1:24">
      <c r="A179" s="25"/>
      <c r="B179" s="26"/>
      <c r="C179" s="22"/>
      <c r="D179" s="26"/>
      <c r="E179" s="24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4"/>
      <c r="U179" s="24"/>
      <c r="V179" s="24"/>
      <c r="W179" s="24"/>
      <c r="X179" s="24"/>
    </row>
    <row r="180" spans="1:24">
      <c r="A180" s="25"/>
      <c r="B180" s="26"/>
      <c r="C180" s="22" t="s">
        <v>136</v>
      </c>
      <c r="D180" s="27" t="s">
        <v>60</v>
      </c>
      <c r="E180" s="24">
        <f>SUM(F180:S180)</f>
        <v>-8960159.8361745533</v>
      </c>
      <c r="F180" s="1">
        <f>+'Plant Alloc.'!J825+'Plant Alloc.'!J827-'Dep.Res. Alloc.'!J809+'Oth. RB Alloc.'!I126</f>
        <v>-8731087.1786026806</v>
      </c>
      <c r="G180" s="1">
        <f>+'Plant Alloc.'!K825+'Plant Alloc.'!K827-'Dep.Res. Alloc.'!K809+'Oth. RB Alloc.'!J126</f>
        <v>-5881718.2834014762</v>
      </c>
      <c r="H180" s="1">
        <f>+'Plant Alloc.'!L825+'Plant Alloc.'!L827-'Dep.Res. Alloc.'!L809+'Oth. RB Alloc.'!K126</f>
        <v>-165974.43408326176</v>
      </c>
      <c r="I180" s="1">
        <f>+'Plant Alloc.'!M825+'Plant Alloc.'!M827-'Dep.Res. Alloc.'!M809+'Oth. RB Alloc.'!L126</f>
        <v>2780158.8010918503</v>
      </c>
      <c r="J180" s="1">
        <f>+'Plant Alloc.'!N825+'Plant Alloc.'!N827-'Dep.Res. Alloc.'!N809+'Oth. RB Alloc.'!M126</f>
        <v>3038461.2588210166</v>
      </c>
      <c r="K180" s="1">
        <f>+'Plant Alloc.'!O825+'Plant Alloc.'!O827-'Dep.Res. Alloc.'!O809+'Oth. RB Alloc.'!N126</f>
        <v>0</v>
      </c>
      <c r="L180" s="1">
        <f>+'Plant Alloc.'!P825+'Plant Alloc.'!P827-'Dep.Res. Alloc.'!P809+'Oth. RB Alloc.'!O126</f>
        <v>0</v>
      </c>
      <c r="M180" s="1">
        <f>+'Plant Alloc.'!Q825+'Plant Alloc.'!Q827-'Dep.Res. Alloc.'!Q809+'Oth. RB Alloc.'!P126</f>
        <v>0</v>
      </c>
      <c r="N180" s="1">
        <f>+'Plant Alloc.'!R825+'Plant Alloc.'!R827-'Dep.Res. Alloc.'!R809+'Oth. RB Alloc.'!Q126</f>
        <v>0</v>
      </c>
      <c r="O180" s="1">
        <f>+'Plant Alloc.'!S825+'Plant Alloc.'!S827-'Dep.Res. Alloc.'!S809+'Oth. RB Alloc.'!R126</f>
        <v>0</v>
      </c>
      <c r="P180" s="1">
        <f>+'Plant Alloc.'!T825+'Plant Alloc.'!T827-'Dep.Res. Alloc.'!T809+'Oth. RB Alloc.'!S126</f>
        <v>0</v>
      </c>
      <c r="Q180" s="1">
        <f>+'Plant Alloc.'!U825+'Plant Alloc.'!U827-'Dep.Res. Alloc.'!U809+'Oth. RB Alloc.'!T126</f>
        <v>0</v>
      </c>
      <c r="R180" s="1">
        <f>+'Plant Alloc.'!V825+'Plant Alloc.'!V827-'Dep.Res. Alloc.'!V809+'Oth. RB Alloc.'!U126</f>
        <v>0</v>
      </c>
      <c r="S180" s="22"/>
      <c r="T180" s="24"/>
      <c r="U180" s="24"/>
      <c r="V180" s="24"/>
      <c r="W180" s="24"/>
      <c r="X180" s="24"/>
    </row>
    <row r="181" spans="1:24">
      <c r="A181" s="25">
        <v>19.600000000000001</v>
      </c>
      <c r="B181" s="26"/>
      <c r="C181" s="23" t="s">
        <v>266</v>
      </c>
      <c r="D181" s="27" t="s">
        <v>22</v>
      </c>
      <c r="E181" s="28">
        <f>SUM(F181:S181)</f>
        <v>0.99999999999999989</v>
      </c>
      <c r="F181" s="28">
        <f t="shared" ref="F181:R181" si="69">IF($E180=0,0,F180/$E180)</f>
        <v>0.97443431124442159</v>
      </c>
      <c r="G181" s="28">
        <f t="shared" si="69"/>
        <v>0.65643006273787796</v>
      </c>
      <c r="H181" s="28">
        <f t="shared" si="69"/>
        <v>1.852360193544525E-2</v>
      </c>
      <c r="I181" s="28">
        <f t="shared" si="69"/>
        <v>-0.31028004543709237</v>
      </c>
      <c r="J181" s="28">
        <f t="shared" si="69"/>
        <v>-0.33910793048065269</v>
      </c>
      <c r="K181" s="28">
        <f t="shared" si="69"/>
        <v>0</v>
      </c>
      <c r="L181" s="28">
        <f t="shared" si="69"/>
        <v>0</v>
      </c>
      <c r="M181" s="28">
        <f t="shared" si="69"/>
        <v>0</v>
      </c>
      <c r="N181" s="28">
        <f t="shared" si="69"/>
        <v>0</v>
      </c>
      <c r="O181" s="28">
        <f t="shared" si="69"/>
        <v>0</v>
      </c>
      <c r="P181" s="28">
        <f t="shared" si="69"/>
        <v>0</v>
      </c>
      <c r="Q181" s="28">
        <f t="shared" si="69"/>
        <v>0</v>
      </c>
      <c r="R181" s="28">
        <f t="shared" si="69"/>
        <v>0</v>
      </c>
      <c r="S181" s="31"/>
      <c r="T181" s="24"/>
      <c r="U181" s="24"/>
      <c r="V181" s="24"/>
      <c r="W181" s="24"/>
      <c r="X181" s="24"/>
    </row>
    <row r="182" spans="1:24">
      <c r="A182" s="25"/>
      <c r="B182" s="26"/>
      <c r="C182" s="30"/>
      <c r="D182" s="26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</row>
    <row r="183" spans="1:24">
      <c r="A183" s="25"/>
      <c r="B183" s="26"/>
      <c r="C183" s="22" t="s">
        <v>136</v>
      </c>
      <c r="D183" s="27" t="s">
        <v>60</v>
      </c>
      <c r="E183" s="24">
        <f>SUM(F183:S183)</f>
        <v>195265321.53593329</v>
      </c>
      <c r="F183" s="10">
        <f>+F186+F189+F192</f>
        <v>124026740.56020392</v>
      </c>
      <c r="G183" s="10">
        <f t="shared" ref="G183:R183" si="70">+G186+G189+G192</f>
        <v>54546223.076170594</v>
      </c>
      <c r="H183" s="10">
        <f t="shared" si="70"/>
        <v>1206445.2268627209</v>
      </c>
      <c r="I183" s="10">
        <f t="shared" si="70"/>
        <v>8092545.908460414</v>
      </c>
      <c r="J183" s="10">
        <f t="shared" si="70"/>
        <v>7393366.7642356139</v>
      </c>
      <c r="K183" s="10">
        <f t="shared" si="70"/>
        <v>0</v>
      </c>
      <c r="L183" s="10">
        <f t="shared" si="70"/>
        <v>0</v>
      </c>
      <c r="M183" s="10">
        <f t="shared" si="70"/>
        <v>0</v>
      </c>
      <c r="N183" s="10">
        <f t="shared" si="70"/>
        <v>0</v>
      </c>
      <c r="O183" s="10">
        <f t="shared" si="70"/>
        <v>0</v>
      </c>
      <c r="P183" s="10">
        <f t="shared" si="70"/>
        <v>0</v>
      </c>
      <c r="Q183" s="10">
        <f t="shared" si="70"/>
        <v>0</v>
      </c>
      <c r="R183" s="10">
        <f t="shared" si="70"/>
        <v>0</v>
      </c>
      <c r="S183" s="10"/>
      <c r="T183" s="24"/>
      <c r="U183" s="24"/>
      <c r="V183" s="24"/>
      <c r="W183" s="24"/>
      <c r="X183" s="24"/>
    </row>
    <row r="184" spans="1:24">
      <c r="A184" s="25">
        <v>20</v>
      </c>
      <c r="B184" s="26"/>
      <c r="C184" s="7" t="s">
        <v>625</v>
      </c>
      <c r="D184" s="27" t="s">
        <v>22</v>
      </c>
      <c r="E184" s="28">
        <f>SUM(F184:S184)</f>
        <v>1</v>
      </c>
      <c r="F184" s="28">
        <f t="shared" ref="F184:R184" si="71">IF($E183=0,0,F183/$E183)</f>
        <v>0.63517033943674517</v>
      </c>
      <c r="G184" s="28">
        <f t="shared" si="71"/>
        <v>0.27934413877034914</v>
      </c>
      <c r="H184" s="28">
        <f t="shared" si="71"/>
        <v>6.1784919993625566E-3</v>
      </c>
      <c r="I184" s="28">
        <f t="shared" si="71"/>
        <v>4.1443845967145787E-2</v>
      </c>
      <c r="J184" s="28">
        <f t="shared" si="71"/>
        <v>3.7863183826397279E-2</v>
      </c>
      <c r="K184" s="28">
        <f t="shared" si="71"/>
        <v>0</v>
      </c>
      <c r="L184" s="28">
        <f t="shared" si="71"/>
        <v>0</v>
      </c>
      <c r="M184" s="28">
        <f t="shared" si="71"/>
        <v>0</v>
      </c>
      <c r="N184" s="28">
        <f t="shared" si="71"/>
        <v>0</v>
      </c>
      <c r="O184" s="28">
        <f t="shared" si="71"/>
        <v>0</v>
      </c>
      <c r="P184" s="28">
        <f t="shared" si="71"/>
        <v>0</v>
      </c>
      <c r="Q184" s="28">
        <f t="shared" si="71"/>
        <v>0</v>
      </c>
      <c r="R184" s="28">
        <f t="shared" si="71"/>
        <v>0</v>
      </c>
      <c r="S184" s="28"/>
      <c r="T184" s="24"/>
      <c r="U184" s="24"/>
      <c r="V184" s="24"/>
      <c r="W184" s="24"/>
      <c r="X184" s="24"/>
    </row>
    <row r="185" spans="1:24">
      <c r="A185" s="25"/>
      <c r="B185" s="26"/>
      <c r="D185" s="26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</row>
    <row r="186" spans="1:24">
      <c r="A186" s="25"/>
      <c r="B186" s="26"/>
      <c r="C186" s="22" t="s">
        <v>136</v>
      </c>
      <c r="D186" s="27" t="s">
        <v>60</v>
      </c>
      <c r="E186" s="24">
        <f>SUM(F186:S186)</f>
        <v>65791366.347246528</v>
      </c>
      <c r="F186" s="1">
        <f>+'Cust. Summ.'!H40</f>
        <v>54086468.139207587</v>
      </c>
      <c r="G186" s="1">
        <f>+'Cust. Summ.'!I40</f>
        <v>11291739.956300743</v>
      </c>
      <c r="H186" s="1">
        <f>+'Cust. Summ.'!J40</f>
        <v>19637.374273032787</v>
      </c>
      <c r="I186" s="1">
        <f>+'Cust. Summ.'!K40</f>
        <v>248822.51496805504</v>
      </c>
      <c r="J186" s="1">
        <f>+'Cust. Summ.'!L40</f>
        <v>144698.36249711347</v>
      </c>
      <c r="K186" s="1">
        <f>+'Cust. Summ.'!M40</f>
        <v>0</v>
      </c>
      <c r="L186" s="1">
        <f>+'Cust. Summ.'!N40</f>
        <v>0</v>
      </c>
      <c r="M186" s="1">
        <f>+'Cust. Summ.'!O40</f>
        <v>0</v>
      </c>
      <c r="N186" s="1">
        <f>+'Cust. Summ.'!P40</f>
        <v>0</v>
      </c>
      <c r="O186" s="1">
        <f>+'Cust. Summ.'!Q40</f>
        <v>0</v>
      </c>
      <c r="P186" s="1">
        <f>+'Cust. Summ.'!R40</f>
        <v>0</v>
      </c>
      <c r="Q186" s="1">
        <f>+'Cust. Summ.'!S40</f>
        <v>0</v>
      </c>
      <c r="R186" s="1">
        <f>+'Cust. Summ.'!T40</f>
        <v>0</v>
      </c>
      <c r="S186" s="22"/>
      <c r="T186" s="24"/>
      <c r="U186" s="24"/>
      <c r="V186" s="24"/>
      <c r="W186" s="24"/>
      <c r="X186" s="24"/>
    </row>
    <row r="187" spans="1:24">
      <c r="A187" s="25">
        <v>20.2</v>
      </c>
      <c r="B187" s="26"/>
      <c r="C187" s="23" t="s">
        <v>626</v>
      </c>
      <c r="D187" s="27" t="s">
        <v>22</v>
      </c>
      <c r="E187" s="28">
        <f>SUM(F187:S187)</f>
        <v>1.0000000000000002</v>
      </c>
      <c r="F187" s="28">
        <f t="shared" ref="F187:R187" si="72">IF($E186=0,0,F186/$E186)</f>
        <v>0.8220906654186122</v>
      </c>
      <c r="G187" s="28">
        <f t="shared" si="72"/>
        <v>0.17162950981596872</v>
      </c>
      <c r="H187" s="28">
        <f t="shared" si="72"/>
        <v>2.9847950214906336E-4</v>
      </c>
      <c r="I187" s="28">
        <f t="shared" si="72"/>
        <v>3.7819934253192273E-3</v>
      </c>
      <c r="J187" s="28">
        <f t="shared" si="72"/>
        <v>2.1993518379508368E-3</v>
      </c>
      <c r="K187" s="28">
        <f t="shared" si="72"/>
        <v>0</v>
      </c>
      <c r="L187" s="28">
        <f t="shared" si="72"/>
        <v>0</v>
      </c>
      <c r="M187" s="28">
        <f t="shared" si="72"/>
        <v>0</v>
      </c>
      <c r="N187" s="28">
        <f t="shared" si="72"/>
        <v>0</v>
      </c>
      <c r="O187" s="28">
        <f t="shared" si="72"/>
        <v>0</v>
      </c>
      <c r="P187" s="28">
        <f t="shared" si="72"/>
        <v>0</v>
      </c>
      <c r="Q187" s="28">
        <f t="shared" si="72"/>
        <v>0</v>
      </c>
      <c r="R187" s="28">
        <f t="shared" si="72"/>
        <v>0</v>
      </c>
      <c r="S187" s="28"/>
      <c r="T187" s="24"/>
      <c r="U187" s="24"/>
      <c r="V187" s="24"/>
      <c r="W187" s="24"/>
      <c r="X187" s="24"/>
    </row>
    <row r="188" spans="1:24">
      <c r="A188" s="25"/>
      <c r="B188" s="26"/>
      <c r="D188" s="26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</row>
    <row r="189" spans="1:24">
      <c r="A189" s="25"/>
      <c r="B189" s="26"/>
      <c r="C189" s="22" t="s">
        <v>136</v>
      </c>
      <c r="D189" s="27" t="s">
        <v>60</v>
      </c>
      <c r="E189" s="24">
        <f>SUM(F189:S189)</f>
        <v>50127999.784683451</v>
      </c>
      <c r="F189" s="22">
        <f>+'Demand Summ.'!H38</f>
        <v>23370933.850630458</v>
      </c>
      <c r="G189" s="22">
        <f>+'Demand Summ.'!I38</f>
        <v>12588169.549893672</v>
      </c>
      <c r="H189" s="22">
        <f>+'Demand Summ.'!J38</f>
        <v>285851.03062117129</v>
      </c>
      <c r="I189" s="22">
        <f>+'Demand Summ.'!K38</f>
        <v>7264950.3865202852</v>
      </c>
      <c r="J189" s="22">
        <f>+'Demand Summ.'!L38</f>
        <v>6618094.9670178555</v>
      </c>
      <c r="K189" s="22">
        <f>+'Demand Summ.'!M38</f>
        <v>0</v>
      </c>
      <c r="L189" s="22">
        <f>+'Demand Summ.'!N38</f>
        <v>0</v>
      </c>
      <c r="M189" s="22">
        <f>+'Demand Summ.'!O38</f>
        <v>0</v>
      </c>
      <c r="N189" s="22">
        <f>+'Demand Summ.'!P38</f>
        <v>0</v>
      </c>
      <c r="O189" s="22">
        <f>+'Demand Summ.'!Q38</f>
        <v>0</v>
      </c>
      <c r="P189" s="22">
        <f>+'Demand Summ.'!R38</f>
        <v>0</v>
      </c>
      <c r="Q189" s="22">
        <f>+'Demand Summ.'!S38</f>
        <v>0</v>
      </c>
      <c r="R189" s="22">
        <f>+'Demand Summ.'!T38</f>
        <v>0</v>
      </c>
      <c r="S189" s="22"/>
      <c r="T189" s="24"/>
      <c r="U189" s="24"/>
      <c r="V189" s="24"/>
      <c r="W189" s="24"/>
      <c r="X189" s="24"/>
    </row>
    <row r="190" spans="1:24">
      <c r="A190" s="25">
        <v>20.399999999999999</v>
      </c>
      <c r="B190" s="26"/>
      <c r="C190" s="23" t="s">
        <v>627</v>
      </c>
      <c r="D190" s="27" t="s">
        <v>22</v>
      </c>
      <c r="E190" s="28">
        <f>SUM(F190:S190)</f>
        <v>1</v>
      </c>
      <c r="F190" s="28">
        <f t="shared" ref="F190:R190" si="73">IF($E189=0,0,F189/$E189)</f>
        <v>0.46622514265513182</v>
      </c>
      <c r="G190" s="28">
        <f t="shared" si="73"/>
        <v>0.25112052353902165</v>
      </c>
      <c r="H190" s="28">
        <f t="shared" si="73"/>
        <v>5.7024224355449495E-3</v>
      </c>
      <c r="I190" s="28">
        <f t="shared" si="73"/>
        <v>0.14492799269321896</v>
      </c>
      <c r="J190" s="28">
        <f t="shared" si="73"/>
        <v>0.13202391867708246</v>
      </c>
      <c r="K190" s="28">
        <f t="shared" si="73"/>
        <v>0</v>
      </c>
      <c r="L190" s="28">
        <f t="shared" si="73"/>
        <v>0</v>
      </c>
      <c r="M190" s="28">
        <f t="shared" si="73"/>
        <v>0</v>
      </c>
      <c r="N190" s="28">
        <f t="shared" si="73"/>
        <v>0</v>
      </c>
      <c r="O190" s="28">
        <f t="shared" si="73"/>
        <v>0</v>
      </c>
      <c r="P190" s="28">
        <f t="shared" si="73"/>
        <v>0</v>
      </c>
      <c r="Q190" s="28">
        <f t="shared" si="73"/>
        <v>0</v>
      </c>
      <c r="R190" s="28">
        <f t="shared" si="73"/>
        <v>0</v>
      </c>
      <c r="S190" s="31"/>
      <c r="T190" s="24"/>
      <c r="U190" s="24"/>
      <c r="V190" s="24"/>
      <c r="W190" s="24"/>
      <c r="X190" s="24"/>
    </row>
    <row r="191" spans="1:24">
      <c r="A191" s="25"/>
      <c r="B191" s="26"/>
      <c r="C191" s="22"/>
      <c r="D191" s="26"/>
      <c r="E191" s="24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4"/>
      <c r="U191" s="24"/>
      <c r="V191" s="24"/>
      <c r="W191" s="24"/>
      <c r="X191" s="24"/>
    </row>
    <row r="192" spans="1:24">
      <c r="A192" s="25"/>
      <c r="B192" s="26"/>
      <c r="C192" s="22" t="s">
        <v>136</v>
      </c>
      <c r="D192" s="27" t="s">
        <v>60</v>
      </c>
      <c r="E192" s="24">
        <f>SUM(F192:S192)</f>
        <v>79345955.404003292</v>
      </c>
      <c r="F192" s="1">
        <f>+'Commodity Summ.'!H40</f>
        <v>46569338.570365876</v>
      </c>
      <c r="G192" s="1">
        <f>+'Commodity Summ.'!I40</f>
        <v>30666313.569976185</v>
      </c>
      <c r="H192" s="1">
        <f>+'Commodity Summ.'!J40</f>
        <v>900956.82196851692</v>
      </c>
      <c r="I192" s="1">
        <f>+'Commodity Summ.'!K40</f>
        <v>578773.00697207346</v>
      </c>
      <c r="J192" s="1">
        <f>+'Commodity Summ.'!L40</f>
        <v>630573.43472064484</v>
      </c>
      <c r="K192" s="1">
        <f>+'Commodity Summ.'!M40</f>
        <v>0</v>
      </c>
      <c r="L192" s="1">
        <f>+'Commodity Summ.'!N40</f>
        <v>0</v>
      </c>
      <c r="M192" s="1">
        <f>+'Commodity Summ.'!O40</f>
        <v>0</v>
      </c>
      <c r="N192" s="1">
        <f>+'Commodity Summ.'!P40</f>
        <v>0</v>
      </c>
      <c r="O192" s="1">
        <f>+'Commodity Summ.'!Q40</f>
        <v>0</v>
      </c>
      <c r="P192" s="1">
        <f>+'Commodity Summ.'!R40</f>
        <v>0</v>
      </c>
      <c r="Q192" s="1">
        <f>+'Commodity Summ.'!S40</f>
        <v>0</v>
      </c>
      <c r="R192" s="1">
        <f>+'Commodity Summ.'!T40</f>
        <v>0</v>
      </c>
      <c r="S192" s="22"/>
      <c r="T192" s="24"/>
      <c r="U192" s="24"/>
      <c r="V192" s="24"/>
      <c r="W192" s="24"/>
      <c r="X192" s="24"/>
    </row>
    <row r="193" spans="1:24">
      <c r="A193" s="25">
        <v>20.6</v>
      </c>
      <c r="B193" s="26"/>
      <c r="C193" s="23" t="s">
        <v>628</v>
      </c>
      <c r="D193" s="27" t="s">
        <v>22</v>
      </c>
      <c r="E193" s="28">
        <f>SUM(F193:S193)</f>
        <v>1.0000000000000002</v>
      </c>
      <c r="F193" s="28">
        <f t="shared" ref="F193:R193" si="74">IF($E192=0,0,F192/$E192)</f>
        <v>0.58691509016748555</v>
      </c>
      <c r="G193" s="28">
        <f t="shared" si="74"/>
        <v>0.38648868003206321</v>
      </c>
      <c r="H193" s="28">
        <f t="shared" si="74"/>
        <v>1.1354792029173303E-2</v>
      </c>
      <c r="I193" s="28">
        <f t="shared" si="74"/>
        <v>7.2942975357112184E-3</v>
      </c>
      <c r="J193" s="28">
        <f t="shared" si="74"/>
        <v>7.9471402355668162E-3</v>
      </c>
      <c r="K193" s="28">
        <f t="shared" si="74"/>
        <v>0</v>
      </c>
      <c r="L193" s="28">
        <f t="shared" si="74"/>
        <v>0</v>
      </c>
      <c r="M193" s="28">
        <f t="shared" si="74"/>
        <v>0</v>
      </c>
      <c r="N193" s="28">
        <f t="shared" si="74"/>
        <v>0</v>
      </c>
      <c r="O193" s="28">
        <f t="shared" si="74"/>
        <v>0</v>
      </c>
      <c r="P193" s="28">
        <f t="shared" si="74"/>
        <v>0</v>
      </c>
      <c r="Q193" s="28">
        <f t="shared" si="74"/>
        <v>0</v>
      </c>
      <c r="R193" s="28">
        <f t="shared" si="74"/>
        <v>0</v>
      </c>
      <c r="S193" s="31"/>
      <c r="T193" s="24"/>
      <c r="U193" s="24"/>
      <c r="V193" s="24"/>
      <c r="W193" s="24"/>
      <c r="X193" s="24"/>
    </row>
    <row r="194" spans="1:24">
      <c r="A194" s="25"/>
      <c r="B194" s="26"/>
      <c r="C194" s="30"/>
      <c r="D194" s="26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</row>
    <row r="195" spans="1:24">
      <c r="A195" s="25"/>
      <c r="B195" s="26"/>
      <c r="C195" s="22" t="s">
        <v>136</v>
      </c>
      <c r="D195" s="27" t="s">
        <v>60</v>
      </c>
      <c r="E195" s="24">
        <f>SUM(F195:S195)</f>
        <v>186968706.50708419</v>
      </c>
      <c r="F195" s="10">
        <f>+F198+F201+F204</f>
        <v>120760647.12755108</v>
      </c>
      <c r="G195" s="10">
        <f t="shared" ref="G195:R195" si="75">+G198+G201+G204</f>
        <v>43409255.370634414</v>
      </c>
      <c r="H195" s="10">
        <f t="shared" si="75"/>
        <v>470010.26321230025</v>
      </c>
      <c r="I195" s="10">
        <f t="shared" si="75"/>
        <v>11756094.638342358</v>
      </c>
      <c r="J195" s="10">
        <f t="shared" si="75"/>
        <v>10572699.107344074</v>
      </c>
      <c r="K195" s="10">
        <f t="shared" si="75"/>
        <v>0</v>
      </c>
      <c r="L195" s="10">
        <f t="shared" si="75"/>
        <v>0</v>
      </c>
      <c r="M195" s="10">
        <f t="shared" si="75"/>
        <v>0</v>
      </c>
      <c r="N195" s="10">
        <f t="shared" si="75"/>
        <v>0</v>
      </c>
      <c r="O195" s="10">
        <f t="shared" si="75"/>
        <v>0</v>
      </c>
      <c r="P195" s="10">
        <f t="shared" si="75"/>
        <v>0</v>
      </c>
      <c r="Q195" s="10">
        <f t="shared" si="75"/>
        <v>0</v>
      </c>
      <c r="R195" s="10">
        <f t="shared" si="75"/>
        <v>0</v>
      </c>
      <c r="S195" s="10"/>
      <c r="T195" s="24"/>
      <c r="U195" s="24"/>
      <c r="V195" s="24"/>
      <c r="W195" s="24"/>
      <c r="X195" s="24"/>
    </row>
    <row r="196" spans="1:24">
      <c r="A196" s="25">
        <v>21</v>
      </c>
      <c r="B196" s="26"/>
      <c r="C196" s="7" t="s">
        <v>644</v>
      </c>
      <c r="D196" s="27" t="s">
        <v>22</v>
      </c>
      <c r="E196" s="28">
        <f>SUM(F196:S196)</f>
        <v>1.0000000000000002</v>
      </c>
      <c r="F196" s="28">
        <f t="shared" ref="F196:R196" si="76">IF($E195=0,0,F195/$E195)</f>
        <v>0.6458869475196134</v>
      </c>
      <c r="G196" s="28">
        <f t="shared" si="76"/>
        <v>0.23217390857324913</v>
      </c>
      <c r="H196" s="28">
        <f t="shared" si="76"/>
        <v>2.5138445464642058E-3</v>
      </c>
      <c r="I196" s="28">
        <f t="shared" si="76"/>
        <v>6.2877338448597136E-2</v>
      </c>
      <c r="J196" s="28">
        <f t="shared" si="76"/>
        <v>5.654796091207636E-2</v>
      </c>
      <c r="K196" s="28">
        <f t="shared" si="76"/>
        <v>0</v>
      </c>
      <c r="L196" s="28">
        <f t="shared" si="76"/>
        <v>0</v>
      </c>
      <c r="M196" s="28">
        <f t="shared" si="76"/>
        <v>0</v>
      </c>
      <c r="N196" s="28">
        <f t="shared" si="76"/>
        <v>0</v>
      </c>
      <c r="O196" s="28">
        <f t="shared" si="76"/>
        <v>0</v>
      </c>
      <c r="P196" s="28">
        <f t="shared" si="76"/>
        <v>0</v>
      </c>
      <c r="Q196" s="28">
        <f t="shared" si="76"/>
        <v>0</v>
      </c>
      <c r="R196" s="28">
        <f t="shared" si="76"/>
        <v>0</v>
      </c>
      <c r="S196" s="28"/>
      <c r="T196" s="24"/>
      <c r="U196" s="24"/>
      <c r="V196" s="24"/>
      <c r="W196" s="24"/>
      <c r="X196" s="24"/>
    </row>
    <row r="197" spans="1:24">
      <c r="A197" s="25"/>
      <c r="B197" s="26"/>
      <c r="D197" s="26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</row>
    <row r="198" spans="1:24">
      <c r="A198" s="25"/>
      <c r="B198" s="26"/>
      <c r="C198" s="22" t="s">
        <v>136</v>
      </c>
      <c r="D198" s="27" t="s">
        <v>60</v>
      </c>
      <c r="E198" s="24">
        <f>SUM(F198:S198)</f>
        <v>111137212.92172</v>
      </c>
      <c r="F198" s="1">
        <f>+'Dep.Res. Alloc.'!J273</f>
        <v>85690685.801656067</v>
      </c>
      <c r="G198" s="1">
        <f>+'Dep.Res. Alloc.'!K273</f>
        <v>24422011.920251738</v>
      </c>
      <c r="H198" s="1">
        <f>+'Dep.Res. Alloc.'!L273</f>
        <v>42045.010899048815</v>
      </c>
      <c r="I198" s="1">
        <f>+'Dep.Res. Alloc.'!M273</f>
        <v>619235.97104300011</v>
      </c>
      <c r="J198" s="1">
        <f>+'Dep.Res. Alloc.'!N273</f>
        <v>363234.21787013306</v>
      </c>
      <c r="K198" s="1">
        <f>+'Dep.Res. Alloc.'!O273</f>
        <v>0</v>
      </c>
      <c r="L198" s="1">
        <f>+'Dep.Res. Alloc.'!P273</f>
        <v>0</v>
      </c>
      <c r="M198" s="1">
        <f>+'Dep.Res. Alloc.'!Q273</f>
        <v>0</v>
      </c>
      <c r="N198" s="1">
        <f>+'Dep.Res. Alloc.'!R273</f>
        <v>0</v>
      </c>
      <c r="O198" s="1">
        <f>+'Dep.Res. Alloc.'!S273</f>
        <v>0</v>
      </c>
      <c r="P198" s="1">
        <f>+'Dep.Res. Alloc.'!T273</f>
        <v>0</v>
      </c>
      <c r="Q198" s="1">
        <f>+'Dep.Res. Alloc.'!U273</f>
        <v>0</v>
      </c>
      <c r="R198" s="1">
        <f>+'Dep.Res. Alloc.'!V273</f>
        <v>0</v>
      </c>
      <c r="S198" s="22"/>
      <c r="T198" s="24"/>
      <c r="U198" s="24"/>
      <c r="V198" s="24"/>
      <c r="W198" s="24"/>
      <c r="X198" s="24"/>
    </row>
    <row r="199" spans="1:24">
      <c r="A199" s="25">
        <v>21.2</v>
      </c>
      <c r="B199" s="26"/>
      <c r="C199" s="23" t="s">
        <v>645</v>
      </c>
      <c r="D199" s="27" t="s">
        <v>22</v>
      </c>
      <c r="E199" s="28">
        <f>SUM(F199:S199)</f>
        <v>1</v>
      </c>
      <c r="F199" s="28">
        <f t="shared" ref="F199:R199" si="77">IF($E198=0,0,F198/$E198)</f>
        <v>0.77103504351879593</v>
      </c>
      <c r="G199" s="28">
        <f t="shared" si="77"/>
        <v>0.21974648525200549</v>
      </c>
      <c r="H199" s="28">
        <f t="shared" si="77"/>
        <v>3.783162254452378E-4</v>
      </c>
      <c r="I199" s="28">
        <f t="shared" si="77"/>
        <v>5.5718148292882045E-3</v>
      </c>
      <c r="J199" s="28">
        <f t="shared" si="77"/>
        <v>3.2683401744650438E-3</v>
      </c>
      <c r="K199" s="28">
        <f t="shared" si="77"/>
        <v>0</v>
      </c>
      <c r="L199" s="28">
        <f t="shared" si="77"/>
        <v>0</v>
      </c>
      <c r="M199" s="28">
        <f t="shared" si="77"/>
        <v>0</v>
      </c>
      <c r="N199" s="28">
        <f t="shared" si="77"/>
        <v>0</v>
      </c>
      <c r="O199" s="28">
        <f t="shared" si="77"/>
        <v>0</v>
      </c>
      <c r="P199" s="28">
        <f t="shared" si="77"/>
        <v>0</v>
      </c>
      <c r="Q199" s="28">
        <f t="shared" si="77"/>
        <v>0</v>
      </c>
      <c r="R199" s="28">
        <f t="shared" si="77"/>
        <v>0</v>
      </c>
      <c r="S199" s="28"/>
      <c r="T199" s="24"/>
      <c r="U199" s="24"/>
      <c r="V199" s="24"/>
      <c r="W199" s="24"/>
      <c r="X199" s="24"/>
    </row>
    <row r="200" spans="1:24">
      <c r="A200" s="25"/>
      <c r="B200" s="26"/>
      <c r="D200" s="26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</row>
    <row r="201" spans="1:24">
      <c r="A201" s="25"/>
      <c r="B201" s="26"/>
      <c r="C201" s="22" t="s">
        <v>136</v>
      </c>
      <c r="D201" s="27" t="s">
        <v>60</v>
      </c>
      <c r="E201" s="24">
        <f>SUM(F201:S201)</f>
        <v>72669048.49032037</v>
      </c>
      <c r="F201" s="22">
        <f>+'Dep.Res. Alloc.'!J541</f>
        <v>33848815.107382275</v>
      </c>
      <c r="G201" s="22">
        <f>+'Dep.Res. Alloc.'!K541</f>
        <v>18264993.722579762</v>
      </c>
      <c r="H201" s="22">
        <f>+'Dep.Res. Alloc.'!L541</f>
        <v>414502.454518124</v>
      </c>
      <c r="I201" s="22">
        <f>+'Dep.Res. Alloc.'!M541</f>
        <v>10540243.280422263</v>
      </c>
      <c r="J201" s="22">
        <f>+'Dep.Res. Alloc.'!N541</f>
        <v>9600493.9254179429</v>
      </c>
      <c r="K201" s="22">
        <f>+'Dep.Res. Alloc.'!O541</f>
        <v>0</v>
      </c>
      <c r="L201" s="22">
        <f>+'Dep.Res. Alloc.'!P541</f>
        <v>0</v>
      </c>
      <c r="M201" s="22">
        <f>+'Dep.Res. Alloc.'!Q541</f>
        <v>0</v>
      </c>
      <c r="N201" s="22">
        <f>+'Dep.Res. Alloc.'!R541</f>
        <v>0</v>
      </c>
      <c r="O201" s="22">
        <f>+'Dep.Res. Alloc.'!S541</f>
        <v>0</v>
      </c>
      <c r="P201" s="22">
        <f>+'Dep.Res. Alloc.'!T541</f>
        <v>0</v>
      </c>
      <c r="Q201" s="22">
        <f>+'Dep.Res. Alloc.'!U541</f>
        <v>0</v>
      </c>
      <c r="R201" s="22">
        <f>+'Dep.Res. Alloc.'!V541</f>
        <v>0</v>
      </c>
      <c r="S201" s="22"/>
      <c r="T201" s="24"/>
      <c r="U201" s="24"/>
      <c r="V201" s="24"/>
      <c r="W201" s="24"/>
      <c r="X201" s="24"/>
    </row>
    <row r="202" spans="1:24">
      <c r="A202" s="25">
        <v>21.4</v>
      </c>
      <c r="B202" s="26"/>
      <c r="C202" s="23" t="s">
        <v>646</v>
      </c>
      <c r="D202" s="27" t="s">
        <v>22</v>
      </c>
      <c r="E202" s="28">
        <f>SUM(F202:S202)</f>
        <v>0.99999999999999989</v>
      </c>
      <c r="F202" s="28">
        <f t="shared" ref="F202:R202" si="78">IF($E201=0,0,F201/$E201)</f>
        <v>0.46579411469645143</v>
      </c>
      <c r="G202" s="28">
        <f t="shared" si="78"/>
        <v>0.25134488619336592</v>
      </c>
      <c r="H202" s="28">
        <f t="shared" si="78"/>
        <v>5.703975256719322E-3</v>
      </c>
      <c r="I202" s="28">
        <f t="shared" si="78"/>
        <v>0.14504446527638573</v>
      </c>
      <c r="J202" s="28">
        <f t="shared" si="78"/>
        <v>0.1321125585770776</v>
      </c>
      <c r="K202" s="28">
        <f t="shared" si="78"/>
        <v>0</v>
      </c>
      <c r="L202" s="28">
        <f t="shared" si="78"/>
        <v>0</v>
      </c>
      <c r="M202" s="28">
        <f t="shared" si="78"/>
        <v>0</v>
      </c>
      <c r="N202" s="28">
        <f t="shared" si="78"/>
        <v>0</v>
      </c>
      <c r="O202" s="28">
        <f t="shared" si="78"/>
        <v>0</v>
      </c>
      <c r="P202" s="28">
        <f t="shared" si="78"/>
        <v>0</v>
      </c>
      <c r="Q202" s="28">
        <f t="shared" si="78"/>
        <v>0</v>
      </c>
      <c r="R202" s="28">
        <f t="shared" si="78"/>
        <v>0</v>
      </c>
      <c r="S202" s="31"/>
      <c r="T202" s="24"/>
      <c r="U202" s="24"/>
      <c r="V202" s="24"/>
      <c r="W202" s="24"/>
      <c r="X202" s="24"/>
    </row>
    <row r="203" spans="1:24">
      <c r="A203" s="25"/>
      <c r="B203" s="26"/>
      <c r="C203" s="22"/>
      <c r="D203" s="26"/>
      <c r="E203" s="24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4"/>
      <c r="U203" s="24"/>
      <c r="V203" s="24"/>
      <c r="W203" s="24"/>
      <c r="X203" s="24"/>
    </row>
    <row r="204" spans="1:24">
      <c r="A204" s="25"/>
      <c r="B204" s="26"/>
      <c r="C204" s="22" t="s">
        <v>136</v>
      </c>
      <c r="D204" s="27" t="s">
        <v>60</v>
      </c>
      <c r="E204" s="24">
        <f>SUM(F204:S204)</f>
        <v>3162445.0950438692</v>
      </c>
      <c r="F204" s="1">
        <f>+'Dep.Res. Alloc.'!J809</f>
        <v>1221146.2185127423</v>
      </c>
      <c r="G204" s="1">
        <f>+'Dep.Res. Alloc.'!K809</f>
        <v>722249.72780290665</v>
      </c>
      <c r="H204" s="1">
        <f>+'Dep.Res. Alloc.'!L809</f>
        <v>13462.797795127466</v>
      </c>
      <c r="I204" s="1">
        <f>+'Dep.Res. Alloc.'!M809</f>
        <v>596615.38687709533</v>
      </c>
      <c r="J204" s="1">
        <f>+'Dep.Res. Alloc.'!N809</f>
        <v>608970.96405599767</v>
      </c>
      <c r="K204" s="1">
        <f>+'Dep.Res. Alloc.'!O809</f>
        <v>0</v>
      </c>
      <c r="L204" s="1">
        <f>+'Dep.Res. Alloc.'!P809</f>
        <v>0</v>
      </c>
      <c r="M204" s="1">
        <f>+'Dep.Res. Alloc.'!Q809</f>
        <v>0</v>
      </c>
      <c r="N204" s="1">
        <f>+'Dep.Res. Alloc.'!R809</f>
        <v>0</v>
      </c>
      <c r="O204" s="1">
        <f>+'Dep.Res. Alloc.'!S809</f>
        <v>0</v>
      </c>
      <c r="P204" s="1">
        <f>+'Dep.Res. Alloc.'!T809</f>
        <v>0</v>
      </c>
      <c r="Q204" s="1">
        <f>+'Dep.Res. Alloc.'!U809</f>
        <v>0</v>
      </c>
      <c r="R204" s="1">
        <f>+'Dep.Res. Alloc.'!V809</f>
        <v>0</v>
      </c>
      <c r="S204" s="22"/>
      <c r="T204" s="24"/>
      <c r="U204" s="24"/>
      <c r="V204" s="24"/>
      <c r="W204" s="24"/>
      <c r="X204" s="24"/>
    </row>
    <row r="205" spans="1:24">
      <c r="A205" s="25">
        <v>21.6</v>
      </c>
      <c r="B205" s="26"/>
      <c r="C205" s="23" t="s">
        <v>647</v>
      </c>
      <c r="D205" s="27" t="s">
        <v>22</v>
      </c>
      <c r="E205" s="28">
        <f>SUM(F205:S205)</f>
        <v>1</v>
      </c>
      <c r="F205" s="28">
        <f t="shared" ref="F205:R205" si="79">IF($E204=0,0,F204/$E204)</f>
        <v>0.38613989549621025</v>
      </c>
      <c r="G205" s="28">
        <f t="shared" si="79"/>
        <v>0.22838332559031754</v>
      </c>
      <c r="H205" s="28">
        <f t="shared" si="79"/>
        <v>4.2570850688368111E-3</v>
      </c>
      <c r="I205" s="28">
        <f t="shared" si="79"/>
        <v>0.18865636207000114</v>
      </c>
      <c r="J205" s="28">
        <f t="shared" si="79"/>
        <v>0.19256333177463436</v>
      </c>
      <c r="K205" s="28">
        <f t="shared" si="79"/>
        <v>0</v>
      </c>
      <c r="L205" s="28">
        <f t="shared" si="79"/>
        <v>0</v>
      </c>
      <c r="M205" s="28">
        <f t="shared" si="79"/>
        <v>0</v>
      </c>
      <c r="N205" s="28">
        <f t="shared" si="79"/>
        <v>0</v>
      </c>
      <c r="O205" s="28">
        <f t="shared" si="79"/>
        <v>0</v>
      </c>
      <c r="P205" s="28">
        <f t="shared" si="79"/>
        <v>0</v>
      </c>
      <c r="Q205" s="28">
        <f t="shared" si="79"/>
        <v>0</v>
      </c>
      <c r="R205" s="28">
        <f t="shared" si="79"/>
        <v>0</v>
      </c>
      <c r="S205" s="31"/>
      <c r="T205" s="24"/>
      <c r="U205" s="24"/>
      <c r="V205" s="24"/>
      <c r="W205" s="24"/>
      <c r="X205" s="24"/>
    </row>
    <row r="206" spans="1:24">
      <c r="A206" s="25"/>
      <c r="B206" s="26"/>
      <c r="C206" s="30"/>
      <c r="D206" s="26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</row>
    <row r="207" spans="1:24">
      <c r="A207" s="25"/>
      <c r="B207" s="26"/>
      <c r="C207" s="26"/>
      <c r="D207" s="27" t="s">
        <v>60</v>
      </c>
      <c r="E207" s="24">
        <f>SUM(F207:S207)</f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/>
      <c r="T207" s="24"/>
      <c r="U207" s="24"/>
      <c r="V207" s="24"/>
      <c r="W207" s="24"/>
      <c r="X207" s="24"/>
    </row>
    <row r="208" spans="1:24">
      <c r="A208" s="25">
        <v>99</v>
      </c>
      <c r="B208" s="26"/>
      <c r="C208" s="26" t="s">
        <v>58</v>
      </c>
      <c r="D208" s="27" t="s">
        <v>22</v>
      </c>
      <c r="E208" s="28">
        <f>SUM(F208:S208)</f>
        <v>0</v>
      </c>
      <c r="F208" s="28">
        <f t="shared" ref="F208:O208" si="80">IF($E207=0,0,F207/$E207)</f>
        <v>0</v>
      </c>
      <c r="G208" s="28">
        <f t="shared" si="80"/>
        <v>0</v>
      </c>
      <c r="H208" s="28">
        <f t="shared" si="80"/>
        <v>0</v>
      </c>
      <c r="I208" s="28">
        <f t="shared" si="80"/>
        <v>0</v>
      </c>
      <c r="J208" s="28">
        <f t="shared" si="80"/>
        <v>0</v>
      </c>
      <c r="K208" s="28">
        <f t="shared" si="80"/>
        <v>0</v>
      </c>
      <c r="L208" s="28">
        <f t="shared" si="80"/>
        <v>0</v>
      </c>
      <c r="M208" s="28">
        <f t="shared" si="80"/>
        <v>0</v>
      </c>
      <c r="N208" s="28">
        <f t="shared" si="80"/>
        <v>0</v>
      </c>
      <c r="O208" s="28">
        <f t="shared" si="80"/>
        <v>0</v>
      </c>
      <c r="P208" s="28">
        <f>IF($E207=0,0,P207/$E207)</f>
        <v>0</v>
      </c>
      <c r="Q208" s="28">
        <f>IF($E207=0,0,Q207/$E207)</f>
        <v>0</v>
      </c>
      <c r="R208" s="28">
        <f>IF($E207=0,0,R207/$E207)</f>
        <v>0</v>
      </c>
      <c r="S208" s="28"/>
      <c r="T208" s="24"/>
      <c r="U208" s="24"/>
      <c r="V208" s="24"/>
      <c r="W208" s="24"/>
      <c r="X208" s="24"/>
    </row>
    <row r="209" spans="1:26">
      <c r="A209" s="25"/>
      <c r="B209" s="26"/>
      <c r="C209" s="26"/>
      <c r="D209" s="26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</row>
    <row r="210" spans="1:26">
      <c r="A210" s="54"/>
      <c r="B210" s="45"/>
      <c r="C210" s="45" t="s">
        <v>407</v>
      </c>
      <c r="D210" s="55">
        <f>E210/E$213</f>
        <v>0.4854818136824145</v>
      </c>
      <c r="E210" s="48">
        <f>SUM(F210:O210)</f>
        <v>14282094.306062294</v>
      </c>
      <c r="F210" s="50">
        <f>Summary!H40*'Cust. Summ.'!H13</f>
        <v>10199649.878632165</v>
      </c>
      <c r="G210" s="50">
        <f>Summary!I40*'Cust. Summ.'!I13</f>
        <v>3932010.4718027976</v>
      </c>
      <c r="H210" s="50">
        <f>Summary!J40*'Cust. Summ.'!J13</f>
        <v>4826.3658813152642</v>
      </c>
      <c r="I210" s="50">
        <f>Summary!K40*'Cust. Summ.'!K13</f>
        <v>94064.073592571454</v>
      </c>
      <c r="J210" s="50">
        <f>Summary!L40*'Cust. Summ.'!L13</f>
        <v>51543.516153445751</v>
      </c>
      <c r="K210" s="50">
        <f>Summary!M40*'Cust. Summ.'!M13</f>
        <v>0</v>
      </c>
      <c r="L210" s="50">
        <f>Summary!N40*'Cust. Summ.'!N13</f>
        <v>0</v>
      </c>
      <c r="M210" s="50">
        <f>Summary!O40*'Cust. Summ.'!O13</f>
        <v>0</v>
      </c>
      <c r="N210" s="50">
        <f>Summary!P40*'Cust. Summ.'!P13</f>
        <v>0</v>
      </c>
      <c r="O210" s="50">
        <f>Summary!Q40*'Cust. Summ.'!Q13</f>
        <v>0</v>
      </c>
      <c r="P210" s="50">
        <f>Summary!R40*'Cust. Summ.'!R13</f>
        <v>0</v>
      </c>
      <c r="Q210" s="50">
        <f>Summary!S40*'Cust. Summ.'!S13</f>
        <v>0</v>
      </c>
      <c r="R210" s="50">
        <f>Summary!T40*'Cust. Summ.'!T13</f>
        <v>0</v>
      </c>
      <c r="S210" s="48"/>
      <c r="T210" s="48"/>
      <c r="U210" s="48"/>
      <c r="V210" s="48"/>
      <c r="W210" s="48"/>
      <c r="X210" s="48"/>
      <c r="Y210" s="48"/>
      <c r="Z210" s="48"/>
    </row>
    <row r="211" spans="1:26">
      <c r="A211" s="54"/>
      <c r="B211" s="45"/>
      <c r="C211" s="45" t="s">
        <v>408</v>
      </c>
      <c r="D211" s="55">
        <f>E211/E$213</f>
        <v>0.5245816392421363</v>
      </c>
      <c r="E211" s="48">
        <f>SUM(F211:O211)</f>
        <v>15432348.301693603</v>
      </c>
      <c r="F211" s="56">
        <f>Summary!H40*'Demand Summ.'!H13</f>
        <v>4574786.0458488129</v>
      </c>
      <c r="G211" s="56">
        <f>Summary!I40*'Demand Summ.'!I13</f>
        <v>4881722.9939129418</v>
      </c>
      <c r="H211" s="56">
        <f>Summary!J40*'Demand Summ.'!J13</f>
        <v>95237.353512017711</v>
      </c>
      <c r="I211" s="56">
        <f>Summary!K40*'Demand Summ.'!K13</f>
        <v>3177202.809455771</v>
      </c>
      <c r="J211" s="56">
        <f>Summary!L40*'Demand Summ.'!L13</f>
        <v>2703399.0989640607</v>
      </c>
      <c r="K211" s="56">
        <f>Summary!M40*'Demand Summ.'!M13</f>
        <v>0</v>
      </c>
      <c r="L211" s="56">
        <f>Summary!N40*'Demand Summ.'!N13</f>
        <v>0</v>
      </c>
      <c r="M211" s="56">
        <f>Summary!O40*'Demand Summ.'!O13</f>
        <v>0</v>
      </c>
      <c r="N211" s="56">
        <f>Summary!P40*'Demand Summ.'!P13</f>
        <v>0</v>
      </c>
      <c r="O211" s="56">
        <f>Summary!Q40*'Demand Summ.'!Q13</f>
        <v>0</v>
      </c>
      <c r="P211" s="56">
        <f>Summary!R40*'Demand Summ.'!R13</f>
        <v>0</v>
      </c>
      <c r="Q211" s="56">
        <f>Summary!S40*'Demand Summ.'!S13</f>
        <v>0</v>
      </c>
      <c r="R211" s="56">
        <f>Summary!T40*'Demand Summ.'!T13</f>
        <v>0</v>
      </c>
      <c r="S211" s="48"/>
      <c r="T211" s="48"/>
      <c r="U211" s="48"/>
      <c r="V211" s="48"/>
      <c r="W211" s="48"/>
      <c r="X211" s="48"/>
      <c r="Y211" s="48"/>
      <c r="Z211" s="48"/>
    </row>
    <row r="212" spans="1:26">
      <c r="A212" s="54"/>
      <c r="B212" s="45"/>
      <c r="C212" s="45" t="s">
        <v>409</v>
      </c>
      <c r="D212" s="55">
        <f>E212/E$213</f>
        <v>-1.0063452924550772E-2</v>
      </c>
      <c r="E212" s="48">
        <f>SUM(F212:O212)</f>
        <v>-296050.60305528541</v>
      </c>
      <c r="F212" s="56">
        <f>Summary!H40*'Commodity Summ.'!H13</f>
        <v>-318589.71373590251</v>
      </c>
      <c r="G212" s="56">
        <f>Summary!I40*'Commodity Summ.'!I13</f>
        <v>-424418.13469968189</v>
      </c>
      <c r="H212" s="56">
        <f>Summary!J40*'Commodity Summ.'!J13</f>
        <v>-10295.738807965221</v>
      </c>
      <c r="I212" s="56">
        <f>Summary!K40*'Commodity Summ.'!K13</f>
        <v>226255.95270894197</v>
      </c>
      <c r="J212" s="56">
        <f>Summary!L40*'Commodity Summ.'!L13</f>
        <v>230997.03147932224</v>
      </c>
      <c r="K212" s="56">
        <f>Summary!M40*'Commodity Summ.'!M13</f>
        <v>0</v>
      </c>
      <c r="L212" s="56">
        <f>Summary!N40*'Commodity Summ.'!N13</f>
        <v>0</v>
      </c>
      <c r="M212" s="56">
        <f>Summary!O40*'Commodity Summ.'!O13</f>
        <v>0</v>
      </c>
      <c r="N212" s="56">
        <f>Summary!P40*'Commodity Summ.'!P13</f>
        <v>0</v>
      </c>
      <c r="O212" s="56">
        <f>Summary!Q40*'Commodity Summ.'!Q13</f>
        <v>0</v>
      </c>
      <c r="P212" s="56">
        <f>Summary!R40*'Commodity Summ.'!R13</f>
        <v>0</v>
      </c>
      <c r="Q212" s="56">
        <f>Summary!S40*'Commodity Summ.'!S13</f>
        <v>0</v>
      </c>
      <c r="R212" s="56">
        <f>Summary!T40*'Commodity Summ.'!T13</f>
        <v>0</v>
      </c>
      <c r="S212" s="48"/>
      <c r="T212" s="48"/>
      <c r="U212" s="48"/>
      <c r="V212" s="48"/>
      <c r="W212" s="48"/>
      <c r="X212" s="48"/>
      <c r="Y212" s="48"/>
      <c r="Z212" s="48"/>
    </row>
    <row r="213" spans="1:26" ht="15.75">
      <c r="A213" s="54"/>
      <c r="B213" s="45"/>
      <c r="C213" s="45" t="s">
        <v>410</v>
      </c>
      <c r="D213" s="55">
        <f>E213/E$213</f>
        <v>1</v>
      </c>
      <c r="E213" s="57">
        <f t="shared" ref="E213:R213" si="81">SUM(E210:E212)</f>
        <v>29418392.004700612</v>
      </c>
      <c r="F213" s="57">
        <f t="shared" si="81"/>
        <v>14455846.210745076</v>
      </c>
      <c r="G213" s="57">
        <f t="shared" si="81"/>
        <v>8389315.3310160581</v>
      </c>
      <c r="H213" s="57">
        <f t="shared" si="81"/>
        <v>89767.980585367754</v>
      </c>
      <c r="I213" s="57">
        <f t="shared" si="81"/>
        <v>3497522.8357572844</v>
      </c>
      <c r="J213" s="57">
        <f t="shared" si="81"/>
        <v>2985939.6465968289</v>
      </c>
      <c r="K213" s="57">
        <f t="shared" si="81"/>
        <v>0</v>
      </c>
      <c r="L213" s="57">
        <f t="shared" si="81"/>
        <v>0</v>
      </c>
      <c r="M213" s="57">
        <f t="shared" si="81"/>
        <v>0</v>
      </c>
      <c r="N213" s="57">
        <f t="shared" si="81"/>
        <v>0</v>
      </c>
      <c r="O213" s="57">
        <f t="shared" si="81"/>
        <v>0</v>
      </c>
      <c r="P213" s="57">
        <f t="shared" si="81"/>
        <v>0</v>
      </c>
      <c r="Q213" s="57">
        <f t="shared" si="81"/>
        <v>0</v>
      </c>
      <c r="R213" s="57">
        <f t="shared" si="81"/>
        <v>0</v>
      </c>
      <c r="S213" s="48"/>
      <c r="T213" s="48"/>
      <c r="U213" s="48"/>
      <c r="V213" s="48"/>
      <c r="W213" s="48"/>
      <c r="X213" s="48"/>
      <c r="Y213" s="48"/>
      <c r="Z213" s="48"/>
    </row>
    <row r="214" spans="1:26">
      <c r="A214" s="54"/>
      <c r="B214" s="45"/>
      <c r="C214" s="45"/>
      <c r="D214" s="45"/>
      <c r="E214" s="4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>
      <c r="A215" s="54"/>
      <c r="B215" s="45"/>
      <c r="C215" s="45" t="s">
        <v>411</v>
      </c>
      <c r="D215" s="55">
        <f>E215/E$213</f>
        <v>0.56351533894949679</v>
      </c>
      <c r="E215" s="58">
        <f>SUM(F215:O215)</f>
        <v>16577715.141878031</v>
      </c>
      <c r="F215" s="50">
        <f>Summary!$G$40*'Cust. Summ.'!H13</f>
        <v>13794303.800009083</v>
      </c>
      <c r="G215" s="50">
        <f>Summary!$G$40*'Cust. Summ.'!I13</f>
        <v>2689074.907533695</v>
      </c>
      <c r="H215" s="50">
        <f>Summary!$G$40*'Cust. Summ.'!J13</f>
        <v>3839.5636348919984</v>
      </c>
      <c r="I215" s="50">
        <f>Summary!$G$40*'Cust. Summ.'!K13</f>
        <v>57038.923339972585</v>
      </c>
      <c r="J215" s="50">
        <f>Summary!$G$40*'Cust. Summ.'!L13</f>
        <v>33457.947360389284</v>
      </c>
      <c r="K215" s="50">
        <f>Summary!$G$40*'Cust. Summ.'!M13</f>
        <v>0</v>
      </c>
      <c r="L215" s="50">
        <f>Summary!$G$40*'Cust. Summ.'!N13</f>
        <v>0</v>
      </c>
      <c r="M215" s="50">
        <f>Summary!$G$40*'Cust. Summ.'!O13</f>
        <v>0</v>
      </c>
      <c r="N215" s="50">
        <f>Summary!$G$40*'Cust. Summ.'!P13</f>
        <v>0</v>
      </c>
      <c r="O215" s="50">
        <f>Summary!$G$40*'Cust. Summ.'!Q13</f>
        <v>0</v>
      </c>
      <c r="P215" s="50">
        <f>Summary!$G$40*'Cust. Summ.'!R13</f>
        <v>0</v>
      </c>
      <c r="Q215" s="50">
        <f>Summary!$G$40*'Cust. Summ.'!S13</f>
        <v>0</v>
      </c>
      <c r="R215" s="50">
        <f>Summary!$G$40*'Cust. Summ.'!T13</f>
        <v>0</v>
      </c>
      <c r="S215" s="48"/>
      <c r="T215" s="48"/>
      <c r="U215" s="48"/>
      <c r="V215" s="48"/>
      <c r="W215" s="48"/>
      <c r="X215" s="48"/>
      <c r="Y215" s="48"/>
      <c r="Z215" s="48"/>
    </row>
    <row r="216" spans="1:26" ht="15.75">
      <c r="A216" s="54"/>
      <c r="B216" s="45"/>
      <c r="C216" s="45" t="s">
        <v>412</v>
      </c>
      <c r="D216" s="55">
        <f>E216/E$213</f>
        <v>0.45151520762544389</v>
      </c>
      <c r="E216" s="58">
        <f>SUM(F216:O216)</f>
        <v>13282851.374009095</v>
      </c>
      <c r="F216" s="50">
        <f>Summary!$G$40*'Demand Summ.'!H13</f>
        <v>6187073.9964011097</v>
      </c>
      <c r="G216" s="50">
        <f>Summary!$G$40*'Demand Summ.'!I13</f>
        <v>3338576.7669237107</v>
      </c>
      <c r="H216" s="50">
        <f>Summary!$G$40*'Demand Summ.'!J13</f>
        <v>75765.055576028128</v>
      </c>
      <c r="I216" s="50">
        <f>Summary!$G$40*'Demand Summ.'!K13</f>
        <v>1926604.0748888545</v>
      </c>
      <c r="J216" s="50">
        <f>Summary!$G$40*'Demand Summ.'!L13</f>
        <v>1754831.4802193921</v>
      </c>
      <c r="K216" s="50">
        <f>Summary!$G$40*'Demand Summ.'!M13</f>
        <v>0</v>
      </c>
      <c r="L216" s="50">
        <f>Summary!$G$40*'Demand Summ.'!N13</f>
        <v>0</v>
      </c>
      <c r="M216" s="50">
        <f>Summary!$G$40*'Demand Summ.'!O13</f>
        <v>0</v>
      </c>
      <c r="N216" s="50">
        <f>Summary!$G$40*'Demand Summ.'!P13</f>
        <v>0</v>
      </c>
      <c r="O216" s="50">
        <f>Summary!$G$40*'Demand Summ.'!Q13</f>
        <v>0</v>
      </c>
      <c r="P216" s="50">
        <f>Summary!$G$40*'Demand Summ.'!R13</f>
        <v>0</v>
      </c>
      <c r="Q216" s="50">
        <f>Summary!$G$40*'Demand Summ.'!S13</f>
        <v>0</v>
      </c>
      <c r="R216" s="50">
        <f>Summary!$G$40*'Demand Summ.'!T13</f>
        <v>0</v>
      </c>
      <c r="S216" s="48"/>
      <c r="T216" s="48"/>
      <c r="U216" s="48"/>
      <c r="V216" s="48"/>
      <c r="W216" s="48"/>
      <c r="X216" s="48"/>
      <c r="Y216" s="48"/>
      <c r="Z216" s="48"/>
    </row>
    <row r="217" spans="1:26" ht="15.75">
      <c r="A217" s="54"/>
      <c r="B217" s="45"/>
      <c r="C217" s="45" t="s">
        <v>413</v>
      </c>
      <c r="D217" s="55">
        <f>E217/E$213</f>
        <v>-1.5030546574939945E-2</v>
      </c>
      <c r="E217" s="58">
        <f>SUM(F217:O217)</f>
        <v>-442174.51118649344</v>
      </c>
      <c r="F217" s="50">
        <f>Summary!$G$40*'Commodity Summ.'!H13</f>
        <v>-430870.01525784965</v>
      </c>
      <c r="G217" s="50">
        <f>Summary!$G$40*'Commodity Summ.'!I13</f>
        <v>-290256.64211924048</v>
      </c>
      <c r="H217" s="50">
        <f>Summary!$G$40*'Commodity Summ.'!J13</f>
        <v>-8190.6646312186895</v>
      </c>
      <c r="I217" s="50">
        <f>Summary!$G$40*'Commodity Summ.'!K13</f>
        <v>137197.9274220693</v>
      </c>
      <c r="J217" s="50">
        <f>Summary!$G$40*'Commodity Summ.'!L13</f>
        <v>149944.88339974603</v>
      </c>
      <c r="K217" s="50">
        <f>Summary!$G$40*'Commodity Summ.'!M13</f>
        <v>0</v>
      </c>
      <c r="L217" s="50">
        <f>Summary!$G$40*'Commodity Summ.'!N13</f>
        <v>0</v>
      </c>
      <c r="M217" s="50">
        <f>Summary!$G$40*'Commodity Summ.'!O13</f>
        <v>0</v>
      </c>
      <c r="N217" s="50">
        <f>Summary!$G$40*'Commodity Summ.'!P13</f>
        <v>0</v>
      </c>
      <c r="O217" s="50">
        <f>Summary!$G$40*'Commodity Summ.'!Q13</f>
        <v>0</v>
      </c>
      <c r="P217" s="50">
        <f>Summary!$G$40*'Commodity Summ.'!R13</f>
        <v>0</v>
      </c>
      <c r="Q217" s="50">
        <f>Summary!$G$40*'Commodity Summ.'!S13</f>
        <v>0</v>
      </c>
      <c r="R217" s="50">
        <f>Summary!$G$40*'Commodity Summ.'!T13</f>
        <v>0</v>
      </c>
      <c r="S217" s="48"/>
      <c r="T217" s="48"/>
      <c r="U217" s="48"/>
      <c r="V217" s="48"/>
      <c r="W217" s="48"/>
      <c r="X217" s="48"/>
      <c r="Y217" s="48"/>
      <c r="Z217" s="48"/>
    </row>
    <row r="218" spans="1:26" ht="15.75">
      <c r="A218" s="54"/>
      <c r="B218" s="45"/>
      <c r="C218" s="45" t="s">
        <v>410</v>
      </c>
      <c r="D218" s="55">
        <f>E218/E$213</f>
        <v>1.0000000000000007</v>
      </c>
      <c r="E218" s="57">
        <f>SUM(E215:E217)</f>
        <v>29418392.004700635</v>
      </c>
      <c r="F218" s="56">
        <f>SUM(F215:F217)</f>
        <v>19550507.781152342</v>
      </c>
      <c r="G218" s="56">
        <f t="shared" ref="G218:R218" si="82">SUM(G215:G217)</f>
        <v>5737395.0323381647</v>
      </c>
      <c r="H218" s="56">
        <f t="shared" si="82"/>
        <v>71413.954579701429</v>
      </c>
      <c r="I218" s="56">
        <f t="shared" si="82"/>
        <v>2120840.9256508965</v>
      </c>
      <c r="J218" s="56">
        <f t="shared" si="82"/>
        <v>1938234.3109795274</v>
      </c>
      <c r="K218" s="56">
        <f t="shared" si="82"/>
        <v>0</v>
      </c>
      <c r="L218" s="56">
        <f t="shared" si="82"/>
        <v>0</v>
      </c>
      <c r="M218" s="56">
        <f t="shared" si="82"/>
        <v>0</v>
      </c>
      <c r="N218" s="56">
        <f t="shared" si="82"/>
        <v>0</v>
      </c>
      <c r="O218" s="56">
        <f t="shared" si="82"/>
        <v>0</v>
      </c>
      <c r="P218" s="56">
        <f t="shared" si="82"/>
        <v>0</v>
      </c>
      <c r="Q218" s="56">
        <f t="shared" si="82"/>
        <v>0</v>
      </c>
      <c r="R218" s="56">
        <f t="shared" si="82"/>
        <v>0</v>
      </c>
      <c r="S218" s="48"/>
      <c r="T218" s="48"/>
      <c r="U218" s="48"/>
      <c r="V218" s="48"/>
      <c r="W218" s="48"/>
      <c r="X218" s="48"/>
      <c r="Y218" s="48"/>
      <c r="Z218" s="48"/>
    </row>
    <row r="219" spans="1:26">
      <c r="A219" s="54"/>
      <c r="B219" s="45"/>
      <c r="C219" s="45"/>
      <c r="D219" s="45"/>
      <c r="E219" s="4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>
      <c r="A220" s="54"/>
      <c r="B220" s="45"/>
      <c r="C220" s="45" t="s">
        <v>414</v>
      </c>
      <c r="D220" s="45"/>
      <c r="E220" s="48">
        <f>SUM(F220:O220)</f>
        <v>-2295620.8358157361</v>
      </c>
      <c r="F220" s="56">
        <f>F210-F215</f>
        <v>-3594653.9213769175</v>
      </c>
      <c r="G220" s="56">
        <f t="shared" ref="F220:I222" si="83">G210-G215</f>
        <v>1242935.5642691026</v>
      </c>
      <c r="H220" s="56">
        <f t="shared" si="83"/>
        <v>986.80224642326584</v>
      </c>
      <c r="I220" s="56">
        <f t="shared" si="83"/>
        <v>37025.150252598869</v>
      </c>
      <c r="J220" s="56">
        <f t="shared" ref="J220:R220" si="84">J210-J215</f>
        <v>18085.568793056467</v>
      </c>
      <c r="K220" s="56">
        <f t="shared" si="84"/>
        <v>0</v>
      </c>
      <c r="L220" s="56">
        <f t="shared" si="84"/>
        <v>0</v>
      </c>
      <c r="M220" s="56">
        <f t="shared" si="84"/>
        <v>0</v>
      </c>
      <c r="N220" s="56">
        <f t="shared" si="84"/>
        <v>0</v>
      </c>
      <c r="O220" s="56">
        <f t="shared" si="84"/>
        <v>0</v>
      </c>
      <c r="P220" s="56">
        <f t="shared" si="84"/>
        <v>0</v>
      </c>
      <c r="Q220" s="56">
        <f t="shared" si="84"/>
        <v>0</v>
      </c>
      <c r="R220" s="56">
        <f t="shared" si="84"/>
        <v>0</v>
      </c>
      <c r="S220" s="48"/>
      <c r="T220" s="48"/>
      <c r="U220" s="48"/>
      <c r="V220" s="48"/>
      <c r="W220" s="48"/>
      <c r="X220" s="48"/>
      <c r="Y220" s="48"/>
      <c r="Z220" s="48"/>
    </row>
    <row r="221" spans="1:26">
      <c r="A221" s="54"/>
      <c r="B221" s="45"/>
      <c r="C221" s="45" t="s">
        <v>415</v>
      </c>
      <c r="D221" s="45"/>
      <c r="E221" s="48">
        <f>SUM(F221:O221)</f>
        <v>2149496.9276845092</v>
      </c>
      <c r="F221" s="56">
        <f t="shared" si="83"/>
        <v>-1612287.9505522968</v>
      </c>
      <c r="G221" s="56">
        <f t="shared" si="83"/>
        <v>1543146.2269892311</v>
      </c>
      <c r="H221" s="56">
        <f t="shared" si="83"/>
        <v>19472.297935989583</v>
      </c>
      <c r="I221" s="56">
        <f t="shared" si="83"/>
        <v>1250598.7345669165</v>
      </c>
      <c r="J221" s="56">
        <f t="shared" ref="J221:R221" si="85">J211-J216</f>
        <v>948567.61874466855</v>
      </c>
      <c r="K221" s="56">
        <f t="shared" si="85"/>
        <v>0</v>
      </c>
      <c r="L221" s="56">
        <f t="shared" si="85"/>
        <v>0</v>
      </c>
      <c r="M221" s="56">
        <f t="shared" si="85"/>
        <v>0</v>
      </c>
      <c r="N221" s="56">
        <f t="shared" si="85"/>
        <v>0</v>
      </c>
      <c r="O221" s="56">
        <f t="shared" si="85"/>
        <v>0</v>
      </c>
      <c r="P221" s="56">
        <f t="shared" si="85"/>
        <v>0</v>
      </c>
      <c r="Q221" s="56">
        <f t="shared" si="85"/>
        <v>0</v>
      </c>
      <c r="R221" s="56">
        <f t="shared" si="85"/>
        <v>0</v>
      </c>
      <c r="S221" s="48"/>
      <c r="T221" s="48"/>
      <c r="U221" s="48"/>
      <c r="V221" s="48"/>
      <c r="W221" s="48"/>
      <c r="X221" s="48"/>
      <c r="Y221" s="48"/>
      <c r="Z221" s="48"/>
    </row>
    <row r="222" spans="1:26">
      <c r="A222" s="54"/>
      <c r="B222" s="45"/>
      <c r="C222" s="45" t="s">
        <v>416</v>
      </c>
      <c r="D222" s="45"/>
      <c r="E222" s="48">
        <f>SUM(F222:O222)</f>
        <v>146123.90813120807</v>
      </c>
      <c r="F222" s="56">
        <f t="shared" si="83"/>
        <v>112280.30152194714</v>
      </c>
      <c r="G222" s="56">
        <f t="shared" si="83"/>
        <v>-134161.49258044141</v>
      </c>
      <c r="H222" s="56">
        <f t="shared" si="83"/>
        <v>-2105.0741767465315</v>
      </c>
      <c r="I222" s="56">
        <f t="shared" si="83"/>
        <v>89058.025286872667</v>
      </c>
      <c r="J222" s="56">
        <f t="shared" ref="J222:R222" si="86">J212-J217</f>
        <v>81052.148079576204</v>
      </c>
      <c r="K222" s="56">
        <f t="shared" si="86"/>
        <v>0</v>
      </c>
      <c r="L222" s="56">
        <f t="shared" si="86"/>
        <v>0</v>
      </c>
      <c r="M222" s="56">
        <f t="shared" si="86"/>
        <v>0</v>
      </c>
      <c r="N222" s="56">
        <f t="shared" si="86"/>
        <v>0</v>
      </c>
      <c r="O222" s="56">
        <f t="shared" si="86"/>
        <v>0</v>
      </c>
      <c r="P222" s="56">
        <f t="shared" si="86"/>
        <v>0</v>
      </c>
      <c r="Q222" s="56">
        <f t="shared" si="86"/>
        <v>0</v>
      </c>
      <c r="R222" s="56">
        <f t="shared" si="86"/>
        <v>0</v>
      </c>
      <c r="S222" s="48"/>
      <c r="T222" s="48"/>
      <c r="U222" s="48"/>
      <c r="V222" s="48"/>
      <c r="W222" s="48"/>
      <c r="X222" s="48"/>
      <c r="Y222" s="48"/>
      <c r="Z222" s="48"/>
    </row>
    <row r="223" spans="1:26">
      <c r="A223" s="54"/>
      <c r="B223" s="45"/>
      <c r="C223" s="45" t="s">
        <v>417</v>
      </c>
      <c r="D223" s="45"/>
      <c r="E223" s="48">
        <f>SUM(F223:O223)</f>
        <v>-1.9907020032405853E-8</v>
      </c>
      <c r="F223" s="48">
        <f>SUM(F220:F222)</f>
        <v>-5094661.5704072677</v>
      </c>
      <c r="G223" s="48">
        <f>SUM(G220:G222)</f>
        <v>2651920.2986778924</v>
      </c>
      <c r="H223" s="48">
        <f>SUM(H220:H222)</f>
        <v>18354.026005666317</v>
      </c>
      <c r="I223" s="48">
        <f>SUM(I220:I222)</f>
        <v>1376681.9101063879</v>
      </c>
      <c r="J223" s="48">
        <f t="shared" ref="J223:R223" si="87">SUM(J220:J222)</f>
        <v>1047705.3356173012</v>
      </c>
      <c r="K223" s="48">
        <f t="shared" si="87"/>
        <v>0</v>
      </c>
      <c r="L223" s="48">
        <f t="shared" si="87"/>
        <v>0</v>
      </c>
      <c r="M223" s="48">
        <f t="shared" si="87"/>
        <v>0</v>
      </c>
      <c r="N223" s="48">
        <f t="shared" si="87"/>
        <v>0</v>
      </c>
      <c r="O223" s="48">
        <f t="shared" si="87"/>
        <v>0</v>
      </c>
      <c r="P223" s="48">
        <f t="shared" si="87"/>
        <v>0</v>
      </c>
      <c r="Q223" s="48">
        <f t="shared" si="87"/>
        <v>0</v>
      </c>
      <c r="R223" s="48">
        <f t="shared" si="87"/>
        <v>0</v>
      </c>
      <c r="S223" s="48"/>
      <c r="T223" s="48"/>
      <c r="U223" s="48"/>
      <c r="V223" s="48"/>
      <c r="W223" s="48"/>
      <c r="X223" s="48"/>
      <c r="Y223" s="48"/>
      <c r="Z223" s="48"/>
    </row>
    <row r="224" spans="1:26" s="46" customFormat="1">
      <c r="A224" s="54"/>
      <c r="B224" s="45"/>
      <c r="C224" s="45"/>
      <c r="D224" s="45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s="46" customFormat="1">
      <c r="A225" s="54"/>
      <c r="B225" s="45"/>
      <c r="C225" s="45" t="s">
        <v>418</v>
      </c>
      <c r="D225" s="45"/>
      <c r="E225" s="48">
        <f>SUM(F225:O225)</f>
        <v>16577715.14187802</v>
      </c>
      <c r="F225" s="56">
        <f>F215+$D215*F223</f>
        <v>10923383.858328056</v>
      </c>
      <c r="G225" s="56">
        <f t="shared" ref="G225:R225" si="88">G215+$D215*G223</f>
        <v>4183472.673510218</v>
      </c>
      <c r="H225" s="56">
        <f t="shared" si="88"/>
        <v>14182.338820562931</v>
      </c>
      <c r="I225" s="56">
        <f t="shared" si="88"/>
        <v>832820.29653921444</v>
      </c>
      <c r="J225" s="56">
        <f t="shared" si="88"/>
        <v>623855.97467996902</v>
      </c>
      <c r="K225" s="56">
        <f t="shared" si="88"/>
        <v>0</v>
      </c>
      <c r="L225" s="56">
        <f t="shared" si="88"/>
        <v>0</v>
      </c>
      <c r="M225" s="56">
        <f t="shared" si="88"/>
        <v>0</v>
      </c>
      <c r="N225" s="56">
        <f t="shared" si="88"/>
        <v>0</v>
      </c>
      <c r="O225" s="56">
        <f t="shared" si="88"/>
        <v>0</v>
      </c>
      <c r="P225" s="56">
        <f t="shared" si="88"/>
        <v>0</v>
      </c>
      <c r="Q225" s="56">
        <f t="shared" si="88"/>
        <v>0</v>
      </c>
      <c r="R225" s="56">
        <f t="shared" si="88"/>
        <v>0</v>
      </c>
      <c r="S225" s="48"/>
      <c r="T225" s="48"/>
      <c r="U225" s="48"/>
      <c r="V225" s="48"/>
      <c r="W225" s="48"/>
      <c r="X225" s="48"/>
      <c r="Y225" s="48"/>
      <c r="Z225" s="48"/>
    </row>
    <row r="226" spans="1:26" s="46" customFormat="1">
      <c r="A226" s="54"/>
      <c r="B226" s="45"/>
      <c r="C226" s="45" t="s">
        <v>419</v>
      </c>
      <c r="D226" s="45"/>
      <c r="E226" s="48">
        <f>SUM(F226:O226)</f>
        <v>13282851.374009088</v>
      </c>
      <c r="F226" s="56">
        <f>F216+$D216*F223</f>
        <v>3886756.8196573025</v>
      </c>
      <c r="G226" s="56">
        <f t="shared" ref="G226:R226" si="89">G216+$D216*G223</f>
        <v>4535959.1111873882</v>
      </c>
      <c r="H226" s="56">
        <f>H216+$D216*H223</f>
        <v>84052.177438739353</v>
      </c>
      <c r="I226" s="56">
        <f t="shared" si="89"/>
        <v>2548196.8933647331</v>
      </c>
      <c r="J226" s="56">
        <f t="shared" si="89"/>
        <v>2227886.3723609233</v>
      </c>
      <c r="K226" s="56">
        <f t="shared" si="89"/>
        <v>0</v>
      </c>
      <c r="L226" s="56">
        <f t="shared" si="89"/>
        <v>0</v>
      </c>
      <c r="M226" s="56">
        <f t="shared" si="89"/>
        <v>0</v>
      </c>
      <c r="N226" s="56">
        <f t="shared" si="89"/>
        <v>0</v>
      </c>
      <c r="O226" s="56">
        <f t="shared" si="89"/>
        <v>0</v>
      </c>
      <c r="P226" s="56">
        <f t="shared" si="89"/>
        <v>0</v>
      </c>
      <c r="Q226" s="56">
        <f t="shared" si="89"/>
        <v>0</v>
      </c>
      <c r="R226" s="56">
        <f t="shared" si="89"/>
        <v>0</v>
      </c>
      <c r="S226" s="48"/>
      <c r="T226" s="48"/>
      <c r="U226" s="48"/>
      <c r="V226" s="48"/>
      <c r="W226" s="48"/>
      <c r="X226" s="48"/>
      <c r="Y226" s="48"/>
      <c r="Z226" s="48"/>
    </row>
    <row r="227" spans="1:26" s="46" customFormat="1">
      <c r="A227" s="54"/>
      <c r="B227" s="45"/>
      <c r="C227" s="45" t="s">
        <v>420</v>
      </c>
      <c r="D227" s="45"/>
      <c r="E227" s="48">
        <f>SUM(F227:O227)</f>
        <v>-442174.51118649321</v>
      </c>
      <c r="F227" s="56">
        <f>F217+$D217*F223</f>
        <v>-354294.46724028653</v>
      </c>
      <c r="G227" s="56">
        <f t="shared" ref="G227:R227" si="90">G217+$D217*G223</f>
        <v>-330116.45368154719</v>
      </c>
      <c r="H227" s="56">
        <f t="shared" si="90"/>
        <v>-8466.5356739345152</v>
      </c>
      <c r="I227" s="56">
        <f t="shared" si="90"/>
        <v>116505.64585333795</v>
      </c>
      <c r="J227" s="56">
        <f t="shared" si="90"/>
        <v>134197.29955593709</v>
      </c>
      <c r="K227" s="56">
        <f t="shared" si="90"/>
        <v>0</v>
      </c>
      <c r="L227" s="56">
        <f t="shared" si="90"/>
        <v>0</v>
      </c>
      <c r="M227" s="56">
        <f t="shared" si="90"/>
        <v>0</v>
      </c>
      <c r="N227" s="56">
        <f t="shared" si="90"/>
        <v>0</v>
      </c>
      <c r="O227" s="56">
        <f t="shared" si="90"/>
        <v>0</v>
      </c>
      <c r="P227" s="56">
        <f t="shared" si="90"/>
        <v>0</v>
      </c>
      <c r="Q227" s="56">
        <f t="shared" si="90"/>
        <v>0</v>
      </c>
      <c r="R227" s="56">
        <f t="shared" si="90"/>
        <v>0</v>
      </c>
      <c r="S227" s="48"/>
      <c r="T227" s="48"/>
      <c r="U227" s="48"/>
      <c r="V227" s="48"/>
      <c r="W227" s="48"/>
      <c r="X227" s="48"/>
      <c r="Y227" s="48"/>
      <c r="Z227" s="48"/>
    </row>
    <row r="228" spans="1:26" s="46" customFormat="1">
      <c r="A228" s="54"/>
      <c r="B228" s="45"/>
      <c r="C228" s="45" t="s">
        <v>410</v>
      </c>
      <c r="D228" s="45"/>
      <c r="E228" s="56">
        <f>SUM(E225:E227)</f>
        <v>29418392.004700616</v>
      </c>
      <c r="F228" s="48">
        <f>SUM(F225:F227)</f>
        <v>14455846.210745072</v>
      </c>
      <c r="G228" s="48">
        <f t="shared" ref="G228:R228" si="91">SUM(G225:G227)</f>
        <v>8389315.33101606</v>
      </c>
      <c r="H228" s="48">
        <f t="shared" si="91"/>
        <v>89767.980585367768</v>
      </c>
      <c r="I228" s="48">
        <f t="shared" si="91"/>
        <v>3497522.8357572854</v>
      </c>
      <c r="J228" s="48">
        <f t="shared" si="91"/>
        <v>2985939.6465968299</v>
      </c>
      <c r="K228" s="48">
        <f t="shared" si="91"/>
        <v>0</v>
      </c>
      <c r="L228" s="48">
        <f t="shared" si="91"/>
        <v>0</v>
      </c>
      <c r="M228" s="48">
        <f t="shared" si="91"/>
        <v>0</v>
      </c>
      <c r="N228" s="48">
        <f t="shared" si="91"/>
        <v>0</v>
      </c>
      <c r="O228" s="48">
        <f t="shared" si="91"/>
        <v>0</v>
      </c>
      <c r="P228" s="48">
        <f t="shared" si="91"/>
        <v>0</v>
      </c>
      <c r="Q228" s="48">
        <f t="shared" si="91"/>
        <v>0</v>
      </c>
      <c r="R228" s="48">
        <f t="shared" si="91"/>
        <v>0</v>
      </c>
      <c r="S228" s="48"/>
      <c r="T228" s="48"/>
      <c r="U228" s="48"/>
      <c r="V228" s="48"/>
      <c r="W228" s="48"/>
      <c r="X228" s="48"/>
      <c r="Y228" s="48"/>
      <c r="Z228" s="48"/>
    </row>
    <row r="229" spans="1:26">
      <c r="A229" s="54"/>
      <c r="B229" s="45"/>
      <c r="C229" s="45"/>
      <c r="D229" s="45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s="60" customFormat="1" ht="15.75">
      <c r="A230" s="54"/>
      <c r="B230" s="45"/>
      <c r="C230" s="45" t="s">
        <v>421</v>
      </c>
      <c r="D230" s="55">
        <f>E230/E$238</f>
        <v>0.56351533894949657</v>
      </c>
      <c r="E230" s="58">
        <f>SUM(F230:O230)</f>
        <v>25731344.457625352</v>
      </c>
      <c r="F230" s="50">
        <f>Summary!$G$61*'Cust. Summ.'!H13</f>
        <v>21411031.59231589</v>
      </c>
      <c r="G230" s="50">
        <f>Summary!$G$61*'Cust. Summ.'!I13</f>
        <v>4173887.1808282174</v>
      </c>
      <c r="H230" s="50">
        <f>Summary!$G$61*'Cust. Summ.'!J13</f>
        <v>5959.6351855992671</v>
      </c>
      <c r="I230" s="50">
        <f>Summary!$G$61*'Cust. Summ.'!K13</f>
        <v>88533.804049105616</v>
      </c>
      <c r="J230" s="50">
        <f>Summary!$G$61*'Cust. Summ.'!L13</f>
        <v>51932.245246539023</v>
      </c>
      <c r="K230" s="50">
        <f>Summary!$G$61*'Cust. Summ.'!M13</f>
        <v>0</v>
      </c>
      <c r="L230" s="50">
        <f>Summary!$G$61*'Cust. Summ.'!N13</f>
        <v>0</v>
      </c>
      <c r="M230" s="50">
        <f>Summary!$G$61*'Cust. Summ.'!O13</f>
        <v>0</v>
      </c>
      <c r="N230" s="50">
        <f>Summary!$G$61*'Cust. Summ.'!P13</f>
        <v>0</v>
      </c>
      <c r="O230" s="50">
        <f>Summary!$G$61*'Cust. Summ.'!Q13</f>
        <v>0</v>
      </c>
      <c r="P230" s="50">
        <f>Summary!$G$61*'Cust. Summ.'!R13</f>
        <v>0</v>
      </c>
      <c r="Q230" s="50">
        <f>Summary!$G$61*'Cust. Summ.'!S13</f>
        <v>0</v>
      </c>
      <c r="R230" s="50">
        <f>Summary!$G$61*'Cust. Summ.'!T13</f>
        <v>0</v>
      </c>
      <c r="S230" s="59"/>
      <c r="T230" s="59"/>
      <c r="U230" s="59"/>
      <c r="V230" s="59"/>
      <c r="W230" s="59"/>
      <c r="X230" s="59"/>
      <c r="Y230" s="59"/>
      <c r="Z230" s="59"/>
    </row>
    <row r="231" spans="1:26" s="60" customFormat="1" ht="15.75">
      <c r="A231" s="54"/>
      <c r="B231" s="45"/>
      <c r="C231" s="45" t="s">
        <v>422</v>
      </c>
      <c r="D231" s="55">
        <f>E231/E$238</f>
        <v>0.45151520762544373</v>
      </c>
      <c r="E231" s="58">
        <f>SUM(F231:O231)</f>
        <v>20617173.184539985</v>
      </c>
      <c r="F231" s="56">
        <f>Summary!$G$61*'Demand Summ.'!H13</f>
        <v>9603357.931036219</v>
      </c>
      <c r="G231" s="56">
        <f>Summary!$G$61*'Demand Summ.'!I13</f>
        <v>5182021.0476971185</v>
      </c>
      <c r="H231" s="56">
        <f>Summary!$G$61*'Demand Summ.'!J13</f>
        <v>117599.84570811316</v>
      </c>
      <c r="I231" s="56">
        <f>Summary!$G$61*'Demand Summ.'!K13</f>
        <v>2990406.8600622406</v>
      </c>
      <c r="J231" s="56">
        <f>Summary!$G$61*'Demand Summ.'!L13</f>
        <v>2723787.5000362918</v>
      </c>
      <c r="K231" s="56">
        <f>Summary!$G$61*'Demand Summ.'!M13</f>
        <v>0</v>
      </c>
      <c r="L231" s="56">
        <f>Summary!$G$61*'Demand Summ.'!N13</f>
        <v>0</v>
      </c>
      <c r="M231" s="56">
        <f>Summary!$G$61*'Demand Summ.'!O13</f>
        <v>0</v>
      </c>
      <c r="N231" s="56">
        <f>Summary!$G$61*'Demand Summ.'!P13</f>
        <v>0</v>
      </c>
      <c r="O231" s="56">
        <f>Summary!$G$61*'Demand Summ.'!Q13</f>
        <v>0</v>
      </c>
      <c r="P231" s="56">
        <f>Summary!$G$61*'Demand Summ.'!R13</f>
        <v>0</v>
      </c>
      <c r="Q231" s="56">
        <f>Summary!$G$61*'Demand Summ.'!S13</f>
        <v>0</v>
      </c>
      <c r="R231" s="56">
        <f>Summary!$G$61*'Demand Summ.'!T13</f>
        <v>0</v>
      </c>
      <c r="S231" s="59"/>
      <c r="T231" s="59"/>
      <c r="U231" s="59"/>
      <c r="V231" s="59"/>
      <c r="W231" s="59"/>
      <c r="X231" s="59"/>
      <c r="Y231" s="59"/>
      <c r="Z231" s="59"/>
    </row>
    <row r="232" spans="1:26" s="60" customFormat="1" ht="15.75">
      <c r="A232" s="54"/>
      <c r="B232" s="45"/>
      <c r="C232" s="45" t="s">
        <v>423</v>
      </c>
      <c r="D232" s="55">
        <f>E232/E$238</f>
        <v>-1.5030546574939936E-2</v>
      </c>
      <c r="E232" s="58">
        <f>SUM(F232:O232)</f>
        <v>-686327.67304462381</v>
      </c>
      <c r="F232" s="56">
        <f>Summary!$G$61*'Commodity Summ.'!H13</f>
        <v>-668781.23337122484</v>
      </c>
      <c r="G232" s="56">
        <f>Summary!$G$61*'Commodity Summ.'!I13</f>
        <v>-450526.11747542437</v>
      </c>
      <c r="H232" s="56">
        <f>Summary!$G$61*'Commodity Summ.'!J13</f>
        <v>-12713.260612759033</v>
      </c>
      <c r="I232" s="56">
        <f>Summary!$G$61*'Commodity Summ.'!K13</f>
        <v>212953.78157701981</v>
      </c>
      <c r="J232" s="56">
        <f>Summary!$G$61*'Commodity Summ.'!L13</f>
        <v>232739.15683776449</v>
      </c>
      <c r="K232" s="56">
        <f>Summary!$G$61*'Commodity Summ.'!M13</f>
        <v>0</v>
      </c>
      <c r="L232" s="56">
        <f>Summary!$G$61*'Commodity Summ.'!N13</f>
        <v>0</v>
      </c>
      <c r="M232" s="56">
        <f>Summary!$G$61*'Commodity Summ.'!O13</f>
        <v>0</v>
      </c>
      <c r="N232" s="56">
        <f>Summary!$G$61*'Commodity Summ.'!P13</f>
        <v>0</v>
      </c>
      <c r="O232" s="56">
        <f>Summary!$G$61*'Commodity Summ.'!Q13</f>
        <v>0</v>
      </c>
      <c r="P232" s="56">
        <f>Summary!$G$61*'Commodity Summ.'!R13</f>
        <v>0</v>
      </c>
      <c r="Q232" s="56">
        <f>Summary!$G$61*'Commodity Summ.'!S13</f>
        <v>0</v>
      </c>
      <c r="R232" s="56">
        <f>Summary!$G$61*'Commodity Summ.'!T13</f>
        <v>0</v>
      </c>
      <c r="S232" s="59"/>
      <c r="T232" s="59"/>
      <c r="U232" s="59"/>
      <c r="V232" s="59"/>
      <c r="W232" s="59"/>
      <c r="X232" s="59"/>
      <c r="Y232" s="59"/>
      <c r="Z232" s="59"/>
    </row>
    <row r="233" spans="1:26" s="60" customFormat="1" ht="15.75">
      <c r="A233" s="54"/>
      <c r="B233" s="45"/>
      <c r="C233" s="45" t="s">
        <v>410</v>
      </c>
      <c r="D233" s="61">
        <f t="shared" ref="D233:R233" si="92">SUM(D230:D232)</f>
        <v>1.0000000000000004</v>
      </c>
      <c r="E233" s="57">
        <f t="shared" si="92"/>
        <v>45662189.969120711</v>
      </c>
      <c r="F233" s="56">
        <f t="shared" si="92"/>
        <v>30345608.289980885</v>
      </c>
      <c r="G233" s="56">
        <f t="shared" si="92"/>
        <v>8905382.1110499129</v>
      </c>
      <c r="H233" s="56">
        <f t="shared" si="92"/>
        <v>110846.22028095339</v>
      </c>
      <c r="I233" s="56">
        <f t="shared" si="92"/>
        <v>3291894.445688366</v>
      </c>
      <c r="J233" s="56">
        <f t="shared" si="92"/>
        <v>3008458.9021205953</v>
      </c>
      <c r="K233" s="56">
        <f t="shared" si="92"/>
        <v>0</v>
      </c>
      <c r="L233" s="56">
        <f t="shared" si="92"/>
        <v>0</v>
      </c>
      <c r="M233" s="56">
        <f t="shared" si="92"/>
        <v>0</v>
      </c>
      <c r="N233" s="56">
        <f t="shared" si="92"/>
        <v>0</v>
      </c>
      <c r="O233" s="56">
        <f t="shared" si="92"/>
        <v>0</v>
      </c>
      <c r="P233" s="56">
        <f t="shared" si="92"/>
        <v>0</v>
      </c>
      <c r="Q233" s="56">
        <f t="shared" si="92"/>
        <v>0</v>
      </c>
      <c r="R233" s="56">
        <f t="shared" si="92"/>
        <v>0</v>
      </c>
      <c r="S233" s="59"/>
      <c r="T233" s="59"/>
      <c r="U233" s="59"/>
      <c r="V233" s="59"/>
      <c r="W233" s="59"/>
      <c r="X233" s="59"/>
      <c r="Y233" s="59"/>
      <c r="Z233" s="59"/>
    </row>
    <row r="234" spans="1:26" s="60" customFormat="1">
      <c r="A234" s="54"/>
      <c r="B234" s="45"/>
      <c r="C234" s="45"/>
      <c r="D234" s="45"/>
      <c r="E234" s="4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s="60" customFormat="1">
      <c r="A235" s="54"/>
      <c r="B235" s="45"/>
      <c r="C235" s="45" t="s">
        <v>421</v>
      </c>
      <c r="D235" s="55">
        <f>E235/E$238</f>
        <v>0.50754903273463325</v>
      </c>
      <c r="E235" s="48">
        <f>SUM(F235:O235)</f>
        <v>23175800.351372283</v>
      </c>
      <c r="F235" s="50">
        <f>Summary!H61*'Cust. Summ.'!H13</f>
        <v>17106002.773558453</v>
      </c>
      <c r="G235" s="50">
        <f>Summary!I61*'Cust. Summ.'!I13</f>
        <v>5865662.0496206321</v>
      </c>
      <c r="H235" s="50">
        <f>Summary!J61*'Cust. Summ.'!J13</f>
        <v>8000.5878234080392</v>
      </c>
      <c r="I235" s="50">
        <f>Summary!K61*'Cust. Summ.'!K13</f>
        <v>125692.78240524314</v>
      </c>
      <c r="J235" s="50">
        <f>Summary!L61*'Cust. Summ.'!L13</f>
        <v>70442.157964545768</v>
      </c>
      <c r="K235" s="50">
        <f>Summary!M61*'Cust. Summ.'!M13</f>
        <v>0</v>
      </c>
      <c r="L235" s="50">
        <f>Summary!N61*'Cust. Summ.'!N13</f>
        <v>0</v>
      </c>
      <c r="M235" s="50">
        <f>Summary!O61*'Cust. Summ.'!O13</f>
        <v>0</v>
      </c>
      <c r="N235" s="50">
        <f>Summary!P61*'Cust. Summ.'!P13</f>
        <v>0</v>
      </c>
      <c r="O235" s="50">
        <f>Summary!Q61*'Cust. Summ.'!Q13</f>
        <v>0</v>
      </c>
      <c r="P235" s="50">
        <f>Summary!R61*'Cust. Summ.'!R13</f>
        <v>0</v>
      </c>
      <c r="Q235" s="50">
        <f>Summary!S61*'Cust. Summ.'!S13</f>
        <v>0</v>
      </c>
      <c r="R235" s="50">
        <f>Summary!T61*'Cust. Summ.'!T13</f>
        <v>0</v>
      </c>
      <c r="S235" s="59"/>
      <c r="T235" s="59"/>
      <c r="U235" s="59"/>
      <c r="V235" s="59"/>
      <c r="W235" s="59"/>
      <c r="X235" s="59"/>
      <c r="Y235" s="59"/>
      <c r="Z235" s="59"/>
    </row>
    <row r="236" spans="1:26" s="60" customFormat="1">
      <c r="A236" s="54"/>
      <c r="B236" s="45"/>
      <c r="C236" s="45" t="s">
        <v>422</v>
      </c>
      <c r="D236" s="55">
        <f>E236/E$238</f>
        <v>0.50485701742027045</v>
      </c>
      <c r="E236" s="48">
        <f>SUM(F236:O236)</f>
        <v>23052877.036688067</v>
      </c>
      <c r="F236" s="56">
        <f>Summary!H61*'Demand Summ.'!H13</f>
        <v>7672449.9095473792</v>
      </c>
      <c r="G236" s="56">
        <f>Summary!I61*'Demand Summ.'!I13</f>
        <v>7282416.33828275</v>
      </c>
      <c r="H236" s="56">
        <f>Summary!J61*'Demand Summ.'!J13</f>
        <v>157873.4040433359</v>
      </c>
      <c r="I236" s="56">
        <f>Summary!K61*'Demand Summ.'!K13</f>
        <v>4245525.9073299319</v>
      </c>
      <c r="J236" s="56">
        <f>Summary!L61*'Demand Summ.'!L13</f>
        <v>3694611.4774846677</v>
      </c>
      <c r="K236" s="56">
        <f>Summary!M61*'Demand Summ.'!M13</f>
        <v>0</v>
      </c>
      <c r="L236" s="56">
        <f>Summary!N61*'Demand Summ.'!N13</f>
        <v>0</v>
      </c>
      <c r="M236" s="56">
        <f>Summary!O61*'Demand Summ.'!O13</f>
        <v>0</v>
      </c>
      <c r="N236" s="56">
        <f>Summary!P61*'Demand Summ.'!P13</f>
        <v>0</v>
      </c>
      <c r="O236" s="56">
        <f>Summary!Q61*'Demand Summ.'!Q13</f>
        <v>0</v>
      </c>
      <c r="P236" s="56">
        <f>Summary!R61*'Demand Summ.'!R13</f>
        <v>0</v>
      </c>
      <c r="Q236" s="56">
        <f>Summary!S61*'Demand Summ.'!S13</f>
        <v>0</v>
      </c>
      <c r="R236" s="56">
        <f>Summary!T61*'Demand Summ.'!T13</f>
        <v>0</v>
      </c>
      <c r="S236" s="59"/>
      <c r="T236" s="59"/>
      <c r="U236" s="59"/>
      <c r="V236" s="59"/>
      <c r="W236" s="59"/>
      <c r="X236" s="59"/>
      <c r="Y236" s="59"/>
      <c r="Z236" s="59"/>
    </row>
    <row r="237" spans="1:26" s="60" customFormat="1">
      <c r="A237" s="54"/>
      <c r="B237" s="45"/>
      <c r="C237" s="45" t="s">
        <v>423</v>
      </c>
      <c r="D237" s="55">
        <f>E237/E$238</f>
        <v>-1.2406050154903694E-2</v>
      </c>
      <c r="E237" s="48">
        <f>SUM(F237:O237)</f>
        <v>-566487.41893965169</v>
      </c>
      <c r="F237" s="56">
        <f>Summary!H61*'Commodity Summ.'!H13</f>
        <v>-534312.11773363256</v>
      </c>
      <c r="G237" s="56">
        <f>Summary!I61*'Commodity Summ.'!I13</f>
        <v>-633134.97350308113</v>
      </c>
      <c r="H237" s="56">
        <f>Summary!J61*'Commodity Summ.'!J13</f>
        <v>-17067.077914438683</v>
      </c>
      <c r="I237" s="56">
        <f>Summary!K61*'Commodity Summ.'!K13</f>
        <v>302333.70877509948</v>
      </c>
      <c r="J237" s="56">
        <f>Summary!L61*'Commodity Summ.'!L13</f>
        <v>315693.04143640125</v>
      </c>
      <c r="K237" s="56">
        <f>Summary!M61*'Commodity Summ.'!M13</f>
        <v>0</v>
      </c>
      <c r="L237" s="56">
        <f>Summary!N61*'Commodity Summ.'!N13</f>
        <v>0</v>
      </c>
      <c r="M237" s="56">
        <f>Summary!O61*'Commodity Summ.'!O13</f>
        <v>0</v>
      </c>
      <c r="N237" s="56">
        <f>Summary!P61*'Commodity Summ.'!P13</f>
        <v>0</v>
      </c>
      <c r="O237" s="56">
        <f>Summary!Q61*'Commodity Summ.'!Q13</f>
        <v>0</v>
      </c>
      <c r="P237" s="56">
        <f>Summary!R61*'Commodity Summ.'!R13</f>
        <v>0</v>
      </c>
      <c r="Q237" s="56">
        <f>Summary!S61*'Commodity Summ.'!S13</f>
        <v>0</v>
      </c>
      <c r="R237" s="56">
        <f>Summary!T61*'Commodity Summ.'!T13</f>
        <v>0</v>
      </c>
      <c r="S237" s="59"/>
      <c r="T237" s="59"/>
      <c r="U237" s="59"/>
      <c r="V237" s="59"/>
      <c r="W237" s="59"/>
      <c r="X237" s="59"/>
      <c r="Y237" s="59"/>
      <c r="Z237" s="59"/>
    </row>
    <row r="238" spans="1:26" s="60" customFormat="1" ht="15.75">
      <c r="A238" s="54"/>
      <c r="B238" s="45"/>
      <c r="C238" s="45" t="s">
        <v>410</v>
      </c>
      <c r="D238" s="61">
        <f>SUM(D235:D237)</f>
        <v>1</v>
      </c>
      <c r="E238" s="57">
        <f>SUM(E235:E237)</f>
        <v>45662189.969120696</v>
      </c>
      <c r="F238" s="57">
        <f t="shared" ref="F238:R238" si="93">SUM(F235:F237)</f>
        <v>24244140.565372203</v>
      </c>
      <c r="G238" s="57">
        <f t="shared" si="93"/>
        <v>12514943.4144003</v>
      </c>
      <c r="H238" s="57">
        <f t="shared" si="93"/>
        <v>148806.91395230527</v>
      </c>
      <c r="I238" s="57">
        <f t="shared" si="93"/>
        <v>4673552.3985102745</v>
      </c>
      <c r="J238" s="57">
        <f t="shared" si="93"/>
        <v>4080746.6768856146</v>
      </c>
      <c r="K238" s="57">
        <f t="shared" si="93"/>
        <v>0</v>
      </c>
      <c r="L238" s="57">
        <f t="shared" si="93"/>
        <v>0</v>
      </c>
      <c r="M238" s="57">
        <f t="shared" si="93"/>
        <v>0</v>
      </c>
      <c r="N238" s="57">
        <f t="shared" si="93"/>
        <v>0</v>
      </c>
      <c r="O238" s="57">
        <f t="shared" si="93"/>
        <v>0</v>
      </c>
      <c r="P238" s="57">
        <f t="shared" si="93"/>
        <v>0</v>
      </c>
      <c r="Q238" s="57">
        <f t="shared" si="93"/>
        <v>0</v>
      </c>
      <c r="R238" s="57">
        <f t="shared" si="93"/>
        <v>0</v>
      </c>
      <c r="S238" s="59"/>
      <c r="T238" s="59"/>
      <c r="U238" s="59"/>
      <c r="V238" s="59"/>
      <c r="W238" s="59"/>
      <c r="X238" s="59"/>
      <c r="Y238" s="59"/>
      <c r="Z238" s="59"/>
    </row>
    <row r="239" spans="1:26" s="60" customFormat="1">
      <c r="A239" s="54"/>
      <c r="B239" s="45"/>
      <c r="C239" s="45"/>
      <c r="D239" s="45"/>
      <c r="E239" s="4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9"/>
      <c r="T239" s="59"/>
      <c r="U239" s="59"/>
      <c r="V239" s="59"/>
      <c r="W239" s="59"/>
      <c r="X239" s="59"/>
      <c r="Y239" s="59"/>
      <c r="Z239" s="59"/>
    </row>
    <row r="240" spans="1:26" s="60" customFormat="1">
      <c r="A240" s="54"/>
      <c r="B240" s="45"/>
      <c r="C240" s="45" t="s">
        <v>414</v>
      </c>
      <c r="D240" s="55"/>
      <c r="E240" s="48">
        <f>SUM(F240:O240)</f>
        <v>-2555544.1062530694</v>
      </c>
      <c r="F240" s="56">
        <f>+F235-F230</f>
        <v>-4305028.8187574372</v>
      </c>
      <c r="G240" s="56">
        <f t="shared" ref="G240:R240" si="94">+G235-G230</f>
        <v>1691774.8687924147</v>
      </c>
      <c r="H240" s="56">
        <f t="shared" si="94"/>
        <v>2040.9526378087721</v>
      </c>
      <c r="I240" s="56">
        <f t="shared" si="94"/>
        <v>37158.978356137522</v>
      </c>
      <c r="J240" s="56">
        <f t="shared" si="94"/>
        <v>18509.912718006744</v>
      </c>
      <c r="K240" s="56">
        <f t="shared" si="94"/>
        <v>0</v>
      </c>
      <c r="L240" s="56">
        <f t="shared" si="94"/>
        <v>0</v>
      </c>
      <c r="M240" s="56">
        <f t="shared" si="94"/>
        <v>0</v>
      </c>
      <c r="N240" s="56">
        <f t="shared" si="94"/>
        <v>0</v>
      </c>
      <c r="O240" s="56">
        <f t="shared" si="94"/>
        <v>0</v>
      </c>
      <c r="P240" s="56">
        <f t="shared" si="94"/>
        <v>0</v>
      </c>
      <c r="Q240" s="56">
        <f t="shared" si="94"/>
        <v>0</v>
      </c>
      <c r="R240" s="56">
        <f t="shared" si="94"/>
        <v>0</v>
      </c>
      <c r="S240" s="59"/>
      <c r="T240" s="59"/>
      <c r="U240" s="59"/>
      <c r="V240" s="59"/>
      <c r="W240" s="59"/>
      <c r="X240" s="59"/>
      <c r="Y240" s="59"/>
      <c r="Z240" s="59"/>
    </row>
    <row r="241" spans="1:26" s="60" customFormat="1">
      <c r="A241" s="54"/>
      <c r="B241" s="45"/>
      <c r="C241" s="45" t="s">
        <v>415</v>
      </c>
      <c r="D241" s="55"/>
      <c r="E241" s="48">
        <f>SUM(F241:O241)</f>
        <v>2435703.8521480816</v>
      </c>
      <c r="F241" s="56">
        <f t="shared" ref="F241:R241" si="95">+F236-F231</f>
        <v>-1930908.0214888398</v>
      </c>
      <c r="G241" s="56">
        <f t="shared" si="95"/>
        <v>2100395.2905856315</v>
      </c>
      <c r="H241" s="56">
        <f t="shared" si="95"/>
        <v>40273.55833522274</v>
      </c>
      <c r="I241" s="56">
        <f t="shared" si="95"/>
        <v>1255119.0472676912</v>
      </c>
      <c r="J241" s="56">
        <f t="shared" si="95"/>
        <v>970823.9774483759</v>
      </c>
      <c r="K241" s="56">
        <f t="shared" si="95"/>
        <v>0</v>
      </c>
      <c r="L241" s="56">
        <f t="shared" si="95"/>
        <v>0</v>
      </c>
      <c r="M241" s="56">
        <f t="shared" si="95"/>
        <v>0</v>
      </c>
      <c r="N241" s="56">
        <f t="shared" si="95"/>
        <v>0</v>
      </c>
      <c r="O241" s="56">
        <f t="shared" si="95"/>
        <v>0</v>
      </c>
      <c r="P241" s="56">
        <f t="shared" si="95"/>
        <v>0</v>
      </c>
      <c r="Q241" s="56">
        <f t="shared" si="95"/>
        <v>0</v>
      </c>
      <c r="R241" s="56">
        <f t="shared" si="95"/>
        <v>0</v>
      </c>
      <c r="S241" s="59"/>
      <c r="T241" s="59"/>
      <c r="U241" s="59"/>
      <c r="V241" s="59"/>
      <c r="W241" s="59"/>
      <c r="X241" s="59"/>
      <c r="Y241" s="59"/>
      <c r="Z241" s="59"/>
    </row>
    <row r="242" spans="1:26" s="60" customFormat="1">
      <c r="A242" s="54"/>
      <c r="B242" s="45"/>
      <c r="C242" s="45" t="s">
        <v>416</v>
      </c>
      <c r="D242" s="55"/>
      <c r="E242" s="48">
        <f>SUM(F242:O242)</f>
        <v>119840.25410497231</v>
      </c>
      <c r="F242" s="56">
        <f t="shared" ref="F242:R242" si="96">+F237-F232</f>
        <v>134469.11563759227</v>
      </c>
      <c r="G242" s="56">
        <f t="shared" si="96"/>
        <v>-182608.85602765676</v>
      </c>
      <c r="H242" s="56">
        <f t="shared" si="96"/>
        <v>-4353.81730167965</v>
      </c>
      <c r="I242" s="56">
        <f t="shared" si="96"/>
        <v>89379.927198079677</v>
      </c>
      <c r="J242" s="56">
        <f t="shared" si="96"/>
        <v>82953.884598636767</v>
      </c>
      <c r="K242" s="56">
        <f t="shared" si="96"/>
        <v>0</v>
      </c>
      <c r="L242" s="56">
        <f t="shared" si="96"/>
        <v>0</v>
      </c>
      <c r="M242" s="56">
        <f t="shared" si="96"/>
        <v>0</v>
      </c>
      <c r="N242" s="56">
        <f t="shared" si="96"/>
        <v>0</v>
      </c>
      <c r="O242" s="56">
        <f t="shared" si="96"/>
        <v>0</v>
      </c>
      <c r="P242" s="56">
        <f t="shared" si="96"/>
        <v>0</v>
      </c>
      <c r="Q242" s="56">
        <f t="shared" si="96"/>
        <v>0</v>
      </c>
      <c r="R242" s="56">
        <f t="shared" si="96"/>
        <v>0</v>
      </c>
      <c r="S242" s="59"/>
      <c r="T242" s="59"/>
      <c r="U242" s="59"/>
      <c r="V242" s="59"/>
      <c r="W242" s="59"/>
      <c r="X242" s="59"/>
      <c r="Y242" s="59"/>
      <c r="Z242" s="59"/>
    </row>
    <row r="243" spans="1:26" s="60" customFormat="1">
      <c r="A243" s="54"/>
      <c r="B243" s="45"/>
      <c r="C243" s="45" t="s">
        <v>417</v>
      </c>
      <c r="D243" s="61"/>
      <c r="E243" s="48">
        <f>SUM(F243:O243)</f>
        <v>-1.6065314412117004E-8</v>
      </c>
      <c r="F243" s="48">
        <f>SUM(F240:F242)</f>
        <v>-6101467.7246086849</v>
      </c>
      <c r="G243" s="48">
        <f t="shared" ref="G243:O243" si="97">SUM(G240:G242)</f>
        <v>3609561.3033503895</v>
      </c>
      <c r="H243" s="48">
        <f t="shared" si="97"/>
        <v>37960.693671351866</v>
      </c>
      <c r="I243" s="48">
        <f t="shared" si="97"/>
        <v>1381657.9528219083</v>
      </c>
      <c r="J243" s="48">
        <f t="shared" si="97"/>
        <v>1072287.7747650193</v>
      </c>
      <c r="K243" s="48">
        <f t="shared" si="97"/>
        <v>0</v>
      </c>
      <c r="L243" s="48">
        <f t="shared" si="97"/>
        <v>0</v>
      </c>
      <c r="M243" s="48">
        <f t="shared" si="97"/>
        <v>0</v>
      </c>
      <c r="N243" s="48">
        <f t="shared" si="97"/>
        <v>0</v>
      </c>
      <c r="O243" s="48">
        <f t="shared" si="97"/>
        <v>0</v>
      </c>
      <c r="P243" s="48">
        <f>SUM(P240:P242)</f>
        <v>0</v>
      </c>
      <c r="Q243" s="48">
        <f>SUM(Q240:Q242)</f>
        <v>0</v>
      </c>
      <c r="R243" s="48">
        <f>SUM(R240:R242)</f>
        <v>0</v>
      </c>
      <c r="S243" s="59"/>
      <c r="T243" s="59"/>
      <c r="U243" s="59"/>
      <c r="V243" s="59"/>
      <c r="W243" s="59"/>
      <c r="X243" s="59"/>
      <c r="Y243" s="59"/>
      <c r="Z243" s="59"/>
    </row>
    <row r="244" spans="1:26" s="60" customFormat="1">
      <c r="A244" s="54"/>
      <c r="B244" s="45"/>
      <c r="C244" s="45"/>
      <c r="D244" s="45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59"/>
      <c r="T244" s="59"/>
      <c r="U244" s="59"/>
      <c r="V244" s="59"/>
      <c r="W244" s="59"/>
      <c r="X244" s="59"/>
      <c r="Y244" s="59"/>
      <c r="Z244" s="59"/>
    </row>
    <row r="245" spans="1:26" s="60" customFormat="1">
      <c r="A245" s="54"/>
      <c r="B245" s="45"/>
      <c r="C245" s="45" t="s">
        <v>418</v>
      </c>
      <c r="D245" s="45"/>
      <c r="E245" s="48">
        <f>SUM(F245:O245)</f>
        <v>25731344.457625341</v>
      </c>
      <c r="F245" s="56">
        <f>F230+$D230*F$243</f>
        <v>17972760.939393613</v>
      </c>
      <c r="G245" s="56">
        <f t="shared" ref="G245:R245" si="98">G230+$D230*G$243</f>
        <v>6207930.3421446988</v>
      </c>
      <c r="H245" s="56">
        <f t="shared" si="98"/>
        <v>27351.068346569125</v>
      </c>
      <c r="I245" s="56">
        <f t="shared" si="98"/>
        <v>867119.25364581076</v>
      </c>
      <c r="J245" s="56">
        <f t="shared" si="98"/>
        <v>656182.85409465025</v>
      </c>
      <c r="K245" s="56">
        <f t="shared" si="98"/>
        <v>0</v>
      </c>
      <c r="L245" s="56">
        <f t="shared" si="98"/>
        <v>0</v>
      </c>
      <c r="M245" s="56">
        <f t="shared" si="98"/>
        <v>0</v>
      </c>
      <c r="N245" s="56">
        <f t="shared" si="98"/>
        <v>0</v>
      </c>
      <c r="O245" s="56">
        <f t="shared" si="98"/>
        <v>0</v>
      </c>
      <c r="P245" s="56">
        <f t="shared" si="98"/>
        <v>0</v>
      </c>
      <c r="Q245" s="56">
        <f t="shared" si="98"/>
        <v>0</v>
      </c>
      <c r="R245" s="56">
        <f t="shared" si="98"/>
        <v>0</v>
      </c>
      <c r="S245" s="59"/>
      <c r="T245" s="59"/>
      <c r="U245" s="59"/>
      <c r="V245" s="59"/>
      <c r="W245" s="59"/>
      <c r="X245" s="59"/>
      <c r="Y245" s="59"/>
      <c r="Z245" s="59"/>
    </row>
    <row r="246" spans="1:26" s="60" customFormat="1">
      <c r="A246" s="54"/>
      <c r="B246" s="45"/>
      <c r="C246" s="45" t="s">
        <v>419</v>
      </c>
      <c r="D246" s="45"/>
      <c r="E246" s="48">
        <f>SUM(F246:O246)</f>
        <v>20617173.184539977</v>
      </c>
      <c r="F246" s="56">
        <f t="shared" ref="F246:F247" si="99">F231+$D231*F$243</f>
        <v>6848452.4645395856</v>
      </c>
      <c r="G246" s="56">
        <f t="shared" ref="G246:R246" si="100">G231+$D231*G$243</f>
        <v>6811792.869016137</v>
      </c>
      <c r="H246" s="56">
        <f t="shared" si="100"/>
        <v>134739.67619273945</v>
      </c>
      <c r="I246" s="56">
        <f t="shared" si="100"/>
        <v>3614246.4374979702</v>
      </c>
      <c r="J246" s="56">
        <f t="shared" si="100"/>
        <v>3207941.7372935447</v>
      </c>
      <c r="K246" s="56">
        <f t="shared" si="100"/>
        <v>0</v>
      </c>
      <c r="L246" s="56">
        <f t="shared" si="100"/>
        <v>0</v>
      </c>
      <c r="M246" s="56">
        <f t="shared" si="100"/>
        <v>0</v>
      </c>
      <c r="N246" s="56">
        <f t="shared" si="100"/>
        <v>0</v>
      </c>
      <c r="O246" s="56">
        <f t="shared" si="100"/>
        <v>0</v>
      </c>
      <c r="P246" s="56">
        <f t="shared" si="100"/>
        <v>0</v>
      </c>
      <c r="Q246" s="56">
        <f t="shared" si="100"/>
        <v>0</v>
      </c>
      <c r="R246" s="56">
        <f t="shared" si="100"/>
        <v>0</v>
      </c>
      <c r="S246" s="59"/>
      <c r="T246" s="59"/>
      <c r="U246" s="59"/>
      <c r="V246" s="59"/>
      <c r="W246" s="59"/>
      <c r="X246" s="59"/>
      <c r="Y246" s="59"/>
      <c r="Z246" s="59"/>
    </row>
    <row r="247" spans="1:26" s="60" customFormat="1">
      <c r="A247" s="54"/>
      <c r="B247" s="45"/>
      <c r="C247" s="45" t="s">
        <v>420</v>
      </c>
      <c r="D247" s="45"/>
      <c r="E247" s="48">
        <f>SUM(F247:O247)</f>
        <v>-686327.67304462369</v>
      </c>
      <c r="F247" s="56">
        <f t="shared" si="99"/>
        <v>-577072.83856100123</v>
      </c>
      <c r="G247" s="56">
        <f t="shared" ref="G247:R247" si="101">G232+$D232*G$243</f>
        <v>-504779.7967605333</v>
      </c>
      <c r="H247" s="56">
        <f t="shared" si="101"/>
        <v>-13283.830587003315</v>
      </c>
      <c r="I247" s="56">
        <f t="shared" si="101"/>
        <v>192186.70736649394</v>
      </c>
      <c r="J247" s="56">
        <f t="shared" si="101"/>
        <v>216622.08549742016</v>
      </c>
      <c r="K247" s="56">
        <f t="shared" si="101"/>
        <v>0</v>
      </c>
      <c r="L247" s="56">
        <f t="shared" si="101"/>
        <v>0</v>
      </c>
      <c r="M247" s="56">
        <f t="shared" si="101"/>
        <v>0</v>
      </c>
      <c r="N247" s="56">
        <f t="shared" si="101"/>
        <v>0</v>
      </c>
      <c r="O247" s="56">
        <f t="shared" si="101"/>
        <v>0</v>
      </c>
      <c r="P247" s="56">
        <f t="shared" si="101"/>
        <v>0</v>
      </c>
      <c r="Q247" s="56">
        <f t="shared" si="101"/>
        <v>0</v>
      </c>
      <c r="R247" s="56">
        <f t="shared" si="101"/>
        <v>0</v>
      </c>
      <c r="S247" s="59"/>
      <c r="T247" s="59"/>
      <c r="U247" s="59"/>
      <c r="V247" s="59"/>
      <c r="W247" s="59"/>
      <c r="X247" s="59"/>
      <c r="Y247" s="59"/>
      <c r="Z247" s="59"/>
    </row>
    <row r="248" spans="1:26" s="60" customFormat="1">
      <c r="A248" s="54"/>
      <c r="B248" s="45"/>
      <c r="C248" s="45" t="s">
        <v>410</v>
      </c>
      <c r="D248" s="45"/>
      <c r="E248" s="48">
        <f>SUM(F248:O248)</f>
        <v>45662189.969120689</v>
      </c>
      <c r="F248" s="48">
        <f>SUM(F245:F247)</f>
        <v>24244140.565372195</v>
      </c>
      <c r="G248" s="48">
        <f t="shared" ref="G248:R248" si="102">SUM(G245:G247)</f>
        <v>12514943.414400302</v>
      </c>
      <c r="H248" s="48">
        <f>SUM(H245:H247)</f>
        <v>148806.91395230527</v>
      </c>
      <c r="I248" s="48">
        <f t="shared" si="102"/>
        <v>4673552.3985102745</v>
      </c>
      <c r="J248" s="48">
        <f t="shared" si="102"/>
        <v>4080746.6768856151</v>
      </c>
      <c r="K248" s="48">
        <f t="shared" si="102"/>
        <v>0</v>
      </c>
      <c r="L248" s="48">
        <f t="shared" si="102"/>
        <v>0</v>
      </c>
      <c r="M248" s="48">
        <f t="shared" si="102"/>
        <v>0</v>
      </c>
      <c r="N248" s="48">
        <f t="shared" si="102"/>
        <v>0</v>
      </c>
      <c r="O248" s="48">
        <f t="shared" si="102"/>
        <v>0</v>
      </c>
      <c r="P248" s="48">
        <f t="shared" si="102"/>
        <v>0</v>
      </c>
      <c r="Q248" s="48">
        <f t="shared" si="102"/>
        <v>0</v>
      </c>
      <c r="R248" s="48">
        <f t="shared" si="102"/>
        <v>0</v>
      </c>
      <c r="S248" s="59"/>
      <c r="T248" s="59"/>
      <c r="U248" s="59"/>
      <c r="V248" s="59"/>
      <c r="W248" s="59"/>
      <c r="X248" s="59"/>
      <c r="Y248" s="59"/>
      <c r="Z248" s="59"/>
    </row>
    <row r="249" spans="1:26">
      <c r="A249" s="54"/>
      <c r="B249" s="45"/>
      <c r="C249" s="45"/>
      <c r="D249" s="62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</sheetData>
  <phoneticPr fontId="0" type="noConversion"/>
  <printOptions horizontalCentered="1" gridLines="1"/>
  <pageMargins left="1" right="1" top="1" bottom="1" header="0.5" footer="0.5"/>
  <pageSetup scale="34" fitToHeight="2" orientation="portrait" horizontalDpi="300" verticalDpi="300" r:id="rId1"/>
  <headerFooter>
    <oddHeader>&amp;RExhibit PHR-2
Page &amp;P of &amp;N</oddHeader>
  </headerFooter>
  <rowBreaks count="1" manualBreakCount="1">
    <brk id="10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AR106"/>
  <sheetViews>
    <sheetView tabSelected="1" defaultGridColor="0" view="pageBreakPreview" topLeftCell="A7" colorId="22" zoomScale="60" zoomScaleNormal="57" workbookViewId="0">
      <selection activeCell="C55" sqref="C55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Customer/Demand Study</v>
      </c>
    </row>
    <row r="3" spans="1:24">
      <c r="A3" t="str">
        <f>Summary!A3</f>
        <v>Forecasted Test Period: Twelve Months Ended December 31, 2022</v>
      </c>
    </row>
    <row r="5" spans="1:24">
      <c r="A5" t="s">
        <v>15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543</v>
      </c>
      <c r="J9" s="2" t="s">
        <v>543</v>
      </c>
      <c r="K9" s="42" t="s">
        <v>544</v>
      </c>
      <c r="L9" s="42" t="s">
        <v>544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545</v>
      </c>
      <c r="J10" s="42" t="s">
        <v>546</v>
      </c>
      <c r="K10" s="42" t="s">
        <v>545</v>
      </c>
      <c r="L10" s="42" t="s">
        <v>546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Summary'!I37</f>
        <v>335928402.99912667</v>
      </c>
      <c r="H13" s="1">
        <f>+'Plant Alloc.'!J277+'Plant Alloc.'!J279-'Dep.Res. Alloc.'!J273+'Oth. RB Alloc.'!I44</f>
        <v>279525761.32255089</v>
      </c>
      <c r="I13" s="1">
        <f>+'Plant Alloc.'!K277+'Plant Alloc.'!K279-'Dep.Res. Alloc.'!K273+'Oth. RB Alloc.'!J44</f>
        <v>54491021.923210748</v>
      </c>
      <c r="J13" s="1">
        <f>+'Plant Alloc.'!L277+'Plant Alloc.'!L279-'Dep.Res. Alloc.'!L273+'Oth. RB Alloc.'!K44</f>
        <v>77804.357780554317</v>
      </c>
      <c r="K13" s="1">
        <f>+'Plant Alloc.'!M277+'Plant Alloc.'!M279-'Dep.Res. Alloc.'!M273+'Oth. RB Alloc.'!L44</f>
        <v>1155828.4276451818</v>
      </c>
      <c r="L13" s="1">
        <f>+'Plant Alloc.'!N277+'Plant Alloc.'!N279-'Dep.Res. Alloc.'!N273+'Oth. RB Alloc.'!M44</f>
        <v>677986.96793936694</v>
      </c>
      <c r="M13" s="1">
        <f>+'Plant Alloc.'!O277+'Plant Alloc.'!O279-'Dep.Res. Alloc.'!O273+'Oth. RB Alloc.'!N44</f>
        <v>0</v>
      </c>
      <c r="N13" s="1">
        <f>+'Plant Alloc.'!P277+'Plant Alloc.'!P279-'Dep.Res. Alloc.'!P273+'Oth. RB Alloc.'!O44</f>
        <v>0</v>
      </c>
      <c r="O13" s="1">
        <f>+'Plant Alloc.'!Q277+'Plant Alloc.'!Q279-'Dep.Res. Alloc.'!Q273+'Oth. RB Alloc.'!P44</f>
        <v>0</v>
      </c>
      <c r="P13" s="1">
        <f>+'Plant Alloc.'!R277+'Plant Alloc.'!R279-'Dep.Res. Alloc.'!R273+'Oth. RB Alloc.'!Q44</f>
        <v>0</v>
      </c>
      <c r="Q13" s="1">
        <f>+'Plant Alloc.'!S277+'Plant Alloc.'!S279-'Dep.Res. Alloc.'!S273+'Oth. RB Alloc.'!R44</f>
        <v>0</v>
      </c>
      <c r="R13" s="1">
        <f>+'Plant Alloc.'!T277+'Plant Alloc.'!T279-'Dep.Res. Alloc.'!T273+'Oth. RB Alloc.'!S44</f>
        <v>0</v>
      </c>
      <c r="S13" s="1">
        <f>+'Plant Alloc.'!U277+'Plant Alloc.'!U279-'Dep.Res. Alloc.'!U273+'Oth. RB Alloc.'!T44</f>
        <v>0</v>
      </c>
      <c r="T13" s="1">
        <f>+'Plant Alloc.'!V277+'Plant Alloc.'!V279-'Dep.Res. Alloc.'!V273+'Oth. RB Alloc.'!U44</f>
        <v>0</v>
      </c>
      <c r="U13" s="1">
        <f>+'Plant Alloc.'!W277+'Plant Alloc.'!W279-'Dep.Res. Alloc.'!W273+'Oth. RB Alloc.'!V44</f>
        <v>0</v>
      </c>
      <c r="V13" s="1">
        <f>+'Plant Alloc.'!X277+'Plant Alloc.'!X279-'Dep.Res. Alloc.'!X273+'Oth. RB Alloc.'!W44</f>
        <v>0</v>
      </c>
      <c r="W13" s="1">
        <f>SUM(H13:V13)-G13</f>
        <v>0</v>
      </c>
      <c r="X13" s="1"/>
    </row>
    <row r="14" spans="1:24">
      <c r="A14">
        <f t="shared" ref="A14:A35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Summary'!I35</f>
        <v>16577715.141878029</v>
      </c>
      <c r="H15" s="1">
        <f>+'Alloc. Factors'!F225</f>
        <v>10923383.858328056</v>
      </c>
      <c r="I15" s="1">
        <f>+'Alloc. Factors'!G225</f>
        <v>4183472.673510218</v>
      </c>
      <c r="J15" s="1">
        <f>+'Alloc. Factors'!H225</f>
        <v>14182.338820562931</v>
      </c>
      <c r="K15" s="1">
        <f>+'Alloc. Factors'!I225</f>
        <v>832820.29653921444</v>
      </c>
      <c r="L15" s="1">
        <f>+'Alloc. Factors'!J225</f>
        <v>623855.97467996902</v>
      </c>
      <c r="M15" s="1">
        <f>+'Alloc. Factors'!K225</f>
        <v>0</v>
      </c>
      <c r="N15" s="1">
        <f>+'Alloc. Factors'!L225</f>
        <v>0</v>
      </c>
      <c r="O15" s="1">
        <f>+'Alloc. Factors'!M225</f>
        <v>0</v>
      </c>
      <c r="P15" s="1">
        <f>+'Alloc. Factors'!N225</f>
        <v>0</v>
      </c>
      <c r="Q15" s="1">
        <f>+'Alloc. Factors'!O225</f>
        <v>0</v>
      </c>
      <c r="R15" s="1">
        <f>+'Alloc. Factors'!P225</f>
        <v>0</v>
      </c>
      <c r="S15" s="1">
        <f>+'Alloc. Factors'!Q225</f>
        <v>0</v>
      </c>
      <c r="T15" s="1">
        <f>+'Alloc. Factors'!R225</f>
        <v>0</v>
      </c>
      <c r="U15" s="1">
        <f>+'Alloc. Factors'!S225</f>
        <v>0</v>
      </c>
      <c r="V15" s="1">
        <f>+'Alloc. Factors'!T225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Summary'!I16</f>
        <v>14996028.633508628</v>
      </c>
      <c r="H16" s="1">
        <f>'O and M Alloc.'!J169</f>
        <v>12393224.060276382</v>
      </c>
      <c r="I16" s="1">
        <f>'O and M Alloc.'!K169</f>
        <v>2514284.99090708</v>
      </c>
      <c r="J16" s="1">
        <f>'O and M Alloc.'!L169</f>
        <v>5918.19744586671</v>
      </c>
      <c r="K16" s="1">
        <f>'O and M Alloc.'!M169</f>
        <v>52053.337677940777</v>
      </c>
      <c r="L16" s="1">
        <f>'O and M Alloc.'!N169</f>
        <v>30548.047201359666</v>
      </c>
      <c r="M16" s="1">
        <f>'O and M Alloc.'!O169</f>
        <v>0</v>
      </c>
      <c r="N16" s="1">
        <f>'O and M Alloc.'!P169</f>
        <v>0</v>
      </c>
      <c r="O16" s="1">
        <f>'O and M Alloc.'!Q169</f>
        <v>0</v>
      </c>
      <c r="P16" s="1">
        <f>'O and M Alloc.'!R169</f>
        <v>0</v>
      </c>
      <c r="Q16" s="1">
        <f>'O and M Alloc.'!S169</f>
        <v>0</v>
      </c>
      <c r="R16" s="1">
        <f>'O and M Alloc.'!T169</f>
        <v>0</v>
      </c>
      <c r="S16" s="1">
        <f>'O and M Alloc.'!U169</f>
        <v>0</v>
      </c>
      <c r="T16" s="1">
        <f>'O and M Alloc.'!V169</f>
        <v>0</v>
      </c>
      <c r="U16" s="1">
        <f>'O and M Alloc.'!W169</f>
        <v>0</v>
      </c>
      <c r="V16" s="1">
        <f>'O and M Alloc.'!X169</f>
        <v>0</v>
      </c>
      <c r="W16" s="1">
        <f>SUM(H16:V16)-G16</f>
        <v>0</v>
      </c>
      <c r="X16" s="1"/>
    </row>
    <row r="17" spans="1:24">
      <c r="A17">
        <f t="shared" si="0"/>
        <v>5</v>
      </c>
      <c r="B17" s="1"/>
      <c r="C17" s="1" t="s">
        <v>13</v>
      </c>
      <c r="D17" s="1"/>
      <c r="G17" s="1">
        <f>+'Class. Summary'!I17</f>
        <v>13346445.475591913</v>
      </c>
      <c r="H17" s="1">
        <f>+'Dep.Exp. Alloc.'!J272</f>
        <v>10573783.571251944</v>
      </c>
      <c r="I17" s="1">
        <f>+'Dep.Exp. Alloc.'!K272</f>
        <v>2652133.2833924312</v>
      </c>
      <c r="J17" s="1">
        <f>+'Dep.Exp. Alloc.'!L272</f>
        <v>4946.3660298213608</v>
      </c>
      <c r="K17" s="1">
        <f>+'Dep.Exp. Alloc.'!M272</f>
        <v>72849.731897199541</v>
      </c>
      <c r="L17" s="1">
        <f>+'Dep.Exp. Alloc.'!N272</f>
        <v>42732.523020518551</v>
      </c>
      <c r="M17" s="1">
        <f>+'Dep.Exp. Alloc.'!O272</f>
        <v>0</v>
      </c>
      <c r="N17" s="1">
        <f>+'Dep.Exp. Alloc.'!P272</f>
        <v>0</v>
      </c>
      <c r="O17" s="1">
        <f>+'Dep.Exp. Alloc.'!Q272</f>
        <v>0</v>
      </c>
      <c r="P17" s="1">
        <f>+'Dep.Exp. Alloc.'!R272</f>
        <v>0</v>
      </c>
      <c r="Q17" s="1">
        <f>+'Dep.Exp. Alloc.'!S272</f>
        <v>0</v>
      </c>
      <c r="R17" s="1">
        <f>+'Dep.Exp. Alloc.'!T272</f>
        <v>0</v>
      </c>
      <c r="S17" s="1">
        <f>+'Dep.Exp. Alloc.'!U272</f>
        <v>0</v>
      </c>
      <c r="T17" s="1">
        <f>+'Dep.Exp. Alloc.'!V272</f>
        <v>0</v>
      </c>
      <c r="U17" s="1">
        <f>+'Dep.Exp. Alloc.'!W272</f>
        <v>0</v>
      </c>
      <c r="V17" s="1">
        <f>+'Dep.Exp. Alloc.'!X272</f>
        <v>0</v>
      </c>
      <c r="W17" s="1">
        <f>SUM(H17:V17)-G17</f>
        <v>0</v>
      </c>
      <c r="X17" s="1"/>
    </row>
    <row r="18" spans="1:24">
      <c r="A18">
        <f t="shared" si="0"/>
        <v>6</v>
      </c>
      <c r="B18" s="1"/>
      <c r="C18" s="1" t="s">
        <v>14</v>
      </c>
      <c r="D18" s="1"/>
      <c r="G18" s="1">
        <f>+'Class. Summary'!I18</f>
        <v>5042687.4847271908</v>
      </c>
      <c r="H18" s="1">
        <f>'Taxes Alloc.'!I18</f>
        <v>4127316.7209607977</v>
      </c>
      <c r="I18" s="1">
        <f>'Taxes Alloc.'!J18</f>
        <v>882740.5859246148</v>
      </c>
      <c r="J18" s="1">
        <f>'Taxes Alloc.'!K18</f>
        <v>1364.3599031318747</v>
      </c>
      <c r="K18" s="1">
        <f>'Taxes Alloc.'!L18</f>
        <v>19706.267990722703</v>
      </c>
      <c r="L18" s="1">
        <f>'Taxes Alloc.'!M18</f>
        <v>11559.549947922962</v>
      </c>
      <c r="M18" s="1">
        <f>'Taxes Alloc.'!N18</f>
        <v>0</v>
      </c>
      <c r="N18" s="1">
        <f>'Taxes Alloc.'!O18</f>
        <v>0</v>
      </c>
      <c r="O18" s="1">
        <f>'Taxes Alloc.'!P18</f>
        <v>0</v>
      </c>
      <c r="P18" s="1">
        <f>'Taxes Alloc.'!Q18</f>
        <v>0</v>
      </c>
      <c r="Q18" s="1">
        <f>'Taxes Alloc.'!R18</f>
        <v>0</v>
      </c>
      <c r="R18" s="1">
        <f>'Taxes Alloc.'!S18</f>
        <v>0</v>
      </c>
      <c r="S18" s="1">
        <f>'Taxes Alloc.'!T18</f>
        <v>0</v>
      </c>
      <c r="T18" s="1">
        <f>'Taxes Alloc.'!U18</f>
        <v>0</v>
      </c>
      <c r="U18" s="1">
        <f>'Taxes Alloc.'!V18</f>
        <v>0</v>
      </c>
      <c r="V18" s="1">
        <f>'Taxes Alloc.'!W18</f>
        <v>0</v>
      </c>
      <c r="W18" s="1">
        <f>SUM(H18:V18)-G18</f>
        <v>0</v>
      </c>
      <c r="X18" s="1"/>
    </row>
    <row r="19" spans="1:24">
      <c r="A19">
        <f t="shared" si="0"/>
        <v>7</v>
      </c>
      <c r="F19" s="7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  <c r="X19" s="1"/>
    </row>
    <row r="20" spans="1:24">
      <c r="A20">
        <f t="shared" si="0"/>
        <v>8</v>
      </c>
      <c r="C20" s="1" t="s">
        <v>434</v>
      </c>
      <c r="F20" s="74"/>
      <c r="G20" s="1">
        <f>'Class. Summary'!I24</f>
        <v>5915027.3200086225</v>
      </c>
      <c r="H20" s="1">
        <f>'Taxes Alloc.'!I29</f>
        <v>4921889.6053674743</v>
      </c>
      <c r="I20" s="1">
        <f>'Taxes Alloc.'!J29</f>
        <v>959477.91402389458</v>
      </c>
      <c r="J20" s="1">
        <f>'Taxes Alloc.'!K29</f>
        <v>1369.9791318</v>
      </c>
      <c r="K20" s="1">
        <f>'Taxes Alloc.'!L29</f>
        <v>20351.826953976353</v>
      </c>
      <c r="L20" s="1">
        <f>'Taxes Alloc.'!M29</f>
        <v>11937.994531476368</v>
      </c>
      <c r="M20" s="1">
        <f>'Taxes Alloc.'!N29</f>
        <v>0</v>
      </c>
      <c r="N20" s="1">
        <f>'Taxes Alloc.'!O29</f>
        <v>0</v>
      </c>
      <c r="O20" s="1">
        <f>'Taxes Alloc.'!P29</f>
        <v>0</v>
      </c>
      <c r="P20" s="1">
        <f>'Taxes Alloc.'!Q29</f>
        <v>0</v>
      </c>
      <c r="Q20" s="1">
        <f>'Taxes Alloc.'!R29</f>
        <v>0</v>
      </c>
      <c r="R20" s="1">
        <f>'Taxes Alloc.'!S29</f>
        <v>0</v>
      </c>
      <c r="S20" s="1">
        <f>'Taxes Alloc.'!T29</f>
        <v>0</v>
      </c>
      <c r="T20" s="1">
        <f>'Taxes Alloc.'!U29</f>
        <v>0</v>
      </c>
      <c r="U20" s="1">
        <f>'Taxes Alloc.'!V29</f>
        <v>0</v>
      </c>
      <c r="V20" s="1">
        <f>'Taxes Alloc.'!W29</f>
        <v>0</v>
      </c>
      <c r="W20" s="1">
        <f>SUM(H20:V20)-G20</f>
        <v>0</v>
      </c>
      <c r="X20" s="1"/>
    </row>
    <row r="21" spans="1:24">
      <c r="A21">
        <f t="shared" si="0"/>
        <v>9</v>
      </c>
      <c r="F21" s="7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  <c r="X21" s="1"/>
    </row>
    <row r="22" spans="1:24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  <c r="X23" s="1"/>
    </row>
    <row r="24" spans="1:2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Summary'!I28</f>
        <v>710372.27327577677</v>
      </c>
      <c r="H24" s="1">
        <f>(H$15-H$20)/(1-$F$24-$F$25+$F$24*$F$25)*$F$24</f>
        <v>399833.06148971233</v>
      </c>
      <c r="I24" s="1">
        <f t="shared" ref="I24:V24" si="1">(I$15-I$20)/(1-$F$24-$F$25+$F$24*$F$25)*$F$24</f>
        <v>214789.79077190696</v>
      </c>
      <c r="J24" s="1">
        <f t="shared" si="1"/>
        <v>853.58825374836329</v>
      </c>
      <c r="K24" s="1">
        <f t="shared" si="1"/>
        <v>54128.478986358306</v>
      </c>
      <c r="L24" s="1">
        <f t="shared" si="1"/>
        <v>40767.353774050149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2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Summary'!I29</f>
        <v>2834385.3703703489</v>
      </c>
      <c r="H25" s="1">
        <f>(((H$15-H$20)/(1-$F$24-$F$25+$F$24*$F$25))-H$24)*$F$25</f>
        <v>1595333.9153439521</v>
      </c>
      <c r="I25" s="1">
        <f t="shared" ref="I25:V25" si="2">(((I$15-I$20)/(1-$F$24-$F$25+$F$24*$F$25))-I$24)*$F$25</f>
        <v>857011.26517990872</v>
      </c>
      <c r="J25" s="1">
        <f t="shared" si="2"/>
        <v>3405.8171324559694</v>
      </c>
      <c r="K25" s="1">
        <f t="shared" si="2"/>
        <v>215972.63115556963</v>
      </c>
      <c r="L25" s="1">
        <f t="shared" si="2"/>
        <v>162661.74155846008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24">
      <c r="A26">
        <f t="shared" si="0"/>
        <v>14</v>
      </c>
      <c r="E26" t="s">
        <v>165</v>
      </c>
      <c r="G26" s="1">
        <f>+'Class. Summary'!I30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24">
      <c r="A27">
        <f t="shared" si="0"/>
        <v>15</v>
      </c>
      <c r="E27" t="s">
        <v>144</v>
      </c>
      <c r="G27" s="1">
        <f>+'Class. Summary'!I31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2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</row>
    <row r="29" spans="1:24">
      <c r="A29">
        <f t="shared" si="0"/>
        <v>17</v>
      </c>
      <c r="C29" t="s">
        <v>145</v>
      </c>
      <c r="G29" s="1">
        <f>SUM(G24:G27)</f>
        <v>3544757.6436461257</v>
      </c>
      <c r="H29" s="1">
        <f t="shared" ref="H29:V29" si="3">SUM(H24:H27)</f>
        <v>1995166.9768336643</v>
      </c>
      <c r="I29" s="1">
        <f t="shared" si="3"/>
        <v>1071801.0559518156</v>
      </c>
      <c r="J29" s="1">
        <f t="shared" si="3"/>
        <v>4259.4053862043329</v>
      </c>
      <c r="K29" s="1">
        <f t="shared" si="3"/>
        <v>270101.11014192796</v>
      </c>
      <c r="L29" s="1">
        <f t="shared" si="3"/>
        <v>203429.09533251025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24">
      <c r="A31">
        <f t="shared" si="0"/>
        <v>19</v>
      </c>
      <c r="B31" s="1"/>
      <c r="C31" s="1" t="s">
        <v>169</v>
      </c>
      <c r="D31" s="1"/>
      <c r="G31" s="1">
        <f>'Class. Summary'!I12</f>
        <v>53507634.379351884</v>
      </c>
      <c r="H31" s="1">
        <f t="shared" ref="H31:V31" si="4">SUM(H15:H18)+H29</f>
        <v>40012875.187650837</v>
      </c>
      <c r="I31" s="1">
        <f t="shared" si="4"/>
        <v>11304432.589686159</v>
      </c>
      <c r="J31" s="1">
        <f t="shared" si="4"/>
        <v>30670.667585587209</v>
      </c>
      <c r="K31" s="1">
        <f t="shared" si="4"/>
        <v>1247530.7442470053</v>
      </c>
      <c r="L31" s="1">
        <f t="shared" si="4"/>
        <v>912125.19018228049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24">
      <c r="A32">
        <f t="shared" si="0"/>
        <v>20</v>
      </c>
      <c r="B32" s="1"/>
      <c r="C32" s="1" t="s">
        <v>424</v>
      </c>
      <c r="D32" s="1"/>
      <c r="G32" s="1">
        <f>'Alloc. Factors'!E21/12</f>
        <v>181046.05076628353</v>
      </c>
      <c r="H32" s="1">
        <f>'Alloc. Factors'!F21/12</f>
        <v>160871.83333333334</v>
      </c>
      <c r="I32" s="1">
        <f>'Alloc. Factors'!G21/12</f>
        <v>19977.25</v>
      </c>
      <c r="J32" s="1">
        <f>'Alloc. Factors'!H21/12</f>
        <v>8.0833333333333339</v>
      </c>
      <c r="K32" s="1">
        <f>'Alloc. Factors'!I21/12</f>
        <v>119.05076628352491</v>
      </c>
      <c r="L32" s="1">
        <f>'Alloc. Factors'!J21/12</f>
        <v>69.833333333333329</v>
      </c>
      <c r="M32" s="1">
        <f>'Alloc. Factors'!K21/12</f>
        <v>0</v>
      </c>
      <c r="N32" s="1">
        <f>'Alloc. Factors'!L21/12</f>
        <v>0</v>
      </c>
      <c r="O32" s="1">
        <f>'Alloc. Factors'!M21/12</f>
        <v>0</v>
      </c>
      <c r="P32" s="1">
        <f>'Alloc. Factors'!N21/12</f>
        <v>0</v>
      </c>
      <c r="Q32" s="1">
        <f>'Alloc. Factors'!O21/12</f>
        <v>0</v>
      </c>
      <c r="R32" s="1">
        <f>'Alloc. Factors'!P21/12</f>
        <v>0</v>
      </c>
      <c r="S32" s="1">
        <f>'Alloc. Factors'!Q21/12</f>
        <v>0</v>
      </c>
      <c r="T32" s="1">
        <f>'Alloc. Factors'!R21/12</f>
        <v>0</v>
      </c>
      <c r="U32" s="1">
        <f>'Alloc. Factors'!S21/12</f>
        <v>0</v>
      </c>
      <c r="V32" s="1">
        <f>'Alloc. Factors'!T21/12</f>
        <v>0</v>
      </c>
      <c r="W32" s="1">
        <f>SUM(H32:V32)-G32</f>
        <v>0</v>
      </c>
      <c r="X32" s="1"/>
    </row>
    <row r="33" spans="1:44">
      <c r="A33">
        <f t="shared" si="0"/>
        <v>21</v>
      </c>
      <c r="C33" s="1" t="s">
        <v>164</v>
      </c>
      <c r="D33" s="1"/>
      <c r="H33" s="37">
        <f>IF(H32=0,0,H31/H32/12)</f>
        <v>20.72709806649954</v>
      </c>
      <c r="I33" s="37">
        <f t="shared" ref="I33:U33" si="5">IF(I32=0,0,I31/I32/12)</f>
        <v>47.155441772041364</v>
      </c>
      <c r="J33" s="37">
        <f t="shared" si="5"/>
        <v>316.19244933595058</v>
      </c>
      <c r="K33" s="37">
        <f t="shared" si="5"/>
        <v>873.24843509473442</v>
      </c>
      <c r="L33" s="37">
        <f t="shared" si="5"/>
        <v>1088.4548808857764</v>
      </c>
      <c r="M33" s="37">
        <f t="shared" si="5"/>
        <v>0</v>
      </c>
      <c r="N33" s="37">
        <f t="shared" si="5"/>
        <v>0</v>
      </c>
      <c r="O33" s="37">
        <f t="shared" si="5"/>
        <v>0</v>
      </c>
      <c r="P33" s="37">
        <f t="shared" si="5"/>
        <v>0</v>
      </c>
      <c r="Q33" s="37">
        <f t="shared" si="5"/>
        <v>0</v>
      </c>
      <c r="R33" s="37">
        <f t="shared" si="5"/>
        <v>0</v>
      </c>
      <c r="S33" s="37">
        <f t="shared" si="5"/>
        <v>0</v>
      </c>
      <c r="T33" s="37">
        <f t="shared" si="5"/>
        <v>0</v>
      </c>
      <c r="U33" s="37">
        <f t="shared" si="5"/>
        <v>0</v>
      </c>
      <c r="V33" s="37">
        <f>IF(V32=0,0,#REF!/V32/12)</f>
        <v>0</v>
      </c>
      <c r="W33" s="1"/>
      <c r="X33" s="1"/>
    </row>
    <row r="34" spans="1:44">
      <c r="A34">
        <f t="shared" si="0"/>
        <v>22</v>
      </c>
      <c r="B34" s="1"/>
      <c r="C34" s="1"/>
      <c r="D34" s="1"/>
      <c r="G34" s="1"/>
      <c r="H34" s="19"/>
      <c r="I34" s="19"/>
      <c r="J34" s="1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si="0"/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ref="A36:A51" si="6">A35+1</f>
        <v>24</v>
      </c>
      <c r="B36" s="1"/>
      <c r="C36" s="1" t="s">
        <v>170</v>
      </c>
      <c r="D36" s="1"/>
      <c r="E36" s="36"/>
      <c r="F36" s="73"/>
      <c r="G36" s="1">
        <f>G13*Summary!$G$50-'Cust. Summ.'!G15</f>
        <v>9154408.2560115922</v>
      </c>
      <c r="H36" s="1">
        <f>H13*Summary!$G$50-'Cust. Summ.'!H15</f>
        <v>10488295.889572337</v>
      </c>
      <c r="I36" s="1">
        <f>I13*Summary!$G$50-'Cust. Summ.'!I15</f>
        <v>-9459.1406062650494</v>
      </c>
      <c r="J36" s="1">
        <f>J13*Summary!$G$50-'Cust. Summ.'!J15</f>
        <v>-8222.5232246545893</v>
      </c>
      <c r="K36" s="1">
        <f>K13*Summary!$G$50-'Cust. Summ.'!K15</f>
        <v>-744283.81239133526</v>
      </c>
      <c r="L36" s="1">
        <f>L13*Summary!$G$50-'Cust. Summ.'!L15</f>
        <v>-571922.15733847383</v>
      </c>
      <c r="M36" s="1">
        <f>M13*Summary!$G$50-'Cust. Summ.'!M15</f>
        <v>0</v>
      </c>
      <c r="N36" s="1">
        <f>N13*Summary!$G$50-'Cust. Summ.'!N15</f>
        <v>0</v>
      </c>
      <c r="O36" s="1">
        <f>O13*Summary!$G$50-'Cust. Summ.'!O15</f>
        <v>0</v>
      </c>
      <c r="P36" s="1">
        <f>P13*Summary!$G$50-'Cust. Summ.'!P15</f>
        <v>0</v>
      </c>
      <c r="Q36" s="1">
        <f>Q13*Summary!$G$50-'Cust. Summ.'!Q15</f>
        <v>0</v>
      </c>
      <c r="R36" s="1">
        <f>R13*Summary!$G$50-'Cust. Summ.'!R15</f>
        <v>0</v>
      </c>
      <c r="S36" s="1">
        <f>S13*Summary!$G$50-'Cust. Summ.'!S15</f>
        <v>0</v>
      </c>
      <c r="T36" s="1">
        <f>T13*Summary!$G$50-'Cust. Summ.'!T15</f>
        <v>0</v>
      </c>
      <c r="U36" s="1">
        <f>U13*Summary!$G$50-'Cust. Summ.'!U15</f>
        <v>0</v>
      </c>
      <c r="V36" s="1">
        <f>V13*Summary!$G$50-'Cust. Summ.'!V15</f>
        <v>0</v>
      </c>
      <c r="W36" s="1">
        <f>SUM(H36:V36)-G36</f>
        <v>1.6763806343078613E-8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6"/>
        <v>25</v>
      </c>
      <c r="C37" t="s">
        <v>163</v>
      </c>
      <c r="G37" s="1">
        <f t="shared" ref="G37:V37" si="7">(G$36/(1-$F$24-$F$25+$F$24*$F$25)*$F$24)*(1-$F$25)+G$36/(1-$F$24-$F$25+$F$24*$F$25)*$F$25</f>
        <v>3043337.5881077847</v>
      </c>
      <c r="H37" s="1">
        <f t="shared" si="7"/>
        <v>3486781.9113235152</v>
      </c>
      <c r="I37" s="1">
        <f t="shared" si="7"/>
        <v>-3144.6443454538708</v>
      </c>
      <c r="J37" s="1">
        <f t="shared" si="7"/>
        <v>-2733.5370347119524</v>
      </c>
      <c r="K37" s="1">
        <f t="shared" si="7"/>
        <v>-247433.45928266243</v>
      </c>
      <c r="L37" s="1">
        <f t="shared" si="7"/>
        <v>-190132.68255289705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5.5879354476928711E-9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6"/>
        <v>26</v>
      </c>
      <c r="C38" t="s">
        <v>436</v>
      </c>
      <c r="F38" s="76">
        <f>Summary!F46</f>
        <v>7.0000000000000001E-3</v>
      </c>
      <c r="G38" s="1">
        <f>$F$38*G$36/(1-$F$25*(1-$F$38)-$F$24*(1-$F$38)+$F$24*$F$25*(1-$F$38)-$F$38)</f>
        <v>85986.123775262473</v>
      </c>
      <c r="H38" s="1">
        <f t="shared" ref="H38:U38" si="8">$F$38*H$36/(1-$F$25*(1-$F$38)-$F$24*(1-$F$38)+$F$24*$F$25*(1-$F$38)-$F$38)</f>
        <v>98515.150660897256</v>
      </c>
      <c r="I38" s="1">
        <f t="shared" si="8"/>
        <v>-88.848433697917869</v>
      </c>
      <c r="J38" s="1">
        <f t="shared" si="8"/>
        <v>-77.233053187880955</v>
      </c>
      <c r="K38" s="1">
        <f t="shared" si="8"/>
        <v>-6990.9576049526513</v>
      </c>
      <c r="L38" s="1">
        <f t="shared" si="8"/>
        <v>-5371.9877937961692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V38*W$36/(1-$F$25*(1-$F$38)-$F$24*(1-$F$38)+$F$24*$F$25*(1-$F$38)-$F$38)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>
      <c r="A40">
        <f t="shared" si="6"/>
        <v>28</v>
      </c>
      <c r="B40" s="1"/>
      <c r="C40" s="1" t="s">
        <v>171</v>
      </c>
      <c r="D40" s="1"/>
      <c r="G40" s="1">
        <f t="shared" ref="G40:V40" si="9">G36+G37+G31+G38</f>
        <v>65791366.347246528</v>
      </c>
      <c r="H40" s="1">
        <f t="shared" si="9"/>
        <v>54086468.139207587</v>
      </c>
      <c r="I40" s="1">
        <f t="shared" si="9"/>
        <v>11291739.956300743</v>
      </c>
      <c r="J40" s="1">
        <f t="shared" si="9"/>
        <v>19637.374273032787</v>
      </c>
      <c r="K40" s="1">
        <f t="shared" si="9"/>
        <v>248822.51496805504</v>
      </c>
      <c r="L40" s="1">
        <f t="shared" si="9"/>
        <v>144698.36249711347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SUM(H40:V40)-G40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>
      <c r="A41">
        <f t="shared" si="6"/>
        <v>29</v>
      </c>
      <c r="B41" s="1"/>
      <c r="C41" s="1" t="s">
        <v>172</v>
      </c>
      <c r="D41" s="1"/>
      <c r="G41" s="1">
        <f>'Alloc. Factors'!E21/12</f>
        <v>181046.05076628353</v>
      </c>
      <c r="H41" s="1">
        <f>'Alloc. Factors'!F21/12</f>
        <v>160871.83333333334</v>
      </c>
      <c r="I41" s="1">
        <f>'Alloc. Factors'!G21/12</f>
        <v>19977.25</v>
      </c>
      <c r="J41" s="1">
        <f>'Alloc. Factors'!H21/12</f>
        <v>8.0833333333333339</v>
      </c>
      <c r="K41" s="1">
        <f>'Alloc. Factors'!I21/12</f>
        <v>119.05076628352491</v>
      </c>
      <c r="L41" s="1">
        <f>'Alloc. Factors'!J21/12</f>
        <v>69.833333333333329</v>
      </c>
      <c r="M41" s="1">
        <f>'Alloc. Factors'!K21/12</f>
        <v>0</v>
      </c>
      <c r="N41" s="1">
        <f>'Alloc. Factors'!L21/12</f>
        <v>0</v>
      </c>
      <c r="O41" s="1">
        <f>'Alloc. Factors'!M21/12</f>
        <v>0</v>
      </c>
      <c r="P41" s="1">
        <f>'Alloc. Factors'!N21/12</f>
        <v>0</v>
      </c>
      <c r="Q41" s="1">
        <f>'Alloc. Factors'!O21/12</f>
        <v>0</v>
      </c>
      <c r="R41" s="1">
        <f>'Alloc. Factors'!P21/12</f>
        <v>0</v>
      </c>
      <c r="S41" s="1">
        <f>'Alloc. Factors'!Q21/12</f>
        <v>0</v>
      </c>
      <c r="T41" s="1">
        <f>'Alloc. Factors'!R21/12</f>
        <v>0</v>
      </c>
      <c r="U41" s="1">
        <f>'Alloc. Factors'!S21/12</f>
        <v>0</v>
      </c>
      <c r="V41" s="1">
        <f>'Alloc. Factors'!T21/12</f>
        <v>0</v>
      </c>
      <c r="W41" s="1">
        <f>SUM(H41:V41)-G41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6"/>
        <v>30</v>
      </c>
      <c r="B42" s="1"/>
      <c r="C42" s="1" t="s">
        <v>173</v>
      </c>
      <c r="D42" s="1"/>
      <c r="G42" s="37">
        <f t="shared" ref="G42:V42" si="10">IF(G41=0,0,G40/G41/12)</f>
        <v>30.282979601406357</v>
      </c>
      <c r="H42" s="37">
        <f>IF(H41=0,0,H40/H41/12)</f>
        <v>28.017370007390763</v>
      </c>
      <c r="I42" s="37">
        <f t="shared" si="10"/>
        <v>47.102495573301063</v>
      </c>
      <c r="J42" s="37">
        <f t="shared" si="10"/>
        <v>202.44715745394623</v>
      </c>
      <c r="K42" s="37">
        <f t="shared" si="10"/>
        <v>174.17115595282598</v>
      </c>
      <c r="L42" s="37">
        <f t="shared" si="10"/>
        <v>172.67107696552921</v>
      </c>
      <c r="M42" s="37">
        <f t="shared" si="10"/>
        <v>0</v>
      </c>
      <c r="N42" s="37">
        <f t="shared" si="10"/>
        <v>0</v>
      </c>
      <c r="O42" s="37">
        <f t="shared" si="10"/>
        <v>0</v>
      </c>
      <c r="P42" s="37">
        <f t="shared" si="10"/>
        <v>0</v>
      </c>
      <c r="Q42" s="37">
        <f t="shared" si="10"/>
        <v>0</v>
      </c>
      <c r="R42" s="37">
        <f t="shared" si="10"/>
        <v>0</v>
      </c>
      <c r="S42" s="37">
        <f t="shared" si="10"/>
        <v>0</v>
      </c>
      <c r="T42" s="37">
        <f t="shared" si="10"/>
        <v>0</v>
      </c>
      <c r="U42" s="37">
        <f t="shared" si="10"/>
        <v>0</v>
      </c>
      <c r="V42" s="37">
        <f t="shared" si="10"/>
        <v>0</v>
      </c>
      <c r="W42" s="1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1"/>
    </row>
    <row r="43" spans="1:44">
      <c r="A43">
        <f t="shared" si="6"/>
        <v>31</v>
      </c>
      <c r="B43" s="1"/>
      <c r="C43" s="1"/>
      <c r="D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4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4">
      <c r="A45">
        <f t="shared" si="6"/>
        <v>33</v>
      </c>
      <c r="B45" s="1"/>
      <c r="C45" s="1" t="s">
        <v>174</v>
      </c>
      <c r="D45" s="1"/>
      <c r="E45" s="36"/>
      <c r="F45" s="73"/>
      <c r="G45" s="1">
        <f>G13*Summary!G61-'Cust. Summ.'!G15</f>
        <v>9153629.3157473151</v>
      </c>
      <c r="H45" s="1">
        <f>+'Alloc. Factors'!F245-'Cust. Summ.'!H15</f>
        <v>7049377.0810655579</v>
      </c>
      <c r="I45" s="1">
        <f>+'Alloc. Factors'!G245-'Cust. Summ.'!I15</f>
        <v>2024457.6686344808</v>
      </c>
      <c r="J45" s="1">
        <f>+'Alloc. Factors'!H245-'Cust. Summ.'!J15</f>
        <v>13168.729526006195</v>
      </c>
      <c r="K45" s="1">
        <f>+'Alloc. Factors'!I245-'Cust. Summ.'!K15</f>
        <v>34298.957106596325</v>
      </c>
      <c r="L45" s="1">
        <f>+'Alloc. Factors'!J245-'Cust. Summ.'!L15</f>
        <v>32326.879414681229</v>
      </c>
      <c r="M45" s="1">
        <f>+'Alloc. Factors'!K245-'Cust. Summ.'!M15</f>
        <v>0</v>
      </c>
      <c r="N45" s="1">
        <f>+'Alloc. Factors'!L245-'Cust. Summ.'!N15</f>
        <v>0</v>
      </c>
      <c r="O45" s="1">
        <f>+'Alloc. Factors'!M245-'Cust. Summ.'!O15</f>
        <v>0</v>
      </c>
      <c r="P45" s="1">
        <f>+'Alloc. Factors'!N245-'Cust. Summ.'!P15</f>
        <v>0</v>
      </c>
      <c r="Q45" s="1">
        <f>+'Alloc. Factors'!O245-'Cust. Summ.'!Q15</f>
        <v>0</v>
      </c>
      <c r="R45" s="1">
        <f>+'Alloc. Factors'!P245-'Cust. Summ.'!R15</f>
        <v>0</v>
      </c>
      <c r="S45" s="1">
        <f>+'Alloc. Factors'!Q245-'Cust. Summ.'!S15</f>
        <v>0</v>
      </c>
      <c r="T45" s="1">
        <f>+'Alloc. Factors'!R245-'Cust. Summ.'!T15</f>
        <v>0</v>
      </c>
      <c r="U45" s="1">
        <f>+'Alloc. Factors'!S245-'Cust. Summ.'!U15</f>
        <v>0</v>
      </c>
      <c r="V45" s="1">
        <f>+'Alloc. Factors'!T245-'Cust. Summ.'!V15</f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>
        <f t="shared" si="6"/>
        <v>34</v>
      </c>
      <c r="C46" t="s">
        <v>163</v>
      </c>
      <c r="G46" s="1">
        <f>(G$45/(1-$F$24-$F$25+$F$24*$F$25)*$F$24)*(1-$F$25)+G$45/(1-$F$24-$F$25+$F$24*$F$25)*$F$25</f>
        <v>3043078.6332830852</v>
      </c>
      <c r="H46" s="1">
        <f>(H$45/(1-$F$24-$F$25+$F$24*$F$25)*$F$24)*(1-$F$25)+H$45/(1-$F$24-$F$25+$F$24*$F$25)*$F$25</f>
        <v>2343530.422019796</v>
      </c>
      <c r="I46" s="1">
        <f t="shared" ref="I46:V46" si="11">(I$45/(1-$F$24-$F$25+$F$24*$F$25)*$F$24)*(1-$F$25)+I$45/(1-$F$24-$F$25+$F$24*$F$25)*$F$25</f>
        <v>673020.90382985072</v>
      </c>
      <c r="J46" s="1">
        <f t="shared" si="11"/>
        <v>4377.8787698048582</v>
      </c>
      <c r="K46" s="1">
        <f t="shared" si="11"/>
        <v>11402.518052092983</v>
      </c>
      <c r="L46" s="1">
        <f t="shared" si="11"/>
        <v>10746.910611542928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>
      <c r="A47">
        <f t="shared" si="6"/>
        <v>35</v>
      </c>
      <c r="C47" t="s">
        <v>436</v>
      </c>
      <c r="G47" s="1">
        <f>$F$38*G$45/(1-$F$25*(1-$F$38)-$F$24*(1-$F$38)+$F$24*$F$25*(1-$F$38)-$F$38)</f>
        <v>85978.807294272701</v>
      </c>
      <c r="H47" s="1">
        <f t="shared" ref="H47:V47" si="12">$F$38*H$45/(1-$F$25*(1-$F$38)-$F$24*(1-$F$38)+$F$24*$F$25*(1-$F$38)-$F$38)</f>
        <v>66213.849467872584</v>
      </c>
      <c r="I47" s="1">
        <f t="shared" si="12"/>
        <v>19015.458214753595</v>
      </c>
      <c r="J47" s="1">
        <f t="shared" si="12"/>
        <v>123.69210279020882</v>
      </c>
      <c r="K47" s="1">
        <f t="shared" si="12"/>
        <v>322.16548450234154</v>
      </c>
      <c r="L47" s="1">
        <f t="shared" si="12"/>
        <v>303.64202435404741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 t="shared" si="12"/>
        <v>0</v>
      </c>
      <c r="W47" s="1">
        <f>V47*W$36/(1-$F$25*(1-$F$38)-$F$24*(1-$F$38)+$F$24*$F$25*(1-$F$38)-$F$38)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>
        <f t="shared" si="6"/>
        <v>37</v>
      </c>
      <c r="B49" s="1"/>
      <c r="C49" s="1" t="s">
        <v>175</v>
      </c>
      <c r="D49" s="1"/>
      <c r="G49" s="1">
        <f>G45+G46+G31+G47</f>
        <v>65790321.135676555</v>
      </c>
      <c r="H49" s="1">
        <f>H45+H46+H31+H47</f>
        <v>49471996.540204063</v>
      </c>
      <c r="I49" s="1">
        <f t="shared" ref="I49:V49" si="13">I45+I46+I31+I47</f>
        <v>14020926.620365245</v>
      </c>
      <c r="J49" s="1">
        <f t="shared" si="13"/>
        <v>48340.967984188472</v>
      </c>
      <c r="K49" s="1">
        <f t="shared" si="13"/>
        <v>1293554.3848901971</v>
      </c>
      <c r="L49" s="1">
        <f t="shared" si="13"/>
        <v>955502.62223285879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SUM(H49:V49)-G49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>
        <f t="shared" si="6"/>
        <v>38</v>
      </c>
      <c r="B50" s="1"/>
      <c r="C50" s="1" t="s">
        <v>172</v>
      </c>
      <c r="D50" s="1"/>
      <c r="G50" s="1">
        <f>'Alloc. Factors'!E21/12</f>
        <v>181046.05076628353</v>
      </c>
      <c r="H50" s="1">
        <f>'Alloc. Factors'!F21/12</f>
        <v>160871.83333333334</v>
      </c>
      <c r="I50" s="1">
        <f>'Alloc. Factors'!G21/12</f>
        <v>19977.25</v>
      </c>
      <c r="J50" s="1">
        <f>'Alloc. Factors'!H21/12</f>
        <v>8.0833333333333339</v>
      </c>
      <c r="K50" s="1">
        <f>'Alloc. Factors'!I21/12</f>
        <v>119.05076628352491</v>
      </c>
      <c r="L50" s="1">
        <f>'Alloc. Factors'!J21/12</f>
        <v>69.833333333333329</v>
      </c>
      <c r="M50" s="1">
        <f>'Alloc. Factors'!K21/12</f>
        <v>0</v>
      </c>
      <c r="N50" s="1">
        <f>'Alloc. Factors'!L21/12</f>
        <v>0</v>
      </c>
      <c r="O50" s="1">
        <f>'Alloc. Factors'!M21/12</f>
        <v>0</v>
      </c>
      <c r="P50" s="1">
        <f>'Alloc. Factors'!N21/12</f>
        <v>0</v>
      </c>
      <c r="Q50" s="1">
        <f>'Alloc. Factors'!O21/12</f>
        <v>0</v>
      </c>
      <c r="R50" s="1">
        <f>'Alloc. Factors'!P21/12</f>
        <v>0</v>
      </c>
      <c r="S50" s="1">
        <f>'Alloc. Factors'!Q21/12</f>
        <v>0</v>
      </c>
      <c r="T50" s="1">
        <f>'Alloc. Factors'!R21/12</f>
        <v>0</v>
      </c>
      <c r="U50" s="1">
        <f>'Alloc. Factors'!S21/12</f>
        <v>0</v>
      </c>
      <c r="V50" s="1">
        <f>'Alloc. Factors'!T21/12</f>
        <v>0</v>
      </c>
      <c r="W50" s="1">
        <f>SUM(H50:V50)-G50</f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>
        <f t="shared" si="6"/>
        <v>39</v>
      </c>
      <c r="B51" s="1"/>
      <c r="C51" s="1" t="s">
        <v>173</v>
      </c>
      <c r="D51" s="1"/>
      <c r="G51" s="37">
        <f t="shared" ref="G51:V51" si="14">IF(G50=0,0,G49/G50/12)</f>
        <v>30.282498503012906</v>
      </c>
      <c r="H51" s="37">
        <f t="shared" si="14"/>
        <v>25.627024277195854</v>
      </c>
      <c r="I51" s="37">
        <f t="shared" si="14"/>
        <v>58.487056611751058</v>
      </c>
      <c r="J51" s="37">
        <f t="shared" si="14"/>
        <v>498.3604946823553</v>
      </c>
      <c r="K51" s="37">
        <f t="shared" si="14"/>
        <v>905.46413186562893</v>
      </c>
      <c r="L51" s="37">
        <f t="shared" si="14"/>
        <v>1140.2179262921943</v>
      </c>
      <c r="M51" s="37">
        <f t="shared" si="14"/>
        <v>0</v>
      </c>
      <c r="N51" s="37">
        <f t="shared" si="14"/>
        <v>0</v>
      </c>
      <c r="O51" s="37">
        <f t="shared" si="14"/>
        <v>0</v>
      </c>
      <c r="P51" s="37">
        <f t="shared" si="14"/>
        <v>0</v>
      </c>
      <c r="Q51" s="37">
        <f t="shared" si="14"/>
        <v>0</v>
      </c>
      <c r="R51" s="37">
        <f t="shared" si="14"/>
        <v>0</v>
      </c>
      <c r="S51" s="37">
        <f t="shared" si="14"/>
        <v>0</v>
      </c>
      <c r="T51" s="37">
        <f t="shared" si="14"/>
        <v>0</v>
      </c>
      <c r="U51" s="37">
        <f t="shared" si="14"/>
        <v>0</v>
      </c>
      <c r="V51" s="37">
        <f t="shared" si="14"/>
        <v>0</v>
      </c>
      <c r="W51" s="1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1"/>
    </row>
    <row r="52" spans="1:44">
      <c r="C52" s="1"/>
      <c r="D52" s="1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1"/>
      <c r="X52" s="1"/>
    </row>
    <row r="53" spans="1:44">
      <c r="C53" s="1"/>
      <c r="D53" s="1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1"/>
      <c r="X53" s="1"/>
    </row>
    <row r="54" spans="1:44">
      <c r="B54" s="1"/>
      <c r="C54" s="1" t="s">
        <v>652</v>
      </c>
      <c r="D54" s="1"/>
      <c r="G54" s="1">
        <v>111720583.2741268</v>
      </c>
      <c r="H54" s="1">
        <v>75460250.368581429</v>
      </c>
      <c r="I54" s="1">
        <v>22861616.146554574</v>
      </c>
      <c r="J54" s="1">
        <v>242249.9703992524</v>
      </c>
      <c r="K54" s="1">
        <v>6925958.836242917</v>
      </c>
      <c r="L54" s="1">
        <v>6230507.9523486439</v>
      </c>
      <c r="M54" s="1">
        <f t="shared" ref="M54:V54" si="15">M50+M51+M45+M52</f>
        <v>0</v>
      </c>
      <c r="N54" s="1">
        <f t="shared" si="15"/>
        <v>0</v>
      </c>
      <c r="O54" s="1">
        <f t="shared" si="15"/>
        <v>0</v>
      </c>
      <c r="P54" s="1">
        <f t="shared" si="15"/>
        <v>0</v>
      </c>
      <c r="Q54" s="1">
        <f t="shared" si="15"/>
        <v>0</v>
      </c>
      <c r="R54" s="1">
        <f t="shared" si="15"/>
        <v>0</v>
      </c>
      <c r="S54" s="1">
        <f t="shared" si="15"/>
        <v>0</v>
      </c>
      <c r="T54" s="1">
        <f t="shared" si="15"/>
        <v>0</v>
      </c>
      <c r="U54" s="1">
        <f t="shared" si="15"/>
        <v>0</v>
      </c>
      <c r="V54" s="1">
        <f t="shared" si="15"/>
        <v>0</v>
      </c>
      <c r="W54" s="1">
        <f>SUM(H54:V54)-G54</f>
        <v>0</v>
      </c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>
      <c r="B55" s="1"/>
      <c r="C55" s="1" t="s">
        <v>172</v>
      </c>
      <c r="D55" s="1"/>
      <c r="G55" s="1">
        <f>+G41</f>
        <v>181046.05076628353</v>
      </c>
      <c r="H55" s="1">
        <f t="shared" ref="H55:L55" si="16">+H41</f>
        <v>160871.83333333334</v>
      </c>
      <c r="I55" s="1">
        <f t="shared" si="16"/>
        <v>19977.25</v>
      </c>
      <c r="J55" s="1">
        <f t="shared" si="16"/>
        <v>8.0833333333333339</v>
      </c>
      <c r="K55" s="1">
        <f t="shared" si="16"/>
        <v>119.05076628352491</v>
      </c>
      <c r="L55" s="1">
        <f t="shared" si="16"/>
        <v>69.833333333333329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f>SUM(H55:V55)-G55</f>
        <v>0</v>
      </c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>
      <c r="B56" s="1"/>
      <c r="C56" s="1" t="s">
        <v>173</v>
      </c>
      <c r="D56" s="1"/>
      <c r="G56" s="37">
        <f t="shared" ref="G56" si="17">IF(G55=0,0,G54/G55/12)</f>
        <v>51.423649213954889</v>
      </c>
      <c r="H56" s="37">
        <f>IF(H55=0,0,H54/H55/12)</f>
        <v>39.089218212314684</v>
      </c>
      <c r="I56" s="37">
        <f t="shared" ref="I56:V56" si="18">IF(I55=0,0,I54/I55/12)</f>
        <v>95.365211872482348</v>
      </c>
      <c r="J56" s="37">
        <f t="shared" si="18"/>
        <v>2497.4223752500243</v>
      </c>
      <c r="K56" s="37">
        <f t="shared" si="18"/>
        <v>4848.0430187155243</v>
      </c>
      <c r="L56" s="37">
        <f t="shared" si="18"/>
        <v>7434.9736901535134</v>
      </c>
      <c r="M56" s="37">
        <f t="shared" si="18"/>
        <v>0</v>
      </c>
      <c r="N56" s="37">
        <f t="shared" si="18"/>
        <v>0</v>
      </c>
      <c r="O56" s="37">
        <f t="shared" si="18"/>
        <v>0</v>
      </c>
      <c r="P56" s="37">
        <f t="shared" si="18"/>
        <v>0</v>
      </c>
      <c r="Q56" s="37">
        <f t="shared" si="18"/>
        <v>0</v>
      </c>
      <c r="R56" s="37">
        <f t="shared" si="18"/>
        <v>0</v>
      </c>
      <c r="S56" s="37">
        <f t="shared" si="18"/>
        <v>0</v>
      </c>
      <c r="T56" s="37">
        <f t="shared" si="18"/>
        <v>0</v>
      </c>
      <c r="U56" s="37">
        <f t="shared" si="18"/>
        <v>0</v>
      </c>
      <c r="V56" s="37">
        <f t="shared" si="18"/>
        <v>0</v>
      </c>
      <c r="W56" s="1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1"/>
    </row>
    <row r="57" spans="1:44">
      <c r="C57" s="1"/>
      <c r="D57" s="1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1"/>
      <c r="X57" s="1"/>
    </row>
    <row r="58" spans="1:44">
      <c r="C58" s="1"/>
      <c r="D58" s="1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1"/>
      <c r="X58" s="1"/>
    </row>
    <row r="59" spans="1:44">
      <c r="C59" s="1"/>
      <c r="D59" s="1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1"/>
      <c r="X59" s="1"/>
    </row>
    <row r="60" spans="1:44">
      <c r="C60" s="1"/>
      <c r="D60" s="1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1"/>
      <c r="X60" s="1"/>
    </row>
    <row r="61" spans="1:44">
      <c r="C61" s="1"/>
      <c r="D61" s="1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1"/>
      <c r="X61" s="1"/>
    </row>
    <row r="62" spans="1:44">
      <c r="C62" s="1"/>
      <c r="D62" s="1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1"/>
      <c r="X62" s="1"/>
    </row>
    <row r="63" spans="1:44">
      <c r="C63" s="1"/>
      <c r="D63" s="1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1"/>
      <c r="X63" s="1"/>
    </row>
    <row r="64" spans="1:44">
      <c r="C64" s="1"/>
      <c r="D64" s="1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1"/>
      <c r="X64" s="1"/>
    </row>
    <row r="65" spans="3:24">
      <c r="C65" s="1"/>
      <c r="D65" s="1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1"/>
      <c r="X65" s="1"/>
    </row>
    <row r="66" spans="3:24">
      <c r="C66" s="1"/>
      <c r="D66" s="1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1"/>
      <c r="X66" s="1"/>
    </row>
    <row r="67" spans="3:24">
      <c r="C67" s="1"/>
      <c r="D67" s="1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1"/>
      <c r="X67" s="1"/>
    </row>
    <row r="68" spans="3:24">
      <c r="C68" s="1"/>
      <c r="D68" s="1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1"/>
      <c r="X68" s="1"/>
    </row>
    <row r="69" spans="3:24">
      <c r="C69" s="1"/>
      <c r="D69" s="1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1"/>
      <c r="X69" s="1"/>
    </row>
    <row r="70" spans="3:24">
      <c r="C70" s="1"/>
      <c r="D70" s="1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1"/>
      <c r="X70" s="1"/>
    </row>
    <row r="71" spans="3:24">
      <c r="C71" s="1"/>
      <c r="D71" s="1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1"/>
      <c r="X71" s="1"/>
    </row>
    <row r="72" spans="3:24">
      <c r="C72" s="1"/>
      <c r="D72" s="1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"/>
      <c r="X72" s="1"/>
    </row>
    <row r="73" spans="3:24">
      <c r="C73" s="1"/>
      <c r="D73" s="1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"/>
      <c r="X73" s="1"/>
    </row>
    <row r="74" spans="3:24">
      <c r="C74" s="1"/>
      <c r="D74" s="1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"/>
      <c r="X74" s="1"/>
    </row>
    <row r="75" spans="3:24">
      <c r="C75" s="1"/>
      <c r="D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3:24">
      <c r="C76" s="1"/>
      <c r="D76" s="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"/>
      <c r="X76" s="1"/>
    </row>
    <row r="77" spans="3:24">
      <c r="W77" s="1"/>
      <c r="X77" s="1"/>
    </row>
    <row r="78" spans="3:24">
      <c r="W78" s="1"/>
      <c r="X78" s="1"/>
    </row>
    <row r="79" spans="3:24">
      <c r="H79" s="37"/>
      <c r="J79" s="37"/>
      <c r="W79" s="1"/>
      <c r="X79" s="1"/>
    </row>
    <row r="80" spans="3:24">
      <c r="W80" s="1"/>
      <c r="X80" s="1"/>
    </row>
    <row r="81" spans="23:24">
      <c r="W81" s="1"/>
      <c r="X81" s="1"/>
    </row>
    <row r="82" spans="23:24">
      <c r="W82" s="1"/>
      <c r="X82" s="1"/>
    </row>
    <row r="83" spans="23:24">
      <c r="W83" s="1"/>
      <c r="X83" s="1"/>
    </row>
    <row r="84" spans="23:24">
      <c r="W84" s="1"/>
      <c r="X84" s="1"/>
    </row>
    <row r="86" spans="23:24">
      <c r="W86" s="1"/>
      <c r="X86" s="1"/>
    </row>
    <row r="87" spans="23:24">
      <c r="W87" s="1"/>
      <c r="X87" s="1"/>
    </row>
    <row r="88" spans="23:24">
      <c r="W88" s="1"/>
      <c r="X88" s="1"/>
    </row>
    <row r="89" spans="23:24">
      <c r="W89" s="1"/>
      <c r="X89" s="1"/>
    </row>
    <row r="90" spans="23:24">
      <c r="W90" s="1"/>
      <c r="X90" s="1"/>
    </row>
    <row r="91" spans="23:24">
      <c r="W91" s="1"/>
      <c r="X91" s="1"/>
    </row>
    <row r="92" spans="23:24">
      <c r="W92" s="1"/>
      <c r="X92" s="1"/>
    </row>
    <row r="93" spans="23:24">
      <c r="W93" s="1"/>
      <c r="X93" s="1"/>
    </row>
    <row r="94" spans="23:24">
      <c r="W94" s="1"/>
      <c r="X94" s="1"/>
    </row>
    <row r="95" spans="23:24">
      <c r="W95" s="1"/>
      <c r="X95" s="1"/>
    </row>
    <row r="96" spans="23:24">
      <c r="W96" s="1"/>
      <c r="X96" s="1"/>
    </row>
    <row r="97" spans="3:24">
      <c r="W97" s="1"/>
      <c r="X97" s="1"/>
    </row>
    <row r="106" spans="3:24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AR106"/>
  <sheetViews>
    <sheetView defaultGridColor="0" view="pageBreakPreview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Customer/Demand Study</v>
      </c>
    </row>
    <row r="3" spans="1:24">
      <c r="A3" t="str">
        <f>Summary!A3</f>
        <v>Forecasted Test Period: Twelve Months Ended December 31, 2022</v>
      </c>
    </row>
    <row r="5" spans="1:24">
      <c r="A5" t="s">
        <v>11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543</v>
      </c>
      <c r="J9" s="2" t="s">
        <v>543</v>
      </c>
      <c r="K9" s="42" t="s">
        <v>544</v>
      </c>
      <c r="L9" s="42" t="s">
        <v>544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545</v>
      </c>
      <c r="J10" s="42" t="s">
        <v>546</v>
      </c>
      <c r="K10" s="42" t="s">
        <v>545</v>
      </c>
      <c r="L10" s="42" t="s">
        <v>546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Summary'!J37</f>
        <v>269161763.91966504</v>
      </c>
      <c r="H13" s="1">
        <f>+'Plant Alloc.'!J551+'Plant Alloc.'!J553-'Dep.Res. Alloc.'!J541+'Oth. RB Alloc.'!I85</f>
        <v>125373965.53509565</v>
      </c>
      <c r="I13" s="1">
        <f>+'Plant Alloc.'!K551+'Plant Alloc.'!K553-'Dep.Res. Alloc.'!K541+'Oth. RB Alloc.'!J85</f>
        <v>67652432.919993848</v>
      </c>
      <c r="J13" s="1">
        <f>+'Plant Alloc.'!L551+'Plant Alloc.'!L553-'Dep.Res. Alloc.'!L541+'Oth. RB Alloc.'!K85</f>
        <v>1535292.041452697</v>
      </c>
      <c r="K13" s="1">
        <f>+'Plant Alloc.'!M551+'Plant Alloc.'!M553-'Dep.Res. Alloc.'!M541+'Oth. RB Alloc.'!L85</f>
        <v>39040424.12057659</v>
      </c>
      <c r="L13" s="1">
        <f>+'Plant Alloc.'!N551+'Plant Alloc.'!N553-'Dep.Res. Alloc.'!N541+'Oth. RB Alloc.'!M85</f>
        <v>35559649.302546278</v>
      </c>
      <c r="M13" s="1">
        <f>+'Plant Alloc.'!O551+'Plant Alloc.'!O553-'Dep.Res. Alloc.'!O541+'Oth. RB Alloc.'!N85</f>
        <v>0</v>
      </c>
      <c r="N13" s="1">
        <f>+'Plant Alloc.'!P551+'Plant Alloc.'!P553-'Dep.Res. Alloc.'!P541+'Oth. RB Alloc.'!O85</f>
        <v>0</v>
      </c>
      <c r="O13" s="1">
        <f>+'Plant Alloc.'!Q551+'Plant Alloc.'!Q553-'Dep.Res. Alloc.'!Q541+'Oth. RB Alloc.'!P85</f>
        <v>0</v>
      </c>
      <c r="P13" s="1">
        <f>+'Plant Alloc.'!R551+'Plant Alloc.'!R553-'Dep.Res. Alloc.'!R541+'Oth. RB Alloc.'!Q85</f>
        <v>0</v>
      </c>
      <c r="Q13" s="1">
        <f>+'Plant Alloc.'!S551+'Plant Alloc.'!S553-'Dep.Res. Alloc.'!S541+'Oth. RB Alloc.'!R85</f>
        <v>0</v>
      </c>
      <c r="R13" s="1">
        <f>+'Plant Alloc.'!T551+'Plant Alloc.'!T553-'Dep.Res. Alloc.'!T541+'Oth. RB Alloc.'!S85</f>
        <v>0</v>
      </c>
      <c r="S13" s="1">
        <f>+'Plant Alloc.'!U551+'Plant Alloc.'!U553-'Dep.Res. Alloc.'!U541+'Oth. RB Alloc.'!T85</f>
        <v>0</v>
      </c>
      <c r="T13" s="1">
        <f>+'Plant Alloc.'!V551+'Plant Alloc.'!V553-'Dep.Res. Alloc.'!V541+'Oth. RB Alloc.'!U85</f>
        <v>0</v>
      </c>
      <c r="U13" s="1">
        <f>+'Plant Alloc.'!W551+'Plant Alloc.'!W553-'Dep.Res. Alloc.'!W541+'Oth. RB Alloc.'!V85</f>
        <v>0</v>
      </c>
      <c r="V13" s="1">
        <f>+'Plant Alloc.'!X551+'Plant Alloc.'!X553-'Dep.Res. Alloc.'!X541+'Oth. RB Alloc.'!W85</f>
        <v>0</v>
      </c>
      <c r="W13" s="1">
        <f>SUM(H13:V13)-G13</f>
        <v>0</v>
      </c>
      <c r="X13" s="1"/>
    </row>
    <row r="14" spans="1:24">
      <c r="A14">
        <f t="shared" ref="A14:A31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Summary'!J35</f>
        <v>13282851.374009093</v>
      </c>
      <c r="H15" s="1">
        <f>+'Alloc. Factors'!F226</f>
        <v>3886756.8196573025</v>
      </c>
      <c r="I15" s="1">
        <f>+'Alloc. Factors'!G226</f>
        <v>4535959.1111873882</v>
      </c>
      <c r="J15" s="1">
        <f>+'Alloc. Factors'!H226</f>
        <v>84052.177438739353</v>
      </c>
      <c r="K15" s="1">
        <f>+'Alloc. Factors'!I226</f>
        <v>2548196.8933647331</v>
      </c>
      <c r="L15" s="1">
        <f>+'Alloc. Factors'!J226</f>
        <v>2227886.3723609233</v>
      </c>
      <c r="M15" s="1">
        <f>+'Alloc. Factors'!K226</f>
        <v>0</v>
      </c>
      <c r="N15" s="1">
        <f>+'Alloc. Factors'!L226</f>
        <v>0</v>
      </c>
      <c r="O15" s="1">
        <f>+'Alloc. Factors'!M226</f>
        <v>0</v>
      </c>
      <c r="P15" s="1">
        <f>+'Alloc. Factors'!N226</f>
        <v>0</v>
      </c>
      <c r="Q15" s="1">
        <f>+'Alloc. Factors'!O226</f>
        <v>0</v>
      </c>
      <c r="R15" s="1">
        <f>+'Alloc. Factors'!P226</f>
        <v>0</v>
      </c>
      <c r="S15" s="1">
        <f>+'Alloc. Factors'!Q226</f>
        <v>0</v>
      </c>
      <c r="T15" s="1">
        <f>+'Alloc. Factors'!R226</f>
        <v>0</v>
      </c>
      <c r="U15" s="1">
        <f>+'Alloc. Factors'!S226</f>
        <v>0</v>
      </c>
      <c r="V15" s="1">
        <f>+'Alloc. Factors'!T226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Summary'!J16</f>
        <v>13182607.534238258</v>
      </c>
      <c r="H16" s="1">
        <f>'O and M Alloc.'!J333</f>
        <v>6140381.0058012819</v>
      </c>
      <c r="I16" s="1">
        <f>'O and M Alloc.'!K333</f>
        <v>3313380.9904249231</v>
      </c>
      <c r="J16" s="1">
        <f>'O and M Alloc.'!L333</f>
        <v>75193.267194336746</v>
      </c>
      <c r="K16" s="1">
        <f>'O and M Alloc.'!M333</f>
        <v>1912064.2607520409</v>
      </c>
      <c r="L16" s="1">
        <f>'O and M Alloc.'!N333</f>
        <v>1741588.0100656762</v>
      </c>
      <c r="M16" s="1">
        <f>'O and M Alloc.'!O333</f>
        <v>0</v>
      </c>
      <c r="N16" s="1">
        <f>'O and M Alloc.'!P333</f>
        <v>0</v>
      </c>
      <c r="O16" s="1">
        <f>'O and M Alloc.'!Q333</f>
        <v>0</v>
      </c>
      <c r="P16" s="1">
        <f>'O and M Alloc.'!R333</f>
        <v>0</v>
      </c>
      <c r="Q16" s="1">
        <f>'O and M Alloc.'!S333</f>
        <v>0</v>
      </c>
      <c r="R16" s="1">
        <f>'O and M Alloc.'!T333</f>
        <v>0</v>
      </c>
      <c r="S16" s="1">
        <f>'O and M Alloc.'!U333</f>
        <v>0</v>
      </c>
      <c r="T16" s="1">
        <f>'O and M Alloc.'!V333</f>
        <v>0</v>
      </c>
      <c r="U16" s="1">
        <f>'O and M Alloc.'!W333</f>
        <v>0</v>
      </c>
      <c r="V16" s="1">
        <f>'O and M Alloc.'!X333</f>
        <v>0</v>
      </c>
      <c r="W16" s="1">
        <f>SUM(H16:V16)-G16</f>
        <v>0</v>
      </c>
      <c r="X16" s="1"/>
    </row>
    <row r="17" spans="1:44">
      <c r="A17">
        <f t="shared" si="0"/>
        <v>5</v>
      </c>
      <c r="B17" s="1"/>
      <c r="C17" s="1" t="s">
        <v>13</v>
      </c>
      <c r="D17" s="1"/>
      <c r="G17" s="1">
        <f>+'Class. Summary'!J17</f>
        <v>7093004.8112035589</v>
      </c>
      <c r="H17" s="1">
        <f>'Dep.Exp. Alloc.'!J539</f>
        <v>3303879.8965722322</v>
      </c>
      <c r="I17" s="1">
        <f>'Dep.Exp. Alloc.'!K539</f>
        <v>1782790.4870409551</v>
      </c>
      <c r="J17" s="1">
        <f>'Dep.Exp. Alloc.'!L539</f>
        <v>40458.323938896217</v>
      </c>
      <c r="K17" s="1">
        <f>'Dep.Exp. Alloc.'!M539</f>
        <v>1028801.0900438513</v>
      </c>
      <c r="L17" s="1">
        <f>'Dep.Exp. Alloc.'!N539</f>
        <v>937075.01360762387</v>
      </c>
      <c r="M17" s="1">
        <f>'Dep.Exp. Alloc.'!O539</f>
        <v>0</v>
      </c>
      <c r="N17" s="1">
        <f>'Dep.Exp. Alloc.'!P539</f>
        <v>0</v>
      </c>
      <c r="O17" s="1">
        <f>'Dep.Exp. Alloc.'!Q539</f>
        <v>0</v>
      </c>
      <c r="P17" s="1">
        <f>'Dep.Exp. Alloc.'!R539</f>
        <v>0</v>
      </c>
      <c r="Q17" s="1">
        <f>'Dep.Exp. Alloc.'!S539</f>
        <v>0</v>
      </c>
      <c r="R17" s="1">
        <f>'Dep.Exp. Alloc.'!T539</f>
        <v>0</v>
      </c>
      <c r="S17" s="1">
        <f>'Dep.Exp. Alloc.'!U539</f>
        <v>0</v>
      </c>
      <c r="T17" s="1">
        <f>'Dep.Exp. Alloc.'!V539</f>
        <v>0</v>
      </c>
      <c r="U17" s="1">
        <f>'Dep.Exp. Alloc.'!W539</f>
        <v>0</v>
      </c>
      <c r="V17" s="1">
        <f>'Dep.Exp. Alloc.'!X539</f>
        <v>0</v>
      </c>
      <c r="W17" s="1">
        <f>SUM(H17:V17)-G17</f>
        <v>0</v>
      </c>
      <c r="X17" s="1"/>
    </row>
    <row r="18" spans="1:44">
      <c r="A18">
        <f t="shared" si="0"/>
        <v>6</v>
      </c>
      <c r="B18" s="1"/>
      <c r="C18" s="1" t="s">
        <v>14</v>
      </c>
      <c r="D18" s="1"/>
      <c r="G18" s="1">
        <f>+'Class. Summary'!J18</f>
        <v>3886999.7093011076</v>
      </c>
      <c r="H18" s="1">
        <f>'Taxes Alloc.'!I46</f>
        <v>1810541.5884192735</v>
      </c>
      <c r="I18" s="1">
        <f>'Taxes Alloc.'!J46</f>
        <v>976977.49956793338</v>
      </c>
      <c r="J18" s="1">
        <f>'Taxes Alloc.'!K46</f>
        <v>22171.350164728719</v>
      </c>
      <c r="K18" s="1">
        <f>'Taxes Alloc.'!L46</f>
        <v>563787.79436504596</v>
      </c>
      <c r="L18" s="1">
        <f>'Taxes Alloc.'!M46</f>
        <v>513521.47678412625</v>
      </c>
      <c r="M18" s="1">
        <f>'Taxes Alloc.'!N46</f>
        <v>0</v>
      </c>
      <c r="N18" s="1">
        <f>'Taxes Alloc.'!O46</f>
        <v>0</v>
      </c>
      <c r="O18" s="1">
        <f>'Taxes Alloc.'!P46</f>
        <v>0</v>
      </c>
      <c r="P18" s="1">
        <f>'Taxes Alloc.'!Q46</f>
        <v>0</v>
      </c>
      <c r="Q18" s="1">
        <f>'Taxes Alloc.'!R46</f>
        <v>0</v>
      </c>
      <c r="R18" s="1">
        <f>'Taxes Alloc.'!S46</f>
        <v>0</v>
      </c>
      <c r="S18" s="1">
        <f>'Taxes Alloc.'!T46</f>
        <v>0</v>
      </c>
      <c r="T18" s="1">
        <f>'Taxes Alloc.'!U46</f>
        <v>0</v>
      </c>
      <c r="U18" s="1">
        <f>'Taxes Alloc.'!V46</f>
        <v>0</v>
      </c>
      <c r="V18" s="1">
        <f>'Taxes Alloc.'!W46</f>
        <v>0</v>
      </c>
      <c r="W18" s="1">
        <f>SUM(H18:V18)-G18</f>
        <v>0</v>
      </c>
      <c r="X18" s="1"/>
    </row>
    <row r="19" spans="1:44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44">
      <c r="A20">
        <f t="shared" si="0"/>
        <v>8</v>
      </c>
      <c r="C20" s="1" t="s">
        <v>434</v>
      </c>
      <c r="G20" s="1">
        <f>'Class. Summary'!J24</f>
        <v>4739400.3390974617</v>
      </c>
      <c r="H20" s="1">
        <f>'Taxes Alloc.'!I57</f>
        <v>2207584.7851419635</v>
      </c>
      <c r="I20" s="1">
        <f>'Taxes Alloc.'!J57</f>
        <v>1191224.0388552514</v>
      </c>
      <c r="J20" s="1">
        <f>'Taxes Alloc.'!K57</f>
        <v>27033.42226589908</v>
      </c>
      <c r="K20" s="1">
        <f>'Taxes Alloc.'!L57</f>
        <v>687423.78791511245</v>
      </c>
      <c r="L20" s="1">
        <f>'Taxes Alloc.'!M57</f>
        <v>626134.30491923471</v>
      </c>
      <c r="M20" s="1">
        <f>'Taxes Alloc.'!N57</f>
        <v>0</v>
      </c>
      <c r="N20" s="1">
        <f>'Taxes Alloc.'!O57</f>
        <v>0</v>
      </c>
      <c r="O20" s="1">
        <f>'Taxes Alloc.'!P57</f>
        <v>0</v>
      </c>
      <c r="P20" s="1">
        <f>'Taxes Alloc.'!Q57</f>
        <v>0</v>
      </c>
      <c r="Q20" s="1">
        <f>'Taxes Alloc.'!R57</f>
        <v>0</v>
      </c>
      <c r="R20" s="1">
        <f>'Taxes Alloc.'!S57</f>
        <v>0</v>
      </c>
      <c r="S20" s="1">
        <f>'Taxes Alloc.'!T57</f>
        <v>0</v>
      </c>
      <c r="T20" s="1">
        <f>'Taxes Alloc.'!U57</f>
        <v>0</v>
      </c>
      <c r="U20" s="1">
        <f>'Taxes Alloc.'!V57</f>
        <v>0</v>
      </c>
      <c r="V20" s="1">
        <f>'Taxes Alloc.'!W57</f>
        <v>0</v>
      </c>
      <c r="W20" s="1">
        <f>SUM(H20:V20)-G20</f>
        <v>0</v>
      </c>
      <c r="X20" s="1"/>
    </row>
    <row r="21" spans="1:44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44">
      <c r="A22">
        <f t="shared" si="0"/>
        <v>10</v>
      </c>
      <c r="C22" t="s">
        <v>146</v>
      </c>
      <c r="F22" s="7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  <c r="X22" s="1"/>
    </row>
    <row r="23" spans="1:4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4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Summary'!J28</f>
        <v>569183.94636320008</v>
      </c>
      <c r="H24" s="1">
        <f>(H$15-H20)/(1-$F$24-$F$25+$F$24*$F$25)*$F$24</f>
        <v>111870.22215292066</v>
      </c>
      <c r="I24" s="1">
        <f t="shared" ref="I24:V24" si="1">(I$15-I20)/(1-$F$24-$F$25+$F$24*$F$25)*$F$24</f>
        <v>222833.78230060876</v>
      </c>
      <c r="J24" s="1">
        <f t="shared" si="1"/>
        <v>3798.7178662784995</v>
      </c>
      <c r="K24" s="1">
        <f t="shared" si="1"/>
        <v>123968.89443368561</v>
      </c>
      <c r="L24" s="1">
        <f t="shared" si="1"/>
        <v>106712.32960970612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4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Summary'!J29</f>
        <v>2271043.9459891682</v>
      </c>
      <c r="H25" s="1">
        <f>(((H$15-H20)/(1-$F$24-$F$25+$F$24*$F$25))-H$24)*$F$25</f>
        <v>446362.18639015342</v>
      </c>
      <c r="I25" s="1">
        <f t="shared" ref="I25:V25" si="2">(((I$15-I20)/(1-$F$24-$F$25+$F$24*$F$25))-I$24)*$F$25</f>
        <v>889106.79137942882</v>
      </c>
      <c r="J25" s="1">
        <f t="shared" si="2"/>
        <v>15156.884286451212</v>
      </c>
      <c r="K25" s="1">
        <f t="shared" si="2"/>
        <v>494635.88879040553</v>
      </c>
      <c r="L25" s="1">
        <f t="shared" si="2"/>
        <v>425782.1951427274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44">
      <c r="A26">
        <f t="shared" si="0"/>
        <v>14</v>
      </c>
      <c r="E26" t="s">
        <v>165</v>
      </c>
      <c r="G26" s="1">
        <f>+'Class. Summary'!J30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44">
      <c r="A27">
        <f t="shared" si="0"/>
        <v>15</v>
      </c>
      <c r="E27" t="s">
        <v>144</v>
      </c>
      <c r="G27" s="1">
        <f>+'Class. Summary'!J31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4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44">
      <c r="A29">
        <f t="shared" si="0"/>
        <v>17</v>
      </c>
      <c r="C29" t="s">
        <v>145</v>
      </c>
      <c r="G29" s="1">
        <f>+'Class. Summary'!J33</f>
        <v>2840227.8923523682</v>
      </c>
      <c r="H29" s="1">
        <f t="shared" ref="H29:V29" si="3">SUM(H24:H27)</f>
        <v>558232.40854307404</v>
      </c>
      <c r="I29" s="1">
        <f t="shared" si="3"/>
        <v>1111940.5736800376</v>
      </c>
      <c r="J29" s="1">
        <f t="shared" si="3"/>
        <v>18955.602152729713</v>
      </c>
      <c r="K29" s="1">
        <f t="shared" si="3"/>
        <v>618604.78322409117</v>
      </c>
      <c r="L29" s="1">
        <f t="shared" si="3"/>
        <v>532494.52475243353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4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44">
      <c r="A31">
        <f t="shared" si="0"/>
        <v>19</v>
      </c>
      <c r="B31" s="1"/>
      <c r="C31" s="1" t="s">
        <v>179</v>
      </c>
      <c r="D31" s="1"/>
      <c r="G31" s="1">
        <f>'Class. Summary'!J12</f>
        <v>40285691.321104385</v>
      </c>
      <c r="H31" s="1">
        <f t="shared" ref="H31:V31" si="4">SUM(H15:H18)+H29</f>
        <v>15699791.718993165</v>
      </c>
      <c r="I31" s="1">
        <f t="shared" si="4"/>
        <v>11721048.661901237</v>
      </c>
      <c r="J31" s="1">
        <f t="shared" si="4"/>
        <v>240830.72088943073</v>
      </c>
      <c r="K31" s="1">
        <f t="shared" si="4"/>
        <v>6671454.8217497617</v>
      </c>
      <c r="L31" s="1">
        <f t="shared" si="4"/>
        <v>5952565.3975707823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44">
      <c r="A32">
        <f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>
      <c r="A33">
        <f t="shared" ref="A33:A45" si="5">A32+1</f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>
      <c r="A34">
        <f t="shared" si="5"/>
        <v>22</v>
      </c>
      <c r="B34" s="1"/>
      <c r="C34" s="1" t="s">
        <v>170</v>
      </c>
      <c r="D34" s="1"/>
      <c r="E34" s="36"/>
      <c r="F34" s="73"/>
      <c r="G34" s="1">
        <f>Summary!$G$50*'Demand Summ.'!G13-'Demand Summ.'!G15</f>
        <v>7334945.9344026688</v>
      </c>
      <c r="H34" s="1">
        <f>Summary!$G$50*'Demand Summ.'!H13-'Demand Summ.'!H15</f>
        <v>5716891.824605233</v>
      </c>
      <c r="I34" s="1">
        <f>Summary!$G$50*'Demand Summ.'!I13-'Demand Summ.'!I15</f>
        <v>646218.80685325339</v>
      </c>
      <c r="J34" s="1">
        <f>Summary!$G$50*'Demand Summ.'!J13-'Demand Summ.'!J15</f>
        <v>33551.228256495582</v>
      </c>
      <c r="K34" s="1">
        <f>Summary!$G$50*'Demand Summ.'!K13-'Demand Summ.'!K15</f>
        <v>442300.49241075572</v>
      </c>
      <c r="L34" s="1">
        <f>Summary!$G$50*'Demand Summ.'!L13-'Demand Summ.'!L15</f>
        <v>495983.58227693802</v>
      </c>
      <c r="M34" s="1">
        <f>Summary!$G$50*'Demand Summ.'!M13-'Demand Summ.'!M15</f>
        <v>0</v>
      </c>
      <c r="N34" s="1">
        <f>Summary!$G$50*'Demand Summ.'!N13-'Demand Summ.'!N15</f>
        <v>0</v>
      </c>
      <c r="O34" s="1">
        <f>Summary!$G$50*'Demand Summ.'!O13-'Demand Summ.'!O15</f>
        <v>0</v>
      </c>
      <c r="P34" s="1">
        <f>Summary!$G$50*'Demand Summ.'!P13-'Demand Summ.'!P15</f>
        <v>0</v>
      </c>
      <c r="Q34" s="1">
        <f>Summary!$G$50*'Demand Summ.'!Q13-'Demand Summ.'!Q15</f>
        <v>0</v>
      </c>
      <c r="R34" s="1">
        <f>Summary!$G$50*'Demand Summ.'!R13-'Demand Summ.'!R15</f>
        <v>0</v>
      </c>
      <c r="S34" s="1">
        <f>Summary!$G$50*'Demand Summ.'!S13-'Demand Summ.'!S15</f>
        <v>0</v>
      </c>
      <c r="T34" s="1">
        <f>Summary!$G$50*'Demand Summ.'!T13-'Demand Summ.'!T15</f>
        <v>0</v>
      </c>
      <c r="U34" s="1">
        <f>Summary!$G$50*'Demand Summ.'!U13-'Demand Summ.'!U15</f>
        <v>0</v>
      </c>
      <c r="V34" s="1">
        <f>Summary!$G$50*'Demand Summ.'!V13-'Demand Summ.'!V15</f>
        <v>0</v>
      </c>
      <c r="W34" s="1">
        <f>SUM(H34:V34)-G34</f>
        <v>7.4505805969238281E-9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si="5"/>
        <v>23</v>
      </c>
      <c r="C35" t="s">
        <v>163</v>
      </c>
      <c r="G35" s="1">
        <f>(G$34/(1-$F$24-$F$25+$F$24*$F$25)*$F$24)*(1-$F$25)+G$34/(1-$F$24-$F$25+$F$24*$F$25)*$F$25</f>
        <v>2438466.3699313337</v>
      </c>
      <c r="H35" s="1">
        <f t="shared" ref="H35:V35" si="6">(H$34/(1-$F$24-$F$25+$F$24*$F$25)*$F$24)*(1-$F$25)+H$34/(1-$F$24-$F$25+$F$24*$F$25)*$F$25</f>
        <v>1900552.3121106005</v>
      </c>
      <c r="I35" s="1">
        <f t="shared" si="6"/>
        <v>214832.23492323348</v>
      </c>
      <c r="J35" s="1">
        <f t="shared" si="6"/>
        <v>11153.939307122782</v>
      </c>
      <c r="K35" s="1">
        <f t="shared" si="6"/>
        <v>147040.60340637382</v>
      </c>
      <c r="L35" s="1">
        <f t="shared" si="6"/>
        <v>164887.28018400539</v>
      </c>
      <c r="M35" s="1">
        <f t="shared" si="6"/>
        <v>0</v>
      </c>
      <c r="N35" s="1">
        <f t="shared" si="6"/>
        <v>0</v>
      </c>
      <c r="O35" s="1">
        <f t="shared" si="6"/>
        <v>0</v>
      </c>
      <c r="P35" s="1">
        <f t="shared" si="6"/>
        <v>0</v>
      </c>
      <c r="Q35" s="1">
        <f t="shared" si="6"/>
        <v>0</v>
      </c>
      <c r="R35" s="1">
        <f t="shared" si="6"/>
        <v>0</v>
      </c>
      <c r="S35" s="1">
        <f t="shared" si="6"/>
        <v>0</v>
      </c>
      <c r="T35" s="1">
        <f t="shared" si="6"/>
        <v>0</v>
      </c>
      <c r="U35" s="1">
        <f t="shared" si="6"/>
        <v>0</v>
      </c>
      <c r="V35" s="1">
        <f t="shared" si="6"/>
        <v>0</v>
      </c>
      <c r="W35" s="1">
        <f>SUM(H35:V35)-G35</f>
        <v>0</v>
      </c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si="5"/>
        <v>24</v>
      </c>
      <c r="C36" t="s">
        <v>436</v>
      </c>
      <c r="F36" s="76">
        <f>Summary!F46</f>
        <v>7.0000000000000001E-3</v>
      </c>
      <c r="G36" s="1">
        <f>$F$36*G$34/(1-$F$25*(1-$F$36)-$F$24*(1-$F$36)+$F$24*$F$25*(1-$F$36)-$F$36)</f>
        <v>68896.159245053394</v>
      </c>
      <c r="H36" s="1">
        <f>$F$36*H$34/(1-$F$25*(1-$F$36)-$F$24*(1-$F$36)+$F$24*$F$25*(1-$F$36)-$F$36)</f>
        <v>53697.994921461061</v>
      </c>
      <c r="I36" s="1">
        <f>$F$36*I$34/(1-$F$25*(1-$F$36)-$F$24*(1-$F$36)+$F$24*$F$25*(1-$F$36)-$F$36)</f>
        <v>6069.8462159470364</v>
      </c>
      <c r="J36" s="1">
        <f>$F$36*J$34/(1-$F$25*(1-$F$36)-$F$24*(1-$F$36)+$F$24*$F$25*(1-$F$36)-$F$36)</f>
        <v>315.14216812218382</v>
      </c>
      <c r="K36" s="1">
        <f>$F$36*K$34/(1-$F$25*(1-$F$36)-$F$24*(1-$F$36)+$F$24*$F$25*(1-$F$36)-$F$36)</f>
        <v>4154.4689533936626</v>
      </c>
      <c r="L36" s="1">
        <f t="shared" ref="L36:T36" si="7">$F$36*L$34/(1-$F$25*(1-$F$36)-$F$24*(1-$F$36)+$F$24*$F$25*(1-$F$36)-$F$36)</f>
        <v>4658.7069861295104</v>
      </c>
      <c r="M36" s="1">
        <f t="shared" si="7"/>
        <v>0</v>
      </c>
      <c r="N36" s="1">
        <f t="shared" si="7"/>
        <v>0</v>
      </c>
      <c r="O36" s="1">
        <f t="shared" si="7"/>
        <v>0</v>
      </c>
      <c r="P36" s="1">
        <f t="shared" si="7"/>
        <v>0</v>
      </c>
      <c r="Q36" s="1">
        <f t="shared" si="7"/>
        <v>0</v>
      </c>
      <c r="R36" s="1">
        <f t="shared" si="7"/>
        <v>0</v>
      </c>
      <c r="S36" s="1">
        <f t="shared" si="7"/>
        <v>0</v>
      </c>
      <c r="T36" s="1">
        <f t="shared" si="7"/>
        <v>0</v>
      </c>
      <c r="U36" s="1">
        <f>$F$36*U$34/(1-$F$25*(1-$F$36)-$F$24*(1-$F$36)+$F$24*$F$25*(1-$F$36)-$F$36)</f>
        <v>0</v>
      </c>
      <c r="V36" s="1">
        <f>$F$36*V$34/(1-$F$25*(1-$F$36)-$F$24*(1-$F$36)+$F$24*$F$25*(1-$F$36)-$F$36)</f>
        <v>0</v>
      </c>
      <c r="W36" s="1">
        <f>SUM(H36:V36)-G36</f>
        <v>0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5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5"/>
        <v>26</v>
      </c>
      <c r="B38" s="1"/>
      <c r="C38" s="1" t="s">
        <v>177</v>
      </c>
      <c r="D38" s="1"/>
      <c r="G38" s="1">
        <f>G34+G35+G31+G36</f>
        <v>50127999.784683444</v>
      </c>
      <c r="H38" s="1">
        <f t="shared" ref="H38:U38" si="8">H34+H35+H31+H36</f>
        <v>23370933.850630458</v>
      </c>
      <c r="I38" s="1">
        <f t="shared" si="8"/>
        <v>12588169.549893672</v>
      </c>
      <c r="J38" s="1">
        <f t="shared" si="8"/>
        <v>285851.03062117129</v>
      </c>
      <c r="K38" s="1">
        <f t="shared" si="8"/>
        <v>7264950.3865202852</v>
      </c>
      <c r="L38" s="1">
        <f t="shared" si="8"/>
        <v>6618094.9670178555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V34+V35+V31+V36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5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4">
      <c r="A40">
        <f t="shared" si="5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4">
      <c r="A41">
        <f t="shared" si="5"/>
        <v>29</v>
      </c>
      <c r="B41" s="1"/>
      <c r="C41" s="1" t="s">
        <v>174</v>
      </c>
      <c r="D41" s="1"/>
      <c r="E41" s="36"/>
      <c r="F41" s="73"/>
      <c r="G41" s="1">
        <f>Summary!$G$61*'Demand Summ.'!G13-'Demand Summ.'!G15</f>
        <v>7334321.8105308879</v>
      </c>
      <c r="H41" s="1">
        <f>+'Alloc. Factors'!F246-'Demand Summ.'!H15</f>
        <v>2961695.6448822832</v>
      </c>
      <c r="I41" s="1">
        <f>+'Alloc. Factors'!G246-'Demand Summ.'!I15</f>
        <v>2275833.7578287488</v>
      </c>
      <c r="J41" s="1">
        <f>+'Alloc. Factors'!H246-'Demand Summ.'!J15</f>
        <v>50687.498754000102</v>
      </c>
      <c r="K41" s="1">
        <f>+'Alloc. Factors'!I246-'Demand Summ.'!K15</f>
        <v>1066049.5441332371</v>
      </c>
      <c r="L41" s="1">
        <f>+'Alloc. Factors'!J246-'Demand Summ.'!L15</f>
        <v>980055.36493262136</v>
      </c>
      <c r="M41" s="1">
        <f>+'Alloc. Factors'!K246-'Demand Summ.'!M15</f>
        <v>0</v>
      </c>
      <c r="N41" s="1">
        <f>+'Alloc. Factors'!L246-'Demand Summ.'!N15</f>
        <v>0</v>
      </c>
      <c r="O41" s="1">
        <f>+'Alloc. Factors'!M246-'Demand Summ.'!O15</f>
        <v>0</v>
      </c>
      <c r="P41" s="1">
        <f>+'Alloc. Factors'!N246-'Demand Summ.'!P15</f>
        <v>0</v>
      </c>
      <c r="Q41" s="1">
        <f>+'Alloc. Factors'!O246-'Demand Summ.'!Q15</f>
        <v>0</v>
      </c>
      <c r="R41" s="1">
        <f>+'Alloc. Factors'!P246-'Demand Summ.'!R15</f>
        <v>0</v>
      </c>
      <c r="S41" s="1">
        <f>+'Alloc. Factors'!Q246-'Demand Summ.'!S15</f>
        <v>0</v>
      </c>
      <c r="T41" s="1">
        <f>+'Alloc. Factors'!R246-'Demand Summ.'!T15</f>
        <v>0</v>
      </c>
      <c r="U41" s="1">
        <f>+'Alloc. Factors'!S246-'Demand Summ.'!U15</f>
        <v>0</v>
      </c>
      <c r="V41" s="1">
        <f>+'Alloc. Factors'!T246-'Demand Summ.'!V15</f>
        <v>0</v>
      </c>
      <c r="W41" s="1">
        <f>SUM(H41:V41)-G41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5"/>
        <v>30</v>
      </c>
      <c r="C42" t="s">
        <v>163</v>
      </c>
      <c r="G42" s="1">
        <f>(G$41/(1-$F$24-$F$25+$F$24*$F$25)*$F$24)*(1-$F$25)+G$41/(1-$F$24-$F$25+$F$24*$F$25)*$F$25</f>
        <v>2438258.8830479099</v>
      </c>
      <c r="H42" s="1">
        <f t="shared" ref="H42:V42" si="9">(H$41/(1-$F$24-$F$25+$F$24*$F$25)*$F$24)*(1-$F$25)+H$41/(1-$F$24-$F$25+$F$24*$F$25)*$F$25</f>
        <v>984601.01718604891</v>
      </c>
      <c r="I42" s="1">
        <f t="shared" si="9"/>
        <v>756589.63701302174</v>
      </c>
      <c r="J42" s="1">
        <f t="shared" si="9"/>
        <v>16850.807380576982</v>
      </c>
      <c r="K42" s="1">
        <f t="shared" si="9"/>
        <v>354402.87976181571</v>
      </c>
      <c r="L42" s="1">
        <f t="shared" si="9"/>
        <v>325814.54170644772</v>
      </c>
      <c r="M42" s="1">
        <f t="shared" si="9"/>
        <v>0</v>
      </c>
      <c r="N42" s="1">
        <f t="shared" si="9"/>
        <v>0</v>
      </c>
      <c r="O42" s="1">
        <f t="shared" si="9"/>
        <v>0</v>
      </c>
      <c r="P42" s="1">
        <f t="shared" si="9"/>
        <v>0</v>
      </c>
      <c r="Q42" s="1">
        <f t="shared" si="9"/>
        <v>0</v>
      </c>
      <c r="R42" s="1">
        <f t="shared" si="9"/>
        <v>0</v>
      </c>
      <c r="S42" s="1">
        <f t="shared" si="9"/>
        <v>0</v>
      </c>
      <c r="T42" s="1">
        <f t="shared" si="9"/>
        <v>0</v>
      </c>
      <c r="U42" s="1">
        <f t="shared" si="9"/>
        <v>0</v>
      </c>
      <c r="V42" s="1">
        <f t="shared" si="9"/>
        <v>0</v>
      </c>
      <c r="W42" s="1">
        <f>SUM(H42:V42)-G42</f>
        <v>0</v>
      </c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>
      <c r="A43">
        <f t="shared" si="5"/>
        <v>31</v>
      </c>
      <c r="C43" t="s">
        <v>436</v>
      </c>
      <c r="F43" s="76">
        <f>Summary!F53</f>
        <v>0</v>
      </c>
      <c r="G43" s="1">
        <f>$F$36*G$41/(1-$F$25*(1-$F$36)-$F$24*(1-$F$36)+$F$24*$F$25*(1-$F$36)-$F$36)</f>
        <v>68890.296933586695</v>
      </c>
      <c r="H43" s="1">
        <f>$F$36*H$41/(1-$F$25*(1-$F$36)-$F$24*(1-$F$36)+$F$24*$F$25*(1-$F$36)-$F$36)</f>
        <v>27818.808292526006</v>
      </c>
      <c r="I43" s="1">
        <f t="shared" ref="I43:V43" si="10">$F$36*I$41/(1-$F$25*(1-$F$36)-$F$24*(1-$F$36)+$F$24*$F$25*(1-$F$36)-$F$36)</f>
        <v>21376.599963637858</v>
      </c>
      <c r="J43" s="1">
        <f t="shared" si="10"/>
        <v>476.10084888422921</v>
      </c>
      <c r="K43" s="1">
        <f t="shared" si="10"/>
        <v>10013.259785765729</v>
      </c>
      <c r="L43" s="1">
        <f t="shared" si="10"/>
        <v>9205.528042772894</v>
      </c>
      <c r="M43" s="1">
        <f t="shared" si="10"/>
        <v>0</v>
      </c>
      <c r="N43" s="1">
        <f t="shared" si="10"/>
        <v>0</v>
      </c>
      <c r="O43" s="1">
        <f t="shared" si="10"/>
        <v>0</v>
      </c>
      <c r="P43" s="1">
        <f t="shared" si="10"/>
        <v>0</v>
      </c>
      <c r="Q43" s="1">
        <f t="shared" si="10"/>
        <v>0</v>
      </c>
      <c r="R43" s="1">
        <f t="shared" si="10"/>
        <v>0</v>
      </c>
      <c r="S43" s="1">
        <f t="shared" si="10"/>
        <v>0</v>
      </c>
      <c r="T43" s="1">
        <f t="shared" si="10"/>
        <v>0</v>
      </c>
      <c r="U43" s="1">
        <f t="shared" si="10"/>
        <v>0</v>
      </c>
      <c r="V43" s="1">
        <f t="shared" si="10"/>
        <v>0</v>
      </c>
      <c r="W43" s="1">
        <f>SUM(H43:V43)-G43</f>
        <v>0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>
      <c r="A44">
        <f t="shared" si="5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>
      <c r="A45">
        <f t="shared" si="5"/>
        <v>33</v>
      </c>
      <c r="B45" s="1"/>
      <c r="C45" s="1" t="s">
        <v>178</v>
      </c>
      <c r="D45" s="1"/>
      <c r="G45" s="1">
        <f>G31+G41+G42+G43</f>
        <v>50127162.311616763</v>
      </c>
      <c r="H45" s="1">
        <f t="shared" ref="H45:V45" si="11">H31+H41+H42+H43</f>
        <v>19673907.189354025</v>
      </c>
      <c r="I45" s="1">
        <f t="shared" si="11"/>
        <v>14774848.656706644</v>
      </c>
      <c r="J45" s="1">
        <f t="shared" si="11"/>
        <v>308845.12787289202</v>
      </c>
      <c r="K45" s="1">
        <f t="shared" si="11"/>
        <v>8101920.5054305801</v>
      </c>
      <c r="L45" s="1">
        <f t="shared" si="11"/>
        <v>7267640.8322526244</v>
      </c>
      <c r="M45" s="1">
        <f t="shared" si="11"/>
        <v>0</v>
      </c>
      <c r="N45" s="1">
        <f t="shared" si="11"/>
        <v>0</v>
      </c>
      <c r="O45" s="1">
        <f t="shared" si="11"/>
        <v>0</v>
      </c>
      <c r="P45" s="1">
        <f t="shared" si="11"/>
        <v>0</v>
      </c>
      <c r="Q45" s="1">
        <f t="shared" si="11"/>
        <v>0</v>
      </c>
      <c r="R45" s="1">
        <f t="shared" si="11"/>
        <v>0</v>
      </c>
      <c r="S45" s="1">
        <f t="shared" si="11"/>
        <v>0</v>
      </c>
      <c r="T45" s="1">
        <f t="shared" si="11"/>
        <v>0</v>
      </c>
      <c r="U45" s="1">
        <f t="shared" si="11"/>
        <v>0</v>
      </c>
      <c r="V45" s="1">
        <f t="shared" si="11"/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7" spans="1:44">
      <c r="W47" s="1"/>
      <c r="X47" s="1"/>
    </row>
    <row r="48" spans="1:44">
      <c r="W48" s="1"/>
      <c r="X48" s="1"/>
    </row>
    <row r="49" spans="23:24">
      <c r="W49" s="1"/>
      <c r="X49" s="1"/>
    </row>
    <row r="50" spans="23:24">
      <c r="W50" s="1"/>
      <c r="X50" s="1"/>
    </row>
    <row r="51" spans="23:24">
      <c r="W51" s="1"/>
      <c r="X51" s="1"/>
    </row>
    <row r="52" spans="23:24">
      <c r="W52" s="1"/>
      <c r="X52" s="1"/>
    </row>
    <row r="53" spans="23:24">
      <c r="W53" s="1"/>
      <c r="X53" s="1"/>
    </row>
    <row r="54" spans="23:24">
      <c r="W54" s="1"/>
      <c r="X54" s="1"/>
    </row>
    <row r="55" spans="23:24">
      <c r="W55" s="1"/>
      <c r="X55" s="1"/>
    </row>
    <row r="56" spans="23:24">
      <c r="W56" s="1"/>
      <c r="X56" s="1"/>
    </row>
    <row r="57" spans="23:24">
      <c r="W57" s="1"/>
      <c r="X57" s="1"/>
    </row>
    <row r="58" spans="23:24">
      <c r="W58" s="1"/>
      <c r="X58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AR106"/>
  <sheetViews>
    <sheetView defaultGridColor="0" view="pageBreakPreview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Customer/Demand Study</v>
      </c>
    </row>
    <row r="3" spans="1:24">
      <c r="A3" t="str">
        <f>Summary!A3</f>
        <v>Forecasted Test Period: Twelve Months Ended December 31, 2022</v>
      </c>
    </row>
    <row r="5" spans="1:24">
      <c r="A5" t="s">
        <v>120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543</v>
      </c>
      <c r="J9" s="2" t="s">
        <v>543</v>
      </c>
      <c r="K9" s="42" t="s">
        <v>544</v>
      </c>
      <c r="L9" s="42" t="s">
        <v>544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545</v>
      </c>
      <c r="J10" s="42" t="s">
        <v>546</v>
      </c>
      <c r="K10" s="42" t="s">
        <v>545</v>
      </c>
      <c r="L10" s="42" t="s">
        <v>546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Summary'!K37</f>
        <v>-8960159.8361745439</v>
      </c>
      <c r="H13" s="1">
        <f>+'Plant Alloc.'!J825+'Plant Alloc.'!J827-'Dep.Res. Alloc.'!J809+'Oth. RB Alloc.'!I126</f>
        <v>-8731087.1786026806</v>
      </c>
      <c r="I13" s="1">
        <f>+'Plant Alloc.'!K825+'Plant Alloc.'!K827-'Dep.Res. Alloc.'!K809+'Oth. RB Alloc.'!J126</f>
        <v>-5881718.2834014762</v>
      </c>
      <c r="J13" s="1">
        <f>+'Plant Alloc.'!L825+'Plant Alloc.'!L827-'Dep.Res. Alloc.'!L809+'Oth. RB Alloc.'!K126</f>
        <v>-165974.43408326176</v>
      </c>
      <c r="K13" s="1">
        <f>+'Plant Alloc.'!M825+'Plant Alloc.'!M827-'Dep.Res. Alloc.'!M809+'Oth. RB Alloc.'!L126</f>
        <v>2780158.8010918503</v>
      </c>
      <c r="L13" s="1">
        <f>+'Plant Alloc.'!N825+'Plant Alloc.'!N827-'Dep.Res. Alloc.'!N809+'Oth. RB Alloc.'!M126</f>
        <v>3038461.2588210166</v>
      </c>
      <c r="M13" s="1">
        <f>+'Plant Alloc.'!O825+'Plant Alloc.'!O827-'Dep.Res. Alloc.'!O809+'Oth. RB Alloc.'!N126</f>
        <v>0</v>
      </c>
      <c r="N13" s="1">
        <f>+'Plant Alloc.'!P825+'Plant Alloc.'!P827-'Dep.Res. Alloc.'!P809+'Oth. RB Alloc.'!O126</f>
        <v>0</v>
      </c>
      <c r="O13" s="1">
        <f>+'Plant Alloc.'!Q825+'Plant Alloc.'!Q827-'Dep.Res. Alloc.'!Q809+'Oth. RB Alloc.'!P126</f>
        <v>0</v>
      </c>
      <c r="P13" s="1">
        <f>+'Plant Alloc.'!R825+'Plant Alloc.'!R827-'Dep.Res. Alloc.'!R809+'Oth. RB Alloc.'!Q126</f>
        <v>0</v>
      </c>
      <c r="Q13" s="1">
        <f>+'Plant Alloc.'!S825+'Plant Alloc.'!S827-'Dep.Res. Alloc.'!S809+'Oth. RB Alloc.'!R126</f>
        <v>0</v>
      </c>
      <c r="R13" s="1">
        <f>+'Plant Alloc.'!T825+'Plant Alloc.'!T827-'Dep.Res. Alloc.'!T809+'Oth. RB Alloc.'!S126</f>
        <v>0</v>
      </c>
      <c r="S13" s="1">
        <f>+'Plant Alloc.'!U825+'Plant Alloc.'!U827-'Dep.Res. Alloc.'!U809+'Oth. RB Alloc.'!T126</f>
        <v>0</v>
      </c>
      <c r="T13" s="1">
        <f>+'Plant Alloc.'!V825+'Plant Alloc.'!V827-'Dep.Res. Alloc.'!V809+'Oth. RB Alloc.'!U126</f>
        <v>0</v>
      </c>
      <c r="U13" s="1">
        <f>+'Plant Alloc.'!W825+'Plant Alloc.'!W827-'Dep.Res. Alloc.'!W809+'Oth. RB Alloc.'!V126</f>
        <v>0</v>
      </c>
      <c r="V13" s="1">
        <f>+'Plant Alloc.'!X825+'Plant Alloc.'!X827-'Dep.Res. Alloc.'!X809+'Oth. RB Alloc.'!W126</f>
        <v>0</v>
      </c>
      <c r="W13" s="1">
        <f>SUM(H13:V13)-G13</f>
        <v>0</v>
      </c>
      <c r="X13" s="1"/>
    </row>
    <row r="14" spans="1:24">
      <c r="A14">
        <f t="shared" ref="A14:A34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Summary'!K35</f>
        <v>-442174.5111864931</v>
      </c>
      <c r="H15" s="1">
        <f>+'Alloc. Factors'!F217</f>
        <v>-430870.01525784965</v>
      </c>
      <c r="I15" s="1">
        <f>+'Alloc. Factors'!G217</f>
        <v>-290256.64211924048</v>
      </c>
      <c r="J15" s="1">
        <f>+'Alloc. Factors'!H217</f>
        <v>-8190.6646312186895</v>
      </c>
      <c r="K15" s="1">
        <f>+'Alloc. Factors'!I217</f>
        <v>137197.9274220693</v>
      </c>
      <c r="L15" s="1">
        <f>+'Alloc. Factors'!J217</f>
        <v>149944.88339974603</v>
      </c>
      <c r="M15" s="1">
        <f>+'Alloc. Factors'!K217</f>
        <v>0</v>
      </c>
      <c r="N15" s="1">
        <f>+'Alloc. Factors'!L217</f>
        <v>0</v>
      </c>
      <c r="O15" s="1">
        <f>+'Alloc. Factors'!M217</f>
        <v>0</v>
      </c>
      <c r="P15" s="1">
        <f>+'Alloc. Factors'!N217</f>
        <v>0</v>
      </c>
      <c r="Q15" s="1">
        <f>+'Alloc. Factors'!O217</f>
        <v>0</v>
      </c>
      <c r="R15" s="1">
        <f>+'Alloc. Factors'!P217</f>
        <v>0</v>
      </c>
      <c r="S15" s="1">
        <f>+'Alloc. Factors'!Q217</f>
        <v>0</v>
      </c>
      <c r="T15" s="1">
        <f>+'Alloc. Factors'!R217</f>
        <v>0</v>
      </c>
      <c r="U15" s="1">
        <f>+'Alloc. Factors'!S217</f>
        <v>0</v>
      </c>
      <c r="V15" s="1">
        <f>+'Alloc. Factors'!T217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Summary'!K16</f>
        <v>78742455.167387441</v>
      </c>
      <c r="H16" s="1">
        <f>'O and M Alloc.'!J497</f>
        <v>46692279.179263398</v>
      </c>
      <c r="I16" s="1">
        <f>'O and M Alloc.'!K497</f>
        <v>30766298.423188958</v>
      </c>
      <c r="J16" s="1">
        <f>'O and M Alloc.'!L497</f>
        <v>903090.07536298514</v>
      </c>
      <c r="K16" s="1">
        <f>'O and M Alloc.'!M497</f>
        <v>182557.46282424073</v>
      </c>
      <c r="L16" s="1">
        <f>'O and M Alloc.'!N497</f>
        <v>198230.02674785536</v>
      </c>
      <c r="M16" s="1">
        <f>'O and M Alloc.'!O497</f>
        <v>0</v>
      </c>
      <c r="N16" s="1">
        <f>'O and M Alloc.'!P497</f>
        <v>0</v>
      </c>
      <c r="O16" s="1">
        <f>'O and M Alloc.'!Q497</f>
        <v>0</v>
      </c>
      <c r="P16" s="1">
        <f>'O and M Alloc.'!R497</f>
        <v>0</v>
      </c>
      <c r="Q16" s="1">
        <f>'O and M Alloc.'!S497</f>
        <v>0</v>
      </c>
      <c r="R16" s="1">
        <f>'O and M Alloc.'!T497</f>
        <v>0</v>
      </c>
      <c r="S16" s="1">
        <f>'O and M Alloc.'!U497</f>
        <v>0</v>
      </c>
      <c r="T16" s="1">
        <f>'O and M Alloc.'!V497</f>
        <v>0</v>
      </c>
      <c r="U16" s="1">
        <f>'O and M Alloc.'!W497</f>
        <v>0</v>
      </c>
      <c r="V16" s="1">
        <f>'O and M Alloc.'!X497</f>
        <v>0</v>
      </c>
      <c r="W16" s="1">
        <f>SUM(H16:V16)-G16</f>
        <v>0</v>
      </c>
      <c r="X16" s="1"/>
    </row>
    <row r="17" spans="1:24">
      <c r="A17">
        <f t="shared" si="0"/>
        <v>5</v>
      </c>
      <c r="B17" s="1"/>
      <c r="C17" s="1" t="s">
        <v>13</v>
      </c>
      <c r="D17" s="1"/>
      <c r="G17" s="1">
        <f>+'Class. Summary'!K17</f>
        <v>164996.69857697294</v>
      </c>
      <c r="H17" s="1">
        <f>'Dep.Exp. Alloc.'!J806</f>
        <v>63711.807945731998</v>
      </c>
      <c r="I17" s="1">
        <f>'Dep.Exp. Alloc.'!K806</f>
        <v>37682.4947324323</v>
      </c>
      <c r="J17" s="1">
        <f>'Dep.Exp. Alloc.'!L806</f>
        <v>702.40498191939957</v>
      </c>
      <c r="K17" s="1">
        <f>'Dep.Exp. Alloc.'!M806</f>
        <v>31127.676907092246</v>
      </c>
      <c r="L17" s="1">
        <f>'Dep.Exp. Alloc.'!N806</f>
        <v>31772.314009796977</v>
      </c>
      <c r="M17" s="1">
        <f>'Dep.Exp. Alloc.'!O806</f>
        <v>0</v>
      </c>
      <c r="N17" s="1">
        <f>'Dep.Exp. Alloc.'!P806</f>
        <v>0</v>
      </c>
      <c r="O17" s="1">
        <f>'Dep.Exp. Alloc.'!Q806</f>
        <v>0</v>
      </c>
      <c r="P17" s="1">
        <f>'Dep.Exp. Alloc.'!R806</f>
        <v>0</v>
      </c>
      <c r="Q17" s="1">
        <f>'Dep.Exp. Alloc.'!S806</f>
        <v>0</v>
      </c>
      <c r="R17" s="1">
        <f>'Dep.Exp. Alloc.'!T806</f>
        <v>0</v>
      </c>
      <c r="S17" s="1">
        <f>'Dep.Exp. Alloc.'!U806</f>
        <v>0</v>
      </c>
      <c r="T17" s="1">
        <f>'Dep.Exp. Alloc.'!V806</f>
        <v>0</v>
      </c>
      <c r="U17" s="1">
        <f>'Dep.Exp. Alloc.'!W806</f>
        <v>0</v>
      </c>
      <c r="V17" s="1">
        <f>'Dep.Exp. Alloc.'!X806</f>
        <v>0</v>
      </c>
      <c r="W17" s="1">
        <f>SUM(H17:V17)-G17</f>
        <v>0</v>
      </c>
      <c r="X17" s="1"/>
    </row>
    <row r="18" spans="1:24">
      <c r="A18">
        <f t="shared" si="0"/>
        <v>6</v>
      </c>
      <c r="B18" s="1"/>
      <c r="C18" s="1" t="s">
        <v>14</v>
      </c>
      <c r="D18" s="1"/>
      <c r="G18" s="1">
        <f>+'Class. Summary'!K18</f>
        <v>1302868.5982186494</v>
      </c>
      <c r="H18" s="1">
        <f>'Taxes Alloc.'!I82</f>
        <v>655614.55523675366</v>
      </c>
      <c r="I18" s="1">
        <f>'Taxes Alloc.'!J82</f>
        <v>429727.86273703002</v>
      </c>
      <c r="J18" s="1">
        <f>'Taxes Alloc.'!K82</f>
        <v>13175.495925289331</v>
      </c>
      <c r="K18" s="1">
        <f>'Taxes Alloc.'!L82</f>
        <v>96892.637093928439</v>
      </c>
      <c r="L18" s="1">
        <f>'Taxes Alloc.'!M82</f>
        <v>107458.04722564807</v>
      </c>
      <c r="M18" s="1">
        <f>'Taxes Alloc.'!N82</f>
        <v>0</v>
      </c>
      <c r="N18" s="1">
        <f>'Taxes Alloc.'!O82</f>
        <v>0</v>
      </c>
      <c r="O18" s="1">
        <f>'Taxes Alloc.'!P82</f>
        <v>0</v>
      </c>
      <c r="P18" s="1">
        <f>'Taxes Alloc.'!Q82</f>
        <v>0</v>
      </c>
      <c r="Q18" s="1">
        <f>'Taxes Alloc.'!R82</f>
        <v>0</v>
      </c>
      <c r="R18" s="1">
        <f>'Taxes Alloc.'!S82</f>
        <v>0</v>
      </c>
      <c r="S18" s="1">
        <f>'Taxes Alloc.'!T82</f>
        <v>0</v>
      </c>
      <c r="T18" s="1">
        <f>'Taxes Alloc.'!U82</f>
        <v>0</v>
      </c>
      <c r="U18" s="1">
        <f>'Taxes Alloc.'!V82</f>
        <v>0</v>
      </c>
      <c r="V18" s="1">
        <f>'Taxes Alloc.'!W82</f>
        <v>0</v>
      </c>
      <c r="W18" s="1">
        <f>SUM(H18:V18)-G18</f>
        <v>0</v>
      </c>
      <c r="X18" s="1"/>
    </row>
    <row r="19" spans="1:24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>
      <c r="A20">
        <f t="shared" si="0"/>
        <v>8</v>
      </c>
      <c r="C20" s="1" t="s">
        <v>434</v>
      </c>
      <c r="G20" s="1">
        <f>'Class. Summary'!K24</f>
        <v>-157770.49439536137</v>
      </c>
      <c r="H20" s="1">
        <f>'Taxes Alloc.'!I85</f>
        <v>-153736.98304083582</v>
      </c>
      <c r="I20" s="1">
        <f>'Taxes Alloc.'!J85</f>
        <v>-103565.29553413308</v>
      </c>
      <c r="J20" s="1">
        <f>'Taxes Alloc.'!K85</f>
        <v>-2922.4778353380698</v>
      </c>
      <c r="K20" s="1">
        <f>'Taxes Alloc.'!L85</f>
        <v>48953.036169625251</v>
      </c>
      <c r="L20" s="1">
        <f>'Taxes Alloc.'!M85</f>
        <v>53501.225845320405</v>
      </c>
      <c r="M20" s="1">
        <f>'Taxes Alloc.'!N85</f>
        <v>0</v>
      </c>
      <c r="N20" s="1">
        <f>'Taxes Alloc.'!O85</f>
        <v>0</v>
      </c>
      <c r="O20" s="1">
        <f>'Taxes Alloc.'!P85</f>
        <v>0</v>
      </c>
      <c r="P20" s="1">
        <f>'Taxes Alloc.'!Q85</f>
        <v>0</v>
      </c>
      <c r="Q20" s="1">
        <f>'Taxes Alloc.'!R85</f>
        <v>0</v>
      </c>
      <c r="R20" s="1">
        <f>'Taxes Alloc.'!S85</f>
        <v>0</v>
      </c>
      <c r="S20" s="1">
        <f>'Taxes Alloc.'!T85</f>
        <v>0</v>
      </c>
      <c r="T20" s="1">
        <f>'Taxes Alloc.'!U85</f>
        <v>0</v>
      </c>
      <c r="U20" s="1">
        <f>'Taxes Alloc.'!V85</f>
        <v>0</v>
      </c>
      <c r="V20" s="1">
        <f>'Taxes Alloc.'!W85</f>
        <v>0</v>
      </c>
      <c r="W20" s="1">
        <f>SUM(H20:V20)-G20</f>
        <v>0</v>
      </c>
      <c r="X20" s="1"/>
    </row>
    <row r="21" spans="1:24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>
      <c r="A22">
        <f t="shared" si="0"/>
        <v>10</v>
      </c>
      <c r="C22" t="s">
        <v>146</v>
      </c>
      <c r="F22" s="7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  <c r="X22" s="1"/>
    </row>
    <row r="23" spans="1:2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Summary'!K28</f>
        <v>-18947.636028722965</v>
      </c>
      <c r="H24" s="1">
        <f>(H$15-H20)/(1-$F$24-$F$25+$F$24*$F$25)*$F$24</f>
        <v>-18463.226663358684</v>
      </c>
      <c r="I24" s="1">
        <f t="shared" ref="I24:V24" si="1">(I$15-I20)/(1-$F$24-$F$25+$F$24*$F$25)*$F$24</f>
        <v>-12437.797907069114</v>
      </c>
      <c r="J24" s="1">
        <f t="shared" si="1"/>
        <v>-350.97846741376549</v>
      </c>
      <c r="K24" s="1">
        <f t="shared" si="1"/>
        <v>5879.0733679176592</v>
      </c>
      <c r="L24" s="1">
        <f t="shared" si="1"/>
        <v>6425.2936412009076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-3.2741809263825417E-11</v>
      </c>
      <c r="X24" s="1"/>
    </row>
    <row r="25" spans="1:2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Summary'!K29</f>
        <v>-75601.067754604621</v>
      </c>
      <c r="H25" s="1">
        <f>(((H$15-H20)/(1-$F$24-$F$25+$F$24*$F$25))-H$24)*$F$25</f>
        <v>-73668.274386801146</v>
      </c>
      <c r="I25" s="1">
        <f t="shared" ref="I25:V25" si="2">(((I$15-I20)/(1-$F$24-$F$25+$F$24*$F$25))-I$24)*$F$25</f>
        <v>-49626.81364920576</v>
      </c>
      <c r="J25" s="1">
        <f t="shared" si="2"/>
        <v>-1400.4040849809242</v>
      </c>
      <c r="K25" s="1">
        <f t="shared" si="2"/>
        <v>23457.502737991457</v>
      </c>
      <c r="L25" s="1">
        <f t="shared" si="2"/>
        <v>25636.921628391621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-1.3096723705530167E-10</v>
      </c>
      <c r="X25" s="1"/>
    </row>
    <row r="26" spans="1:24">
      <c r="A26">
        <f t="shared" si="0"/>
        <v>14</v>
      </c>
      <c r="E26" t="s">
        <v>165</v>
      </c>
      <c r="G26" s="1">
        <f>+'Class. Summary'!K30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24">
      <c r="A27">
        <f t="shared" si="0"/>
        <v>15</v>
      </c>
      <c r="E27" t="s">
        <v>144</v>
      </c>
      <c r="G27" s="1">
        <f>+'Class. Summary'!K31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2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>
      <c r="A29">
        <f t="shared" si="0"/>
        <v>17</v>
      </c>
      <c r="C29" t="s">
        <v>145</v>
      </c>
      <c r="G29" s="1">
        <f>+'Class. Summary'!K33</f>
        <v>-94548.703783327583</v>
      </c>
      <c r="H29" s="1">
        <f t="shared" ref="H29:V29" si="3">SUM(H24:H27)</f>
        <v>-92131.50105015983</v>
      </c>
      <c r="I29" s="1">
        <f t="shared" si="3"/>
        <v>-62064.611556274875</v>
      </c>
      <c r="J29" s="1">
        <f t="shared" si="3"/>
        <v>-1751.3825523946896</v>
      </c>
      <c r="K29" s="1">
        <f t="shared" si="3"/>
        <v>29336.576105909116</v>
      </c>
      <c r="L29" s="1">
        <f t="shared" si="3"/>
        <v>32062.215269592529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-1.7462298274040222E-10</v>
      </c>
    </row>
    <row r="30" spans="1:2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24">
      <c r="A31">
        <f t="shared" si="0"/>
        <v>19</v>
      </c>
      <c r="B31" s="1"/>
      <c r="C31" s="1" t="s">
        <v>167</v>
      </c>
      <c r="D31" s="1"/>
      <c r="G31" s="1">
        <f t="shared" ref="G31:V31" si="4">SUM(G15:G19)+G29</f>
        <v>79673597.249213234</v>
      </c>
      <c r="H31" s="1">
        <f t="shared" si="4"/>
        <v>46888604.026137874</v>
      </c>
      <c r="I31" s="1">
        <f t="shared" si="4"/>
        <v>30881387.526982903</v>
      </c>
      <c r="J31" s="1">
        <f t="shared" si="4"/>
        <v>907025.92908658064</v>
      </c>
      <c r="K31" s="1">
        <f t="shared" si="4"/>
        <v>477112.2803532398</v>
      </c>
      <c r="L31" s="1">
        <f t="shared" si="4"/>
        <v>519467.486652639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24">
      <c r="A32">
        <f t="shared" si="0"/>
        <v>20</v>
      </c>
      <c r="B32" s="1"/>
      <c r="C32" s="1" t="s">
        <v>155</v>
      </c>
      <c r="D32" s="1"/>
      <c r="G32" s="1">
        <f>'Alloc. Factors'!E12</f>
        <v>32625407.810815252</v>
      </c>
      <c r="H32" s="1">
        <f>'Alloc. Factors'!F12</f>
        <v>10018608.234542498</v>
      </c>
      <c r="I32" s="1">
        <f>'Alloc. Factors'!G12</f>
        <v>6598652.5812727548</v>
      </c>
      <c r="J32" s="1">
        <f>'Alloc. Factors'!H12</f>
        <v>266268.14909999998</v>
      </c>
      <c r="K32" s="1">
        <f>'Alloc. Factors'!I12</f>
        <v>7398080.017</v>
      </c>
      <c r="L32" s="1">
        <f>'Alloc. Factors'!J12</f>
        <v>8343798.8289000001</v>
      </c>
      <c r="M32" s="1">
        <f>'Alloc. Factors'!K12</f>
        <v>0</v>
      </c>
      <c r="N32" s="1">
        <f>'Alloc. Factors'!L12</f>
        <v>0</v>
      </c>
      <c r="O32" s="1">
        <f>'Alloc. Factors'!M12</f>
        <v>0</v>
      </c>
      <c r="P32" s="1">
        <f>'Alloc. Factors'!N12</f>
        <v>0</v>
      </c>
      <c r="Q32" s="1">
        <f>'Alloc. Factors'!O12</f>
        <v>0</v>
      </c>
      <c r="R32" s="1">
        <f>'Alloc. Factors'!P12</f>
        <v>0</v>
      </c>
      <c r="S32" s="1">
        <f>'Alloc. Factors'!Q12</f>
        <v>0</v>
      </c>
      <c r="T32" s="1">
        <f>'Alloc. Factors'!R12</f>
        <v>0</v>
      </c>
      <c r="U32" s="1">
        <f>'Alloc. Factors'!S12</f>
        <v>0</v>
      </c>
      <c r="V32" s="1">
        <f>'Alloc. Factors'!T12</f>
        <v>0</v>
      </c>
      <c r="W32" s="1">
        <f>SUM(H32:V32)-G32</f>
        <v>0</v>
      </c>
      <c r="X32" s="1"/>
    </row>
    <row r="33" spans="1:44">
      <c r="A33">
        <f t="shared" si="0"/>
        <v>21</v>
      </c>
      <c r="C33" s="1" t="s">
        <v>168</v>
      </c>
      <c r="D33" s="1"/>
      <c r="H33" s="40">
        <f t="shared" ref="H33:V33" si="5">IF(H32=0,0,H31/H32)</f>
        <v>4.6801514669945625</v>
      </c>
      <c r="I33" s="40">
        <f t="shared" si="5"/>
        <v>4.6799535430347614</v>
      </c>
      <c r="J33" s="40">
        <f t="shared" si="5"/>
        <v>3.4064379541915728</v>
      </c>
      <c r="K33" s="40">
        <f t="shared" si="5"/>
        <v>6.4491365226773248E-2</v>
      </c>
      <c r="L33" s="37">
        <f t="shared" si="5"/>
        <v>6.225791121106436E-2</v>
      </c>
      <c r="M33" s="37">
        <f t="shared" si="5"/>
        <v>0</v>
      </c>
      <c r="N33" s="37">
        <f t="shared" si="5"/>
        <v>0</v>
      </c>
      <c r="O33" s="37">
        <f t="shared" si="5"/>
        <v>0</v>
      </c>
      <c r="P33" s="37">
        <f t="shared" si="5"/>
        <v>0</v>
      </c>
      <c r="Q33" s="37">
        <f t="shared" si="5"/>
        <v>0</v>
      </c>
      <c r="R33" s="37">
        <f t="shared" si="5"/>
        <v>0</v>
      </c>
      <c r="S33" s="37">
        <f t="shared" si="5"/>
        <v>0</v>
      </c>
      <c r="T33" s="37">
        <f t="shared" si="5"/>
        <v>0</v>
      </c>
      <c r="U33" s="37">
        <f t="shared" si="5"/>
        <v>0</v>
      </c>
      <c r="V33" s="37">
        <f t="shared" si="5"/>
        <v>0</v>
      </c>
      <c r="W33" s="1"/>
      <c r="X33" s="1"/>
    </row>
    <row r="34" spans="1:44">
      <c r="A34">
        <f t="shared" si="0"/>
        <v>22</v>
      </c>
      <c r="B34" s="1"/>
      <c r="C34" s="1"/>
      <c r="D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ref="A35:A51" si="6">A34+1</f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si="6"/>
        <v>24</v>
      </c>
      <c r="B36" s="1"/>
      <c r="C36" s="1" t="s">
        <v>170</v>
      </c>
      <c r="D36" s="1"/>
      <c r="E36" s="36"/>
      <c r="F36" s="73"/>
      <c r="G36" s="1">
        <f>Summary!$G$50*'Commodity Summ.'!G13-'Commodity Summ.'!G15</f>
        <v>-244173.93839625095</v>
      </c>
      <c r="H36" s="1">
        <f>Summary!$G$50*'Commodity Summ.'!H13-'Commodity Summ.'!H15</f>
        <v>-237931.46348498896</v>
      </c>
      <c r="I36" s="1">
        <f>Summary!$G$50*'Commodity Summ.'!I13-'Commodity Summ.'!I15</f>
        <v>-160283.11370040593</v>
      </c>
      <c r="J36" s="1">
        <f>Summary!$G$50*'Commodity Summ.'!J13-'Commodity Summ.'!J15</f>
        <v>-4522.9808378620892</v>
      </c>
      <c r="K36" s="1">
        <f>Summary!$G$50*'Commodity Summ.'!K13-'Commodity Summ.'!K15</f>
        <v>75762.30070014263</v>
      </c>
      <c r="L36" s="1">
        <f>Summary!$G$50*'Commodity Summ.'!L13-'Commodity Summ.'!L15</f>
        <v>82801.318926863139</v>
      </c>
      <c r="M36" s="1">
        <f>Summary!$G$50*'Commodity Summ.'!M13-'Commodity Summ.'!M15</f>
        <v>0</v>
      </c>
      <c r="N36" s="1">
        <f>Summary!$G$50*'Commodity Summ.'!N13-'Commodity Summ.'!N15</f>
        <v>0</v>
      </c>
      <c r="O36" s="1">
        <f>Summary!$G$50*'Commodity Summ.'!O13-'Commodity Summ.'!O15</f>
        <v>0</v>
      </c>
      <c r="P36" s="1">
        <f>Summary!$G$50*'Commodity Summ.'!P13-'Commodity Summ.'!P15</f>
        <v>0</v>
      </c>
      <c r="Q36" s="1">
        <f>Summary!$G$50*'Commodity Summ.'!Q13-'Commodity Summ.'!Q15</f>
        <v>0</v>
      </c>
      <c r="R36" s="1">
        <f>Summary!$G$50*'Commodity Summ.'!R13-'Commodity Summ.'!R15</f>
        <v>0</v>
      </c>
      <c r="S36" s="1">
        <f>Summary!$G$50*'Commodity Summ.'!S13-'Commodity Summ.'!S15</f>
        <v>0</v>
      </c>
      <c r="T36" s="1">
        <f>Summary!$G$50*'Commodity Summ.'!T13-'Commodity Summ.'!T15</f>
        <v>0</v>
      </c>
      <c r="U36" s="1">
        <f>Summary!$G$50*'Commodity Summ.'!U13-'Commodity Summ.'!U15</f>
        <v>0</v>
      </c>
      <c r="V36" s="1">
        <f>Summary!$G$50*'Commodity Summ.'!V13-'Commodity Summ.'!V15</f>
        <v>0</v>
      </c>
      <c r="W36" s="1">
        <f>Summary!W52*'Commodity Summ.'!W5-'Commodity Summ.'!W7</f>
        <v>0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6"/>
        <v>25</v>
      </c>
      <c r="C37" t="s">
        <v>163</v>
      </c>
      <c r="G37" s="1">
        <f>(G$36/(1-$F$24-$F$25+$F$24*$F$25)*$F$24)*(1-$F$25)+G$36/(1-$F$24-$F$25+$F$24*$F$25)*$F$25</f>
        <v>-81174.413897221355</v>
      </c>
      <c r="H37" s="1">
        <f t="shared" ref="H37:V37" si="7">(H$36/(1-$F$24-$F$25+$F$24*$F$25)*$F$24)*(1-$F$25)+H$36/(1-$F$24-$F$25+$F$24*$F$25)*$F$25</f>
        <v>-79099.134096608585</v>
      </c>
      <c r="I37" s="1">
        <f t="shared" si="7"/>
        <v>-53285.325607263527</v>
      </c>
      <c r="J37" s="1">
        <f t="shared" si="7"/>
        <v>-1503.6425303752051</v>
      </c>
      <c r="K37" s="1">
        <f t="shared" si="7"/>
        <v>25186.800832359215</v>
      </c>
      <c r="L37" s="1">
        <f t="shared" si="7"/>
        <v>27526.887504666694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6"/>
        <v>26</v>
      </c>
      <c r="C38" t="s">
        <v>436</v>
      </c>
      <c r="F38" s="76">
        <f>Summary!F46</f>
        <v>7.0000000000000001E-3</v>
      </c>
      <c r="G38" s="1">
        <f>$F$38*G$36/(1-$F$25*(1-$F$38)-$F$24*(1-$F$38)+$F$24*$F$25*(1-$F$38)-$F$38)</f>
        <v>-2293.4929164695932</v>
      </c>
      <c r="H38" s="1">
        <f t="shared" ref="H38:U38" si="8">$F$38*H$36/(1-$F$25*(1-$F$38)-$F$24*(1-$F$38)+$F$24*$F$25*(1-$F$38)-$F$38)</f>
        <v>-2234.8581904040107</v>
      </c>
      <c r="I38" s="1">
        <f t="shared" si="8"/>
        <v>-1505.5176990470152</v>
      </c>
      <c r="J38" s="1">
        <f t="shared" si="8"/>
        <v>-42.483749826446186</v>
      </c>
      <c r="K38" s="1">
        <f t="shared" si="8"/>
        <v>711.62508633183563</v>
      </c>
      <c r="L38" s="1">
        <f t="shared" si="8"/>
        <v>777.74163647604121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>
      <c r="A40">
        <f t="shared" si="6"/>
        <v>28</v>
      </c>
      <c r="B40" s="1"/>
      <c r="C40" s="1" t="s">
        <v>180</v>
      </c>
      <c r="D40" s="1"/>
      <c r="G40" s="1">
        <f>G36+G37+G31+G38</f>
        <v>79345955.404003292</v>
      </c>
      <c r="H40" s="1">
        <f t="shared" ref="H40:V40" si="9">H36+H37+H31+H38</f>
        <v>46569338.570365876</v>
      </c>
      <c r="I40" s="1">
        <f t="shared" si="9"/>
        <v>30666313.569976185</v>
      </c>
      <c r="J40" s="1">
        <f t="shared" si="9"/>
        <v>900956.82196851692</v>
      </c>
      <c r="K40" s="1">
        <f t="shared" si="9"/>
        <v>578773.00697207346</v>
      </c>
      <c r="L40" s="1">
        <f t="shared" si="9"/>
        <v>630573.43472064484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W27+W36+W37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>
      <c r="A41">
        <f t="shared" si="6"/>
        <v>29</v>
      </c>
      <c r="B41" s="1"/>
      <c r="C41" s="1" t="s">
        <v>155</v>
      </c>
      <c r="D41" s="1"/>
      <c r="G41" s="1">
        <f>'Alloc. Factors'!E12</f>
        <v>32625407.810815252</v>
      </c>
      <c r="H41" s="1">
        <f>'Alloc. Factors'!F12</f>
        <v>10018608.234542498</v>
      </c>
      <c r="I41" s="1">
        <f>'Alloc. Factors'!G12</f>
        <v>6598652.5812727548</v>
      </c>
      <c r="J41" s="1">
        <f>'Alloc. Factors'!H12</f>
        <v>266268.14909999998</v>
      </c>
      <c r="K41" s="1">
        <f>'Alloc. Factors'!I12</f>
        <v>7398080.017</v>
      </c>
      <c r="L41" s="1">
        <f>'Alloc. Factors'!J12</f>
        <v>8343798.8289000001</v>
      </c>
      <c r="M41" s="1">
        <f>'Alloc. Factors'!K12</f>
        <v>0</v>
      </c>
      <c r="N41" s="1">
        <f>'Alloc. Factors'!L12</f>
        <v>0</v>
      </c>
      <c r="O41" s="1">
        <f>'Alloc. Factors'!M12</f>
        <v>0</v>
      </c>
      <c r="P41" s="1">
        <f>'Alloc. Factors'!N12</f>
        <v>0</v>
      </c>
      <c r="Q41" s="1">
        <f>'Alloc. Factors'!O12</f>
        <v>0</v>
      </c>
      <c r="R41" s="1">
        <f>'Alloc. Factors'!P12</f>
        <v>0</v>
      </c>
      <c r="S41" s="1">
        <f>'Alloc. Factors'!Q12</f>
        <v>0</v>
      </c>
      <c r="T41" s="1">
        <f>'Alloc. Factors'!R12</f>
        <v>0</v>
      </c>
      <c r="U41" s="1">
        <f>'Alloc. Factors'!S12</f>
        <v>0</v>
      </c>
      <c r="V41" s="1">
        <f>'Alloc. Factors'!T12</f>
        <v>0</v>
      </c>
      <c r="W41" s="1">
        <f>'Alloc. Factors'!U55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6"/>
        <v>30</v>
      </c>
      <c r="B42" s="1"/>
      <c r="C42" s="1" t="s">
        <v>168</v>
      </c>
      <c r="D42" s="1"/>
      <c r="G42" s="37">
        <f t="shared" ref="G42:V42" si="10">IF(G41=0,0,G40/G41)</f>
        <v>2.4320295355112855</v>
      </c>
      <c r="H42" s="37">
        <f t="shared" si="10"/>
        <v>4.6482842207366213</v>
      </c>
      <c r="I42" s="37">
        <f t="shared" si="10"/>
        <v>4.6473599257230838</v>
      </c>
      <c r="J42" s="37">
        <f t="shared" si="10"/>
        <v>3.3836447393869573</v>
      </c>
      <c r="K42" s="37">
        <f t="shared" si="10"/>
        <v>7.8232866587292213E-2</v>
      </c>
      <c r="L42" s="37">
        <f t="shared" si="10"/>
        <v>7.5573901966159471E-2</v>
      </c>
      <c r="M42" s="37">
        <f t="shared" si="10"/>
        <v>0</v>
      </c>
      <c r="N42" s="37">
        <f t="shared" si="10"/>
        <v>0</v>
      </c>
      <c r="O42" s="37">
        <f t="shared" si="10"/>
        <v>0</v>
      </c>
      <c r="P42" s="37">
        <f t="shared" si="10"/>
        <v>0</v>
      </c>
      <c r="Q42" s="37">
        <f t="shared" si="10"/>
        <v>0</v>
      </c>
      <c r="R42" s="37">
        <f t="shared" si="10"/>
        <v>0</v>
      </c>
      <c r="S42" s="37">
        <f t="shared" si="10"/>
        <v>0</v>
      </c>
      <c r="T42" s="37">
        <f t="shared" si="10"/>
        <v>0</v>
      </c>
      <c r="U42" s="37">
        <f t="shared" si="10"/>
        <v>0</v>
      </c>
      <c r="V42" s="37">
        <f t="shared" si="10"/>
        <v>0</v>
      </c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1"/>
    </row>
    <row r="43" spans="1:44">
      <c r="A43">
        <f t="shared" si="6"/>
        <v>31</v>
      </c>
      <c r="B43" s="1"/>
      <c r="C43" s="1"/>
      <c r="D43" s="1"/>
      <c r="G43" s="3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4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4">
      <c r="A45">
        <f t="shared" si="6"/>
        <v>33</v>
      </c>
      <c r="B45" s="1"/>
      <c r="C45" s="1" t="s">
        <v>174</v>
      </c>
      <c r="D45" s="1"/>
      <c r="E45" s="36"/>
      <c r="F45" s="73"/>
      <c r="G45" s="1">
        <f>Summary!$G$61*'Commodity Summ.'!G13-'Commodity Summ.'!G15</f>
        <v>-244153.16185813025</v>
      </c>
      <c r="H45" s="1">
        <f>'Alloc. Factors'!F247-H15</f>
        <v>-146202.82330315158</v>
      </c>
      <c r="I45" s="1">
        <f>'Alloc. Factors'!G247-I15</f>
        <v>-214523.15464129281</v>
      </c>
      <c r="J45" s="1">
        <f>'Alloc. Factors'!H247-J15</f>
        <v>-5093.1659557846251</v>
      </c>
      <c r="K45" s="1">
        <f>'Alloc. Factors'!I247-K15</f>
        <v>54988.779944424634</v>
      </c>
      <c r="L45" s="1">
        <f>'Alloc. Factors'!J247-L15</f>
        <v>66677.202097674133</v>
      </c>
      <c r="M45" s="1">
        <f>'Alloc. Factors'!K247-M15</f>
        <v>0</v>
      </c>
      <c r="N45" s="1">
        <f>'Alloc. Factors'!L247-N15</f>
        <v>0</v>
      </c>
      <c r="O45" s="1">
        <f>'Alloc. Factors'!M247-O15</f>
        <v>0</v>
      </c>
      <c r="P45" s="1">
        <f>'Alloc. Factors'!N247-P15</f>
        <v>0</v>
      </c>
      <c r="Q45" s="1">
        <f>'Alloc. Factors'!O247-Q15</f>
        <v>0</v>
      </c>
      <c r="R45" s="1">
        <f>'Alloc. Factors'!P247-R15</f>
        <v>0</v>
      </c>
      <c r="S45" s="1">
        <f>'Alloc. Factors'!Q247-S15</f>
        <v>0</v>
      </c>
      <c r="T45" s="1">
        <f>'Alloc. Factors'!R247-T15</f>
        <v>0</v>
      </c>
      <c r="U45" s="1">
        <f>'Alloc. Factors'!S247-U15</f>
        <v>0</v>
      </c>
      <c r="V45" s="1">
        <f>'Alloc. Factors'!T247-V15</f>
        <v>0</v>
      </c>
      <c r="W45" s="1">
        <f>Summary!W61*'Commodity Summ.'!W13-'Commodity Summ.'!W15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>
        <f t="shared" si="6"/>
        <v>34</v>
      </c>
      <c r="C46" t="s">
        <v>163</v>
      </c>
      <c r="G46" s="1">
        <f>(G$45/(1-$F$24-$F$25+$F$24*$F$25)*$F$24)*(1-$F$25)+G$45/(1-$F$24-$F$25+$F$24*$F$25)*$F$25</f>
        <v>-81167.506840244503</v>
      </c>
      <c r="H46" s="1">
        <f>(H$45/(1-$F$24-$F$25+$F$24*$F$25)*$F$24)*(1-$F$25)+H$45/(1-$F$24-$F$25+$F$24*$F$25)*$F$25</f>
        <v>-48604.402950214957</v>
      </c>
      <c r="I46" s="1">
        <f t="shared" ref="I46:V46" si="11">(I$45/(1-$F$24-$F$25+$F$24*$F$25)*$F$24)*(1-$F$25)+I$45/(1-$F$24-$F$25+$F$24*$F$25)*$F$25</f>
        <v>-71317.158005333185</v>
      </c>
      <c r="J46" s="1">
        <f t="shared" si="11"/>
        <v>-1693.1977427958216</v>
      </c>
      <c r="K46" s="1">
        <f t="shared" si="11"/>
        <v>18280.746963536236</v>
      </c>
      <c r="L46" s="1">
        <f t="shared" si="11"/>
        <v>22166.504894563222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>
      <c r="A47">
        <f t="shared" si="6"/>
        <v>35</v>
      </c>
      <c r="C47" t="s">
        <v>436</v>
      </c>
      <c r="G47" s="1">
        <f>$F$38*G$45/(1-$F$25*(1-$F$38)-$F$24*(1-$F$38)+$F$24*$F$25*(1-$F$38)-$F$38)</f>
        <v>-2293.2977652453405</v>
      </c>
      <c r="H47" s="1">
        <f t="shared" ref="H47:U47" si="12">$F$38*H$45/(1-$F$25*(1-$F$38)-$F$24*(1-$F$38)+$F$24*$F$25*(1-$F$38)-$F$38)</f>
        <v>-1373.2634277679413</v>
      </c>
      <c r="I47" s="1">
        <f t="shared" si="12"/>
        <v>-2014.9870982138791</v>
      </c>
      <c r="J47" s="1">
        <f t="shared" si="12"/>
        <v>-47.839421842963873</v>
      </c>
      <c r="K47" s="1">
        <f t="shared" si="12"/>
        <v>516.50220378220149</v>
      </c>
      <c r="L47" s="1">
        <f t="shared" si="12"/>
        <v>626.28997879724216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>U47*V$36/(1-$F$25*(1-$F$38)-$F$24*(1-$F$38)+$F$24*$F$25*(1-$F$38)-$F$38)</f>
        <v>0</v>
      </c>
      <c r="W47" s="1">
        <f>SUM(H47:V47)-G47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>
        <f t="shared" si="6"/>
        <v>37</v>
      </c>
      <c r="B49" s="1"/>
      <c r="C49" s="1" t="s">
        <v>181</v>
      </c>
      <c r="D49" s="1"/>
      <c r="G49" s="1">
        <f>G31+G45+G46+G47</f>
        <v>79345983.282749623</v>
      </c>
      <c r="H49" s="1">
        <f t="shared" ref="H49:V49" si="13">H31+H45+H46+H47</f>
        <v>46692423.536456741</v>
      </c>
      <c r="I49" s="1">
        <f t="shared" si="13"/>
        <v>30593532.227238063</v>
      </c>
      <c r="J49" s="1">
        <f t="shared" si="13"/>
        <v>900191.72596615728</v>
      </c>
      <c r="K49" s="1">
        <f t="shared" si="13"/>
        <v>550898.30946498294</v>
      </c>
      <c r="L49" s="1">
        <f t="shared" si="13"/>
        <v>608937.48362367356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W32+W45+W46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>
        <f t="shared" si="6"/>
        <v>38</v>
      </c>
      <c r="B50" s="1"/>
      <c r="C50" s="1" t="s">
        <v>155</v>
      </c>
      <c r="D50" s="1"/>
      <c r="G50" s="1">
        <f>'Alloc. Factors'!E12</f>
        <v>32625407.810815252</v>
      </c>
      <c r="H50" s="1">
        <f>'Alloc. Factors'!F12</f>
        <v>10018608.234542498</v>
      </c>
      <c r="I50" s="1">
        <f>'Alloc. Factors'!G12</f>
        <v>6598652.5812727548</v>
      </c>
      <c r="J50" s="1">
        <f>'Alloc. Factors'!H12</f>
        <v>266268.14909999998</v>
      </c>
      <c r="K50" s="1">
        <f>'Alloc. Factors'!I12</f>
        <v>7398080.017</v>
      </c>
      <c r="L50" s="1">
        <f>'Alloc. Factors'!J12</f>
        <v>8343798.8289000001</v>
      </c>
      <c r="M50" s="1">
        <f>'Alloc. Factors'!K12</f>
        <v>0</v>
      </c>
      <c r="N50" s="1">
        <f>'Alloc. Factors'!L12</f>
        <v>0</v>
      </c>
      <c r="O50" s="1">
        <f>'Alloc. Factors'!M12</f>
        <v>0</v>
      </c>
      <c r="P50" s="1">
        <f>'Alloc. Factors'!N12</f>
        <v>0</v>
      </c>
      <c r="Q50" s="1">
        <f>'Alloc. Factors'!O12</f>
        <v>0</v>
      </c>
      <c r="R50" s="1">
        <f>'Alloc. Factors'!P12</f>
        <v>0</v>
      </c>
      <c r="S50" s="1">
        <f>'Alloc. Factors'!Q12</f>
        <v>0</v>
      </c>
      <c r="T50" s="1">
        <f>'Alloc. Factors'!R12</f>
        <v>0</v>
      </c>
      <c r="U50" s="1">
        <f>'Alloc. Factors'!S12</f>
        <v>0</v>
      </c>
      <c r="V50" s="1">
        <f>'Alloc. Factors'!T12</f>
        <v>0</v>
      </c>
      <c r="W50" s="1">
        <f>'Alloc. Factors'!U63</f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>
        <f t="shared" si="6"/>
        <v>39</v>
      </c>
      <c r="B51" s="1"/>
      <c r="C51" s="1" t="s">
        <v>168</v>
      </c>
      <c r="D51" s="1"/>
      <c r="G51" s="37">
        <f t="shared" ref="G51:V51" si="14">IF(G50=0,0,G49/G50)</f>
        <v>2.432030390021565</v>
      </c>
      <c r="H51" s="37">
        <f t="shared" si="14"/>
        <v>4.660569855947557</v>
      </c>
      <c r="I51" s="37">
        <f t="shared" si="14"/>
        <v>4.6363301977836739</v>
      </c>
      <c r="J51" s="37">
        <f t="shared" si="14"/>
        <v>3.3807713352455093</v>
      </c>
      <c r="K51" s="37">
        <f t="shared" si="14"/>
        <v>7.446503798270325E-2</v>
      </c>
      <c r="L51" s="37">
        <f t="shared" si="14"/>
        <v>7.2980844350480648E-2</v>
      </c>
      <c r="M51" s="37">
        <f t="shared" si="14"/>
        <v>0</v>
      </c>
      <c r="N51" s="37">
        <f t="shared" si="14"/>
        <v>0</v>
      </c>
      <c r="O51" s="37">
        <f t="shared" si="14"/>
        <v>0</v>
      </c>
      <c r="P51" s="37">
        <f t="shared" si="14"/>
        <v>0</v>
      </c>
      <c r="Q51" s="37">
        <f t="shared" si="14"/>
        <v>0</v>
      </c>
      <c r="R51" s="37">
        <f t="shared" si="14"/>
        <v>0</v>
      </c>
      <c r="S51" s="37">
        <f t="shared" si="14"/>
        <v>0</v>
      </c>
      <c r="T51" s="37">
        <f t="shared" si="14"/>
        <v>0</v>
      </c>
      <c r="U51" s="37">
        <f t="shared" si="14"/>
        <v>0</v>
      </c>
      <c r="V51" s="37">
        <f t="shared" si="14"/>
        <v>0</v>
      </c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1"/>
    </row>
    <row r="52" spans="1:44">
      <c r="W52" s="1"/>
      <c r="X52" s="1"/>
    </row>
    <row r="53" spans="1:44">
      <c r="W53" s="1"/>
      <c r="X53" s="1"/>
    </row>
    <row r="54" spans="1:44">
      <c r="W54" s="1"/>
      <c r="X54" s="1"/>
    </row>
    <row r="55" spans="1:44">
      <c r="W55" s="1"/>
      <c r="X55" s="1"/>
    </row>
    <row r="56" spans="1:44">
      <c r="W56" s="1"/>
      <c r="X56" s="1"/>
    </row>
    <row r="57" spans="1:44">
      <c r="W57" s="1"/>
      <c r="X57" s="1"/>
    </row>
    <row r="58" spans="1:44">
      <c r="W58" s="1"/>
      <c r="X58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06"/>
  <sheetViews>
    <sheetView view="pageBreakPreview" zoomScale="60" zoomScaleNormal="100" workbookViewId="0">
      <selection activeCell="E12" sqref="E12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Customer/Demand Study</v>
      </c>
    </row>
    <row r="3" spans="1:24">
      <c r="A3" t="str">
        <f>Summary!A3</f>
        <v>Forecasted Test Period: Twelve Months Ended December 31, 2022</v>
      </c>
    </row>
    <row r="5" spans="1:24">
      <c r="A5" t="s">
        <v>166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15"/>
      <c r="G9" s="2" t="s">
        <v>1</v>
      </c>
      <c r="H9" s="2" t="s">
        <v>56</v>
      </c>
      <c r="I9" s="2" t="s">
        <v>543</v>
      </c>
      <c r="J9" s="2" t="s">
        <v>543</v>
      </c>
      <c r="K9" s="42" t="s">
        <v>544</v>
      </c>
      <c r="L9" s="42" t="s">
        <v>544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15"/>
      <c r="G10" s="2" t="s">
        <v>2</v>
      </c>
      <c r="H10" s="2" t="s">
        <v>464</v>
      </c>
      <c r="I10" s="42" t="s">
        <v>545</v>
      </c>
      <c r="J10" s="42" t="s">
        <v>546</v>
      </c>
      <c r="K10" s="42" t="s">
        <v>545</v>
      </c>
      <c r="L10" s="42" t="s">
        <v>546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14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13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Summary!G38</f>
        <v>596130007.08261716</v>
      </c>
      <c r="H13" s="1">
        <f>'Cust. Summ.'!H13+'Demand Summ.'!H13+'Commodity Summ.'!H13</f>
        <v>396168639.67904383</v>
      </c>
      <c r="I13" s="1">
        <f>'Cust. Summ.'!I13+'Demand Summ.'!I13+'Commodity Summ.'!I13</f>
        <v>116261736.55980311</v>
      </c>
      <c r="J13" s="1">
        <f>'Cust. Summ.'!J13+'Demand Summ.'!J13+'Commodity Summ.'!J13</f>
        <v>1447121.9651499896</v>
      </c>
      <c r="K13" s="1">
        <f>'Cust. Summ.'!K13+'Demand Summ.'!K13+'Commodity Summ.'!K13</f>
        <v>42976411.349313624</v>
      </c>
      <c r="L13" s="1">
        <f>'Cust. Summ.'!L13+'Demand Summ.'!L13+'Commodity Summ.'!L13</f>
        <v>39276097.529306665</v>
      </c>
      <c r="M13" s="1">
        <f>'Cust. Summ.'!M13+'Demand Summ.'!M13+'Commodity Summ.'!M13</f>
        <v>0</v>
      </c>
      <c r="N13" s="1">
        <f>'Cust. Summ.'!N13+'Demand Summ.'!N13+'Commodity Summ.'!N13</f>
        <v>0</v>
      </c>
      <c r="O13" s="1">
        <f>'Cust. Summ.'!O13+'Demand Summ.'!O13+'Commodity Summ.'!O13</f>
        <v>0</v>
      </c>
      <c r="P13" s="1">
        <f>'Cust. Summ.'!P13+'Demand Summ.'!P13+'Commodity Summ.'!P13</f>
        <v>0</v>
      </c>
      <c r="Q13" s="1">
        <f>'Cust. Summ.'!Q13+'Demand Summ.'!Q13+'Commodity Summ.'!Q13</f>
        <v>0</v>
      </c>
      <c r="R13" s="1">
        <f>'Cust. Summ.'!R13+'Demand Summ.'!R13+'Commodity Summ.'!R13</f>
        <v>0</v>
      </c>
      <c r="S13" s="1">
        <f>'Cust. Summ.'!S13+'Demand Summ.'!S13+'Commodity Summ.'!S13</f>
        <v>0</v>
      </c>
      <c r="T13" s="1">
        <f>'Cust. Summ.'!T13+'Demand Summ.'!T13+'Commodity Summ.'!T13</f>
        <v>0</v>
      </c>
      <c r="U13" s="1">
        <f>'Cust. Summ.'!U13+'Demand Summ.'!U13+'Commodity Summ.'!U13</f>
        <v>0</v>
      </c>
      <c r="V13" s="1">
        <f>'Cust. Summ.'!V13+'Demand Summ.'!V13+'Commodity Summ.'!V13</f>
        <v>0</v>
      </c>
      <c r="W13" s="1">
        <f>SUM(H13:V13)-G13</f>
        <v>0</v>
      </c>
      <c r="X13" s="1"/>
    </row>
    <row r="14" spans="1:24">
      <c r="A14">
        <f t="shared" ref="A14:A28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36"/>
      <c r="G15" s="1">
        <f>Summary!G36</f>
        <v>29418392.004700627</v>
      </c>
      <c r="H15" s="1">
        <f>'Cust. Summ.'!H15+'Demand Summ.'!H15+'Commodity Summ.'!H15</f>
        <v>14379270.662727509</v>
      </c>
      <c r="I15" s="1">
        <f>'Cust. Summ.'!I15+'Demand Summ.'!I15+'Commodity Summ.'!I15</f>
        <v>8429175.1425783671</v>
      </c>
      <c r="J15" s="1">
        <f>'Cust. Summ.'!J15+'Demand Summ.'!J15+'Commodity Summ.'!J15</f>
        <v>90043.85162808359</v>
      </c>
      <c r="K15" s="1">
        <f>'Cust. Summ.'!K15+'Demand Summ.'!K15+'Commodity Summ.'!K15</f>
        <v>3518215.117326017</v>
      </c>
      <c r="L15" s="1">
        <f>'Cust. Summ.'!L15+'Demand Summ.'!L15+'Commodity Summ.'!L15</f>
        <v>3001687.2304406385</v>
      </c>
      <c r="M15" s="1">
        <f>'Cust. Summ.'!M15+'Demand Summ.'!M15+'Commodity Summ.'!M15</f>
        <v>0</v>
      </c>
      <c r="N15" s="1">
        <f>'Cust. Summ.'!N15+'Demand Summ.'!N15+'Commodity Summ.'!N15</f>
        <v>0</v>
      </c>
      <c r="O15" s="1">
        <f>'Cust. Summ.'!O15+'Demand Summ.'!O15+'Commodity Summ.'!O15</f>
        <v>0</v>
      </c>
      <c r="P15" s="1">
        <f>'Cust. Summ.'!P15+'Demand Summ.'!P15+'Commodity Summ.'!P15</f>
        <v>0</v>
      </c>
      <c r="Q15" s="1">
        <f>'Cust. Summ.'!Q15+'Demand Summ.'!Q15+'Commodity Summ.'!Q15</f>
        <v>0</v>
      </c>
      <c r="R15" s="1">
        <f>'Cust. Summ.'!R15+'Demand Summ.'!R15+'Commodity Summ.'!R15</f>
        <v>0</v>
      </c>
      <c r="S15" s="1">
        <f>'Cust. Summ.'!S15+'Demand Summ.'!S15+'Commodity Summ.'!S15</f>
        <v>0</v>
      </c>
      <c r="T15" s="1">
        <f>'Cust. Summ.'!T15+'Demand Summ.'!T15+'Commodity Summ.'!T15</f>
        <v>0</v>
      </c>
      <c r="U15" s="1">
        <f>'Cust. Summ.'!U15+'Demand Summ.'!U15+'Commodity Summ.'!U15</f>
        <v>0</v>
      </c>
      <c r="V15" s="1">
        <f>'Cust. Summ.'!V15+'Demand Summ.'!V15+'Commodity Summ.'!V15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Summary!G17</f>
        <v>106921091.33513433</v>
      </c>
      <c r="H16" s="1">
        <f>'Cust. Summ.'!H16+'Demand Summ.'!H16+'Commodity Summ.'!H16</f>
        <v>65225884.245341063</v>
      </c>
      <c r="I16" s="1">
        <f>'Cust. Summ.'!I16+'Demand Summ.'!I16+'Commodity Summ.'!I16</f>
        <v>36593964.404520959</v>
      </c>
      <c r="J16" s="1">
        <f>'Cust. Summ.'!J16+'Demand Summ.'!J16+'Commodity Summ.'!J16</f>
        <v>984201.54000318865</v>
      </c>
      <c r="K16" s="1">
        <f>'Cust. Summ.'!K16+'Demand Summ.'!K16+'Commodity Summ.'!K16</f>
        <v>2146675.0612542224</v>
      </c>
      <c r="L16" s="1">
        <f>'Cust. Summ.'!L16+'Demand Summ.'!L16+'Commodity Summ.'!L16</f>
        <v>1970366.0840148912</v>
      </c>
      <c r="M16" s="1">
        <f>'Cust. Summ.'!M16+'Demand Summ.'!M16+'Commodity Summ.'!M16</f>
        <v>0</v>
      </c>
      <c r="N16" s="1">
        <f>'Cust. Summ.'!N16+'Demand Summ.'!N16+'Commodity Summ.'!N16</f>
        <v>0</v>
      </c>
      <c r="O16" s="1">
        <f>'Cust. Summ.'!O16+'Demand Summ.'!O16+'Commodity Summ.'!O16</f>
        <v>0</v>
      </c>
      <c r="P16" s="1">
        <f>'Cust. Summ.'!P16+'Demand Summ.'!P16+'Commodity Summ.'!P16</f>
        <v>0</v>
      </c>
      <c r="Q16" s="1">
        <f>'Cust. Summ.'!Q16+'Demand Summ.'!Q16+'Commodity Summ.'!Q16</f>
        <v>0</v>
      </c>
      <c r="R16" s="1">
        <f>'Cust. Summ.'!R16+'Demand Summ.'!R16+'Commodity Summ.'!R16</f>
        <v>0</v>
      </c>
      <c r="S16" s="1">
        <f>'Cust. Summ.'!S16+'Demand Summ.'!S16+'Commodity Summ.'!S16</f>
        <v>0</v>
      </c>
      <c r="T16" s="1">
        <f>'Cust. Summ.'!T16+'Demand Summ.'!T16+'Commodity Summ.'!T16</f>
        <v>0</v>
      </c>
      <c r="U16" s="1">
        <f>'Cust. Summ.'!U16+'Demand Summ.'!U16+'Commodity Summ.'!U16</f>
        <v>0</v>
      </c>
      <c r="V16" s="1">
        <f>'Cust. Summ.'!V16+'Demand Summ.'!V16+'Commodity Summ.'!V16</f>
        <v>0</v>
      </c>
      <c r="W16" s="1">
        <f>SUM(H16:V16)-G16</f>
        <v>0</v>
      </c>
      <c r="X16" s="1"/>
    </row>
    <row r="17" spans="1:44">
      <c r="A17">
        <f t="shared" si="0"/>
        <v>5</v>
      </c>
      <c r="B17" s="1"/>
      <c r="C17" s="1" t="s">
        <v>13</v>
      </c>
      <c r="D17" s="1"/>
      <c r="G17" s="1">
        <f>Summary!G18</f>
        <v>20604446.985372454</v>
      </c>
      <c r="H17" s="1">
        <f>'Cust. Summ.'!H17+'Demand Summ.'!H17+'Commodity Summ.'!H17</f>
        <v>13941375.275769908</v>
      </c>
      <c r="I17" s="1">
        <f>'Cust. Summ.'!I17+'Demand Summ.'!I17+'Commodity Summ.'!I17</f>
        <v>4472606.2651658189</v>
      </c>
      <c r="J17" s="1">
        <f>'Cust. Summ.'!J17+'Demand Summ.'!J17+'Commodity Summ.'!J17</f>
        <v>46107.094950636972</v>
      </c>
      <c r="K17" s="1">
        <f>'Cust. Summ.'!K17+'Demand Summ.'!K17+'Commodity Summ.'!K17</f>
        <v>1132778.4988481433</v>
      </c>
      <c r="L17" s="1">
        <f>'Cust. Summ.'!L17+'Demand Summ.'!L17+'Commodity Summ.'!L17</f>
        <v>1011579.8506379394</v>
      </c>
      <c r="M17" s="1">
        <f>'Cust. Summ.'!M17+'Demand Summ.'!M17+'Commodity Summ.'!M17</f>
        <v>0</v>
      </c>
      <c r="N17" s="1">
        <f>'Cust. Summ.'!N17+'Demand Summ.'!N17+'Commodity Summ.'!N17</f>
        <v>0</v>
      </c>
      <c r="O17" s="1">
        <f>'Cust. Summ.'!O17+'Demand Summ.'!O17+'Commodity Summ.'!O17</f>
        <v>0</v>
      </c>
      <c r="P17" s="1">
        <f>'Cust. Summ.'!P17+'Demand Summ.'!P17+'Commodity Summ.'!P17</f>
        <v>0</v>
      </c>
      <c r="Q17" s="1">
        <f>'Cust. Summ.'!Q17+'Demand Summ.'!Q17+'Commodity Summ.'!Q17</f>
        <v>0</v>
      </c>
      <c r="R17" s="1">
        <f>'Cust. Summ.'!R17+'Demand Summ.'!R17+'Commodity Summ.'!R17</f>
        <v>0</v>
      </c>
      <c r="S17" s="1">
        <f>'Cust. Summ.'!S17+'Demand Summ.'!S17+'Commodity Summ.'!S17</f>
        <v>0</v>
      </c>
      <c r="T17" s="1">
        <f>'Cust. Summ.'!T17+'Demand Summ.'!T17+'Commodity Summ.'!T17</f>
        <v>0</v>
      </c>
      <c r="U17" s="1">
        <f>'Cust. Summ.'!U17+'Demand Summ.'!U17+'Commodity Summ.'!U17</f>
        <v>0</v>
      </c>
      <c r="V17" s="1">
        <f>'Cust. Summ.'!V17+'Demand Summ.'!V17+'Commodity Summ.'!V17</f>
        <v>0</v>
      </c>
      <c r="W17" s="1">
        <f>SUM(H17:V17)-G17</f>
        <v>0</v>
      </c>
      <c r="X17" s="1"/>
    </row>
    <row r="18" spans="1:44">
      <c r="A18">
        <f t="shared" si="0"/>
        <v>6</v>
      </c>
      <c r="B18" s="1"/>
      <c r="C18" s="1" t="s">
        <v>14</v>
      </c>
      <c r="D18" s="1"/>
      <c r="G18" s="1">
        <f>Summary!G19</f>
        <v>10232555.792246947</v>
      </c>
      <c r="H18" s="1">
        <f>'Cust. Summ.'!H18+'Demand Summ.'!H18+'Commodity Summ.'!H18</f>
        <v>6593472.8646168252</v>
      </c>
      <c r="I18" s="1">
        <f>'Cust. Summ.'!I18+'Demand Summ.'!I18+'Commodity Summ.'!I18</f>
        <v>2289445.9482295783</v>
      </c>
      <c r="J18" s="1">
        <f>'Cust. Summ.'!J18+'Demand Summ.'!J18+'Commodity Summ.'!J18</f>
        <v>36711.205993149924</v>
      </c>
      <c r="K18" s="1">
        <f>'Cust. Summ.'!K18+'Demand Summ.'!K18+'Commodity Summ.'!K18</f>
        <v>680386.69944969704</v>
      </c>
      <c r="L18" s="1">
        <f>'Cust. Summ.'!L18+'Demand Summ.'!L18+'Commodity Summ.'!L18</f>
        <v>632539.07395769726</v>
      </c>
      <c r="M18" s="1">
        <f>'Cust. Summ.'!M18+'Demand Summ.'!M18+'Commodity Summ.'!M18</f>
        <v>0</v>
      </c>
      <c r="N18" s="1">
        <f>'Cust. Summ.'!N18+'Demand Summ.'!N18+'Commodity Summ.'!N18</f>
        <v>0</v>
      </c>
      <c r="O18" s="1">
        <f>'Cust. Summ.'!O18+'Demand Summ.'!O18+'Commodity Summ.'!O18</f>
        <v>0</v>
      </c>
      <c r="P18" s="1">
        <f>'Cust. Summ.'!P18+'Demand Summ.'!P18+'Commodity Summ.'!P18</f>
        <v>0</v>
      </c>
      <c r="Q18" s="1">
        <f>'Cust. Summ.'!Q18+'Demand Summ.'!Q18+'Commodity Summ.'!Q18</f>
        <v>0</v>
      </c>
      <c r="R18" s="1">
        <f>'Cust. Summ.'!R18+'Demand Summ.'!R18+'Commodity Summ.'!R18</f>
        <v>0</v>
      </c>
      <c r="S18" s="1">
        <f>'Cust. Summ.'!S18+'Demand Summ.'!S18+'Commodity Summ.'!S18</f>
        <v>0</v>
      </c>
      <c r="T18" s="1">
        <f>'Cust. Summ.'!T18+'Demand Summ.'!T18+'Commodity Summ.'!T18</f>
        <v>0</v>
      </c>
      <c r="U18" s="1">
        <f>'Cust. Summ.'!U18+'Demand Summ.'!U18+'Commodity Summ.'!U18</f>
        <v>0</v>
      </c>
      <c r="V18" s="1">
        <f>'Cust. Summ.'!V18+'Demand Summ.'!V18+'Commodity Summ.'!V18</f>
        <v>0</v>
      </c>
      <c r="W18" s="1">
        <f>SUM(H18:V18)-G18</f>
        <v>0</v>
      </c>
      <c r="X18" s="1"/>
    </row>
    <row r="19" spans="1:44">
      <c r="A19">
        <f t="shared" si="0"/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  <c r="X19" s="1"/>
    </row>
    <row r="20" spans="1:44">
      <c r="A20">
        <f t="shared" si="0"/>
        <v>8</v>
      </c>
      <c r="C20" s="1" t="s">
        <v>434</v>
      </c>
      <c r="F20" s="1"/>
      <c r="G20" s="1">
        <f>Summary!G25</f>
        <v>10496657.164710725</v>
      </c>
      <c r="H20" s="1">
        <f>'Cust. Summ.'!H20+'Demand Summ.'!H20+'Commodity Summ.'!H20</f>
        <v>6975737.4074686021</v>
      </c>
      <c r="I20" s="1">
        <f>'Cust. Summ.'!I20+'Demand Summ.'!I20+'Commodity Summ.'!I20</f>
        <v>2047136.6573450128</v>
      </c>
      <c r="J20" s="1">
        <f>'Cust. Summ.'!J20+'Demand Summ.'!J20+'Commodity Summ.'!J20</f>
        <v>25480.923562361007</v>
      </c>
      <c r="K20" s="1">
        <f>'Cust. Summ.'!K20+'Demand Summ.'!K20+'Commodity Summ.'!K20</f>
        <v>756728.65103871399</v>
      </c>
      <c r="L20" s="1">
        <f>'Cust. Summ.'!L20+'Demand Summ.'!L20+'Commodity Summ.'!L20</f>
        <v>691573.5252960315</v>
      </c>
      <c r="M20" s="1">
        <f>'Cust. Summ.'!M20+'Demand Summ.'!M20+'Commodity Summ.'!M20</f>
        <v>0</v>
      </c>
      <c r="N20" s="1">
        <f>'Cust. Summ.'!N20+'Demand Summ.'!N20+'Commodity Summ.'!N20</f>
        <v>0</v>
      </c>
      <c r="O20" s="1">
        <f>'Cust. Summ.'!O20+'Demand Summ.'!O20+'Commodity Summ.'!O20</f>
        <v>0</v>
      </c>
      <c r="P20" s="1">
        <f>'Cust. Summ.'!P20+'Demand Summ.'!P20+'Commodity Summ.'!P20</f>
        <v>0</v>
      </c>
      <c r="Q20" s="1">
        <f>'Cust. Summ.'!Q20+'Demand Summ.'!Q20+'Commodity Summ.'!Q20</f>
        <v>0</v>
      </c>
      <c r="R20" s="1">
        <f>'Cust. Summ.'!R20+'Demand Summ.'!R20+'Commodity Summ.'!R20</f>
        <v>0</v>
      </c>
      <c r="S20" s="1">
        <f>'Cust. Summ.'!S20+'Demand Summ.'!S20+'Commodity Summ.'!S20</f>
        <v>0</v>
      </c>
      <c r="T20" s="1">
        <f>'Cust. Summ.'!T20+'Demand Summ.'!T20+'Commodity Summ.'!T20</f>
        <v>0</v>
      </c>
      <c r="U20" s="1">
        <f>'Cust. Summ.'!U20+'Demand Summ.'!U20+'Commodity Summ.'!U20</f>
        <v>0</v>
      </c>
      <c r="V20" s="1">
        <f>'Cust. Summ.'!V20+'Demand Summ.'!V20+'Commodity Summ.'!V20</f>
        <v>0</v>
      </c>
      <c r="W20" s="1">
        <f>SUM(H20:V20)-G20</f>
        <v>0</v>
      </c>
      <c r="X20" s="1"/>
    </row>
    <row r="21" spans="1:44">
      <c r="A21">
        <f t="shared" si="0"/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  <c r="X21" s="1"/>
    </row>
    <row r="22" spans="1:44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4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  <c r="X23" s="1"/>
    </row>
    <row r="24" spans="1:44">
      <c r="A24">
        <f t="shared" si="0"/>
        <v>12</v>
      </c>
      <c r="D24" s="45" t="s">
        <v>396</v>
      </c>
      <c r="G24" s="1">
        <f>+Summary!G29</f>
        <v>1260608.5836102534</v>
      </c>
      <c r="H24" s="1">
        <f>'Cust. Summ.'!H24+'Demand Summ.'!H24+'Commodity Summ.'!H24</f>
        <v>493240.05697927432</v>
      </c>
      <c r="I24" s="1">
        <f>'Cust. Summ.'!I24+'Demand Summ.'!I24+'Commodity Summ.'!I24</f>
        <v>425185.77516544663</v>
      </c>
      <c r="J24" s="1">
        <f>'Cust. Summ.'!J24+'Demand Summ.'!J24+'Commodity Summ.'!J24</f>
        <v>4301.3276526130976</v>
      </c>
      <c r="K24" s="1">
        <f>'Cust. Summ.'!K24+'Demand Summ.'!K24+'Commodity Summ.'!K24</f>
        <v>183976.44678796155</v>
      </c>
      <c r="L24" s="1">
        <f>'Cust. Summ.'!L24+'Demand Summ.'!L24+'Commodity Summ.'!L24</f>
        <v>153904.97702495716</v>
      </c>
      <c r="M24" s="1">
        <f>'Cust. Summ.'!M24+'Demand Summ.'!M24+'Commodity Summ.'!M24</f>
        <v>0</v>
      </c>
      <c r="N24" s="1">
        <f>'Cust. Summ.'!N24+'Demand Summ.'!N24+'Commodity Summ.'!N24</f>
        <v>0</v>
      </c>
      <c r="O24" s="1">
        <f>'Cust. Summ.'!O24+'Demand Summ.'!O24+'Commodity Summ.'!O24</f>
        <v>0</v>
      </c>
      <c r="P24" s="1">
        <f>'Cust. Summ.'!P24+'Demand Summ.'!P24+'Commodity Summ.'!P24</f>
        <v>0</v>
      </c>
      <c r="Q24" s="1">
        <f>'Cust. Summ.'!Q24+'Demand Summ.'!Q24+'Commodity Summ.'!Q24</f>
        <v>0</v>
      </c>
      <c r="R24" s="1">
        <f>'Cust. Summ.'!R24+'Demand Summ.'!R24+'Commodity Summ.'!R24</f>
        <v>0</v>
      </c>
      <c r="S24" s="1">
        <f>'Cust. Summ.'!S24+'Demand Summ.'!S24+'Commodity Summ.'!S24</f>
        <v>0</v>
      </c>
      <c r="T24" s="1">
        <f>'Cust. Summ.'!T24+'Demand Summ.'!T24+'Commodity Summ.'!T24</f>
        <v>0</v>
      </c>
      <c r="U24" s="1">
        <f>'Cust. Summ.'!U24+'Demand Summ.'!U24+'Commodity Summ.'!U24</f>
        <v>0</v>
      </c>
      <c r="V24" s="1">
        <f>'Cust. Summ.'!V24+'Demand Summ.'!V24+'Commodity Summ.'!V24</f>
        <v>0</v>
      </c>
      <c r="W24" s="1">
        <f>SUM(H24:V24)-G24</f>
        <v>0</v>
      </c>
      <c r="X24" s="1"/>
    </row>
    <row r="25" spans="1:44">
      <c r="A25">
        <f t="shared" si="0"/>
        <v>13</v>
      </c>
      <c r="D25" s="45" t="s">
        <v>397</v>
      </c>
      <c r="G25" s="1">
        <f>+Summary!G30</f>
        <v>5029828.2486049114</v>
      </c>
      <c r="H25" s="1">
        <f>'Cust. Summ.'!H25+'Demand Summ.'!H25+'Commodity Summ.'!H25</f>
        <v>1968027.8273473044</v>
      </c>
      <c r="I25" s="1">
        <f>'Cust. Summ.'!I25+'Demand Summ.'!I25+'Commodity Summ.'!I25</f>
        <v>1696491.2429101318</v>
      </c>
      <c r="J25" s="1">
        <f>'Cust. Summ.'!J25+'Demand Summ.'!J25+'Commodity Summ.'!J25</f>
        <v>17162.297333926257</v>
      </c>
      <c r="K25" s="1">
        <f>'Cust. Summ.'!K25+'Demand Summ.'!K25+'Commodity Summ.'!K25</f>
        <v>734066.02268396667</v>
      </c>
      <c r="L25" s="1">
        <f>'Cust. Summ.'!L25+'Demand Summ.'!L25+'Commodity Summ.'!L25</f>
        <v>614080.85832957912</v>
      </c>
      <c r="M25" s="1">
        <f>'Cust. Summ.'!M25+'Demand Summ.'!M25+'Commodity Summ.'!M25</f>
        <v>0</v>
      </c>
      <c r="N25" s="1">
        <f>'Cust. Summ.'!N25+'Demand Summ.'!N25+'Commodity Summ.'!N25</f>
        <v>0</v>
      </c>
      <c r="O25" s="1">
        <f>'Cust. Summ.'!O25+'Demand Summ.'!O25+'Commodity Summ.'!O25</f>
        <v>0</v>
      </c>
      <c r="P25" s="1">
        <f>'Cust. Summ.'!P25+'Demand Summ.'!P25+'Commodity Summ.'!P25</f>
        <v>0</v>
      </c>
      <c r="Q25" s="1">
        <f>'Cust. Summ.'!Q25+'Demand Summ.'!Q25+'Commodity Summ.'!Q25</f>
        <v>0</v>
      </c>
      <c r="R25" s="1">
        <f>'Cust. Summ.'!R25+'Demand Summ.'!R25+'Commodity Summ.'!R25</f>
        <v>0</v>
      </c>
      <c r="S25" s="1">
        <f>'Cust. Summ.'!S25+'Demand Summ.'!S25+'Commodity Summ.'!S25</f>
        <v>0</v>
      </c>
      <c r="T25" s="1">
        <f>'Cust. Summ.'!T25+'Demand Summ.'!T25+'Commodity Summ.'!T25</f>
        <v>0</v>
      </c>
      <c r="U25" s="1">
        <f>'Cust. Summ.'!U25+'Demand Summ.'!U25+'Commodity Summ.'!U25</f>
        <v>0</v>
      </c>
      <c r="V25" s="1">
        <f>'Cust. Summ.'!V25+'Demand Summ.'!V25+'Commodity Summ.'!V25</f>
        <v>0</v>
      </c>
      <c r="W25" s="1">
        <f>SUM(H25:V25)-G25</f>
        <v>0</v>
      </c>
      <c r="X25" s="1"/>
    </row>
    <row r="26" spans="1:44">
      <c r="A26">
        <f t="shared" si="0"/>
        <v>14</v>
      </c>
      <c r="D26" t="s">
        <v>165</v>
      </c>
      <c r="G26" s="1">
        <f>Summary!G31</f>
        <v>0</v>
      </c>
      <c r="H26" s="1">
        <f>'Cust. Summ.'!H26+'Demand Summ.'!H27+'Commodity Summ.'!H27</f>
        <v>0</v>
      </c>
      <c r="I26" s="1">
        <f>'Cust. Summ.'!I26+'Demand Summ.'!I27+'Commodity Summ.'!I27</f>
        <v>0</v>
      </c>
      <c r="J26" s="1">
        <f>'Cust. Summ.'!J26+'Demand Summ.'!J27+'Commodity Summ.'!J27</f>
        <v>0</v>
      </c>
      <c r="K26" s="1">
        <f>'Cust. Summ.'!K26+'Demand Summ.'!K27+'Commodity Summ.'!K27</f>
        <v>0</v>
      </c>
      <c r="L26" s="1">
        <f>'Cust. Summ.'!L26+'Demand Summ.'!L27+'Commodity Summ.'!L27</f>
        <v>0</v>
      </c>
      <c r="M26" s="1">
        <f>'Cust. Summ.'!M26+'Demand Summ.'!M27+'Commodity Summ.'!M27</f>
        <v>0</v>
      </c>
      <c r="N26" s="1">
        <f>'Cust. Summ.'!N26+'Demand Summ.'!N27+'Commodity Summ.'!N27</f>
        <v>0</v>
      </c>
      <c r="O26" s="1">
        <f>'Cust. Summ.'!O26+'Demand Summ.'!O27+'Commodity Summ.'!O27</f>
        <v>0</v>
      </c>
      <c r="P26" s="1">
        <f>'Cust. Summ.'!P26+'Demand Summ.'!P27+'Commodity Summ.'!P27</f>
        <v>0</v>
      </c>
      <c r="Q26" s="1">
        <f>'Cust. Summ.'!Q26+'Demand Summ.'!Q27+'Commodity Summ.'!Q27</f>
        <v>0</v>
      </c>
      <c r="R26" s="1">
        <f>'Cust. Summ.'!R26+'Demand Summ.'!R27+'Commodity Summ.'!R27</f>
        <v>0</v>
      </c>
      <c r="S26" s="1">
        <f>'Cust. Summ.'!S26+'Demand Summ.'!S27+'Commodity Summ.'!S27</f>
        <v>0</v>
      </c>
      <c r="T26" s="1">
        <f>'Cust. Summ.'!T26+'Demand Summ.'!T27+'Commodity Summ.'!T27</f>
        <v>0</v>
      </c>
      <c r="U26" s="1">
        <f>'Cust. Summ.'!U26+'Demand Summ.'!U27+'Commodity Summ.'!U27</f>
        <v>0</v>
      </c>
      <c r="V26" s="1">
        <f>'Cust. Summ.'!V26+'Demand Summ.'!V27+'Commodity Summ.'!V27</f>
        <v>0</v>
      </c>
      <c r="W26" s="1">
        <f>SUM(H26:V26)-G26</f>
        <v>0</v>
      </c>
      <c r="X26" s="1"/>
    </row>
    <row r="27" spans="1:44">
      <c r="A27">
        <f t="shared" si="0"/>
        <v>15</v>
      </c>
      <c r="D27" t="s">
        <v>144</v>
      </c>
      <c r="G27" s="1">
        <f>Summary!G32</f>
        <v>0</v>
      </c>
      <c r="H27" s="1">
        <f>'Cust. Summ.'!H27+'Demand Summ.'!H28+'Commodity Summ.'!H28</f>
        <v>0</v>
      </c>
      <c r="I27" s="1">
        <f>'Cust. Summ.'!I27+'Demand Summ.'!I28+'Commodity Summ.'!I28</f>
        <v>0</v>
      </c>
      <c r="J27" s="1">
        <f>'Cust. Summ.'!J27+'Demand Summ.'!J28+'Commodity Summ.'!J28</f>
        <v>0</v>
      </c>
      <c r="K27" s="1">
        <f>'Cust. Summ.'!K27+'Demand Summ.'!K28+'Commodity Summ.'!K28</f>
        <v>0</v>
      </c>
      <c r="L27" s="1">
        <f>'Cust. Summ.'!L27+'Demand Summ.'!L28+'Commodity Summ.'!L28</f>
        <v>0</v>
      </c>
      <c r="M27" s="1">
        <f>'Cust. Summ.'!M27+'Demand Summ.'!M28+'Commodity Summ.'!M28</f>
        <v>0</v>
      </c>
      <c r="N27" s="1">
        <f>'Cust. Summ.'!N27+'Demand Summ.'!N28+'Commodity Summ.'!N28</f>
        <v>0</v>
      </c>
      <c r="O27" s="1">
        <f>'Cust. Summ.'!O27+'Demand Summ.'!O28+'Commodity Summ.'!O28</f>
        <v>0</v>
      </c>
      <c r="P27" s="1">
        <f>'Cust. Summ.'!P27+'Demand Summ.'!P28+'Commodity Summ.'!P28</f>
        <v>0</v>
      </c>
      <c r="Q27" s="1">
        <f>'Cust. Summ.'!Q27+'Demand Summ.'!Q28+'Commodity Summ.'!Q28</f>
        <v>0</v>
      </c>
      <c r="R27" s="1">
        <f>'Cust. Summ.'!R27+'Demand Summ.'!R28+'Commodity Summ.'!R28</f>
        <v>0</v>
      </c>
      <c r="S27" s="1">
        <f>'Cust. Summ.'!S27+'Demand Summ.'!S28+'Commodity Summ.'!S28</f>
        <v>0</v>
      </c>
      <c r="T27" s="1">
        <f>'Cust. Summ.'!T27+'Demand Summ.'!T28+'Commodity Summ.'!T28</f>
        <v>0</v>
      </c>
      <c r="U27" s="1">
        <f>'Cust. Summ.'!U27+'Demand Summ.'!U28+'Commodity Summ.'!U28</f>
        <v>0</v>
      </c>
      <c r="V27" s="1">
        <f>'Cust. Summ.'!V27+'Demand Summ.'!V28+'Commodity Summ.'!V28</f>
        <v>0</v>
      </c>
      <c r="W27" s="1">
        <f>SUM(H27:V27)-G27</f>
        <v>0</v>
      </c>
      <c r="X27" s="1"/>
    </row>
    <row r="28" spans="1:4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</row>
    <row r="29" spans="1:44">
      <c r="A29">
        <f>A28+1</f>
        <v>17</v>
      </c>
      <c r="C29" t="s">
        <v>145</v>
      </c>
      <c r="G29" s="1">
        <f>Summary!G34</f>
        <v>6290436.8322151648</v>
      </c>
      <c r="H29" s="1">
        <f t="shared" ref="H29:V29" si="1">SUM(H24:H27)</f>
        <v>2461267.8843265786</v>
      </c>
      <c r="I29" s="1">
        <f t="shared" si="1"/>
        <v>2121677.0180755784</v>
      </c>
      <c r="J29" s="1">
        <f t="shared" si="1"/>
        <v>21463.624986539355</v>
      </c>
      <c r="K29" s="1">
        <f t="shared" si="1"/>
        <v>918042.4694719282</v>
      </c>
      <c r="L29" s="1">
        <f t="shared" si="1"/>
        <v>767985.83535453631</v>
      </c>
      <c r="M29" s="1">
        <f t="shared" si="1"/>
        <v>0</v>
      </c>
      <c r="N29" s="1">
        <f t="shared" si="1"/>
        <v>0</v>
      </c>
      <c r="O29" s="1">
        <f t="shared" si="1"/>
        <v>0</v>
      </c>
      <c r="P29" s="1">
        <f t="shared" si="1"/>
        <v>0</v>
      </c>
      <c r="Q29" s="1">
        <f t="shared" si="1"/>
        <v>0</v>
      </c>
      <c r="R29" s="1">
        <f t="shared" si="1"/>
        <v>0</v>
      </c>
      <c r="S29" s="1">
        <f t="shared" si="1"/>
        <v>0</v>
      </c>
      <c r="T29" s="1">
        <f t="shared" si="1"/>
        <v>0</v>
      </c>
      <c r="U29" s="1">
        <f t="shared" si="1"/>
        <v>0</v>
      </c>
      <c r="V29" s="1">
        <f t="shared" si="1"/>
        <v>0</v>
      </c>
      <c r="W29" s="1">
        <f>SUM(H29:V29)-G29</f>
        <v>0</v>
      </c>
    </row>
    <row r="30" spans="1:44">
      <c r="A30">
        <f>A29+1</f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44">
      <c r="A31">
        <f>A30+1</f>
        <v>19</v>
      </c>
      <c r="B31" s="1"/>
      <c r="C31" s="1" t="s">
        <v>184</v>
      </c>
      <c r="D31" s="1"/>
      <c r="G31" s="1">
        <f>+Summary!G13</f>
        <v>173466922.94966951</v>
      </c>
      <c r="H31" s="1">
        <f t="shared" ref="H31:V31" si="2">SUM(H15:H18)+H29</f>
        <v>102601270.93278188</v>
      </c>
      <c r="I31" s="1">
        <f t="shared" si="2"/>
        <v>53906868.778570302</v>
      </c>
      <c r="J31" s="1">
        <f t="shared" si="2"/>
        <v>1178527.3175615985</v>
      </c>
      <c r="K31" s="1">
        <f t="shared" si="2"/>
        <v>8396097.8463500068</v>
      </c>
      <c r="L31" s="1">
        <f t="shared" si="2"/>
        <v>7384158.0744057037</v>
      </c>
      <c r="M31" s="1">
        <f t="shared" si="2"/>
        <v>0</v>
      </c>
      <c r="N31" s="1">
        <f t="shared" si="2"/>
        <v>0</v>
      </c>
      <c r="O31" s="1">
        <f t="shared" si="2"/>
        <v>0</v>
      </c>
      <c r="P31" s="1">
        <f t="shared" si="2"/>
        <v>0</v>
      </c>
      <c r="Q31" s="1">
        <f t="shared" si="2"/>
        <v>0</v>
      </c>
      <c r="R31" s="1">
        <f t="shared" si="2"/>
        <v>0</v>
      </c>
      <c r="S31" s="1">
        <f t="shared" si="2"/>
        <v>0</v>
      </c>
      <c r="T31" s="1">
        <f t="shared" si="2"/>
        <v>0</v>
      </c>
      <c r="U31" s="1">
        <f t="shared" si="2"/>
        <v>0</v>
      </c>
      <c r="V31" s="1">
        <f t="shared" si="2"/>
        <v>0</v>
      </c>
      <c r="W31" s="1">
        <f>SUM(H31:V31)-G31</f>
        <v>0</v>
      </c>
      <c r="X31" s="1"/>
    </row>
    <row r="32" spans="1:44">
      <c r="A32">
        <f t="shared" ref="A32:A45" si="3"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>
      <c r="A33">
        <f t="shared" si="3"/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>
      <c r="A34">
        <f t="shared" si="3"/>
        <v>22</v>
      </c>
      <c r="B34" s="1"/>
      <c r="C34" s="1" t="s">
        <v>170</v>
      </c>
      <c r="D34" s="1"/>
      <c r="E34" s="36"/>
      <c r="F34" s="36"/>
      <c r="G34" s="1">
        <f>Summary!G45</f>
        <v>16245180.252018008</v>
      </c>
      <c r="H34" s="1">
        <f>+'Cust. Summ.'!H36+'Demand Summ.'!H34+'Commodity Summ.'!H36</f>
        <v>15967256.250692582</v>
      </c>
      <c r="I34" s="1">
        <f>+'Cust. Summ.'!I36+'Demand Summ.'!I34+'Commodity Summ.'!I36</f>
        <v>476476.55254658242</v>
      </c>
      <c r="J34" s="1">
        <f>+'Cust. Summ.'!J36+'Demand Summ.'!J34+'Commodity Summ.'!J36</f>
        <v>20805.724193978902</v>
      </c>
      <c r="K34" s="1">
        <f>+'Cust. Summ.'!K36+'Demand Summ.'!K34+'Commodity Summ.'!K36</f>
        <v>-226221.01928043691</v>
      </c>
      <c r="L34" s="1">
        <f>+'Cust. Summ.'!L36+'Demand Summ.'!L34+'Commodity Summ.'!L36</f>
        <v>6862.7438653273275</v>
      </c>
      <c r="M34" s="1">
        <f>+'Cust. Summ.'!M36+'Demand Summ.'!M34+'Commodity Summ.'!M36</f>
        <v>0</v>
      </c>
      <c r="N34" s="1">
        <f>+'Cust. Summ.'!N36+'Demand Summ.'!N34+'Commodity Summ.'!N36</f>
        <v>0</v>
      </c>
      <c r="O34" s="1">
        <f>+'Cust. Summ.'!O36+'Demand Summ.'!O34+'Commodity Summ.'!O36</f>
        <v>0</v>
      </c>
      <c r="P34" s="1">
        <f>+'Cust. Summ.'!P36+'Demand Summ.'!P34+'Commodity Summ.'!P36</f>
        <v>0</v>
      </c>
      <c r="Q34" s="1">
        <f>+'Cust. Summ.'!Q36+'Demand Summ.'!Q34+'Commodity Summ.'!Q36</f>
        <v>0</v>
      </c>
      <c r="R34" s="1">
        <f>+'Cust. Summ.'!R36+'Demand Summ.'!R34+'Commodity Summ.'!R36</f>
        <v>0</v>
      </c>
      <c r="S34" s="1">
        <f>+'Cust. Summ.'!S36+'Demand Summ.'!S34+'Commodity Summ.'!S36</f>
        <v>0</v>
      </c>
      <c r="T34" s="1">
        <f>+'Cust. Summ.'!T36+'Demand Summ.'!T34+'Commodity Summ.'!T36</f>
        <v>0</v>
      </c>
      <c r="U34" s="1">
        <f>+'Cust. Summ.'!U36+'Demand Summ.'!U34+'Commodity Summ.'!U36</f>
        <v>0</v>
      </c>
      <c r="V34" s="1">
        <f>+'Cust. Summ.'!V36+'Demand Summ.'!V34+'Commodity Summ.'!V36</f>
        <v>0</v>
      </c>
      <c r="W34" s="1">
        <f>SUM(H34:V34)-G34</f>
        <v>2.6077032089233398E-8</v>
      </c>
      <c r="X34" s="1"/>
    </row>
    <row r="35" spans="1:44">
      <c r="A35">
        <f t="shared" si="3"/>
        <v>23</v>
      </c>
      <c r="C35" t="s">
        <v>163</v>
      </c>
      <c r="G35" s="1">
        <f>Summary!G47</f>
        <v>5400629.5441418951</v>
      </c>
      <c r="H35" s="1">
        <f>+'Cust. Summ.'!H37+'Demand Summ.'!H35+'Commodity Summ.'!H37</f>
        <v>5308235.0893375073</v>
      </c>
      <c r="I35" s="1">
        <f>+'Cust. Summ.'!I37+'Demand Summ.'!I35+'Commodity Summ.'!I37</f>
        <v>158402.26497051609</v>
      </c>
      <c r="J35" s="1">
        <f>+'Cust. Summ.'!J37+'Demand Summ.'!J35+'Commodity Summ.'!J37</f>
        <v>6916.7597420356242</v>
      </c>
      <c r="K35" s="1">
        <f>+'Cust. Summ.'!K37+'Demand Summ.'!K35+'Commodity Summ.'!K37</f>
        <v>-75206.055043929402</v>
      </c>
      <c r="L35" s="1">
        <f>+'Cust. Summ.'!L37+'Demand Summ.'!L35+'Commodity Summ.'!L37</f>
        <v>2281.4851357750304</v>
      </c>
      <c r="M35" s="1">
        <f>+'Cust. Summ.'!M37+'Demand Summ.'!M35+'Commodity Summ.'!M37</f>
        <v>0</v>
      </c>
      <c r="N35" s="1">
        <f>+'Cust. Summ.'!N37+'Demand Summ.'!N35+'Commodity Summ.'!N37</f>
        <v>0</v>
      </c>
      <c r="O35" s="1">
        <f>+'Cust. Summ.'!O37+'Demand Summ.'!O35+'Commodity Summ.'!O37</f>
        <v>0</v>
      </c>
      <c r="P35" s="1">
        <f>+'Cust. Summ.'!P37+'Demand Summ.'!P35+'Commodity Summ.'!P37</f>
        <v>0</v>
      </c>
      <c r="Q35" s="1">
        <f>+'Cust. Summ.'!Q37+'Demand Summ.'!Q35+'Commodity Summ.'!Q37</f>
        <v>0</v>
      </c>
      <c r="R35" s="1">
        <f>+'Cust. Summ.'!R37+'Demand Summ.'!R35+'Commodity Summ.'!R37</f>
        <v>0</v>
      </c>
      <c r="S35" s="1">
        <f>+'Cust. Summ.'!S37+'Demand Summ.'!S35+'Commodity Summ.'!S37</f>
        <v>0</v>
      </c>
      <c r="T35" s="1">
        <f>+'Cust. Summ.'!T37+'Demand Summ.'!T35+'Commodity Summ.'!T37</f>
        <v>0</v>
      </c>
      <c r="U35" s="1">
        <f>+'Cust. Summ.'!U37+'Demand Summ.'!U35+'Commodity Summ.'!U37</f>
        <v>0</v>
      </c>
      <c r="V35" s="1">
        <f>+'Cust. Summ.'!V37+'Demand Summ.'!V35+'Commodity Summ.'!V37</f>
        <v>0</v>
      </c>
      <c r="W35" s="1">
        <f>SUM(H35:V35)-G35</f>
        <v>9.3132257461547852E-9</v>
      </c>
      <c r="X35" s="1"/>
    </row>
    <row r="36" spans="1:44">
      <c r="A36">
        <f t="shared" si="3"/>
        <v>24</v>
      </c>
      <c r="C36" t="s">
        <v>436</v>
      </c>
      <c r="G36" s="1">
        <f>Summary!G46</f>
        <v>152588.79010384626</v>
      </c>
      <c r="H36" s="1">
        <f>+'Cust. Summ.'!H38+'Demand Summ.'!H36+'Commodity Summ.'!H38</f>
        <v>149978.28739195431</v>
      </c>
      <c r="I36" s="1">
        <f>+'Cust. Summ.'!I38+'Demand Summ.'!I36+'Commodity Summ.'!I38</f>
        <v>4475.4800832021028</v>
      </c>
      <c r="J36" s="1">
        <f>+'Cust. Summ.'!J38+'Demand Summ.'!J36+'Commodity Summ.'!J38</f>
        <v>195.42536510785669</v>
      </c>
      <c r="K36" s="1">
        <f>+'Cust. Summ.'!K38+'Demand Summ.'!K36+'Commodity Summ.'!K38</f>
        <v>-2124.8635652271532</v>
      </c>
      <c r="L36" s="1">
        <f>+'Cust. Summ.'!L38+'Demand Summ.'!L36+'Commodity Summ.'!L38</f>
        <v>64.460828809382406</v>
      </c>
      <c r="M36" s="1">
        <f>+'Cust. Summ.'!M38+'Demand Summ.'!M36+'Commodity Summ.'!M38</f>
        <v>0</v>
      </c>
      <c r="N36" s="1">
        <f>+'Cust. Summ.'!N38+'Demand Summ.'!N36+'Commodity Summ.'!N38</f>
        <v>0</v>
      </c>
      <c r="O36" s="1">
        <f>+'Cust. Summ.'!O38+'Demand Summ.'!O36+'Commodity Summ.'!O38</f>
        <v>0</v>
      </c>
      <c r="P36" s="1">
        <f>+'Cust. Summ.'!P38+'Demand Summ.'!P36+'Commodity Summ.'!P38</f>
        <v>0</v>
      </c>
      <c r="Q36" s="1">
        <f>+'Cust. Summ.'!Q38+'Demand Summ.'!Q36+'Commodity Summ.'!Q38</f>
        <v>0</v>
      </c>
      <c r="R36" s="1">
        <f>+'Cust. Summ.'!R38+'Demand Summ.'!R36+'Commodity Summ.'!R38</f>
        <v>0</v>
      </c>
      <c r="S36" s="1">
        <f>+'Cust. Summ.'!S38+'Demand Summ.'!S36+'Commodity Summ.'!S38</f>
        <v>0</v>
      </c>
      <c r="T36" s="1">
        <f>+'Cust. Summ.'!T38+'Demand Summ.'!T36+'Commodity Summ.'!T38</f>
        <v>0</v>
      </c>
      <c r="U36" s="1">
        <f>+'Cust. Summ.'!U38+'Demand Summ.'!U36+'Commodity Summ.'!U38</f>
        <v>0</v>
      </c>
      <c r="V36" s="1">
        <f>+'Cust. Summ.'!V38+'Demand Summ.'!V36+'Commodity Summ.'!V38</f>
        <v>0</v>
      </c>
      <c r="W36" s="1">
        <f>SUM(H36:V36)-G36</f>
        <v>2.3283064365386963E-10</v>
      </c>
      <c r="X36" s="1"/>
    </row>
    <row r="37" spans="1:44">
      <c r="A37">
        <f t="shared" si="3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3"/>
        <v>26</v>
      </c>
      <c r="B38" s="1"/>
      <c r="C38" s="1" t="s">
        <v>182</v>
      </c>
      <c r="D38" s="1"/>
      <c r="G38" s="1">
        <f>Summary!G48</f>
        <v>195265321.53593326</v>
      </c>
      <c r="H38" s="1">
        <f>'Cust. Summ.'!H40+'Demand Summ.'!H38+'Commodity Summ.'!H40</f>
        <v>124026740.56020392</v>
      </c>
      <c r="I38" s="1">
        <f>'Cust. Summ.'!I40+'Demand Summ.'!I38+'Commodity Summ.'!I40</f>
        <v>54546223.076170594</v>
      </c>
      <c r="J38" s="1">
        <f>'Cust. Summ.'!J40+'Demand Summ.'!J38+'Commodity Summ.'!J40</f>
        <v>1206445.2268627209</v>
      </c>
      <c r="K38" s="1">
        <f>'Cust. Summ.'!K40+'Demand Summ.'!K38+'Commodity Summ.'!K40</f>
        <v>8092545.908460414</v>
      </c>
      <c r="L38" s="1">
        <f>'Cust. Summ.'!L40+'Demand Summ.'!L38+'Commodity Summ.'!L40</f>
        <v>7393366.7642356139</v>
      </c>
      <c r="M38" s="1">
        <f>'Cust. Summ.'!M40+'Demand Summ.'!M38+'Commodity Summ.'!M40</f>
        <v>0</v>
      </c>
      <c r="N38" s="1">
        <f>'Cust. Summ.'!N40+'Demand Summ.'!N38+'Commodity Summ.'!N40</f>
        <v>0</v>
      </c>
      <c r="O38" s="1">
        <f>'Cust. Summ.'!O40+'Demand Summ.'!O38+'Commodity Summ.'!O40</f>
        <v>0</v>
      </c>
      <c r="P38" s="1">
        <f>'Cust. Summ.'!P40+'Demand Summ.'!P38+'Commodity Summ.'!P40</f>
        <v>0</v>
      </c>
      <c r="Q38" s="1">
        <f>'Cust. Summ.'!Q40+'Demand Summ.'!Q38+'Commodity Summ.'!Q40</f>
        <v>0</v>
      </c>
      <c r="R38" s="1">
        <f>'Cust. Summ.'!R40+'Demand Summ.'!R38+'Commodity Summ.'!R40</f>
        <v>0</v>
      </c>
      <c r="S38" s="1">
        <f>'Cust. Summ.'!S40+'Demand Summ.'!S38+'Commodity Summ.'!S40</f>
        <v>0</v>
      </c>
      <c r="T38" s="1">
        <f>'Cust. Summ.'!T40+'Demand Summ.'!T38+'Commodity Summ.'!T40</f>
        <v>0</v>
      </c>
      <c r="U38" s="1">
        <f>'Cust. Summ.'!U40+'Demand Summ.'!U38+'Commodity Summ.'!U40</f>
        <v>0</v>
      </c>
      <c r="V38" s="1">
        <f>'Cust. Summ.'!V40+'Demand Summ.'!V38+'Commodity Summ.'!V40</f>
        <v>0</v>
      </c>
      <c r="W38" s="1">
        <f>SUM(H38:V38)-G38</f>
        <v>0</v>
      </c>
      <c r="X38" s="1"/>
    </row>
    <row r="39" spans="1:44">
      <c r="A39">
        <f t="shared" si="3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4">
      <c r="A40">
        <f t="shared" si="3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4">
      <c r="A41">
        <f t="shared" si="3"/>
        <v>29</v>
      </c>
      <c r="B41" s="1"/>
      <c r="C41" s="1" t="s">
        <v>174</v>
      </c>
      <c r="D41" s="1"/>
      <c r="E41" s="36"/>
      <c r="F41" s="36"/>
      <c r="G41" s="1">
        <f>Summary!G56</f>
        <v>16243797.964420078</v>
      </c>
      <c r="H41" s="1">
        <f>'Cust. Summ.'!H45+'Demand Summ.'!H41+'Commodity Summ.'!H45</f>
        <v>9864869.9026446901</v>
      </c>
      <c r="I41" s="1">
        <f>'Cust. Summ.'!I45+'Demand Summ.'!I41+'Commodity Summ.'!I45</f>
        <v>4085768.2718219366</v>
      </c>
      <c r="J41" s="1">
        <f>'Cust. Summ.'!J45+'Demand Summ.'!J41+'Commodity Summ.'!J45</f>
        <v>58763.062324221668</v>
      </c>
      <c r="K41" s="1">
        <f>'Cust. Summ.'!K45+'Demand Summ.'!K41+'Commodity Summ.'!K45</f>
        <v>1155337.2811842579</v>
      </c>
      <c r="L41" s="1">
        <f>'Cust. Summ.'!L45+'Demand Summ.'!L41+'Commodity Summ.'!L45</f>
        <v>1079059.4464449766</v>
      </c>
      <c r="M41" s="1">
        <f>'Cust. Summ.'!M45+'Demand Summ.'!M41+'Commodity Summ.'!M45</f>
        <v>0</v>
      </c>
      <c r="N41" s="1">
        <f>'Cust. Summ.'!N45+'Demand Summ.'!N41+'Commodity Summ.'!N45</f>
        <v>0</v>
      </c>
      <c r="O41" s="1">
        <f>'Cust. Summ.'!O45+'Demand Summ.'!O41+'Commodity Summ.'!O45</f>
        <v>0</v>
      </c>
      <c r="P41" s="1">
        <f>'Cust. Summ.'!P45+'Demand Summ.'!P41+'Commodity Summ.'!P45</f>
        <v>0</v>
      </c>
      <c r="Q41" s="1">
        <f>'Cust. Summ.'!Q45+'Demand Summ.'!Q41+'Commodity Summ.'!Q45</f>
        <v>0</v>
      </c>
      <c r="R41" s="1">
        <f>'Cust. Summ.'!R45+'Demand Summ.'!R41+'Commodity Summ.'!R45</f>
        <v>0</v>
      </c>
      <c r="S41" s="1">
        <f>'Cust. Summ.'!S45+'Demand Summ.'!S41+'Commodity Summ.'!S45</f>
        <v>0</v>
      </c>
      <c r="T41" s="1">
        <f>'Cust. Summ.'!T45+'Demand Summ.'!T41+'Commodity Summ.'!T45</f>
        <v>0</v>
      </c>
      <c r="U41" s="1">
        <f>'Cust. Summ.'!U45+'Demand Summ.'!U41+'Commodity Summ.'!U45</f>
        <v>0</v>
      </c>
      <c r="V41" s="1">
        <f>'Cust. Summ.'!V45+'Demand Summ.'!V41+'Commodity Summ.'!V45</f>
        <v>0</v>
      </c>
      <c r="W41" s="1">
        <f>SUM(H41:V41)-G41</f>
        <v>0</v>
      </c>
      <c r="X41" s="1"/>
    </row>
    <row r="42" spans="1:44">
      <c r="A42">
        <f t="shared" si="3"/>
        <v>30</v>
      </c>
      <c r="C42" t="s">
        <v>163</v>
      </c>
      <c r="G42" s="1">
        <f>Summary!G58</f>
        <v>5400170.0094907517</v>
      </c>
      <c r="H42" s="1">
        <f>'Cust. Summ.'!H46+'Demand Summ.'!H42+'Commodity Summ.'!H46</f>
        <v>3279527.0362556297</v>
      </c>
      <c r="I42" s="1">
        <f>'Cust. Summ.'!I46+'Demand Summ.'!I42+'Commodity Summ.'!I46</f>
        <v>1358293.3828375393</v>
      </c>
      <c r="J42" s="1">
        <f>'Cust. Summ.'!J46+'Demand Summ.'!J42+'Commodity Summ.'!J46</f>
        <v>19535.488407586017</v>
      </c>
      <c r="K42" s="1">
        <f>'Cust. Summ.'!K46+'Demand Summ.'!K42+'Commodity Summ.'!K46</f>
        <v>384086.14477744495</v>
      </c>
      <c r="L42" s="1">
        <f>'Cust. Summ.'!L46+'Demand Summ.'!L42+'Commodity Summ.'!L46</f>
        <v>358727.95721255388</v>
      </c>
      <c r="M42" s="1">
        <f>'Cust. Summ.'!M46+'Demand Summ.'!M42+'Commodity Summ.'!M46</f>
        <v>0</v>
      </c>
      <c r="N42" s="1">
        <f>'Cust. Summ.'!N46+'Demand Summ.'!N42+'Commodity Summ.'!N46</f>
        <v>0</v>
      </c>
      <c r="O42" s="1">
        <f>'Cust. Summ.'!O46+'Demand Summ.'!O42+'Commodity Summ.'!O46</f>
        <v>0</v>
      </c>
      <c r="P42" s="1">
        <f>'Cust. Summ.'!P46+'Demand Summ.'!P42+'Commodity Summ.'!P46</f>
        <v>0</v>
      </c>
      <c r="Q42" s="1">
        <f>'Cust. Summ.'!Q46+'Demand Summ.'!Q42+'Commodity Summ.'!Q46</f>
        <v>0</v>
      </c>
      <c r="R42" s="1">
        <f>'Cust. Summ.'!R46+'Demand Summ.'!R42+'Commodity Summ.'!R46</f>
        <v>0</v>
      </c>
      <c r="S42" s="1">
        <f>'Cust. Summ.'!S46+'Demand Summ.'!S42+'Commodity Summ.'!S46</f>
        <v>0</v>
      </c>
      <c r="T42" s="1">
        <f>'Cust. Summ.'!T46+'Demand Summ.'!T42+'Commodity Summ.'!T46</f>
        <v>0</v>
      </c>
      <c r="U42" s="1">
        <f>'Cust. Summ.'!U46+'Demand Summ.'!U42+'Commodity Summ.'!U46</f>
        <v>0</v>
      </c>
      <c r="V42" s="1">
        <f>'Cust. Summ.'!V46+'Demand Summ.'!V42+'Commodity Summ.'!V46</f>
        <v>0</v>
      </c>
      <c r="W42" s="1">
        <f>SUM(H42:V42)-G42</f>
        <v>0</v>
      </c>
      <c r="X42" s="1"/>
    </row>
    <row r="43" spans="1:44">
      <c r="A43">
        <f t="shared" si="3"/>
        <v>31</v>
      </c>
      <c r="C43" t="s">
        <v>436</v>
      </c>
      <c r="G43" s="1">
        <f>Summary!G57</f>
        <v>152575.8064626141</v>
      </c>
      <c r="H43" s="1">
        <f>+'Cust. Summ.'!H47+'Demand Summ.'!H43+'Commodity Summ.'!H47</f>
        <v>92659.394332630647</v>
      </c>
      <c r="I43" s="1">
        <f>+'Cust. Summ.'!I47+'Demand Summ.'!I43+'Commodity Summ.'!I47</f>
        <v>38377.071080177571</v>
      </c>
      <c r="J43" s="1">
        <f>+'Cust. Summ.'!J47+'Demand Summ.'!J43+'Commodity Summ.'!J47</f>
        <v>551.95352983147404</v>
      </c>
      <c r="K43" s="1">
        <f>+'Cust. Summ.'!K47+'Demand Summ.'!K43+'Commodity Summ.'!K47</f>
        <v>10851.927474050273</v>
      </c>
      <c r="L43" s="1">
        <f>+'Cust. Summ.'!L47+'Demand Summ.'!L43+'Commodity Summ.'!L47</f>
        <v>10135.460045924183</v>
      </c>
      <c r="M43" s="1">
        <f>+'Cust. Summ.'!M47+'Demand Summ.'!M43+'Commodity Summ.'!M47</f>
        <v>0</v>
      </c>
      <c r="N43" s="1">
        <f>+'Cust. Summ.'!N47+'Demand Summ.'!N43+'Commodity Summ.'!N47</f>
        <v>0</v>
      </c>
      <c r="O43" s="1">
        <f>+'Cust. Summ.'!O47+'Demand Summ.'!O43+'Commodity Summ.'!O47</f>
        <v>0</v>
      </c>
      <c r="P43" s="1">
        <f>+'Cust. Summ.'!P47+'Demand Summ.'!P43+'Commodity Summ.'!P47</f>
        <v>0</v>
      </c>
      <c r="Q43" s="1">
        <f>+'Cust. Summ.'!Q47+'Demand Summ.'!Q43+'Commodity Summ.'!Q47</f>
        <v>0</v>
      </c>
      <c r="R43" s="1">
        <f>+'Cust. Summ.'!R47+'Demand Summ.'!R43+'Commodity Summ.'!R47</f>
        <v>0</v>
      </c>
      <c r="S43" s="1">
        <f>+'Cust. Summ.'!S47+'Demand Summ.'!S43+'Commodity Summ.'!S47</f>
        <v>0</v>
      </c>
      <c r="T43" s="1">
        <f>+'Cust. Summ.'!T47+'Demand Summ.'!T43+'Commodity Summ.'!T47</f>
        <v>0</v>
      </c>
      <c r="U43" s="1">
        <f>+'Cust. Summ.'!U47+'Demand Summ.'!U43+'Commodity Summ.'!U47</f>
        <v>0</v>
      </c>
      <c r="V43" s="1">
        <f>+'Cust. Summ.'!V47+'Demand Summ.'!V43+'Commodity Summ.'!V47</f>
        <v>0</v>
      </c>
      <c r="W43" s="1">
        <f>SUM(H43:V43)-G43</f>
        <v>0</v>
      </c>
      <c r="X43" s="1"/>
    </row>
    <row r="44" spans="1:44">
      <c r="A44">
        <f t="shared" si="3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>
      <c r="A45">
        <f t="shared" si="3"/>
        <v>33</v>
      </c>
      <c r="B45" s="1"/>
      <c r="C45" s="1" t="s">
        <v>183</v>
      </c>
      <c r="D45" s="1"/>
      <c r="G45" s="1">
        <f>Summary!G59</f>
        <v>195263466.73004296</v>
      </c>
      <c r="H45" s="1">
        <f>'Cust. Summ.'!H49+'Demand Summ.'!H45+'Commodity Summ.'!H49</f>
        <v>115838327.26601481</v>
      </c>
      <c r="I45" s="1">
        <f>'Cust. Summ.'!I49+'Demand Summ.'!I45+'Commodity Summ.'!I49</f>
        <v>59389307.504309952</v>
      </c>
      <c r="J45" s="1">
        <f>'Cust. Summ.'!J49+'Demand Summ.'!J45+'Commodity Summ.'!J49</f>
        <v>1257377.8218232377</v>
      </c>
      <c r="K45" s="1">
        <f>'Cust. Summ.'!K49+'Demand Summ.'!K45+'Commodity Summ.'!K49</f>
        <v>9946373.1997857615</v>
      </c>
      <c r="L45" s="1">
        <f>'Cust. Summ.'!L49+'Demand Summ.'!L45+'Commodity Summ.'!L49</f>
        <v>8832080.9381091576</v>
      </c>
      <c r="M45" s="1">
        <f>'Cust. Summ.'!M49+'Demand Summ.'!M45+'Commodity Summ.'!M49</f>
        <v>0</v>
      </c>
      <c r="N45" s="1">
        <f>'Cust. Summ.'!N49+'Demand Summ.'!N45+'Commodity Summ.'!N49</f>
        <v>0</v>
      </c>
      <c r="O45" s="1">
        <f>'Cust. Summ.'!O49+'Demand Summ.'!O45+'Commodity Summ.'!O49</f>
        <v>0</v>
      </c>
      <c r="P45" s="1">
        <f>'Cust. Summ.'!P49+'Demand Summ.'!P45+'Commodity Summ.'!P49</f>
        <v>0</v>
      </c>
      <c r="Q45" s="1">
        <f>'Cust. Summ.'!Q49+'Demand Summ.'!Q45+'Commodity Summ.'!Q49</f>
        <v>0</v>
      </c>
      <c r="R45" s="1">
        <f>'Cust. Summ.'!R49+'Demand Summ.'!R45+'Commodity Summ.'!R49</f>
        <v>0</v>
      </c>
      <c r="S45" s="1">
        <f>'Cust. Summ.'!S49+'Demand Summ.'!S45+'Commodity Summ.'!S49</f>
        <v>0</v>
      </c>
      <c r="T45" s="1">
        <f>'Cust. Summ.'!T49+'Demand Summ.'!T45+'Commodity Summ.'!T49</f>
        <v>0</v>
      </c>
      <c r="U45" s="1">
        <f>'Cust. Summ.'!U49+'Demand Summ.'!U45+'Commodity Summ.'!U49</f>
        <v>0</v>
      </c>
      <c r="V45" s="1">
        <f>'Cust. Summ.'!V49+'Demand Summ.'!V45+'Commodity Summ.'!V49</f>
        <v>0</v>
      </c>
      <c r="W45" s="1">
        <f>SUM(H45:V45)-G45</f>
        <v>0</v>
      </c>
      <c r="X45" s="1"/>
    </row>
    <row r="106" spans="3:3">
      <c r="C106" s="36" t="s">
        <v>243</v>
      </c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PHR-2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383"/>
  <sheetViews>
    <sheetView defaultGridColor="0" view="pageBreakPreview" topLeftCell="A4" colorId="22" zoomScale="60" zoomScaleNormal="57" workbookViewId="0">
      <selection activeCell="E12" sqref="E12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customWidth="1"/>
    <col min="4" max="5" width="1.77734375" style="97" customWidth="1"/>
    <col min="6" max="6" width="38.77734375" style="97" customWidth="1"/>
    <col min="7" max="7" width="14.88671875" style="97" customWidth="1"/>
    <col min="8" max="8" width="14.88671875" style="102" customWidth="1"/>
    <col min="9" max="9" width="26.21875" style="97" bestFit="1" customWidth="1"/>
    <col min="10" max="12" width="14.77734375" style="97" customWidth="1"/>
    <col min="13" max="13" width="12.77734375" style="97" customWidth="1"/>
    <col min="14" max="14" width="36" style="97" bestFit="1" customWidth="1"/>
    <col min="15" max="30" width="12.77734375" style="97" customWidth="1"/>
    <col min="31" max="16384" width="8.88671875" style="97"/>
  </cols>
  <sheetData>
    <row r="1" spans="1:44">
      <c r="A1" s="97" t="str">
        <f>Summary!A1</f>
        <v>Atmos Energy Corporation, Kentucky/Mid-States Division</v>
      </c>
    </row>
    <row r="2" spans="1:44">
      <c r="A2" s="97" t="str">
        <f>Summary!A2</f>
        <v>Class Cost of Service - Customer/Demand Study</v>
      </c>
    </row>
    <row r="3" spans="1:44">
      <c r="A3" s="97" t="str">
        <f>Summary!A3</f>
        <v>Forecasted Test Period: Twelve Months Ended December 31, 2022</v>
      </c>
    </row>
    <row r="5" spans="1:44">
      <c r="A5" s="97" t="s">
        <v>16</v>
      </c>
    </row>
    <row r="9" spans="1:44">
      <c r="G9" s="103" t="s">
        <v>17</v>
      </c>
      <c r="H9" s="104" t="s">
        <v>18</v>
      </c>
      <c r="I9" s="103" t="s">
        <v>18</v>
      </c>
      <c r="J9" s="103" t="s">
        <v>20</v>
      </c>
      <c r="K9" s="103" t="s">
        <v>19</v>
      </c>
      <c r="L9" s="103" t="s">
        <v>61</v>
      </c>
    </row>
    <row r="10" spans="1:44">
      <c r="A10" s="105" t="s">
        <v>290</v>
      </c>
      <c r="C10" s="105" t="s">
        <v>288</v>
      </c>
      <c r="G10" s="10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44">
      <c r="A11" s="105" t="s">
        <v>289</v>
      </c>
      <c r="C11" s="105" t="s">
        <v>289</v>
      </c>
    </row>
    <row r="12" spans="1:44">
      <c r="A12" s="97">
        <v>1</v>
      </c>
      <c r="D12" s="97" t="s">
        <v>322</v>
      </c>
      <c r="G12" s="106"/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44">
      <c r="A13" s="97">
        <f t="shared" ref="A13:A158" si="0">A12+1</f>
        <v>2</v>
      </c>
      <c r="G13" s="98"/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44">
      <c r="A14" s="97">
        <f t="shared" si="0"/>
        <v>3</v>
      </c>
      <c r="C14" s="97">
        <v>30100</v>
      </c>
      <c r="E14" s="107" t="s">
        <v>323</v>
      </c>
      <c r="G14" s="106">
        <v>8329.7199999999993</v>
      </c>
      <c r="H14" s="104">
        <v>5.4</v>
      </c>
      <c r="I14" s="106" t="str">
        <f>VLOOKUP($H14,class,3)</f>
        <v>P, S, T &amp; D Plant</v>
      </c>
      <c r="J14" s="106">
        <f>$G14*VLOOKUP($H14,class,6)</f>
        <v>4667.1521083047492</v>
      </c>
      <c r="K14" s="106">
        <f>$G14*VLOOKUP($H14,class,7)</f>
        <v>3580.3646865080432</v>
      </c>
      <c r="L14" s="106">
        <f>$G14*VLOOKUP($H14,class,8)</f>
        <v>82.203205187206407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44">
      <c r="A15" s="97">
        <f t="shared" si="0"/>
        <v>4</v>
      </c>
      <c r="C15" s="97">
        <v>30200</v>
      </c>
      <c r="E15" s="107" t="s">
        <v>185</v>
      </c>
      <c r="G15" s="106">
        <v>119852.68999999996</v>
      </c>
      <c r="H15" s="104">
        <v>5.4</v>
      </c>
      <c r="I15" s="106" t="str">
        <f>VLOOKUP($H15,class,3)</f>
        <v>P, S, T &amp; D Plant</v>
      </c>
      <c r="J15" s="106">
        <f>$G15*VLOOKUP($H15,class,6)</f>
        <v>67153.605981893197</v>
      </c>
      <c r="K15" s="106">
        <f>$G15*VLOOKUP($H15,class,7)</f>
        <v>51516.298129948613</v>
      </c>
      <c r="L15" s="106">
        <f>$G15*VLOOKUP($H15,class,8)</f>
        <v>1182.7858881581419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44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G17" s="98"/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98">
        <f>SUM(G14:G16)</f>
        <v>128182.40999999996</v>
      </c>
      <c r="H18" s="104"/>
      <c r="I18" s="98"/>
      <c r="J18" s="98">
        <f>SUM(J14:J16)</f>
        <v>71820.758090197953</v>
      </c>
      <c r="K18" s="98">
        <f>SUM(K14:K16)</f>
        <v>55096.662816456657</v>
      </c>
      <c r="L18" s="98">
        <f>SUM(L14:L16)</f>
        <v>1264.9890933453482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G19" s="98"/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G20" s="106"/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G21" s="98"/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G29" s="98"/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98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G31" s="98"/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G32" s="106"/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G33" s="98"/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261126.68999999997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130563.34499999999</v>
      </c>
      <c r="L34" s="106">
        <f t="shared" ref="L34:L50" si="9">$G34*VLOOKUP($H34,class,8)</f>
        <v>130563.34499999999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4681.5800000000008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2340.7900000000004</v>
      </c>
      <c r="L35" s="106">
        <f t="shared" si="9"/>
        <v>2340.7900000000004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17916.189999999999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8958.0949999999993</v>
      </c>
      <c r="L36" s="106">
        <f t="shared" si="9"/>
        <v>8958.0949999999993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153261.30000000002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76630.650000000009</v>
      </c>
      <c r="L37" s="106">
        <f t="shared" si="9"/>
        <v>76630.650000000009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23138.38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11569.19</v>
      </c>
      <c r="L38" s="106">
        <f t="shared" si="9"/>
        <v>11569.19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137442.53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68721.264999999999</v>
      </c>
      <c r="L39" s="106">
        <f t="shared" si="9"/>
        <v>68721.264999999999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9083125.5699999966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4541562.7849999983</v>
      </c>
      <c r="L40" s="106">
        <f t="shared" si="9"/>
        <v>4541562.7849999983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1699998.5399999993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849999.26999999967</v>
      </c>
      <c r="L41" s="106">
        <f t="shared" si="9"/>
        <v>849999.26999999967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449309.05999999988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224654.52999999994</v>
      </c>
      <c r="L42" s="106">
        <f t="shared" si="9"/>
        <v>224654.52999999994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1694832.9600000007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847416.48000000033</v>
      </c>
      <c r="L43" s="106">
        <f t="shared" si="9"/>
        <v>847416.48000000033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178530.09000000003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89265.045000000013</v>
      </c>
      <c r="L44" s="106">
        <f t="shared" si="9"/>
        <v>89265.045000000013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54614.270000000011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27307.135000000006</v>
      </c>
      <c r="L45" s="106">
        <f t="shared" si="9"/>
        <v>27307.135000000006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175350.37000000005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87675.185000000027</v>
      </c>
      <c r="L46" s="106">
        <f t="shared" si="9"/>
        <v>87675.185000000027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209318.89999999994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104659.44999999997</v>
      </c>
      <c r="L47" s="106">
        <f t="shared" si="9"/>
        <v>104659.44999999997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923446.05000000016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461723.02500000008</v>
      </c>
      <c r="L48" s="106">
        <f t="shared" si="9"/>
        <v>461723.02500000008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273084.37999999995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136542.18999999997</v>
      </c>
      <c r="L49" s="106">
        <f t="shared" si="9"/>
        <v>136542.18999999997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829029.81000000029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414514.90500000014</v>
      </c>
      <c r="L50" s="106">
        <f t="shared" si="9"/>
        <v>414514.90500000014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G51" s="98"/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98">
        <f>SUM(G34:G50)</f>
        <v>16168206.669999998</v>
      </c>
      <c r="H52" s="104"/>
      <c r="I52" s="98"/>
      <c r="J52" s="98">
        <f>SUM(J34:J50)</f>
        <v>0</v>
      </c>
      <c r="K52" s="98">
        <f>SUM(K34:K50)</f>
        <v>8084103.334999999</v>
      </c>
      <c r="L52" s="98">
        <f>SUM(L34:L50)</f>
        <v>8084103.334999999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G53" s="98"/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G54" s="98"/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G55" s="98"/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26970.37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26970.37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867772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867772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49001.719999999987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49001.719999999987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60826.290000000008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60826.290000000008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47232.930000000008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47232.930000000008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27828360.870000001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27828360.870000001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639</v>
      </c>
      <c r="G62" s="106">
        <v>51177.42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51177.42</v>
      </c>
      <c r="L62" s="106">
        <f t="shared" si="14"/>
        <v>0</v>
      </c>
      <c r="M62" s="98">
        <f t="shared" ref="M62" si="16">SUM(J62:L62)-G62</f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1999587.3900000004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1999587.3900000004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2269499.2899999996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2269499.2899999996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G65" s="98"/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98">
        <f>SUM(G56:G64)</f>
        <v>33200428.280000001</v>
      </c>
      <c r="H66" s="104"/>
      <c r="I66" s="98"/>
      <c r="J66" s="98">
        <f>SUM(J56:J64)</f>
        <v>0</v>
      </c>
      <c r="K66" s="98">
        <f>SUM(K56:K64)</f>
        <v>33200428.280000001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G67" s="98"/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G68" s="98"/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G69" s="98"/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531166.79</v>
      </c>
      <c r="H70" s="104">
        <v>4</v>
      </c>
      <c r="I70" s="106" t="str">
        <f t="shared" ref="I70:I92" si="17">VLOOKUP($H70,class,3)</f>
        <v>Mains (Minimum System)</v>
      </c>
      <c r="J70" s="106">
        <f t="shared" ref="J70:J92" si="18">$G70*VLOOKUP($H70,class,6)</f>
        <v>177653.26934278189</v>
      </c>
      <c r="K70" s="106">
        <f t="shared" ref="K70:K92" si="19">$G70*VLOOKUP($H70,class,7)</f>
        <v>353513.52065721812</v>
      </c>
      <c r="L70" s="106">
        <f t="shared" ref="L70:L92" si="20">$G70*VLOOKUP($H70,class,8)</f>
        <v>0</v>
      </c>
      <c r="M70" s="98">
        <f t="shared" ref="M70:M80" si="21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428640.46</v>
      </c>
      <c r="H71" s="104">
        <v>4</v>
      </c>
      <c r="I71" s="106" t="str">
        <f t="shared" si="17"/>
        <v>Mains (Minimum System)</v>
      </c>
      <c r="J71" s="106">
        <f t="shared" si="18"/>
        <v>143362.46264867939</v>
      </c>
      <c r="K71" s="106">
        <f t="shared" si="19"/>
        <v>285277.99735132064</v>
      </c>
      <c r="L71" s="106">
        <f t="shared" si="20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3561926.3299999987</v>
      </c>
      <c r="H72" s="104">
        <v>4</v>
      </c>
      <c r="I72" s="106" t="str">
        <f t="shared" si="17"/>
        <v>Mains (Minimum System)</v>
      </c>
      <c r="J72" s="106">
        <f t="shared" si="18"/>
        <v>1191316.6816822949</v>
      </c>
      <c r="K72" s="106">
        <f t="shared" si="19"/>
        <v>2370609.6483177035</v>
      </c>
      <c r="L72" s="106">
        <f t="shared" si="20"/>
        <v>0</v>
      </c>
      <c r="M72" s="98">
        <f t="shared" si="21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2783.89</v>
      </c>
      <c r="H73" s="104">
        <v>4</v>
      </c>
      <c r="I73" s="106" t="str">
        <f t="shared" si="17"/>
        <v>Mains (Minimum System)</v>
      </c>
      <c r="J73" s="106">
        <f t="shared" si="18"/>
        <v>931.09578629845635</v>
      </c>
      <c r="K73" s="106">
        <f t="shared" si="19"/>
        <v>1852.7942137015434</v>
      </c>
      <c r="L73" s="106">
        <f t="shared" si="20"/>
        <v>0</v>
      </c>
      <c r="M73" s="98">
        <f t="shared" si="21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336167.54</v>
      </c>
      <c r="H74" s="104">
        <v>4</v>
      </c>
      <c r="I74" s="106" t="str">
        <f t="shared" si="17"/>
        <v>Mains (Minimum System)</v>
      </c>
      <c r="J74" s="106">
        <f t="shared" si="18"/>
        <v>112434.1047901741</v>
      </c>
      <c r="K74" s="106">
        <f t="shared" si="19"/>
        <v>223733.43520982587</v>
      </c>
      <c r="L74" s="106">
        <f t="shared" si="20"/>
        <v>0</v>
      </c>
      <c r="M74" s="98">
        <f t="shared" si="21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99818.12999999999</v>
      </c>
      <c r="H75" s="104">
        <v>4</v>
      </c>
      <c r="I75" s="106" t="str">
        <f t="shared" si="17"/>
        <v>Mains (Minimum System)</v>
      </c>
      <c r="J75" s="106">
        <f t="shared" si="18"/>
        <v>33385.026074734102</v>
      </c>
      <c r="K75" s="106">
        <f t="shared" si="19"/>
        <v>66433.103925265881</v>
      </c>
      <c r="L75" s="106">
        <f t="shared" si="20"/>
        <v>0</v>
      </c>
      <c r="M75" s="98">
        <f t="shared" si="21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46264.189999999995</v>
      </c>
      <c r="H76" s="104">
        <v>4</v>
      </c>
      <c r="I76" s="106" t="str">
        <f t="shared" si="17"/>
        <v>Mains (Minimum System)</v>
      </c>
      <c r="J76" s="106">
        <f t="shared" si="18"/>
        <v>15473.453464580562</v>
      </c>
      <c r="K76" s="106">
        <f t="shared" si="19"/>
        <v>30790.736535419433</v>
      </c>
      <c r="L76" s="106">
        <f t="shared" si="20"/>
        <v>0</v>
      </c>
      <c r="M76" s="98">
        <f t="shared" si="21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4005.0800000000013</v>
      </c>
      <c r="H77" s="104">
        <v>4</v>
      </c>
      <c r="I77" s="106" t="str">
        <f t="shared" si="17"/>
        <v>Mains (Minimum System)</v>
      </c>
      <c r="J77" s="106">
        <f t="shared" si="18"/>
        <v>1339.5332113654717</v>
      </c>
      <c r="K77" s="106">
        <f t="shared" si="19"/>
        <v>2665.5467886345295</v>
      </c>
      <c r="L77" s="106">
        <f t="shared" si="20"/>
        <v>0</v>
      </c>
      <c r="M77" s="98">
        <f t="shared" si="21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si="0"/>
        <v>67</v>
      </c>
      <c r="C78" s="97">
        <v>37600</v>
      </c>
      <c r="E78" s="107" t="s">
        <v>271</v>
      </c>
      <c r="G78" s="106">
        <v>3501544.5425740299</v>
      </c>
      <c r="H78" s="104">
        <v>4</v>
      </c>
      <c r="I78" s="106" t="str">
        <f t="shared" si="17"/>
        <v>Mains (Minimum System)</v>
      </c>
      <c r="J78" s="106">
        <f t="shared" si="18"/>
        <v>1171121.4771873297</v>
      </c>
      <c r="K78" s="106">
        <f t="shared" si="19"/>
        <v>2330423.0653867</v>
      </c>
      <c r="L78" s="106">
        <f t="shared" si="20"/>
        <v>0</v>
      </c>
      <c r="M78" s="98">
        <f t="shared" si="21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0"/>
        <v>68</v>
      </c>
      <c r="C79" s="97">
        <v>37601</v>
      </c>
      <c r="E79" s="107" t="s">
        <v>272</v>
      </c>
      <c r="G79" s="106">
        <v>206849853.81083393</v>
      </c>
      <c r="H79" s="104">
        <v>4</v>
      </c>
      <c r="I79" s="106" t="str">
        <f t="shared" si="17"/>
        <v>Mains (Minimum System)</v>
      </c>
      <c r="J79" s="106">
        <f t="shared" si="18"/>
        <v>69182700.207163066</v>
      </c>
      <c r="K79" s="106">
        <f t="shared" si="19"/>
        <v>137667153.60367087</v>
      </c>
      <c r="L79" s="106">
        <f t="shared" si="20"/>
        <v>0</v>
      </c>
      <c r="M79" s="98">
        <f t="shared" si="21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0"/>
        <v>69</v>
      </c>
      <c r="C80" s="97">
        <v>37602</v>
      </c>
      <c r="E80" s="107" t="s">
        <v>279</v>
      </c>
      <c r="G80" s="106">
        <v>208225451.31272393</v>
      </c>
      <c r="H80" s="104">
        <v>4</v>
      </c>
      <c r="I80" s="106" t="str">
        <f t="shared" si="17"/>
        <v>Mains (Minimum System)</v>
      </c>
      <c r="J80" s="106">
        <f t="shared" si="18"/>
        <v>69642780.539953679</v>
      </c>
      <c r="K80" s="106">
        <f t="shared" si="19"/>
        <v>138582670.77277026</v>
      </c>
      <c r="L80" s="106">
        <f t="shared" si="20"/>
        <v>0</v>
      </c>
      <c r="M80" s="98">
        <f t="shared" si="21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0"/>
        <v>70</v>
      </c>
      <c r="C81" s="97">
        <v>37603</v>
      </c>
      <c r="E81" s="107" t="s">
        <v>639</v>
      </c>
      <c r="G81" s="106">
        <v>3567921.9186763312</v>
      </c>
      <c r="H81" s="104">
        <v>4</v>
      </c>
      <c r="I81" s="106" t="str">
        <f t="shared" si="17"/>
        <v>Mains (Minimum System)</v>
      </c>
      <c r="J81" s="106">
        <f t="shared" si="18"/>
        <v>1193321.957520389</v>
      </c>
      <c r="K81" s="106">
        <f t="shared" si="19"/>
        <v>2374599.9611559422</v>
      </c>
      <c r="L81" s="106">
        <f t="shared" si="20"/>
        <v>0</v>
      </c>
      <c r="M81" s="98">
        <f t="shared" ref="M81:M82" si="22">SUM(J81:L81)-G81</f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0"/>
        <v>71</v>
      </c>
      <c r="C82" s="97">
        <v>37604</v>
      </c>
      <c r="E82" s="107" t="s">
        <v>640</v>
      </c>
      <c r="G82" s="106">
        <v>10571511.840000002</v>
      </c>
      <c r="H82" s="104">
        <v>4</v>
      </c>
      <c r="I82" s="106" t="str">
        <f t="shared" si="17"/>
        <v>Mains (Minimum System)</v>
      </c>
      <c r="J82" s="106">
        <f t="shared" si="18"/>
        <v>3535732.4208313702</v>
      </c>
      <c r="K82" s="106">
        <f t="shared" si="19"/>
        <v>7035779.4191686306</v>
      </c>
      <c r="L82" s="106">
        <f t="shared" si="20"/>
        <v>0</v>
      </c>
      <c r="M82" s="98">
        <f t="shared" si="22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0"/>
        <v>72</v>
      </c>
      <c r="C83" s="97">
        <v>37800</v>
      </c>
      <c r="E83" s="107" t="s">
        <v>280</v>
      </c>
      <c r="G83" s="106">
        <v>23019538.103403393</v>
      </c>
      <c r="H83" s="104">
        <v>4</v>
      </c>
      <c r="I83" s="106" t="str">
        <f t="shared" si="17"/>
        <v>Mains (Minimum System)</v>
      </c>
      <c r="J83" s="106">
        <f t="shared" si="18"/>
        <v>7699081.1169319404</v>
      </c>
      <c r="K83" s="106">
        <f t="shared" si="19"/>
        <v>15320456.986471452</v>
      </c>
      <c r="L83" s="106">
        <f t="shared" si="20"/>
        <v>0</v>
      </c>
      <c r="M83" s="98">
        <f t="shared" ref="M83:M90" si="23">SUM(J83:L83)-G83</f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0"/>
        <v>73</v>
      </c>
      <c r="C84" s="97">
        <v>37900</v>
      </c>
      <c r="E84" s="107" t="s">
        <v>281</v>
      </c>
      <c r="G84" s="106">
        <v>4548555.2487816606</v>
      </c>
      <c r="H84" s="104">
        <v>4</v>
      </c>
      <c r="I84" s="106" t="str">
        <f t="shared" si="17"/>
        <v>Mains (Minimum System)</v>
      </c>
      <c r="J84" s="106">
        <f t="shared" si="18"/>
        <v>1521303.1498681095</v>
      </c>
      <c r="K84" s="106">
        <f t="shared" si="19"/>
        <v>3027252.0989135508</v>
      </c>
      <c r="L84" s="106">
        <f t="shared" si="20"/>
        <v>0</v>
      </c>
      <c r="M84" s="98">
        <f t="shared" si="23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0"/>
        <v>74</v>
      </c>
      <c r="C85" s="97">
        <v>37905</v>
      </c>
      <c r="E85" s="107" t="s">
        <v>282</v>
      </c>
      <c r="G85" s="106">
        <v>1721572.8990013897</v>
      </c>
      <c r="H85" s="104">
        <v>4</v>
      </c>
      <c r="I85" s="106" t="str">
        <f t="shared" si="17"/>
        <v>Mains (Minimum System)</v>
      </c>
      <c r="J85" s="106">
        <f t="shared" si="18"/>
        <v>575794.7591556462</v>
      </c>
      <c r="K85" s="106">
        <f t="shared" si="19"/>
        <v>1145778.1398457433</v>
      </c>
      <c r="L85" s="106">
        <f t="shared" si="20"/>
        <v>0</v>
      </c>
      <c r="M85" s="98">
        <f t="shared" si="23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0"/>
        <v>75</v>
      </c>
      <c r="C86" s="97">
        <v>38000</v>
      </c>
      <c r="E86" s="107" t="s">
        <v>52</v>
      </c>
      <c r="G86" s="106">
        <v>186094700.787117</v>
      </c>
      <c r="H86" s="104">
        <v>1</v>
      </c>
      <c r="I86" s="106" t="str">
        <f t="shared" si="17"/>
        <v>Customer</v>
      </c>
      <c r="J86" s="106">
        <f t="shared" si="18"/>
        <v>186094700.787117</v>
      </c>
      <c r="K86" s="106">
        <f t="shared" si="19"/>
        <v>0</v>
      </c>
      <c r="L86" s="106">
        <f t="shared" si="20"/>
        <v>0</v>
      </c>
      <c r="M86" s="98">
        <f t="shared" si="23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0"/>
        <v>76</v>
      </c>
      <c r="C87" s="97">
        <v>38100</v>
      </c>
      <c r="E87" s="107" t="s">
        <v>51</v>
      </c>
      <c r="G87" s="106">
        <v>50260826.223040834</v>
      </c>
      <c r="H87" s="104">
        <v>1</v>
      </c>
      <c r="I87" s="106" t="str">
        <f t="shared" si="17"/>
        <v>Customer</v>
      </c>
      <c r="J87" s="106">
        <f t="shared" si="18"/>
        <v>50260826.223040834</v>
      </c>
      <c r="K87" s="106">
        <f t="shared" si="19"/>
        <v>0</v>
      </c>
      <c r="L87" s="106">
        <f t="shared" si="20"/>
        <v>0</v>
      </c>
      <c r="M87" s="98">
        <f t="shared" si="23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0"/>
        <v>77</v>
      </c>
      <c r="C88" s="97">
        <v>38200</v>
      </c>
      <c r="E88" s="107" t="s">
        <v>440</v>
      </c>
      <c r="G88" s="106">
        <v>58099827.343816116</v>
      </c>
      <c r="H88" s="104">
        <v>1</v>
      </c>
      <c r="I88" s="106" t="str">
        <f t="shared" si="17"/>
        <v>Customer</v>
      </c>
      <c r="J88" s="106">
        <f t="shared" si="18"/>
        <v>58099827.343816116</v>
      </c>
      <c r="K88" s="106">
        <f t="shared" si="19"/>
        <v>0</v>
      </c>
      <c r="L88" s="106">
        <f t="shared" si="20"/>
        <v>0</v>
      </c>
      <c r="M88" s="98">
        <f t="shared" si="23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0"/>
        <v>78</v>
      </c>
      <c r="C89" s="97">
        <v>38300</v>
      </c>
      <c r="E89" s="107" t="s">
        <v>284</v>
      </c>
      <c r="G89" s="106">
        <v>2625436.8919019899</v>
      </c>
      <c r="H89" s="104">
        <v>1</v>
      </c>
      <c r="I89" s="106" t="str">
        <f t="shared" si="17"/>
        <v>Customer</v>
      </c>
      <c r="J89" s="106">
        <f t="shared" si="18"/>
        <v>2625436.8919019899</v>
      </c>
      <c r="K89" s="106">
        <f t="shared" si="19"/>
        <v>0</v>
      </c>
      <c r="L89" s="106">
        <f t="shared" si="20"/>
        <v>0</v>
      </c>
      <c r="M89" s="98">
        <f t="shared" si="23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0"/>
        <v>79</v>
      </c>
      <c r="C90" s="97">
        <v>38400</v>
      </c>
      <c r="E90" s="107" t="s">
        <v>285</v>
      </c>
      <c r="G90" s="106">
        <v>335834.73480208585</v>
      </c>
      <c r="H90" s="104">
        <v>1</v>
      </c>
      <c r="I90" s="106" t="str">
        <f t="shared" si="17"/>
        <v>Customer</v>
      </c>
      <c r="J90" s="106">
        <f t="shared" si="18"/>
        <v>335834.73480208585</v>
      </c>
      <c r="K90" s="106">
        <f t="shared" si="19"/>
        <v>0</v>
      </c>
      <c r="L90" s="106">
        <f t="shared" si="20"/>
        <v>0</v>
      </c>
      <c r="M90" s="98">
        <f t="shared" si="23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0"/>
        <v>80</v>
      </c>
      <c r="C91" s="97">
        <v>38500</v>
      </c>
      <c r="E91" s="107" t="s">
        <v>286</v>
      </c>
      <c r="G91" s="106">
        <v>5367015.0566078871</v>
      </c>
      <c r="H91" s="104">
        <v>1</v>
      </c>
      <c r="I91" s="106" t="str">
        <f t="shared" si="17"/>
        <v>Customer</v>
      </c>
      <c r="J91" s="106">
        <f t="shared" si="18"/>
        <v>5367015.0566078871</v>
      </c>
      <c r="K91" s="106">
        <f t="shared" si="19"/>
        <v>0</v>
      </c>
      <c r="L91" s="106">
        <f t="shared" si="20"/>
        <v>0</v>
      </c>
      <c r="M91" s="98">
        <f>SUM(J91:L91)-G91</f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0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7"/>
        <v>-</v>
      </c>
      <c r="J92" s="106">
        <f t="shared" si="18"/>
        <v>0</v>
      </c>
      <c r="K92" s="106">
        <f t="shared" si="19"/>
        <v>0</v>
      </c>
      <c r="L92" s="106">
        <f t="shared" si="20"/>
        <v>0</v>
      </c>
      <c r="M92" s="98">
        <f>SUM(J92:L92)-G92</f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0"/>
        <v>82</v>
      </c>
      <c r="G93" s="98"/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0"/>
        <v>83</v>
      </c>
      <c r="D94" s="97" t="s">
        <v>66</v>
      </c>
      <c r="G94" s="98">
        <f>SUM(G70:G92)</f>
        <v>769800363.12328053</v>
      </c>
      <c r="H94" s="104"/>
      <c r="I94" s="98"/>
      <c r="J94" s="98">
        <f>SUM(J70:J92)</f>
        <v>458981372.29289836</v>
      </c>
      <c r="K94" s="98">
        <f>SUM(K70:K92)</f>
        <v>310818990.83038229</v>
      </c>
      <c r="L94" s="98">
        <f>SUM(L70:L92)</f>
        <v>0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0"/>
        <v>84</v>
      </c>
      <c r="G95" s="98"/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0"/>
        <v>85</v>
      </c>
      <c r="D96" s="97" t="s">
        <v>148</v>
      </c>
      <c r="G96" s="98"/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0"/>
        <v>86</v>
      </c>
      <c r="G97" s="98"/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0"/>
        <v>87</v>
      </c>
      <c r="C98" s="97">
        <v>38900</v>
      </c>
      <c r="E98" s="107" t="s">
        <v>115</v>
      </c>
      <c r="G98" s="106">
        <f>+O98</f>
        <v>1211697.3000000003</v>
      </c>
      <c r="H98" s="104">
        <v>5.4</v>
      </c>
      <c r="I98" s="106" t="str">
        <f>VLOOKUP($H98,class,3)</f>
        <v>P, S, T &amp; D Plant</v>
      </c>
      <c r="J98" s="106">
        <f>$G98*VLOOKUP($H98,class,6)</f>
        <v>678915.45073810092</v>
      </c>
      <c r="K98" s="106">
        <f>$G98*VLOOKUP($H98,class,7)</f>
        <v>520824.01613225223</v>
      </c>
      <c r="L98" s="106">
        <f>$G98*VLOOKUP($H98,class,8)</f>
        <v>11957.833129647099</v>
      </c>
      <c r="M98" s="98">
        <f>SUM(J98:L98)-G98</f>
        <v>0</v>
      </c>
      <c r="N98" s="98" t="s">
        <v>115</v>
      </c>
      <c r="O98" s="98">
        <v>1211697.3000000003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0"/>
        <v>88</v>
      </c>
      <c r="C99" s="97">
        <v>39000</v>
      </c>
      <c r="E99" s="107" t="s">
        <v>139</v>
      </c>
      <c r="G99" s="106">
        <f>+O99</f>
        <v>9181838.437586356</v>
      </c>
      <c r="H99" s="104">
        <v>5.4</v>
      </c>
      <c r="I99" s="106" t="str">
        <f t="shared" ref="I99:I132" si="24">VLOOKUP($H99,class,3)</f>
        <v>P, S, T &amp; D Plant</v>
      </c>
      <c r="J99" s="106">
        <f t="shared" ref="J99:J132" si="25">$G99*VLOOKUP($H99,class,6)</f>
        <v>5144595.0910828635</v>
      </c>
      <c r="K99" s="106">
        <f t="shared" ref="K99:K132" si="26">$G99*VLOOKUP($H99,class,7)</f>
        <v>3946630.8710444504</v>
      </c>
      <c r="L99" s="106">
        <f t="shared" ref="L99:L132" si="27">$G99*VLOOKUP($H99,class,8)</f>
        <v>90612.475459041831</v>
      </c>
      <c r="M99" s="98">
        <f t="shared" ref="M99:M109" si="28">SUM(J99:L99)-G99</f>
        <v>0</v>
      </c>
      <c r="N99" s="98" t="s">
        <v>139</v>
      </c>
      <c r="O99" s="98">
        <v>9181838.437586356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0"/>
        <v>89</v>
      </c>
      <c r="C100" s="97">
        <v>39001</v>
      </c>
      <c r="E100" s="107" t="s">
        <v>291</v>
      </c>
      <c r="G100" s="106">
        <v>0</v>
      </c>
      <c r="H100" s="104">
        <v>5.4</v>
      </c>
      <c r="I100" s="106" t="str">
        <f t="shared" si="24"/>
        <v>P, S, T &amp; D Plant</v>
      </c>
      <c r="J100" s="106">
        <f t="shared" si="25"/>
        <v>0</v>
      </c>
      <c r="K100" s="106">
        <f t="shared" si="26"/>
        <v>0</v>
      </c>
      <c r="L100" s="106">
        <f t="shared" si="27"/>
        <v>0</v>
      </c>
      <c r="M100" s="98">
        <f t="shared" si="28"/>
        <v>0</v>
      </c>
      <c r="N100" s="98" t="s">
        <v>292</v>
      </c>
      <c r="O100" s="98">
        <v>173114.85000000003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0"/>
        <v>90</v>
      </c>
      <c r="C101" s="97">
        <v>39002</v>
      </c>
      <c r="E101" s="107" t="s">
        <v>292</v>
      </c>
      <c r="G101" s="106">
        <f>+O100</f>
        <v>173114.85000000003</v>
      </c>
      <c r="H101" s="104">
        <v>5.4</v>
      </c>
      <c r="I101" s="106" t="str">
        <f t="shared" si="24"/>
        <v>P, S, T &amp; D Plant</v>
      </c>
      <c r="J101" s="106">
        <f t="shared" si="25"/>
        <v>96996.458123005417</v>
      </c>
      <c r="K101" s="106">
        <f t="shared" si="26"/>
        <v>74409.979645190615</v>
      </c>
      <c r="L101" s="106">
        <f t="shared" si="27"/>
        <v>1708.4122318040058</v>
      </c>
      <c r="M101" s="98">
        <f t="shared" si="28"/>
        <v>0</v>
      </c>
      <c r="N101" s="98" t="s">
        <v>278</v>
      </c>
      <c r="O101" s="98">
        <v>709199.17999999982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0"/>
        <v>91</v>
      </c>
      <c r="C102" s="97">
        <v>39003</v>
      </c>
      <c r="E102" s="107" t="s">
        <v>278</v>
      </c>
      <c r="G102" s="106">
        <f t="shared" ref="G102:G105" si="29">+O101</f>
        <v>709199.17999999982</v>
      </c>
      <c r="H102" s="104">
        <v>5.4</v>
      </c>
      <c r="I102" s="106" t="str">
        <f t="shared" si="24"/>
        <v>P, S, T &amp; D Plant</v>
      </c>
      <c r="J102" s="106">
        <f t="shared" si="25"/>
        <v>397365.1513070066</v>
      </c>
      <c r="K102" s="106">
        <f t="shared" si="26"/>
        <v>304835.18050696311</v>
      </c>
      <c r="L102" s="106">
        <f t="shared" si="27"/>
        <v>6998.8481860300853</v>
      </c>
      <c r="M102" s="98">
        <f t="shared" si="28"/>
        <v>0</v>
      </c>
      <c r="N102" s="98" t="s">
        <v>293</v>
      </c>
      <c r="O102" s="98">
        <v>12954.74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0"/>
        <v>92</v>
      </c>
      <c r="C103" s="97">
        <v>39004</v>
      </c>
      <c r="E103" s="107" t="s">
        <v>293</v>
      </c>
      <c r="G103" s="106">
        <f t="shared" si="29"/>
        <v>12954.74</v>
      </c>
      <c r="H103" s="104">
        <v>5.4</v>
      </c>
      <c r="I103" s="106" t="str">
        <f t="shared" si="24"/>
        <v>P, S, T &amp; D Plant</v>
      </c>
      <c r="J103" s="106">
        <f t="shared" si="25"/>
        <v>7258.5563624635488</v>
      </c>
      <c r="K103" s="106">
        <f t="shared" si="26"/>
        <v>5568.3376654789372</v>
      </c>
      <c r="L103" s="106">
        <f t="shared" si="27"/>
        <v>127.84597205751338</v>
      </c>
      <c r="M103" s="98">
        <f t="shared" si="28"/>
        <v>0</v>
      </c>
      <c r="N103" s="98" t="s">
        <v>294</v>
      </c>
      <c r="O103" s="98">
        <v>1246194.18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0"/>
        <v>93</v>
      </c>
      <c r="C104" s="97">
        <v>39009</v>
      </c>
      <c r="E104" s="107" t="s">
        <v>294</v>
      </c>
      <c r="G104" s="106">
        <f t="shared" si="29"/>
        <v>1246194.18</v>
      </c>
      <c r="H104" s="104">
        <v>5.4</v>
      </c>
      <c r="I104" s="106" t="str">
        <f t="shared" si="24"/>
        <v>P, S, T &amp; D Plant</v>
      </c>
      <c r="J104" s="106">
        <f t="shared" si="25"/>
        <v>698244.09398444463</v>
      </c>
      <c r="K104" s="106">
        <f t="shared" si="26"/>
        <v>535651.81477935007</v>
      </c>
      <c r="L104" s="106">
        <f t="shared" si="27"/>
        <v>12298.271236205112</v>
      </c>
      <c r="M104" s="98">
        <f t="shared" si="28"/>
        <v>0</v>
      </c>
      <c r="N104" s="98" t="s">
        <v>295</v>
      </c>
      <c r="O104" s="98">
        <v>1753372.7300000002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0"/>
        <v>94</v>
      </c>
      <c r="C105" s="97">
        <v>39100</v>
      </c>
      <c r="E105" s="107" t="s">
        <v>295</v>
      </c>
      <c r="G105" s="106">
        <f t="shared" si="29"/>
        <v>1753372.7300000002</v>
      </c>
      <c r="H105" s="104">
        <v>5.4</v>
      </c>
      <c r="I105" s="106" t="str">
        <f t="shared" si="24"/>
        <v>P, S, T &amp; D Plant</v>
      </c>
      <c r="J105" s="106">
        <f t="shared" si="25"/>
        <v>982416.84395916737</v>
      </c>
      <c r="K105" s="106">
        <f t="shared" si="26"/>
        <v>753652.44027148606</v>
      </c>
      <c r="L105" s="106">
        <f t="shared" si="27"/>
        <v>17303.445769346665</v>
      </c>
      <c r="M105" s="98">
        <f t="shared" si="28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0"/>
        <v>95</v>
      </c>
      <c r="C106" s="129" t="s">
        <v>243</v>
      </c>
      <c r="E106" s="107" t="s">
        <v>296</v>
      </c>
      <c r="G106" s="106">
        <v>0</v>
      </c>
      <c r="H106" s="104">
        <v>5.4</v>
      </c>
      <c r="I106" s="106" t="str">
        <f t="shared" si="24"/>
        <v>P, S, T &amp; D Plant</v>
      </c>
      <c r="J106" s="106">
        <f t="shared" si="25"/>
        <v>0</v>
      </c>
      <c r="K106" s="106">
        <f t="shared" si="26"/>
        <v>0</v>
      </c>
      <c r="L106" s="106">
        <f t="shared" si="27"/>
        <v>0</v>
      </c>
      <c r="M106" s="98">
        <f t="shared" si="28"/>
        <v>0</v>
      </c>
      <c r="N106" s="98" t="s">
        <v>298</v>
      </c>
      <c r="O106" s="98">
        <v>191968.60999999993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0"/>
        <v>96</v>
      </c>
      <c r="C107" s="97">
        <v>39103</v>
      </c>
      <c r="E107" s="107" t="s">
        <v>297</v>
      </c>
      <c r="G107" s="106">
        <v>0</v>
      </c>
      <c r="H107" s="104">
        <v>5.4</v>
      </c>
      <c r="I107" s="106" t="str">
        <f t="shared" si="24"/>
        <v>P, S, T &amp; D Plant</v>
      </c>
      <c r="J107" s="106">
        <f t="shared" si="25"/>
        <v>0</v>
      </c>
      <c r="K107" s="106">
        <f t="shared" si="26"/>
        <v>0</v>
      </c>
      <c r="L107" s="106">
        <f t="shared" si="27"/>
        <v>0</v>
      </c>
      <c r="M107" s="98">
        <f t="shared" si="28"/>
        <v>0</v>
      </c>
      <c r="N107" s="98" t="s">
        <v>300</v>
      </c>
      <c r="O107" s="98">
        <v>27063.960000000003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0"/>
        <v>97</v>
      </c>
      <c r="C108" s="97">
        <v>39200</v>
      </c>
      <c r="E108" s="107" t="s">
        <v>298</v>
      </c>
      <c r="G108" s="106">
        <f>+O106</f>
        <v>191968.60999999993</v>
      </c>
      <c r="H108" s="104">
        <v>5.4</v>
      </c>
      <c r="I108" s="106" t="str">
        <f t="shared" si="24"/>
        <v>P, S, T &amp; D Plant</v>
      </c>
      <c r="J108" s="106">
        <f t="shared" si="25"/>
        <v>107560.24246791392</v>
      </c>
      <c r="K108" s="106">
        <f t="shared" si="26"/>
        <v>82513.893883832177</v>
      </c>
      <c r="L108" s="106">
        <f t="shared" si="27"/>
        <v>1894.4736482538187</v>
      </c>
      <c r="M108" s="98">
        <f t="shared" si="28"/>
        <v>0</v>
      </c>
      <c r="N108" s="98" t="s">
        <v>301</v>
      </c>
      <c r="O108" s="98">
        <v>8593396.4055907559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0"/>
        <v>98</v>
      </c>
      <c r="C109" s="97">
        <v>39201</v>
      </c>
      <c r="E109" s="107" t="s">
        <v>299</v>
      </c>
      <c r="G109" s="106">
        <v>0</v>
      </c>
      <c r="H109" s="104">
        <v>5.4</v>
      </c>
      <c r="I109" s="106" t="str">
        <f t="shared" si="24"/>
        <v>P, S, T &amp; D Plant</v>
      </c>
      <c r="J109" s="106">
        <f t="shared" si="25"/>
        <v>0</v>
      </c>
      <c r="K109" s="106">
        <f t="shared" si="26"/>
        <v>0</v>
      </c>
      <c r="L109" s="106">
        <f t="shared" si="27"/>
        <v>0</v>
      </c>
      <c r="M109" s="98">
        <f t="shared" si="28"/>
        <v>0</v>
      </c>
      <c r="N109" s="98" t="s">
        <v>303</v>
      </c>
      <c r="O109" s="98">
        <v>0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0"/>
        <v>99</v>
      </c>
      <c r="C110" s="97">
        <v>39202</v>
      </c>
      <c r="E110" s="107" t="s">
        <v>300</v>
      </c>
      <c r="G110" s="106">
        <f>+O107</f>
        <v>27063.960000000003</v>
      </c>
      <c r="H110" s="104">
        <v>5.4</v>
      </c>
      <c r="I110" s="106" t="str">
        <f t="shared" si="24"/>
        <v>P, S, T &amp; D Plant</v>
      </c>
      <c r="J110" s="106">
        <f t="shared" si="25"/>
        <v>15163.969253837515</v>
      </c>
      <c r="K110" s="106">
        <f t="shared" si="26"/>
        <v>11632.905627207907</v>
      </c>
      <c r="L110" s="106">
        <f t="shared" si="27"/>
        <v>267.08511895458037</v>
      </c>
      <c r="M110" s="98">
        <f t="shared" ref="M110:M132" si="30">SUM(J110:L110)-G110</f>
        <v>0</v>
      </c>
      <c r="N110" s="98" t="s">
        <v>304</v>
      </c>
      <c r="O110" s="98">
        <v>0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0"/>
        <v>100</v>
      </c>
      <c r="C111" s="97">
        <v>39300</v>
      </c>
      <c r="E111" s="107" t="s">
        <v>186</v>
      </c>
      <c r="G111" s="106">
        <v>0</v>
      </c>
      <c r="H111" s="104">
        <v>5.4</v>
      </c>
      <c r="I111" s="106" t="str">
        <f t="shared" si="24"/>
        <v>P, S, T &amp; D Plant</v>
      </c>
      <c r="J111" s="106">
        <f t="shared" si="25"/>
        <v>0</v>
      </c>
      <c r="K111" s="106">
        <f t="shared" si="26"/>
        <v>0</v>
      </c>
      <c r="L111" s="106">
        <f t="shared" si="27"/>
        <v>0</v>
      </c>
      <c r="M111" s="98">
        <f t="shared" si="30"/>
        <v>0</v>
      </c>
      <c r="N111" s="98" t="s">
        <v>305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0"/>
        <v>101</v>
      </c>
      <c r="C112" s="97">
        <v>39400</v>
      </c>
      <c r="E112" s="107" t="s">
        <v>301</v>
      </c>
      <c r="G112" s="106">
        <f>+O108</f>
        <v>8593396.4055907559</v>
      </c>
      <c r="H112" s="104">
        <v>5.4</v>
      </c>
      <c r="I112" s="106" t="str">
        <f t="shared" si="24"/>
        <v>P, S, T &amp; D Plant</v>
      </c>
      <c r="J112" s="106">
        <f t="shared" si="25"/>
        <v>4814890.3146625999</v>
      </c>
      <c r="K112" s="106">
        <f t="shared" si="26"/>
        <v>3693700.7519751317</v>
      </c>
      <c r="L112" s="106">
        <f t="shared" si="27"/>
        <v>84805.3389530235</v>
      </c>
      <c r="M112" s="98">
        <f t="shared" si="30"/>
        <v>0</v>
      </c>
      <c r="N112" s="98" t="s">
        <v>306</v>
      </c>
      <c r="O112" s="98">
        <v>425326.37000000005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0"/>
        <v>102</v>
      </c>
      <c r="C113" s="97">
        <v>39600</v>
      </c>
      <c r="E113" s="107" t="s">
        <v>302</v>
      </c>
      <c r="G113" s="106">
        <v>0</v>
      </c>
      <c r="H113" s="104">
        <v>5.4</v>
      </c>
      <c r="I113" s="106" t="str">
        <f t="shared" si="24"/>
        <v>P, S, T &amp; D Plant</v>
      </c>
      <c r="J113" s="106">
        <f t="shared" si="25"/>
        <v>0</v>
      </c>
      <c r="K113" s="106">
        <f t="shared" si="26"/>
        <v>0</v>
      </c>
      <c r="L113" s="106">
        <f t="shared" si="27"/>
        <v>0</v>
      </c>
      <c r="M113" s="98">
        <f t="shared" si="30"/>
        <v>0</v>
      </c>
      <c r="N113" s="98" t="s">
        <v>504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0"/>
        <v>103</v>
      </c>
      <c r="C114" s="97">
        <v>39603</v>
      </c>
      <c r="E114" s="107" t="s">
        <v>303</v>
      </c>
      <c r="G114" s="106">
        <f>+O109</f>
        <v>0</v>
      </c>
      <c r="H114" s="104">
        <v>5.4</v>
      </c>
      <c r="I114" s="106" t="str">
        <f t="shared" si="24"/>
        <v>P, S, T &amp; D Plant</v>
      </c>
      <c r="J114" s="106">
        <f t="shared" si="25"/>
        <v>0</v>
      </c>
      <c r="K114" s="106">
        <f t="shared" si="26"/>
        <v>0</v>
      </c>
      <c r="L114" s="106">
        <f t="shared" si="27"/>
        <v>0</v>
      </c>
      <c r="M114" s="98">
        <f t="shared" si="30"/>
        <v>0</v>
      </c>
      <c r="N114" s="98" t="s">
        <v>504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0"/>
        <v>104</v>
      </c>
      <c r="C115" s="97">
        <v>39604</v>
      </c>
      <c r="E115" s="107" t="s">
        <v>304</v>
      </c>
      <c r="G115" s="106">
        <f t="shared" ref="G115:G117" si="31">+O110</f>
        <v>0</v>
      </c>
      <c r="H115" s="104">
        <v>5.4</v>
      </c>
      <c r="I115" s="106" t="str">
        <f t="shared" si="24"/>
        <v>P, S, T &amp; D Plant</v>
      </c>
      <c r="J115" s="106">
        <f t="shared" si="25"/>
        <v>0</v>
      </c>
      <c r="K115" s="106">
        <f t="shared" si="26"/>
        <v>0</v>
      </c>
      <c r="L115" s="106">
        <f t="shared" si="27"/>
        <v>0</v>
      </c>
      <c r="M115" s="98">
        <f t="shared" si="30"/>
        <v>0</v>
      </c>
      <c r="N115" s="98" t="s">
        <v>309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0"/>
        <v>105</v>
      </c>
      <c r="C116" s="97">
        <v>39605</v>
      </c>
      <c r="E116" s="98" t="s">
        <v>305</v>
      </c>
      <c r="G116" s="106">
        <f t="shared" si="31"/>
        <v>0</v>
      </c>
      <c r="H116" s="104">
        <v>5.4</v>
      </c>
      <c r="I116" s="106" t="str">
        <f t="shared" si="24"/>
        <v>P, S, T &amp; D Plant</v>
      </c>
      <c r="J116" s="106">
        <f t="shared" si="25"/>
        <v>0</v>
      </c>
      <c r="K116" s="106">
        <f t="shared" si="26"/>
        <v>0</v>
      </c>
      <c r="L116" s="106">
        <f t="shared" si="27"/>
        <v>0</v>
      </c>
      <c r="M116" s="98">
        <f t="shared" si="30"/>
        <v>0</v>
      </c>
      <c r="N116" s="98" t="s">
        <v>310</v>
      </c>
      <c r="O116" s="98">
        <v>3889123.0200000009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0"/>
        <v>106</v>
      </c>
      <c r="C117" s="97">
        <v>39700</v>
      </c>
      <c r="E117" s="107" t="s">
        <v>306</v>
      </c>
      <c r="G117" s="106">
        <f t="shared" si="31"/>
        <v>425326.37000000005</v>
      </c>
      <c r="H117" s="104">
        <v>5.4</v>
      </c>
      <c r="I117" s="106" t="str">
        <f t="shared" si="24"/>
        <v>P, S, T &amp; D Plant</v>
      </c>
      <c r="J117" s="106">
        <f t="shared" si="25"/>
        <v>238310.87533111632</v>
      </c>
      <c r="K117" s="106">
        <f t="shared" si="26"/>
        <v>182818.09177123054</v>
      </c>
      <c r="L117" s="106">
        <f t="shared" si="27"/>
        <v>4197.4028976531836</v>
      </c>
      <c r="M117" s="98">
        <f t="shared" si="30"/>
        <v>0</v>
      </c>
      <c r="N117" s="98" t="s">
        <v>507</v>
      </c>
      <c r="O117" s="98">
        <v>35814.99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0"/>
        <v>107</v>
      </c>
      <c r="C118" s="97">
        <v>39701</v>
      </c>
      <c r="E118" s="107" t="s">
        <v>307</v>
      </c>
      <c r="G118" s="106">
        <v>0</v>
      </c>
      <c r="H118" s="104">
        <v>5.4</v>
      </c>
      <c r="I118" s="106" t="str">
        <f t="shared" si="24"/>
        <v>P, S, T &amp; D Plant</v>
      </c>
      <c r="J118" s="106">
        <f t="shared" si="25"/>
        <v>0</v>
      </c>
      <c r="K118" s="106">
        <f t="shared" si="26"/>
        <v>0</v>
      </c>
      <c r="L118" s="106">
        <f t="shared" si="27"/>
        <v>0</v>
      </c>
      <c r="M118" s="98">
        <f t="shared" si="30"/>
        <v>0</v>
      </c>
      <c r="N118" s="98" t="s">
        <v>508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0"/>
        <v>108</v>
      </c>
      <c r="C119" s="97">
        <v>39702</v>
      </c>
      <c r="E119" s="107" t="s">
        <v>308</v>
      </c>
      <c r="G119" s="106">
        <v>0</v>
      </c>
      <c r="H119" s="104">
        <v>5.4</v>
      </c>
      <c r="I119" s="106" t="str">
        <f t="shared" si="24"/>
        <v>P, S, T &amp; D Plant</v>
      </c>
      <c r="J119" s="106">
        <f t="shared" si="25"/>
        <v>0</v>
      </c>
      <c r="K119" s="106">
        <f t="shared" si="26"/>
        <v>0</v>
      </c>
      <c r="L119" s="106">
        <f t="shared" si="27"/>
        <v>0</v>
      </c>
      <c r="M119" s="98">
        <f t="shared" si="30"/>
        <v>0</v>
      </c>
      <c r="N119" s="98" t="s">
        <v>314</v>
      </c>
      <c r="O119" s="98">
        <v>134598.85999999993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0"/>
        <v>109</v>
      </c>
      <c r="C120" s="97">
        <v>39705</v>
      </c>
      <c r="E120" s="107" t="s">
        <v>309</v>
      </c>
      <c r="G120" s="106">
        <v>0</v>
      </c>
      <c r="H120" s="104">
        <v>5.4</v>
      </c>
      <c r="I120" s="106" t="str">
        <f t="shared" si="24"/>
        <v>P, S, T &amp; D Plant</v>
      </c>
      <c r="J120" s="106">
        <f t="shared" si="25"/>
        <v>0</v>
      </c>
      <c r="K120" s="106">
        <f t="shared" si="26"/>
        <v>0</v>
      </c>
      <c r="L120" s="106">
        <f t="shared" si="27"/>
        <v>0</v>
      </c>
      <c r="M120" s="98">
        <f t="shared" si="30"/>
        <v>0</v>
      </c>
      <c r="N120" s="98" t="s">
        <v>317</v>
      </c>
      <c r="O120" s="98">
        <v>38248.546473140545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0"/>
        <v>110</v>
      </c>
      <c r="C121" s="97">
        <v>39800</v>
      </c>
      <c r="E121" s="107" t="s">
        <v>310</v>
      </c>
      <c r="G121" s="106">
        <f>+O116</f>
        <v>3889123.0200000009</v>
      </c>
      <c r="H121" s="104">
        <v>5.4</v>
      </c>
      <c r="I121" s="106" t="str">
        <f t="shared" si="24"/>
        <v>P, S, T &amp; D Plant</v>
      </c>
      <c r="J121" s="106">
        <f t="shared" si="25"/>
        <v>2179080.2934852</v>
      </c>
      <c r="K121" s="106">
        <f t="shared" si="26"/>
        <v>1671662.2794395874</v>
      </c>
      <c r="L121" s="106">
        <f t="shared" si="27"/>
        <v>38380.447075213568</v>
      </c>
      <c r="M121" s="98">
        <f t="shared" si="30"/>
        <v>0</v>
      </c>
      <c r="N121" s="98" t="s">
        <v>318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0"/>
        <v>111</v>
      </c>
      <c r="C122" s="97">
        <v>39900</v>
      </c>
      <c r="E122" s="107" t="s">
        <v>311</v>
      </c>
      <c r="G122" s="106">
        <v>0</v>
      </c>
      <c r="H122" s="104">
        <v>5.4</v>
      </c>
      <c r="I122" s="106" t="str">
        <f t="shared" si="24"/>
        <v>P, S, T &amp; D Plant</v>
      </c>
      <c r="J122" s="106">
        <f t="shared" si="25"/>
        <v>0</v>
      </c>
      <c r="K122" s="106">
        <f t="shared" si="26"/>
        <v>0</v>
      </c>
      <c r="L122" s="106">
        <f t="shared" si="27"/>
        <v>0</v>
      </c>
      <c r="M122" s="98">
        <f t="shared" si="30"/>
        <v>0</v>
      </c>
      <c r="N122" s="98" t="s">
        <v>319</v>
      </c>
      <c r="O122" s="98">
        <v>65605.800000000017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0"/>
        <v>112</v>
      </c>
      <c r="C123" s="97">
        <v>39901</v>
      </c>
      <c r="E123" s="107" t="s">
        <v>312</v>
      </c>
      <c r="G123" s="106">
        <f>+O117</f>
        <v>35814.99</v>
      </c>
      <c r="H123" s="104">
        <v>5.4</v>
      </c>
      <c r="I123" s="106" t="str">
        <f t="shared" si="24"/>
        <v>P, S, T &amp; D Plant</v>
      </c>
      <c r="J123" s="106">
        <f t="shared" si="25"/>
        <v>20067.181860544355</v>
      </c>
      <c r="K123" s="106">
        <f t="shared" si="26"/>
        <v>15394.362048620927</v>
      </c>
      <c r="L123" s="106">
        <f t="shared" si="27"/>
        <v>353.44609083471539</v>
      </c>
      <c r="M123" s="98">
        <f t="shared" si="30"/>
        <v>0</v>
      </c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0"/>
        <v>113</v>
      </c>
      <c r="C124" s="97">
        <v>39902</v>
      </c>
      <c r="E124" s="107" t="s">
        <v>313</v>
      </c>
      <c r="G124" s="106">
        <f>+O118</f>
        <v>0</v>
      </c>
      <c r="H124" s="104">
        <v>5.4</v>
      </c>
      <c r="I124" s="106" t="str">
        <f t="shared" si="24"/>
        <v>P, S, T &amp; D Plant</v>
      </c>
      <c r="J124" s="106">
        <f t="shared" si="25"/>
        <v>0</v>
      </c>
      <c r="K124" s="106">
        <f t="shared" si="26"/>
        <v>0</v>
      </c>
      <c r="L124" s="106">
        <f t="shared" si="27"/>
        <v>0</v>
      </c>
      <c r="M124" s="98">
        <f t="shared" si="30"/>
        <v>0</v>
      </c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0"/>
        <v>114</v>
      </c>
      <c r="C125" s="97">
        <v>39903</v>
      </c>
      <c r="E125" s="107" t="s">
        <v>314</v>
      </c>
      <c r="G125" s="106">
        <f>+O119</f>
        <v>134598.85999999993</v>
      </c>
      <c r="H125" s="104">
        <v>5.4</v>
      </c>
      <c r="I125" s="106" t="str">
        <f t="shared" si="24"/>
        <v>P, S, T &amp; D Plant</v>
      </c>
      <c r="J125" s="106">
        <f t="shared" si="25"/>
        <v>75415.902722350278</v>
      </c>
      <c r="K125" s="106">
        <f t="shared" si="26"/>
        <v>57854.646397266632</v>
      </c>
      <c r="L125" s="106">
        <f t="shared" si="27"/>
        <v>1328.3108803830216</v>
      </c>
      <c r="M125" s="98">
        <f t="shared" si="30"/>
        <v>0</v>
      </c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0"/>
        <v>115</v>
      </c>
      <c r="C126" s="97">
        <v>39904</v>
      </c>
      <c r="E126" s="107" t="s">
        <v>315</v>
      </c>
      <c r="G126" s="106">
        <v>0</v>
      </c>
      <c r="H126" s="104">
        <v>5.4</v>
      </c>
      <c r="I126" s="106" t="str">
        <f t="shared" si="24"/>
        <v>P, S, T &amp; D Plant</v>
      </c>
      <c r="J126" s="106">
        <f t="shared" si="25"/>
        <v>0</v>
      </c>
      <c r="K126" s="106">
        <f t="shared" si="26"/>
        <v>0</v>
      </c>
      <c r="L126" s="106">
        <f t="shared" si="27"/>
        <v>0</v>
      </c>
      <c r="M126" s="98">
        <f t="shared" si="30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0"/>
        <v>116</v>
      </c>
      <c r="C127" s="97">
        <v>39905</v>
      </c>
      <c r="E127" s="107" t="s">
        <v>316</v>
      </c>
      <c r="G127" s="106">
        <v>0</v>
      </c>
      <c r="H127" s="104">
        <v>5.4</v>
      </c>
      <c r="I127" s="106" t="str">
        <f t="shared" si="24"/>
        <v>P, S, T &amp; D Plant</v>
      </c>
      <c r="J127" s="106">
        <f t="shared" si="25"/>
        <v>0</v>
      </c>
      <c r="K127" s="106">
        <f t="shared" si="26"/>
        <v>0</v>
      </c>
      <c r="L127" s="106">
        <f t="shared" si="27"/>
        <v>0</v>
      </c>
      <c r="M127" s="98">
        <f t="shared" si="30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0"/>
        <v>117</v>
      </c>
      <c r="C128" s="97">
        <v>39906</v>
      </c>
      <c r="E128" s="107" t="s">
        <v>317</v>
      </c>
      <c r="G128" s="106">
        <f>+O120</f>
        <v>38248.546473140545</v>
      </c>
      <c r="H128" s="104">
        <v>5.4</v>
      </c>
      <c r="I128" s="106" t="str">
        <f t="shared" si="24"/>
        <v>P, S, T &amp; D Plant</v>
      </c>
      <c r="J128" s="106">
        <f t="shared" si="25"/>
        <v>21430.706471731355</v>
      </c>
      <c r="K128" s="106">
        <f t="shared" si="26"/>
        <v>16440.377960206846</v>
      </c>
      <c r="L128" s="106">
        <f t="shared" si="27"/>
        <v>377.46204120234199</v>
      </c>
      <c r="M128" s="98">
        <f t="shared" si="30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0"/>
        <v>118</v>
      </c>
      <c r="C129" s="97">
        <v>39907</v>
      </c>
      <c r="E129" s="107" t="s">
        <v>318</v>
      </c>
      <c r="G129" s="106">
        <f>+O121</f>
        <v>0</v>
      </c>
      <c r="H129" s="104">
        <v>5.4</v>
      </c>
      <c r="I129" s="106" t="str">
        <f t="shared" si="24"/>
        <v>P, S, T &amp; D Plant</v>
      </c>
      <c r="J129" s="106">
        <f t="shared" si="25"/>
        <v>0</v>
      </c>
      <c r="K129" s="106">
        <f t="shared" si="26"/>
        <v>0</v>
      </c>
      <c r="L129" s="106">
        <f t="shared" si="27"/>
        <v>0</v>
      </c>
      <c r="M129" s="98">
        <f t="shared" si="30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0"/>
        <v>119</v>
      </c>
      <c r="C130" s="97">
        <v>39908</v>
      </c>
      <c r="E130" s="107" t="s">
        <v>319</v>
      </c>
      <c r="G130" s="106">
        <f>+O122</f>
        <v>65605.800000000017</v>
      </c>
      <c r="H130" s="104">
        <v>5.4</v>
      </c>
      <c r="I130" s="106" t="str">
        <f t="shared" si="24"/>
        <v>P, S, T &amp; D Plant</v>
      </c>
      <c r="J130" s="106">
        <f t="shared" si="25"/>
        <v>36759.008440502184</v>
      </c>
      <c r="K130" s="106">
        <f t="shared" si="26"/>
        <v>28199.349984166271</v>
      </c>
      <c r="L130" s="106">
        <f t="shared" si="27"/>
        <v>647.44157533156306</v>
      </c>
      <c r="M130" s="98">
        <f t="shared" si="30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0"/>
        <v>120</v>
      </c>
      <c r="C131" s="97">
        <v>39909</v>
      </c>
      <c r="E131" s="107" t="s">
        <v>320</v>
      </c>
      <c r="G131" s="106">
        <v>0</v>
      </c>
      <c r="H131" s="104">
        <v>5.4</v>
      </c>
      <c r="I131" s="106" t="str">
        <f t="shared" si="24"/>
        <v>P, S, T &amp; D Plant</v>
      </c>
      <c r="J131" s="106">
        <f t="shared" si="25"/>
        <v>0</v>
      </c>
      <c r="K131" s="106">
        <f t="shared" si="26"/>
        <v>0</v>
      </c>
      <c r="L131" s="106">
        <f t="shared" si="27"/>
        <v>0</v>
      </c>
      <c r="M131" s="98">
        <f t="shared" si="30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0"/>
        <v>121</v>
      </c>
      <c r="C132" s="97">
        <v>39924</v>
      </c>
      <c r="E132" s="107" t="s">
        <v>321</v>
      </c>
      <c r="G132" s="106">
        <v>0</v>
      </c>
      <c r="H132" s="104">
        <v>5.4</v>
      </c>
      <c r="I132" s="106" t="str">
        <f t="shared" si="24"/>
        <v>P, S, T &amp; D Plant</v>
      </c>
      <c r="J132" s="106">
        <f t="shared" si="25"/>
        <v>0</v>
      </c>
      <c r="K132" s="106">
        <f t="shared" si="26"/>
        <v>0</v>
      </c>
      <c r="L132" s="106">
        <f t="shared" si="27"/>
        <v>0</v>
      </c>
      <c r="M132" s="98">
        <f t="shared" si="30"/>
        <v>0</v>
      </c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0"/>
        <v>122</v>
      </c>
      <c r="G133" s="98"/>
      <c r="H133" s="104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0"/>
        <v>123</v>
      </c>
      <c r="D134" s="97" t="s">
        <v>149</v>
      </c>
      <c r="G134" s="98">
        <f>SUM(G98:G132)</f>
        <v>27689517.979650255</v>
      </c>
      <c r="H134" s="104"/>
      <c r="I134" s="106"/>
      <c r="J134" s="98">
        <f>SUM(J98:J132)</f>
        <v>15514470.140252847</v>
      </c>
      <c r="K134" s="98">
        <f>SUM(K98:K132)</f>
        <v>11901789.299132422</v>
      </c>
      <c r="L134" s="98">
        <f>SUM(L98:L132)</f>
        <v>273258.54026498261</v>
      </c>
      <c r="M134" s="98">
        <f>SUM(J134:L134)-G134</f>
        <v>0</v>
      </c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0"/>
        <v>124</v>
      </c>
      <c r="G135" s="98"/>
      <c r="H135" s="104"/>
      <c r="I135" s="106"/>
      <c r="J135" s="106"/>
      <c r="K135" s="106"/>
      <c r="L135" s="106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0"/>
        <v>125</v>
      </c>
      <c r="D136" s="97" t="s">
        <v>349</v>
      </c>
      <c r="G136" s="98">
        <f>G134+G94+G66+G52+G30+G18</f>
        <v>846986698.46293068</v>
      </c>
      <c r="H136" s="104"/>
      <c r="I136" s="106"/>
      <c r="J136" s="98">
        <f>J134+J94+J66+J52+J30+J18</f>
        <v>474567663.19124138</v>
      </c>
      <c r="K136" s="98">
        <f>K134+K94+K66+K52+K30+K18</f>
        <v>364060408.40733111</v>
      </c>
      <c r="L136" s="98">
        <f>L134+L94+L66+L52+L30+L18</f>
        <v>8358626.8643583274</v>
      </c>
      <c r="M136" s="98">
        <f>SUM(J136:L136)-G136</f>
        <v>0</v>
      </c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0"/>
        <v>126</v>
      </c>
      <c r="G137" s="98"/>
      <c r="H137" s="104"/>
      <c r="I137" s="106"/>
      <c r="J137" s="106"/>
      <c r="K137" s="106"/>
      <c r="L137" s="106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0"/>
        <v>127</v>
      </c>
      <c r="D138" s="97" t="s">
        <v>348</v>
      </c>
      <c r="G138" s="106">
        <v>0</v>
      </c>
      <c r="H138" s="104">
        <v>5.4</v>
      </c>
      <c r="I138" s="106" t="str">
        <f>VLOOKUP($H138,class,3)</f>
        <v>P, S, T &amp; D Plant</v>
      </c>
      <c r="J138" s="106">
        <f>$G138*VLOOKUP($H138,class,6)</f>
        <v>0</v>
      </c>
      <c r="K138" s="106">
        <f>$G138*VLOOKUP($H138,class,7)</f>
        <v>0</v>
      </c>
      <c r="L138" s="106">
        <f>$G138*VLOOKUP($H138,class,8)</f>
        <v>0</v>
      </c>
      <c r="M138" s="98">
        <f>SUM(J138:L138)-G138</f>
        <v>0</v>
      </c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0"/>
        <v>128</v>
      </c>
      <c r="G139" s="98"/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0"/>
        <v>129</v>
      </c>
      <c r="D140" s="97" t="s">
        <v>347</v>
      </c>
      <c r="G140" s="98"/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0"/>
        <v>130</v>
      </c>
      <c r="G141" s="98"/>
      <c r="H141" s="104"/>
      <c r="I141" s="106"/>
      <c r="J141" s="106"/>
      <c r="K141" s="106"/>
      <c r="L141" s="106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0"/>
        <v>131</v>
      </c>
      <c r="D142" s="97" t="s">
        <v>322</v>
      </c>
      <c r="G142" s="106"/>
      <c r="H142" s="104"/>
      <c r="I142" s="106"/>
      <c r="J142" s="106"/>
      <c r="K142" s="106"/>
      <c r="L142" s="106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si="0"/>
        <v>132</v>
      </c>
      <c r="G143" s="98"/>
      <c r="H143" s="104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si="0"/>
        <v>133</v>
      </c>
      <c r="C144" s="97">
        <v>30100</v>
      </c>
      <c r="E144" s="107" t="s">
        <v>323</v>
      </c>
      <c r="G144" s="106">
        <v>93432.933933999986</v>
      </c>
      <c r="H144" s="104">
        <v>5.4</v>
      </c>
      <c r="I144" s="106" t="str">
        <f>VLOOKUP($H144,class,3)</f>
        <v>P, S, T &amp; D Plant</v>
      </c>
      <c r="J144" s="106">
        <f>$G144*VLOOKUP($H144,class,6)</f>
        <v>52350.584965060822</v>
      </c>
      <c r="K144" s="106">
        <f>$G144*VLOOKUP($H144,class,7)</f>
        <v>40160.290767772822</v>
      </c>
      <c r="L144" s="106">
        <f>$G144*VLOOKUP($H144,class,8)</f>
        <v>922.05820116634197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0"/>
        <v>134</v>
      </c>
      <c r="C145" s="97">
        <v>30200</v>
      </c>
      <c r="E145" s="107" t="s">
        <v>185</v>
      </c>
      <c r="G145" s="106">
        <v>0</v>
      </c>
      <c r="H145" s="104">
        <v>5.4</v>
      </c>
      <c r="I145" s="106" t="str">
        <f>VLOOKUP($H145,class,3)</f>
        <v>P, S, T &amp; D Plant</v>
      </c>
      <c r="J145" s="106">
        <f>$G145*VLOOKUP($H145,class,6)</f>
        <v>0</v>
      </c>
      <c r="K145" s="106">
        <f>$G145*VLOOKUP($H145,class,7)</f>
        <v>0</v>
      </c>
      <c r="L145" s="106">
        <f>$G145*VLOOKUP($H145,class,8)</f>
        <v>0</v>
      </c>
      <c r="M145" s="98">
        <f>SUM(J145:L145)-G145</f>
        <v>0</v>
      </c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0"/>
        <v>135</v>
      </c>
      <c r="C146" s="97">
        <v>30300</v>
      </c>
      <c r="E146" s="107" t="s">
        <v>324</v>
      </c>
      <c r="G146" s="106">
        <v>559435.9570559999</v>
      </c>
      <c r="H146" s="104">
        <v>5.4</v>
      </c>
      <c r="I146" s="106" t="str">
        <f>VLOOKUP($H146,class,3)</f>
        <v>P, S, T &amp; D Plant</v>
      </c>
      <c r="J146" s="106">
        <f>$G146*VLOOKUP($H146,class,6)</f>
        <v>313452.63783601311</v>
      </c>
      <c r="K146" s="106">
        <f>$G146*VLOOKUP($H146,class,7)</f>
        <v>240462.43391208016</v>
      </c>
      <c r="L146" s="106">
        <f>$G146*VLOOKUP($H146,class,8)</f>
        <v>5520.8853079065748</v>
      </c>
      <c r="M146" s="98">
        <f>SUM(J146:L146)-G146</f>
        <v>0</v>
      </c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0"/>
        <v>136</v>
      </c>
      <c r="G147" s="98"/>
      <c r="H147" s="104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0"/>
        <v>137</v>
      </c>
      <c r="D148" s="97" t="s">
        <v>325</v>
      </c>
      <c r="G148" s="98">
        <f>SUM(G144:G146)</f>
        <v>652868.89098999987</v>
      </c>
      <c r="H148" s="104"/>
      <c r="I148" s="98"/>
      <c r="J148" s="98">
        <f>SUM(J144:J146)</f>
        <v>365803.22280107392</v>
      </c>
      <c r="K148" s="98">
        <f>SUM(K144:K146)</f>
        <v>280622.72467985295</v>
      </c>
      <c r="L148" s="98">
        <f>SUM(L144:L146)</f>
        <v>6442.9435090729166</v>
      </c>
      <c r="M148" s="98">
        <f>SUM(J148:L148)-G148</f>
        <v>0</v>
      </c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0"/>
        <v>138</v>
      </c>
      <c r="G149" s="98"/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0"/>
        <v>139</v>
      </c>
      <c r="D150" s="97" t="s">
        <v>148</v>
      </c>
      <c r="G150" s="98"/>
      <c r="H150" s="104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0"/>
        <v>140</v>
      </c>
      <c r="G151" s="98"/>
      <c r="H151" s="104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0"/>
        <v>141</v>
      </c>
      <c r="C152" s="108">
        <v>37400</v>
      </c>
      <c r="E152" s="107" t="s">
        <v>115</v>
      </c>
      <c r="G152" s="106">
        <v>0</v>
      </c>
      <c r="H152" s="104">
        <v>5.4</v>
      </c>
      <c r="I152" s="106" t="str">
        <f>VLOOKUP($H152,class,3)</f>
        <v>P, S, T &amp; D Plant</v>
      </c>
      <c r="J152" s="106">
        <f>$G152*VLOOKUP($H152,class,6)</f>
        <v>0</v>
      </c>
      <c r="K152" s="106">
        <f>$G152*VLOOKUP($H152,class,7)</f>
        <v>0</v>
      </c>
      <c r="L152" s="106">
        <f>$G152*VLOOKUP($H152,class,8)</f>
        <v>0</v>
      </c>
      <c r="M152" s="98">
        <f>SUM(J152:L152)-G152</f>
        <v>0</v>
      </c>
      <c r="N152" s="98" t="s">
        <v>291</v>
      </c>
      <c r="O152" s="98">
        <v>90422.481783999989</v>
      </c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0"/>
        <v>142</v>
      </c>
      <c r="C153" s="108">
        <v>39001</v>
      </c>
      <c r="E153" s="107" t="s">
        <v>291</v>
      </c>
      <c r="G153" s="106">
        <f>+O152</f>
        <v>90422.481783999989</v>
      </c>
      <c r="H153" s="104">
        <v>5.4</v>
      </c>
      <c r="I153" s="106" t="str">
        <f t="shared" ref="I153:I185" si="32">VLOOKUP($H153,class,3)</f>
        <v>P, S, T &amp; D Plant</v>
      </c>
      <c r="J153" s="106">
        <f t="shared" ref="J153:J185" si="33">$G153*VLOOKUP($H153,class,6)</f>
        <v>50663.825014087313</v>
      </c>
      <c r="K153" s="106">
        <f t="shared" ref="K153:K185" si="34">$G153*VLOOKUP($H153,class,7)</f>
        <v>38866.307708524466</v>
      </c>
      <c r="L153" s="106">
        <f t="shared" ref="L153:L185" si="35">$G153*VLOOKUP($H153,class,8)</f>
        <v>892.34906138820816</v>
      </c>
      <c r="M153" s="98">
        <f t="shared" ref="M153:M185" si="36">SUM(J153:L153)-G153</f>
        <v>0</v>
      </c>
      <c r="N153" s="98" t="s">
        <v>293</v>
      </c>
      <c r="O153" s="98">
        <v>7756.567422000001</v>
      </c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0"/>
        <v>143</v>
      </c>
      <c r="C154" s="108">
        <v>36602</v>
      </c>
      <c r="E154" s="107" t="s">
        <v>139</v>
      </c>
      <c r="G154" s="106">
        <v>0</v>
      </c>
      <c r="H154" s="104">
        <v>5.4</v>
      </c>
      <c r="I154" s="106" t="str">
        <f t="shared" si="32"/>
        <v>P, S, T &amp; D Plant</v>
      </c>
      <c r="J154" s="106">
        <f t="shared" si="33"/>
        <v>0</v>
      </c>
      <c r="K154" s="106">
        <f t="shared" si="34"/>
        <v>0</v>
      </c>
      <c r="L154" s="106">
        <f t="shared" si="35"/>
        <v>0</v>
      </c>
      <c r="M154" s="98">
        <f t="shared" si="36"/>
        <v>0</v>
      </c>
      <c r="N154" s="98" t="s">
        <v>294</v>
      </c>
      <c r="O154" s="98">
        <v>19580.102800000001</v>
      </c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0"/>
        <v>144</v>
      </c>
      <c r="C155" s="108">
        <v>38900</v>
      </c>
      <c r="E155" s="107" t="s">
        <v>115</v>
      </c>
      <c r="G155" s="106">
        <v>0</v>
      </c>
      <c r="H155" s="104">
        <v>5.4</v>
      </c>
      <c r="I155" s="106" t="str">
        <f t="shared" si="32"/>
        <v>P, S, T &amp; D Plant</v>
      </c>
      <c r="J155" s="106">
        <f t="shared" si="33"/>
        <v>0</v>
      </c>
      <c r="K155" s="106">
        <f t="shared" si="34"/>
        <v>0</v>
      </c>
      <c r="L155" s="106">
        <f t="shared" si="35"/>
        <v>0</v>
      </c>
      <c r="M155" s="98">
        <f t="shared" si="36"/>
        <v>0</v>
      </c>
      <c r="N155" s="98" t="s">
        <v>295</v>
      </c>
      <c r="O155" s="98">
        <v>13577.062305999998</v>
      </c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0"/>
        <v>145</v>
      </c>
      <c r="C156" s="108">
        <v>39004</v>
      </c>
      <c r="E156" s="107" t="s">
        <v>293</v>
      </c>
      <c r="G156" s="106">
        <f>+O153</f>
        <v>7756.567422000001</v>
      </c>
      <c r="H156" s="104">
        <v>5.4</v>
      </c>
      <c r="I156" s="106" t="str">
        <f t="shared" si="32"/>
        <v>P, S, T &amp; D Plant</v>
      </c>
      <c r="J156" s="106">
        <f t="shared" si="33"/>
        <v>4346.0140312994008</v>
      </c>
      <c r="K156" s="106">
        <f t="shared" si="34"/>
        <v>3334.0064355401546</v>
      </c>
      <c r="L156" s="106">
        <f t="shared" si="35"/>
        <v>76.546955160445577</v>
      </c>
      <c r="M156" s="98">
        <f t="shared" si="36"/>
        <v>0</v>
      </c>
      <c r="N156" s="98" t="s">
        <v>480</v>
      </c>
      <c r="O156" s="98">
        <v>0</v>
      </c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0"/>
        <v>146</v>
      </c>
      <c r="C157" s="108">
        <v>39009</v>
      </c>
      <c r="E157" s="107" t="s">
        <v>294</v>
      </c>
      <c r="G157" s="106">
        <f t="shared" ref="G157:G158" si="37">+O154</f>
        <v>19580.102800000001</v>
      </c>
      <c r="H157" s="104">
        <v>5.4</v>
      </c>
      <c r="I157" s="106" t="str">
        <f t="shared" si="32"/>
        <v>P, S, T &amp; D Plant</v>
      </c>
      <c r="J157" s="106">
        <f t="shared" si="33"/>
        <v>10970.755087067</v>
      </c>
      <c r="K157" s="106">
        <f t="shared" si="34"/>
        <v>8416.1182636772028</v>
      </c>
      <c r="L157" s="106">
        <f t="shared" si="35"/>
        <v>193.22944925579671</v>
      </c>
      <c r="M157" s="98">
        <f t="shared" si="36"/>
        <v>0</v>
      </c>
      <c r="N157" s="98" t="s">
        <v>297</v>
      </c>
      <c r="O157" s="98">
        <v>0</v>
      </c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0"/>
        <v>147</v>
      </c>
      <c r="C158" s="108">
        <v>39100</v>
      </c>
      <c r="E158" s="107" t="s">
        <v>295</v>
      </c>
      <c r="G158" s="106">
        <f t="shared" si="37"/>
        <v>13577.062305999998</v>
      </c>
      <c r="H158" s="104">
        <v>5.4</v>
      </c>
      <c r="I158" s="106" t="str">
        <f t="shared" si="32"/>
        <v>P, S, T &amp; D Plant</v>
      </c>
      <c r="J158" s="106">
        <f t="shared" si="33"/>
        <v>7607.244297051142</v>
      </c>
      <c r="K158" s="106">
        <f t="shared" si="34"/>
        <v>5835.8305473559567</v>
      </c>
      <c r="L158" s="106">
        <f t="shared" si="35"/>
        <v>133.98746159289914</v>
      </c>
      <c r="M158" s="98">
        <f t="shared" si="36"/>
        <v>0</v>
      </c>
      <c r="N158" s="98" t="s">
        <v>298</v>
      </c>
      <c r="O158" s="98">
        <v>13756.940697999999</v>
      </c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ref="A159:A177" si="38">A158+1</f>
        <v>148</v>
      </c>
      <c r="C159" s="108">
        <v>39102</v>
      </c>
      <c r="E159" s="107" t="s">
        <v>296</v>
      </c>
      <c r="G159" s="106">
        <v>0</v>
      </c>
      <c r="H159" s="104">
        <v>5.4</v>
      </c>
      <c r="I159" s="106" t="str">
        <f t="shared" si="32"/>
        <v>P, S, T &amp; D Plant</v>
      </c>
      <c r="J159" s="106">
        <f t="shared" si="33"/>
        <v>0</v>
      </c>
      <c r="K159" s="106">
        <f t="shared" si="34"/>
        <v>0</v>
      </c>
      <c r="L159" s="106">
        <f t="shared" si="35"/>
        <v>0</v>
      </c>
      <c r="M159" s="98">
        <f t="shared" si="36"/>
        <v>0</v>
      </c>
      <c r="N159" s="98" t="s">
        <v>186</v>
      </c>
      <c r="O159" s="98">
        <v>0</v>
      </c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38"/>
        <v>149</v>
      </c>
      <c r="C160" s="108">
        <v>39103</v>
      </c>
      <c r="E160" s="107" t="s">
        <v>297</v>
      </c>
      <c r="G160" s="106">
        <v>0</v>
      </c>
      <c r="H160" s="104">
        <v>5.4</v>
      </c>
      <c r="I160" s="106" t="str">
        <f t="shared" si="32"/>
        <v>P, S, T &amp; D Plant</v>
      </c>
      <c r="J160" s="106">
        <f t="shared" si="33"/>
        <v>0</v>
      </c>
      <c r="K160" s="106">
        <f t="shared" si="34"/>
        <v>0</v>
      </c>
      <c r="L160" s="106">
        <f t="shared" si="35"/>
        <v>0</v>
      </c>
      <c r="M160" s="98">
        <f t="shared" si="36"/>
        <v>0</v>
      </c>
      <c r="N160" s="98" t="s">
        <v>301</v>
      </c>
      <c r="O160" s="98">
        <v>76506.78906184611</v>
      </c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38"/>
        <v>150</v>
      </c>
      <c r="C161" s="108">
        <v>39200</v>
      </c>
      <c r="E161" s="107" t="s">
        <v>298</v>
      </c>
      <c r="G161" s="106">
        <f>+O158</f>
        <v>13756.940697999999</v>
      </c>
      <c r="H161" s="104">
        <v>5.4</v>
      </c>
      <c r="I161" s="106" t="str">
        <f t="shared" si="32"/>
        <v>P, S, T &amp; D Plant</v>
      </c>
      <c r="J161" s="106">
        <f t="shared" si="33"/>
        <v>7708.0303758702703</v>
      </c>
      <c r="K161" s="106">
        <f t="shared" si="34"/>
        <v>5913.1477011837742</v>
      </c>
      <c r="L161" s="106">
        <f t="shared" si="35"/>
        <v>135.7626209459531</v>
      </c>
      <c r="M161" s="98">
        <f t="shared" si="36"/>
        <v>0</v>
      </c>
      <c r="N161" s="98" t="s">
        <v>302</v>
      </c>
      <c r="O161" s="98">
        <v>10344.010897999999</v>
      </c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38"/>
        <v>151</v>
      </c>
      <c r="C162" s="108">
        <v>39201</v>
      </c>
      <c r="E162" s="107" t="s">
        <v>299</v>
      </c>
      <c r="G162" s="106">
        <v>0</v>
      </c>
      <c r="H162" s="104">
        <v>5.4</v>
      </c>
      <c r="I162" s="106" t="str">
        <f t="shared" si="32"/>
        <v>P, S, T &amp; D Plant</v>
      </c>
      <c r="J162" s="106">
        <f t="shared" si="33"/>
        <v>0</v>
      </c>
      <c r="K162" s="106">
        <f t="shared" si="34"/>
        <v>0</v>
      </c>
      <c r="L162" s="106">
        <f t="shared" si="35"/>
        <v>0</v>
      </c>
      <c r="M162" s="98">
        <f t="shared" si="36"/>
        <v>0</v>
      </c>
      <c r="N162" s="98" t="s">
        <v>306</v>
      </c>
      <c r="O162" s="98">
        <v>0</v>
      </c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38"/>
        <v>152</v>
      </c>
      <c r="C163" s="108">
        <v>39202</v>
      </c>
      <c r="E163" s="107" t="s">
        <v>300</v>
      </c>
      <c r="G163" s="106">
        <v>0</v>
      </c>
      <c r="H163" s="104">
        <v>5.4</v>
      </c>
      <c r="I163" s="106" t="str">
        <f t="shared" si="32"/>
        <v>P, S, T &amp; D Plant</v>
      </c>
      <c r="J163" s="106">
        <f t="shared" si="33"/>
        <v>0</v>
      </c>
      <c r="K163" s="106">
        <f t="shared" si="34"/>
        <v>0</v>
      </c>
      <c r="L163" s="106">
        <f t="shared" si="35"/>
        <v>0</v>
      </c>
      <c r="M163" s="98">
        <f t="shared" si="36"/>
        <v>0</v>
      </c>
      <c r="N163" s="98" t="s">
        <v>504</v>
      </c>
      <c r="O163" s="98">
        <v>0</v>
      </c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38"/>
        <v>153</v>
      </c>
      <c r="C164" s="108">
        <v>39300</v>
      </c>
      <c r="E164" s="107" t="s">
        <v>186</v>
      </c>
      <c r="G164" s="106">
        <f>+O159</f>
        <v>0</v>
      </c>
      <c r="H164" s="104">
        <v>5.4</v>
      </c>
      <c r="I164" s="106" t="str">
        <f t="shared" si="32"/>
        <v>P, S, T &amp; D Plant</v>
      </c>
      <c r="J164" s="106">
        <f t="shared" si="33"/>
        <v>0</v>
      </c>
      <c r="K164" s="106">
        <f t="shared" si="34"/>
        <v>0</v>
      </c>
      <c r="L164" s="106">
        <f t="shared" si="35"/>
        <v>0</v>
      </c>
      <c r="M164" s="98">
        <f t="shared" si="36"/>
        <v>0</v>
      </c>
      <c r="N164" s="98" t="s">
        <v>504</v>
      </c>
      <c r="O164" s="98">
        <v>0</v>
      </c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38"/>
        <v>154</v>
      </c>
      <c r="C165" s="108">
        <v>39400</v>
      </c>
      <c r="E165" s="107" t="s">
        <v>301</v>
      </c>
      <c r="G165" s="106">
        <f>+O160</f>
        <v>76506.78906184611</v>
      </c>
      <c r="H165" s="104">
        <v>5.4</v>
      </c>
      <c r="I165" s="106" t="str">
        <f t="shared" si="32"/>
        <v>P, S, T &amp; D Plant</v>
      </c>
      <c r="J165" s="106">
        <f t="shared" si="33"/>
        <v>42866.845688645219</v>
      </c>
      <c r="K165" s="106">
        <f t="shared" si="34"/>
        <v>32884.923603092742</v>
      </c>
      <c r="L165" s="106">
        <f t="shared" si="35"/>
        <v>755.01977010814949</v>
      </c>
      <c r="M165" s="98">
        <f t="shared" si="36"/>
        <v>0</v>
      </c>
      <c r="N165" s="98" t="s">
        <v>310</v>
      </c>
      <c r="O165" s="98">
        <v>0</v>
      </c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38"/>
        <v>155</v>
      </c>
      <c r="C166" s="108">
        <v>39600</v>
      </c>
      <c r="E166" s="107" t="s">
        <v>302</v>
      </c>
      <c r="G166" s="106">
        <f>+O161</f>
        <v>10344.010897999999</v>
      </c>
      <c r="H166" s="104">
        <v>5.4</v>
      </c>
      <c r="I166" s="106" t="str">
        <f t="shared" si="32"/>
        <v>P, S, T &amp; D Plant</v>
      </c>
      <c r="J166" s="106">
        <f t="shared" si="33"/>
        <v>5795.7617147908932</v>
      </c>
      <c r="K166" s="106">
        <f t="shared" si="34"/>
        <v>4446.1676186058539</v>
      </c>
      <c r="L166" s="106">
        <f t="shared" si="35"/>
        <v>102.08156460325115</v>
      </c>
      <c r="M166" s="98">
        <f t="shared" si="36"/>
        <v>0</v>
      </c>
      <c r="N166" s="98" t="s">
        <v>311</v>
      </c>
      <c r="O166" s="98">
        <v>0</v>
      </c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38"/>
        <v>156</v>
      </c>
      <c r="C167" s="108">
        <v>39603</v>
      </c>
      <c r="E167" s="107" t="s">
        <v>303</v>
      </c>
      <c r="G167" s="106">
        <v>0</v>
      </c>
      <c r="H167" s="104">
        <v>5.4</v>
      </c>
      <c r="I167" s="106" t="str">
        <f t="shared" si="32"/>
        <v>P, S, T &amp; D Plant</v>
      </c>
      <c r="J167" s="106">
        <f t="shared" si="33"/>
        <v>0</v>
      </c>
      <c r="K167" s="106">
        <f t="shared" si="34"/>
        <v>0</v>
      </c>
      <c r="L167" s="106">
        <f t="shared" si="35"/>
        <v>0</v>
      </c>
      <c r="M167" s="98">
        <f t="shared" si="36"/>
        <v>0</v>
      </c>
      <c r="N167" s="98" t="s">
        <v>312</v>
      </c>
      <c r="O167" s="98">
        <v>0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38"/>
        <v>157</v>
      </c>
      <c r="C168" s="108">
        <v>39604</v>
      </c>
      <c r="E168" s="107" t="s">
        <v>304</v>
      </c>
      <c r="G168" s="106">
        <v>0</v>
      </c>
      <c r="H168" s="104">
        <v>5.4</v>
      </c>
      <c r="I168" s="106" t="str">
        <f t="shared" si="32"/>
        <v>P, S, T &amp; D Plant</v>
      </c>
      <c r="J168" s="106">
        <f t="shared" si="33"/>
        <v>0</v>
      </c>
      <c r="K168" s="106">
        <f t="shared" si="34"/>
        <v>0</v>
      </c>
      <c r="L168" s="106">
        <f t="shared" si="35"/>
        <v>0</v>
      </c>
      <c r="M168" s="98">
        <f t="shared" si="36"/>
        <v>0</v>
      </c>
      <c r="N168" s="98" t="s">
        <v>313</v>
      </c>
      <c r="O168" s="98">
        <v>0</v>
      </c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38"/>
        <v>158</v>
      </c>
      <c r="C169" s="108">
        <v>39605</v>
      </c>
      <c r="E169" s="98" t="s">
        <v>305</v>
      </c>
      <c r="G169" s="106">
        <v>0</v>
      </c>
      <c r="H169" s="104">
        <v>5.4</v>
      </c>
      <c r="I169" s="106" t="str">
        <f t="shared" si="32"/>
        <v>P, S, T &amp; D Plant</v>
      </c>
      <c r="J169" s="106">
        <f t="shared" si="33"/>
        <v>0</v>
      </c>
      <c r="K169" s="106">
        <f t="shared" si="34"/>
        <v>0</v>
      </c>
      <c r="L169" s="106">
        <f t="shared" si="35"/>
        <v>0</v>
      </c>
      <c r="M169" s="98">
        <f t="shared" si="36"/>
        <v>0</v>
      </c>
      <c r="N169" s="98" t="s">
        <v>314</v>
      </c>
      <c r="O169" s="98">
        <v>14251.939047999998</v>
      </c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38"/>
        <v>159</v>
      </c>
      <c r="C170" s="108">
        <v>39700</v>
      </c>
      <c r="E170" s="107" t="s">
        <v>306</v>
      </c>
      <c r="G170" s="106">
        <f>+O162</f>
        <v>0</v>
      </c>
      <c r="H170" s="104">
        <v>5.4</v>
      </c>
      <c r="I170" s="106" t="str">
        <f t="shared" si="32"/>
        <v>P, S, T &amp; D Plant</v>
      </c>
      <c r="J170" s="106">
        <f t="shared" si="33"/>
        <v>0</v>
      </c>
      <c r="K170" s="106">
        <f t="shared" si="34"/>
        <v>0</v>
      </c>
      <c r="L170" s="106">
        <f t="shared" si="35"/>
        <v>0</v>
      </c>
      <c r="M170" s="98">
        <f t="shared" si="36"/>
        <v>0</v>
      </c>
      <c r="N170" s="98" t="s">
        <v>317</v>
      </c>
      <c r="O170" s="98">
        <v>0</v>
      </c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38"/>
        <v>160</v>
      </c>
      <c r="C171" s="108">
        <v>39701</v>
      </c>
      <c r="E171" s="107" t="s">
        <v>307</v>
      </c>
      <c r="G171" s="106">
        <f t="shared" ref="G171:G172" si="39">+O163</f>
        <v>0</v>
      </c>
      <c r="H171" s="104">
        <v>5.4</v>
      </c>
      <c r="I171" s="106" t="str">
        <f t="shared" si="32"/>
        <v>P, S, T &amp; D Plant</v>
      </c>
      <c r="J171" s="106">
        <f t="shared" si="33"/>
        <v>0</v>
      </c>
      <c r="K171" s="106">
        <f t="shared" si="34"/>
        <v>0</v>
      </c>
      <c r="L171" s="106">
        <f t="shared" si="35"/>
        <v>0</v>
      </c>
      <c r="M171" s="98">
        <f t="shared" si="36"/>
        <v>0</v>
      </c>
      <c r="N171" s="98" t="s">
        <v>318</v>
      </c>
      <c r="O171" s="98">
        <v>39622.899855999982</v>
      </c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38"/>
        <v>161</v>
      </c>
      <c r="C172" s="108">
        <v>39702</v>
      </c>
      <c r="E172" s="107" t="s">
        <v>308</v>
      </c>
      <c r="G172" s="106">
        <f t="shared" si="39"/>
        <v>0</v>
      </c>
      <c r="H172" s="104">
        <v>5.4</v>
      </c>
      <c r="I172" s="106" t="str">
        <f t="shared" si="32"/>
        <v>P, S, T &amp; D Plant</v>
      </c>
      <c r="J172" s="106">
        <f t="shared" si="33"/>
        <v>0</v>
      </c>
      <c r="K172" s="106">
        <f t="shared" si="34"/>
        <v>0</v>
      </c>
      <c r="L172" s="106">
        <f t="shared" si="35"/>
        <v>0</v>
      </c>
      <c r="M172" s="98">
        <f t="shared" si="36"/>
        <v>0</v>
      </c>
      <c r="N172" s="98" t="s">
        <v>319</v>
      </c>
      <c r="O172" s="98">
        <v>119936.479202</v>
      </c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38"/>
        <v>162</v>
      </c>
      <c r="C173" s="108">
        <v>39705</v>
      </c>
      <c r="E173" s="107" t="s">
        <v>309</v>
      </c>
      <c r="G173" s="106">
        <v>0</v>
      </c>
      <c r="H173" s="104">
        <v>5.4</v>
      </c>
      <c r="I173" s="106" t="str">
        <f t="shared" si="32"/>
        <v>P, S, T &amp; D Plant</v>
      </c>
      <c r="J173" s="106">
        <f t="shared" si="33"/>
        <v>0</v>
      </c>
      <c r="K173" s="106">
        <f t="shared" si="34"/>
        <v>0</v>
      </c>
      <c r="L173" s="106">
        <f t="shared" si="35"/>
        <v>0</v>
      </c>
      <c r="M173" s="98">
        <f t="shared" si="36"/>
        <v>0</v>
      </c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38"/>
        <v>163</v>
      </c>
      <c r="C174" s="108">
        <v>39800</v>
      </c>
      <c r="E174" s="107" t="s">
        <v>310</v>
      </c>
      <c r="G174" s="106">
        <f>+O165</f>
        <v>0</v>
      </c>
      <c r="H174" s="104">
        <v>5.4</v>
      </c>
      <c r="I174" s="106" t="str">
        <f t="shared" si="32"/>
        <v>P, S, T &amp; D Plant</v>
      </c>
      <c r="J174" s="106">
        <f t="shared" si="33"/>
        <v>0</v>
      </c>
      <c r="K174" s="106">
        <f t="shared" si="34"/>
        <v>0</v>
      </c>
      <c r="L174" s="106">
        <f t="shared" si="35"/>
        <v>0</v>
      </c>
      <c r="M174" s="98">
        <f t="shared" si="36"/>
        <v>0</v>
      </c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38"/>
        <v>164</v>
      </c>
      <c r="C175" s="108">
        <v>39900</v>
      </c>
      <c r="E175" s="107" t="s">
        <v>311</v>
      </c>
      <c r="G175" s="106">
        <f>+O166</f>
        <v>0</v>
      </c>
      <c r="H175" s="104">
        <v>5.4</v>
      </c>
      <c r="I175" s="106" t="str">
        <f t="shared" si="32"/>
        <v>P, S, T &amp; D Plant</v>
      </c>
      <c r="J175" s="106">
        <f t="shared" si="33"/>
        <v>0</v>
      </c>
      <c r="K175" s="106">
        <f t="shared" si="34"/>
        <v>0</v>
      </c>
      <c r="L175" s="106">
        <f t="shared" si="35"/>
        <v>0</v>
      </c>
      <c r="M175" s="98">
        <f t="shared" si="36"/>
        <v>0</v>
      </c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38"/>
        <v>165</v>
      </c>
      <c r="C176" s="108">
        <v>39901</v>
      </c>
      <c r="E176" s="107" t="s">
        <v>312</v>
      </c>
      <c r="G176" s="106">
        <f t="shared" ref="G176:G177" si="40">+O167</f>
        <v>0</v>
      </c>
      <c r="H176" s="104">
        <v>5.4</v>
      </c>
      <c r="I176" s="106" t="str">
        <f t="shared" si="32"/>
        <v>P, S, T &amp; D Plant</v>
      </c>
      <c r="J176" s="106">
        <f t="shared" si="33"/>
        <v>0</v>
      </c>
      <c r="K176" s="106">
        <f t="shared" si="34"/>
        <v>0</v>
      </c>
      <c r="L176" s="106">
        <f t="shared" si="35"/>
        <v>0</v>
      </c>
      <c r="M176" s="98">
        <f t="shared" si="36"/>
        <v>0</v>
      </c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38"/>
        <v>166</v>
      </c>
      <c r="C177" s="108">
        <v>39902</v>
      </c>
      <c r="E177" s="107" t="s">
        <v>313</v>
      </c>
      <c r="G177" s="106">
        <f t="shared" si="40"/>
        <v>0</v>
      </c>
      <c r="H177" s="104">
        <v>5.4</v>
      </c>
      <c r="I177" s="106" t="str">
        <f t="shared" si="32"/>
        <v>P, S, T &amp; D Plant</v>
      </c>
      <c r="J177" s="106">
        <f t="shared" si="33"/>
        <v>0</v>
      </c>
      <c r="K177" s="106">
        <f t="shared" si="34"/>
        <v>0</v>
      </c>
      <c r="L177" s="106">
        <f t="shared" si="35"/>
        <v>0</v>
      </c>
      <c r="M177" s="98">
        <f t="shared" si="36"/>
        <v>0</v>
      </c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ref="A178:A194" si="41">A177+1</f>
        <v>167</v>
      </c>
      <c r="C178" s="108">
        <v>39903</v>
      </c>
      <c r="E178" s="107" t="s">
        <v>314</v>
      </c>
      <c r="G178" s="106">
        <f>+O169</f>
        <v>14251.939047999998</v>
      </c>
      <c r="H178" s="104">
        <v>5.4</v>
      </c>
      <c r="I178" s="106" t="str">
        <f t="shared" si="32"/>
        <v>P, S, T &amp; D Plant</v>
      </c>
      <c r="J178" s="106">
        <f t="shared" si="33"/>
        <v>7985.3785451736649</v>
      </c>
      <c r="K178" s="106">
        <f t="shared" si="34"/>
        <v>6125.9129096445331</v>
      </c>
      <c r="L178" s="106">
        <f t="shared" si="35"/>
        <v>140.6475931818</v>
      </c>
      <c r="M178" s="98">
        <f t="shared" si="36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41"/>
        <v>168</v>
      </c>
      <c r="C179" s="108">
        <v>39904</v>
      </c>
      <c r="E179" s="107" t="s">
        <v>315</v>
      </c>
      <c r="G179" s="106">
        <v>0</v>
      </c>
      <c r="H179" s="104">
        <v>5.4</v>
      </c>
      <c r="I179" s="106" t="str">
        <f t="shared" si="32"/>
        <v>P, S, T &amp; D Plant</v>
      </c>
      <c r="J179" s="106">
        <f t="shared" si="33"/>
        <v>0</v>
      </c>
      <c r="K179" s="106">
        <f t="shared" si="34"/>
        <v>0</v>
      </c>
      <c r="L179" s="106">
        <f t="shared" si="35"/>
        <v>0</v>
      </c>
      <c r="M179" s="98">
        <f t="shared" si="36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41"/>
        <v>169</v>
      </c>
      <c r="C180" s="108">
        <v>39905</v>
      </c>
      <c r="E180" s="107" t="s">
        <v>316</v>
      </c>
      <c r="G180" s="106">
        <v>0</v>
      </c>
      <c r="H180" s="104">
        <v>5.4</v>
      </c>
      <c r="I180" s="106" t="str">
        <f t="shared" si="32"/>
        <v>P, S, T &amp; D Plant</v>
      </c>
      <c r="J180" s="106">
        <f t="shared" si="33"/>
        <v>0</v>
      </c>
      <c r="K180" s="106">
        <f t="shared" si="34"/>
        <v>0</v>
      </c>
      <c r="L180" s="106">
        <f t="shared" si="35"/>
        <v>0</v>
      </c>
      <c r="M180" s="98">
        <f t="shared" si="36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41"/>
        <v>170</v>
      </c>
      <c r="C181" s="108">
        <v>39906</v>
      </c>
      <c r="E181" s="107" t="s">
        <v>317</v>
      </c>
      <c r="G181" s="106">
        <f>+O170</f>
        <v>0</v>
      </c>
      <c r="H181" s="104">
        <v>5.4</v>
      </c>
      <c r="I181" s="106" t="str">
        <f t="shared" si="32"/>
        <v>P, S, T &amp; D Plant</v>
      </c>
      <c r="J181" s="106">
        <f t="shared" si="33"/>
        <v>0</v>
      </c>
      <c r="K181" s="106">
        <f t="shared" si="34"/>
        <v>0</v>
      </c>
      <c r="L181" s="106">
        <f t="shared" si="35"/>
        <v>0</v>
      </c>
      <c r="M181" s="98">
        <f t="shared" si="36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41"/>
        <v>171</v>
      </c>
      <c r="C182" s="108">
        <v>39907</v>
      </c>
      <c r="E182" s="107" t="s">
        <v>318</v>
      </c>
      <c r="G182" s="106">
        <f t="shared" ref="G182:G183" si="42">+O171</f>
        <v>39622.899855999982</v>
      </c>
      <c r="H182" s="104">
        <v>5.4</v>
      </c>
      <c r="I182" s="106" t="str">
        <f t="shared" si="32"/>
        <v>P, S, T &amp; D Plant</v>
      </c>
      <c r="J182" s="106">
        <f t="shared" si="33"/>
        <v>22200.758320817298</v>
      </c>
      <c r="K182" s="106">
        <f t="shared" si="34"/>
        <v>17031.116462674254</v>
      </c>
      <c r="L182" s="106">
        <f t="shared" si="35"/>
        <v>391.0250725084274</v>
      </c>
      <c r="M182" s="98">
        <f t="shared" si="36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41"/>
        <v>172</v>
      </c>
      <c r="C183" s="108">
        <v>39908</v>
      </c>
      <c r="E183" s="107" t="s">
        <v>319</v>
      </c>
      <c r="G183" s="106">
        <f t="shared" si="42"/>
        <v>119936.479202</v>
      </c>
      <c r="H183" s="104">
        <v>5.4</v>
      </c>
      <c r="I183" s="106" t="str">
        <f t="shared" si="32"/>
        <v>P, S, T &amp; D Plant</v>
      </c>
      <c r="J183" s="106">
        <f t="shared" si="33"/>
        <v>67200.553172287066</v>
      </c>
      <c r="K183" s="106">
        <f t="shared" si="34"/>
        <v>51552.313254100649</v>
      </c>
      <c r="L183" s="106">
        <f t="shared" si="35"/>
        <v>1183.6127756122798</v>
      </c>
      <c r="M183" s="98">
        <f t="shared" si="36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41"/>
        <v>173</v>
      </c>
      <c r="C184" s="108">
        <v>39909</v>
      </c>
      <c r="E184" s="107" t="s">
        <v>320</v>
      </c>
      <c r="G184" s="106">
        <v>0</v>
      </c>
      <c r="H184" s="104">
        <v>5.4</v>
      </c>
      <c r="I184" s="106" t="str">
        <f t="shared" si="32"/>
        <v>P, S, T &amp; D Plant</v>
      </c>
      <c r="J184" s="106">
        <f t="shared" si="33"/>
        <v>0</v>
      </c>
      <c r="K184" s="106">
        <f t="shared" si="34"/>
        <v>0</v>
      </c>
      <c r="L184" s="106">
        <f t="shared" si="35"/>
        <v>0</v>
      </c>
      <c r="M184" s="98">
        <f t="shared" si="36"/>
        <v>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41"/>
        <v>174</v>
      </c>
      <c r="C185" s="108">
        <v>39924</v>
      </c>
      <c r="E185" s="107" t="s">
        <v>321</v>
      </c>
      <c r="G185" s="106">
        <v>0</v>
      </c>
      <c r="H185" s="104">
        <v>5.4</v>
      </c>
      <c r="I185" s="106" t="str">
        <f t="shared" si="32"/>
        <v>P, S, T &amp; D Plant</v>
      </c>
      <c r="J185" s="106">
        <f t="shared" si="33"/>
        <v>0</v>
      </c>
      <c r="K185" s="106">
        <f t="shared" si="34"/>
        <v>0</v>
      </c>
      <c r="L185" s="106">
        <f t="shared" si="35"/>
        <v>0</v>
      </c>
      <c r="M185" s="98">
        <f t="shared" si="36"/>
        <v>0</v>
      </c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41"/>
        <v>175</v>
      </c>
      <c r="G186" s="98"/>
      <c r="H186" s="104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41"/>
        <v>176</v>
      </c>
      <c r="D187" s="97" t="s">
        <v>149</v>
      </c>
      <c r="G187" s="98">
        <f>SUM(G152:G185)</f>
        <v>405755.27307584608</v>
      </c>
      <c r="H187" s="104"/>
      <c r="I187" s="106"/>
      <c r="J187" s="98">
        <f>SUM(J152:J185)</f>
        <v>227345.16624708925</v>
      </c>
      <c r="K187" s="98">
        <f>SUM(K152:K185)</f>
        <v>174405.8445043996</v>
      </c>
      <c r="L187" s="98">
        <f>SUM(L152:L185)</f>
        <v>4004.2623243572107</v>
      </c>
      <c r="M187" s="98">
        <f>SUM(J187:L187)-G187</f>
        <v>0</v>
      </c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41"/>
        <v>177</v>
      </c>
      <c r="G188" s="98"/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41"/>
        <v>178</v>
      </c>
      <c r="D189" s="97" t="s">
        <v>348</v>
      </c>
      <c r="G189" s="109">
        <v>0</v>
      </c>
      <c r="H189" s="104">
        <v>5.4</v>
      </c>
      <c r="I189" s="106" t="str">
        <f>VLOOKUP($H189,class,3)</f>
        <v>P, S, T &amp; D Plant</v>
      </c>
      <c r="J189" s="106">
        <f>$G189*VLOOKUP($H189,class,6)</f>
        <v>0</v>
      </c>
      <c r="K189" s="106">
        <f>$G189*VLOOKUP($H189,class,7)</f>
        <v>0</v>
      </c>
      <c r="L189" s="106">
        <f>$G189*VLOOKUP($H189,class,8)</f>
        <v>0</v>
      </c>
      <c r="M189" s="98">
        <f>SUM(J189:L189)-G189</f>
        <v>0</v>
      </c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41"/>
        <v>179</v>
      </c>
      <c r="G190" s="98"/>
      <c r="H190" s="104"/>
      <c r="I190" s="106"/>
      <c r="J190" s="106"/>
      <c r="K190" s="106"/>
      <c r="L190" s="106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41"/>
        <v>180</v>
      </c>
      <c r="D191" s="97" t="s">
        <v>350</v>
      </c>
      <c r="G191" s="98"/>
      <c r="H191" s="104"/>
      <c r="I191" s="106"/>
      <c r="J191" s="106"/>
      <c r="K191" s="106"/>
      <c r="L191" s="106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41"/>
        <v>181</v>
      </c>
      <c r="G192" s="98"/>
      <c r="H192" s="104"/>
      <c r="I192" s="106"/>
      <c r="J192" s="106"/>
      <c r="K192" s="106"/>
      <c r="L192" s="106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41"/>
        <v>182</v>
      </c>
      <c r="D193" s="97" t="s">
        <v>148</v>
      </c>
      <c r="G193" s="98"/>
      <c r="H193" s="104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41"/>
        <v>183</v>
      </c>
      <c r="G194" s="98"/>
      <c r="H194" s="104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ref="A195:A239" si="43">A194+1</f>
        <v>184</v>
      </c>
      <c r="C195" s="108">
        <v>37400</v>
      </c>
      <c r="E195" s="107" t="s">
        <v>115</v>
      </c>
      <c r="G195" s="106">
        <v>0</v>
      </c>
      <c r="H195" s="104">
        <v>5.4</v>
      </c>
      <c r="I195" s="106" t="str">
        <f>VLOOKUP($H195,class,3)</f>
        <v>P, S, T &amp; D Plant</v>
      </c>
      <c r="J195" s="106">
        <f>$G195*VLOOKUP($H195,class,6)</f>
        <v>0</v>
      </c>
      <c r="K195" s="106">
        <f>$G195*VLOOKUP($H195,class,7)</f>
        <v>0</v>
      </c>
      <c r="L195" s="106">
        <f>$G195*VLOOKUP($H195,class,8)</f>
        <v>0</v>
      </c>
      <c r="M195" s="98">
        <f>SUM(J195:L195)-G195</f>
        <v>0</v>
      </c>
      <c r="N195" s="110" t="s">
        <v>139</v>
      </c>
      <c r="O195" s="98">
        <v>531606.7520743428</v>
      </c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43"/>
        <v>185</v>
      </c>
      <c r="C196" s="108">
        <v>39001</v>
      </c>
      <c r="E196" s="107" t="s">
        <v>291</v>
      </c>
      <c r="G196" s="106">
        <v>0</v>
      </c>
      <c r="H196" s="104">
        <v>5.4</v>
      </c>
      <c r="I196" s="106" t="str">
        <f t="shared" ref="I196:I228" si="44">VLOOKUP($H196,class,3)</f>
        <v>P, S, T &amp; D Plant</v>
      </c>
      <c r="J196" s="106">
        <f t="shared" ref="J196:J228" si="45">$G196*VLOOKUP($H196,class,6)</f>
        <v>0</v>
      </c>
      <c r="K196" s="106">
        <f t="shared" ref="K196:K228" si="46">$G196*VLOOKUP($H196,class,7)</f>
        <v>0</v>
      </c>
      <c r="L196" s="106">
        <f t="shared" ref="L196:L228" si="47">$G196*VLOOKUP($H196,class,8)</f>
        <v>0</v>
      </c>
      <c r="M196" s="98">
        <f t="shared" ref="M196:M228" si="48">SUM(J196:L196)-G196</f>
        <v>0</v>
      </c>
      <c r="N196" s="110" t="s">
        <v>441</v>
      </c>
      <c r="O196" s="98">
        <v>143280.4612500472</v>
      </c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43"/>
        <v>186</v>
      </c>
      <c r="C197" s="108">
        <v>36602</v>
      </c>
      <c r="E197" s="107" t="s">
        <v>139</v>
      </c>
      <c r="G197" s="106">
        <f>+O195+O196+O198</f>
        <v>675016.42893520358</v>
      </c>
      <c r="H197" s="104">
        <v>5.4</v>
      </c>
      <c r="I197" s="106" t="str">
        <f t="shared" si="44"/>
        <v>P, S, T &amp; D Plant</v>
      </c>
      <c r="J197" s="106">
        <f t="shared" si="45"/>
        <v>378212.51487988536</v>
      </c>
      <c r="K197" s="106">
        <f t="shared" si="46"/>
        <v>290142.40394303401</v>
      </c>
      <c r="L197" s="106">
        <f t="shared" si="47"/>
        <v>6661.5101122841916</v>
      </c>
      <c r="M197" s="98">
        <f t="shared" si="48"/>
        <v>0</v>
      </c>
      <c r="N197" s="110" t="s">
        <v>294</v>
      </c>
      <c r="O197" s="98">
        <v>490863.64544525172</v>
      </c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43"/>
        <v>187</v>
      </c>
      <c r="C198" s="108">
        <v>37503</v>
      </c>
      <c r="E198" s="107" t="s">
        <v>278</v>
      </c>
      <c r="G198" s="106">
        <v>0</v>
      </c>
      <c r="H198" s="104">
        <v>5.4</v>
      </c>
      <c r="I198" s="106" t="str">
        <f t="shared" si="44"/>
        <v>P, S, T &amp; D Plant</v>
      </c>
      <c r="J198" s="106">
        <f t="shared" si="45"/>
        <v>0</v>
      </c>
      <c r="K198" s="106">
        <f t="shared" si="46"/>
        <v>0</v>
      </c>
      <c r="L198" s="106">
        <f t="shared" si="47"/>
        <v>0</v>
      </c>
      <c r="M198" s="98">
        <f t="shared" si="48"/>
        <v>0</v>
      </c>
      <c r="N198" s="110" t="s">
        <v>522</v>
      </c>
      <c r="O198" s="98">
        <v>129.21561081360005</v>
      </c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43"/>
        <v>188</v>
      </c>
      <c r="C199" s="108">
        <v>39004</v>
      </c>
      <c r="E199" s="107" t="s">
        <v>293</v>
      </c>
      <c r="G199" s="106">
        <v>0</v>
      </c>
      <c r="H199" s="104">
        <v>5.4</v>
      </c>
      <c r="I199" s="106" t="str">
        <f t="shared" si="44"/>
        <v>P, S, T &amp; D Plant</v>
      </c>
      <c r="J199" s="106">
        <f t="shared" si="45"/>
        <v>0</v>
      </c>
      <c r="K199" s="106">
        <f t="shared" si="46"/>
        <v>0</v>
      </c>
      <c r="L199" s="106">
        <f t="shared" si="47"/>
        <v>0</v>
      </c>
      <c r="M199" s="98">
        <f t="shared" si="48"/>
        <v>0</v>
      </c>
      <c r="N199" s="110" t="s">
        <v>523</v>
      </c>
      <c r="O199" s="98">
        <v>1943.3189340048993</v>
      </c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43"/>
        <v>189</v>
      </c>
      <c r="C200" s="108">
        <v>39009</v>
      </c>
      <c r="E200" s="107" t="s">
        <v>294</v>
      </c>
      <c r="G200" s="106">
        <f>+O197+O199</f>
        <v>492806.96437925659</v>
      </c>
      <c r="H200" s="104">
        <v>5.4</v>
      </c>
      <c r="I200" s="106" t="str">
        <f t="shared" si="44"/>
        <v>P, S, T &amp; D Plant</v>
      </c>
      <c r="J200" s="106">
        <f t="shared" si="45"/>
        <v>276120.33331131312</v>
      </c>
      <c r="K200" s="106">
        <f t="shared" si="46"/>
        <v>211823.28487976998</v>
      </c>
      <c r="L200" s="106">
        <f t="shared" si="47"/>
        <v>4863.3461881734738</v>
      </c>
      <c r="M200" s="98">
        <f t="shared" si="48"/>
        <v>0</v>
      </c>
      <c r="N200" s="110" t="s">
        <v>295</v>
      </c>
      <c r="O200" s="98">
        <v>353018.09202879178</v>
      </c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43"/>
        <v>190</v>
      </c>
      <c r="C201" s="108">
        <v>39100</v>
      </c>
      <c r="E201" s="107" t="s">
        <v>295</v>
      </c>
      <c r="G201" s="106">
        <f>+O200+O203+O204</f>
        <v>370206.33777961531</v>
      </c>
      <c r="H201" s="104">
        <v>5.4</v>
      </c>
      <c r="I201" s="106" t="str">
        <f t="shared" si="44"/>
        <v>P, S, T &amp; D Plant</v>
      </c>
      <c r="J201" s="106">
        <f t="shared" si="45"/>
        <v>207427.05515622516</v>
      </c>
      <c r="K201" s="106">
        <f t="shared" si="46"/>
        <v>159125.84078547696</v>
      </c>
      <c r="L201" s="106">
        <f t="shared" si="47"/>
        <v>3653.4418379131548</v>
      </c>
      <c r="M201" s="98">
        <f t="shared" si="48"/>
        <v>0</v>
      </c>
      <c r="N201" s="110" t="s">
        <v>296</v>
      </c>
      <c r="O201" s="98">
        <v>0</v>
      </c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43"/>
        <v>191</v>
      </c>
      <c r="C202" s="108">
        <v>39102</v>
      </c>
      <c r="E202" s="107" t="s">
        <v>296</v>
      </c>
      <c r="G202" s="106">
        <f>+O201</f>
        <v>0</v>
      </c>
      <c r="H202" s="104">
        <v>5.4</v>
      </c>
      <c r="I202" s="106" t="str">
        <f t="shared" si="44"/>
        <v>P, S, T &amp; D Plant</v>
      </c>
      <c r="J202" s="106">
        <f t="shared" si="45"/>
        <v>0</v>
      </c>
      <c r="K202" s="106">
        <f t="shared" si="46"/>
        <v>0</v>
      </c>
      <c r="L202" s="106">
        <f t="shared" si="47"/>
        <v>0</v>
      </c>
      <c r="M202" s="98">
        <f t="shared" si="48"/>
        <v>0</v>
      </c>
      <c r="N202" s="110" t="s">
        <v>297</v>
      </c>
      <c r="O202" s="98">
        <v>0</v>
      </c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43"/>
        <v>192</v>
      </c>
      <c r="C203" s="108">
        <v>39103</v>
      </c>
      <c r="E203" s="107" t="s">
        <v>297</v>
      </c>
      <c r="G203" s="106">
        <f>+O202</f>
        <v>0</v>
      </c>
      <c r="H203" s="104">
        <v>5.4</v>
      </c>
      <c r="I203" s="106" t="str">
        <f t="shared" si="44"/>
        <v>P, S, T &amp; D Plant</v>
      </c>
      <c r="J203" s="106">
        <f t="shared" si="45"/>
        <v>0</v>
      </c>
      <c r="K203" s="106">
        <f t="shared" si="46"/>
        <v>0</v>
      </c>
      <c r="L203" s="106">
        <f t="shared" si="47"/>
        <v>0</v>
      </c>
      <c r="M203" s="98">
        <f t="shared" si="48"/>
        <v>0</v>
      </c>
      <c r="N203" s="110" t="s">
        <v>442</v>
      </c>
      <c r="O203" s="98">
        <v>1107.8677373671999</v>
      </c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43"/>
        <v>193</v>
      </c>
      <c r="C204" s="108">
        <v>39200</v>
      </c>
      <c r="E204" s="107" t="s">
        <v>298</v>
      </c>
      <c r="G204" s="106">
        <f>+O205</f>
        <v>16205.688704028882</v>
      </c>
      <c r="H204" s="104">
        <v>5.4</v>
      </c>
      <c r="I204" s="106" t="str">
        <f t="shared" si="44"/>
        <v>P, S, T &amp; D Plant</v>
      </c>
      <c r="J204" s="106">
        <f t="shared" si="45"/>
        <v>9080.0668211583179</v>
      </c>
      <c r="K204" s="106">
        <f t="shared" si="46"/>
        <v>6965.6933914282008</v>
      </c>
      <c r="L204" s="106">
        <f t="shared" si="47"/>
        <v>159.92849144236294</v>
      </c>
      <c r="M204" s="98">
        <f t="shared" si="48"/>
        <v>0</v>
      </c>
      <c r="N204" s="110" t="s">
        <v>467</v>
      </c>
      <c r="O204" s="98">
        <v>16080.378013456304</v>
      </c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43"/>
        <v>194</v>
      </c>
      <c r="C205" s="108">
        <v>39201</v>
      </c>
      <c r="E205" s="107" t="s">
        <v>299</v>
      </c>
      <c r="G205" s="106">
        <v>0</v>
      </c>
      <c r="H205" s="104">
        <v>5.4</v>
      </c>
      <c r="I205" s="106" t="str">
        <f t="shared" si="44"/>
        <v>P, S, T &amp; D Plant</v>
      </c>
      <c r="J205" s="106">
        <f t="shared" si="45"/>
        <v>0</v>
      </c>
      <c r="K205" s="106">
        <f t="shared" si="46"/>
        <v>0</v>
      </c>
      <c r="L205" s="106">
        <f t="shared" si="47"/>
        <v>0</v>
      </c>
      <c r="M205" s="98">
        <f t="shared" si="48"/>
        <v>0</v>
      </c>
      <c r="N205" s="110" t="s">
        <v>298</v>
      </c>
      <c r="O205" s="98">
        <v>16205.688704028882</v>
      </c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si="43"/>
        <v>195</v>
      </c>
      <c r="C206" s="108">
        <v>39202</v>
      </c>
      <c r="E206" s="107" t="s">
        <v>300</v>
      </c>
      <c r="G206" s="106">
        <v>0</v>
      </c>
      <c r="H206" s="104">
        <v>5.4</v>
      </c>
      <c r="I206" s="106" t="str">
        <f t="shared" si="44"/>
        <v>P, S, T &amp; D Plant</v>
      </c>
      <c r="J206" s="106">
        <f t="shared" si="45"/>
        <v>0</v>
      </c>
      <c r="K206" s="106">
        <f t="shared" si="46"/>
        <v>0</v>
      </c>
      <c r="L206" s="106">
        <f t="shared" si="47"/>
        <v>0</v>
      </c>
      <c r="M206" s="98">
        <f t="shared" si="48"/>
        <v>0</v>
      </c>
      <c r="N206" s="110" t="s">
        <v>186</v>
      </c>
      <c r="O206" s="98">
        <v>0</v>
      </c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43"/>
        <v>196</v>
      </c>
      <c r="C207" s="108">
        <v>39300</v>
      </c>
      <c r="E207" s="107" t="s">
        <v>186</v>
      </c>
      <c r="G207" s="106">
        <f>+O206</f>
        <v>0</v>
      </c>
      <c r="H207" s="104">
        <v>5.4</v>
      </c>
      <c r="I207" s="106" t="str">
        <f t="shared" si="44"/>
        <v>P, S, T &amp; D Plant</v>
      </c>
      <c r="J207" s="106">
        <f t="shared" si="45"/>
        <v>0</v>
      </c>
      <c r="K207" s="106">
        <f t="shared" si="46"/>
        <v>0</v>
      </c>
      <c r="L207" s="106">
        <f t="shared" si="47"/>
        <v>0</v>
      </c>
      <c r="M207" s="98">
        <f t="shared" si="48"/>
        <v>0</v>
      </c>
      <c r="N207" s="110" t="s">
        <v>301</v>
      </c>
      <c r="O207" s="98">
        <v>3781.8197253207986</v>
      </c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si="43"/>
        <v>197</v>
      </c>
      <c r="C208" s="108">
        <v>39400</v>
      </c>
      <c r="E208" s="107" t="s">
        <v>301</v>
      </c>
      <c r="G208" s="106">
        <f>+O207</f>
        <v>3781.8197253207986</v>
      </c>
      <c r="H208" s="104">
        <v>5.4</v>
      </c>
      <c r="I208" s="106" t="str">
        <f t="shared" si="44"/>
        <v>P, S, T &amp; D Plant</v>
      </c>
      <c r="J208" s="106">
        <f t="shared" si="45"/>
        <v>2118.958128755763</v>
      </c>
      <c r="K208" s="106">
        <f t="shared" si="46"/>
        <v>1625.5400896162339</v>
      </c>
      <c r="L208" s="106">
        <f t="shared" si="47"/>
        <v>37.321506948801428</v>
      </c>
      <c r="M208" s="98">
        <f t="shared" si="48"/>
        <v>0</v>
      </c>
      <c r="N208" s="110" t="s">
        <v>468</v>
      </c>
      <c r="O208" s="98">
        <v>0</v>
      </c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3"/>
        <v>198</v>
      </c>
      <c r="C209" s="108">
        <v>39500</v>
      </c>
      <c r="E209" s="107" t="str">
        <f>+N207</f>
        <v>Tools, Shop &amp; Garage Equipment</v>
      </c>
      <c r="G209" s="106">
        <f>+O208</f>
        <v>0</v>
      </c>
      <c r="H209" s="104">
        <v>5.4</v>
      </c>
      <c r="I209" s="106" t="str">
        <f t="shared" si="44"/>
        <v>P, S, T &amp; D Plant</v>
      </c>
      <c r="J209" s="106">
        <f t="shared" si="45"/>
        <v>0</v>
      </c>
      <c r="K209" s="106">
        <f t="shared" si="46"/>
        <v>0</v>
      </c>
      <c r="L209" s="106">
        <f t="shared" si="47"/>
        <v>0</v>
      </c>
      <c r="M209" s="98">
        <f t="shared" si="48"/>
        <v>0</v>
      </c>
      <c r="N209" s="110" t="s">
        <v>443</v>
      </c>
      <c r="O209" s="98">
        <v>0</v>
      </c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3"/>
        <v>199</v>
      </c>
      <c r="C210" s="108">
        <v>39603</v>
      </c>
      <c r="E210" s="107" t="s">
        <v>303</v>
      </c>
      <c r="G210" s="106">
        <v>0</v>
      </c>
      <c r="H210" s="104">
        <v>5.4</v>
      </c>
      <c r="I210" s="106" t="str">
        <f t="shared" si="44"/>
        <v>P, S, T &amp; D Plant</v>
      </c>
      <c r="J210" s="106">
        <f t="shared" si="45"/>
        <v>0</v>
      </c>
      <c r="K210" s="106">
        <f t="shared" si="46"/>
        <v>0</v>
      </c>
      <c r="L210" s="106">
        <f t="shared" si="47"/>
        <v>0</v>
      </c>
      <c r="M210" s="98">
        <f t="shared" si="48"/>
        <v>0</v>
      </c>
      <c r="N210" s="110" t="s">
        <v>306</v>
      </c>
      <c r="O210" s="98">
        <v>19895.230649104586</v>
      </c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3"/>
        <v>200</v>
      </c>
      <c r="C211" s="108">
        <v>39604</v>
      </c>
      <c r="E211" s="107" t="s">
        <v>304</v>
      </c>
      <c r="G211" s="106">
        <v>0</v>
      </c>
      <c r="H211" s="104">
        <v>5.4</v>
      </c>
      <c r="I211" s="106" t="str">
        <f t="shared" si="44"/>
        <v>P, S, T &amp; D Plant</v>
      </c>
      <c r="J211" s="106">
        <f t="shared" si="45"/>
        <v>0</v>
      </c>
      <c r="K211" s="106">
        <f t="shared" si="46"/>
        <v>0</v>
      </c>
      <c r="L211" s="106">
        <f t="shared" si="47"/>
        <v>0</v>
      </c>
      <c r="M211" s="98">
        <f t="shared" si="48"/>
        <v>0</v>
      </c>
      <c r="N211" s="110" t="s">
        <v>469</v>
      </c>
      <c r="O211" s="98">
        <v>538.84658572779995</v>
      </c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3"/>
        <v>201</v>
      </c>
      <c r="C212" s="108">
        <v>39605</v>
      </c>
      <c r="E212" s="98" t="s">
        <v>305</v>
      </c>
      <c r="G212" s="106">
        <v>0</v>
      </c>
      <c r="H212" s="104">
        <v>5.4</v>
      </c>
      <c r="I212" s="106" t="str">
        <f t="shared" si="44"/>
        <v>P, S, T &amp; D Plant</v>
      </c>
      <c r="J212" s="106">
        <f t="shared" si="45"/>
        <v>0</v>
      </c>
      <c r="K212" s="106">
        <f t="shared" si="46"/>
        <v>0</v>
      </c>
      <c r="L212" s="106">
        <f t="shared" si="47"/>
        <v>0</v>
      </c>
      <c r="M212" s="98">
        <f t="shared" si="48"/>
        <v>0</v>
      </c>
      <c r="N212" s="110" t="s">
        <v>310</v>
      </c>
      <c r="O212" s="98">
        <v>6786.4506584223991</v>
      </c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3"/>
        <v>202</v>
      </c>
      <c r="C213" s="108">
        <v>39700</v>
      </c>
      <c r="E213" s="107" t="s">
        <v>306</v>
      </c>
      <c r="G213" s="106">
        <f>+O210+O211</f>
        <v>20434.077234832384</v>
      </c>
      <c r="H213" s="104">
        <v>5.4</v>
      </c>
      <c r="I213" s="106" t="str">
        <f t="shared" si="44"/>
        <v>P, S, T &amp; D Plant</v>
      </c>
      <c r="J213" s="106">
        <f t="shared" si="45"/>
        <v>11449.237987328512</v>
      </c>
      <c r="K213" s="106">
        <f t="shared" si="46"/>
        <v>8783.1822117636366</v>
      </c>
      <c r="L213" s="106">
        <f t="shared" si="47"/>
        <v>201.65703574023496</v>
      </c>
      <c r="M213" s="98">
        <f t="shared" si="48"/>
        <v>0</v>
      </c>
      <c r="N213" s="110" t="s">
        <v>470</v>
      </c>
      <c r="O213" s="98">
        <v>451.16220879130003</v>
      </c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3"/>
        <v>203</v>
      </c>
      <c r="C214" s="108">
        <v>39701</v>
      </c>
      <c r="E214" s="107" t="s">
        <v>307</v>
      </c>
      <c r="G214" s="106">
        <v>0</v>
      </c>
      <c r="H214" s="104">
        <v>5.4</v>
      </c>
      <c r="I214" s="106" t="str">
        <f t="shared" si="44"/>
        <v>P, S, T &amp; D Plant</v>
      </c>
      <c r="J214" s="106">
        <f t="shared" si="45"/>
        <v>0</v>
      </c>
      <c r="K214" s="106">
        <f t="shared" si="46"/>
        <v>0</v>
      </c>
      <c r="L214" s="106">
        <f t="shared" si="47"/>
        <v>0</v>
      </c>
      <c r="M214" s="98">
        <f t="shared" si="48"/>
        <v>0</v>
      </c>
      <c r="N214" s="110" t="s">
        <v>311</v>
      </c>
      <c r="O214" s="98">
        <v>0</v>
      </c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3"/>
        <v>204</v>
      </c>
      <c r="C215" s="108">
        <v>39702</v>
      </c>
      <c r="E215" s="107" t="s">
        <v>308</v>
      </c>
      <c r="G215" s="106">
        <v>0</v>
      </c>
      <c r="H215" s="104">
        <v>5.4</v>
      </c>
      <c r="I215" s="106" t="str">
        <f t="shared" si="44"/>
        <v>P, S, T &amp; D Plant</v>
      </c>
      <c r="J215" s="106">
        <f t="shared" si="45"/>
        <v>0</v>
      </c>
      <c r="K215" s="106">
        <f t="shared" si="46"/>
        <v>0</v>
      </c>
      <c r="L215" s="106">
        <f t="shared" si="47"/>
        <v>0</v>
      </c>
      <c r="M215" s="98">
        <f t="shared" si="48"/>
        <v>0</v>
      </c>
      <c r="N215" s="110" t="s">
        <v>312</v>
      </c>
      <c r="O215" s="98">
        <v>2271955.6145436596</v>
      </c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3"/>
        <v>205</v>
      </c>
      <c r="C216" s="108">
        <v>39705</v>
      </c>
      <c r="E216" s="107" t="s">
        <v>309</v>
      </c>
      <c r="G216" s="106">
        <v>0</v>
      </c>
      <c r="H216" s="104">
        <v>5.4</v>
      </c>
      <c r="I216" s="106" t="str">
        <f t="shared" si="44"/>
        <v>P, S, T &amp; D Plant</v>
      </c>
      <c r="J216" s="106">
        <f t="shared" si="45"/>
        <v>0</v>
      </c>
      <c r="K216" s="106">
        <f t="shared" si="46"/>
        <v>0</v>
      </c>
      <c r="L216" s="106">
        <f t="shared" si="47"/>
        <v>0</v>
      </c>
      <c r="M216" s="98">
        <f t="shared" si="48"/>
        <v>0</v>
      </c>
      <c r="N216" s="110" t="s">
        <v>313</v>
      </c>
      <c r="O216" s="98">
        <v>407076.67640869127</v>
      </c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3"/>
        <v>206</v>
      </c>
      <c r="C217" s="108">
        <v>39800</v>
      </c>
      <c r="E217" s="107" t="s">
        <v>310</v>
      </c>
      <c r="G217" s="106">
        <f>+O212+O213</f>
        <v>7237.6128672136992</v>
      </c>
      <c r="H217" s="104">
        <v>5.4</v>
      </c>
      <c r="I217" s="106" t="str">
        <f t="shared" si="44"/>
        <v>P, S, T &amp; D Plant</v>
      </c>
      <c r="J217" s="106">
        <f t="shared" si="45"/>
        <v>4055.2431717164563</v>
      </c>
      <c r="K217" s="106">
        <f t="shared" si="46"/>
        <v>3110.9441283006104</v>
      </c>
      <c r="L217" s="106">
        <f t="shared" si="47"/>
        <v>71.425567196632429</v>
      </c>
      <c r="M217" s="98">
        <f t="shared" si="48"/>
        <v>0</v>
      </c>
      <c r="N217" s="110" t="s">
        <v>314</v>
      </c>
      <c r="O217" s="98">
        <v>192389.18773229775</v>
      </c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3"/>
        <v>207</v>
      </c>
      <c r="C218" s="108">
        <v>39900</v>
      </c>
      <c r="E218" s="107" t="s">
        <v>311</v>
      </c>
      <c r="G218" s="106">
        <f>+O214</f>
        <v>0</v>
      </c>
      <c r="H218" s="104">
        <v>5.4</v>
      </c>
      <c r="I218" s="106" t="str">
        <f t="shared" si="44"/>
        <v>P, S, T &amp; D Plant</v>
      </c>
      <c r="J218" s="106">
        <f t="shared" si="45"/>
        <v>0</v>
      </c>
      <c r="K218" s="106">
        <f t="shared" si="46"/>
        <v>0</v>
      </c>
      <c r="L218" s="106">
        <f t="shared" si="47"/>
        <v>0</v>
      </c>
      <c r="M218" s="98">
        <f t="shared" si="48"/>
        <v>0</v>
      </c>
      <c r="N218" s="110" t="s">
        <v>315</v>
      </c>
      <c r="O218" s="98">
        <v>0</v>
      </c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3"/>
        <v>208</v>
      </c>
      <c r="C219" s="108">
        <v>39901</v>
      </c>
      <c r="E219" s="107" t="s">
        <v>312</v>
      </c>
      <c r="G219" s="106">
        <f>+O215+O224</f>
        <v>2399540.5726436442</v>
      </c>
      <c r="H219" s="104">
        <v>5.4</v>
      </c>
      <c r="I219" s="106" t="str">
        <f t="shared" si="44"/>
        <v>P, S, T &amp; D Plant</v>
      </c>
      <c r="J219" s="106">
        <f t="shared" si="45"/>
        <v>1344465.4613332225</v>
      </c>
      <c r="K219" s="106">
        <f t="shared" si="46"/>
        <v>1031394.8524244024</v>
      </c>
      <c r="L219" s="106">
        <f t="shared" si="47"/>
        <v>23680.258886019248</v>
      </c>
      <c r="M219" s="98">
        <f t="shared" si="48"/>
        <v>0</v>
      </c>
      <c r="N219" s="110" t="s">
        <v>316</v>
      </c>
      <c r="O219" s="98">
        <v>0</v>
      </c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3"/>
        <v>209</v>
      </c>
      <c r="C220" s="108">
        <v>39902</v>
      </c>
      <c r="E220" s="107" t="s">
        <v>313</v>
      </c>
      <c r="G220" s="106">
        <f>+O216+O225</f>
        <v>1018581.8116039077</v>
      </c>
      <c r="H220" s="104">
        <v>5.4</v>
      </c>
      <c r="I220" s="106" t="str">
        <f t="shared" si="44"/>
        <v>P, S, T &amp; D Plant</v>
      </c>
      <c r="J220" s="106">
        <f t="shared" si="45"/>
        <v>570712.6109290648</v>
      </c>
      <c r="K220" s="106">
        <f t="shared" si="46"/>
        <v>437817.15935061686</v>
      </c>
      <c r="L220" s="106">
        <f t="shared" si="47"/>
        <v>10052.041324226078</v>
      </c>
      <c r="M220" s="98">
        <f t="shared" si="48"/>
        <v>0</v>
      </c>
      <c r="N220" s="110" t="s">
        <v>317</v>
      </c>
      <c r="O220" s="98">
        <v>256332.40359180354</v>
      </c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3"/>
        <v>210</v>
      </c>
      <c r="C221" s="108">
        <v>39903</v>
      </c>
      <c r="E221" s="107" t="s">
        <v>314</v>
      </c>
      <c r="G221" s="106">
        <f>+O217+O226</f>
        <v>232603.4239304314</v>
      </c>
      <c r="H221" s="104">
        <v>5.4</v>
      </c>
      <c r="I221" s="106" t="str">
        <f t="shared" si="44"/>
        <v>P, S, T &amp; D Plant</v>
      </c>
      <c r="J221" s="106">
        <f t="shared" si="45"/>
        <v>130327.97745852398</v>
      </c>
      <c r="K221" s="106">
        <f t="shared" si="46"/>
        <v>99979.961511476562</v>
      </c>
      <c r="L221" s="106">
        <f t="shared" si="47"/>
        <v>2295.4849604308442</v>
      </c>
      <c r="M221" s="98">
        <f t="shared" si="48"/>
        <v>0</v>
      </c>
      <c r="N221" s="110" t="s">
        <v>318</v>
      </c>
      <c r="O221" s="98">
        <v>58772.101269485567</v>
      </c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3"/>
        <v>211</v>
      </c>
      <c r="C222" s="108">
        <v>39904</v>
      </c>
      <c r="E222" s="107" t="s">
        <v>315</v>
      </c>
      <c r="G222" s="106">
        <f t="shared" ref="G222:G223" si="49">+O218</f>
        <v>0</v>
      </c>
      <c r="H222" s="104">
        <v>5.4</v>
      </c>
      <c r="I222" s="106" t="str">
        <f t="shared" si="44"/>
        <v>P, S, T &amp; D Plant</v>
      </c>
      <c r="J222" s="106">
        <f t="shared" si="45"/>
        <v>0</v>
      </c>
      <c r="K222" s="106">
        <f t="shared" si="46"/>
        <v>0</v>
      </c>
      <c r="L222" s="106">
        <f t="shared" si="47"/>
        <v>0</v>
      </c>
      <c r="M222" s="98">
        <f t="shared" si="48"/>
        <v>0</v>
      </c>
      <c r="N222" s="110" t="s">
        <v>319</v>
      </c>
      <c r="O222" s="98">
        <v>5067813.3574065221</v>
      </c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3"/>
        <v>212</v>
      </c>
      <c r="C223" s="108">
        <v>39905</v>
      </c>
      <c r="E223" s="107" t="s">
        <v>316</v>
      </c>
      <c r="G223" s="106">
        <f t="shared" si="49"/>
        <v>0</v>
      </c>
      <c r="H223" s="104">
        <v>5.4</v>
      </c>
      <c r="I223" s="106" t="str">
        <f t="shared" si="44"/>
        <v>P, S, T &amp; D Plant</v>
      </c>
      <c r="J223" s="106">
        <f t="shared" si="45"/>
        <v>0</v>
      </c>
      <c r="K223" s="106">
        <f t="shared" si="46"/>
        <v>0</v>
      </c>
      <c r="L223" s="106">
        <f t="shared" si="47"/>
        <v>0</v>
      </c>
      <c r="M223" s="98">
        <f t="shared" si="48"/>
        <v>0</v>
      </c>
      <c r="N223" s="110" t="s">
        <v>320</v>
      </c>
      <c r="O223" s="98">
        <v>0</v>
      </c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3"/>
        <v>213</v>
      </c>
      <c r="C224" s="108">
        <v>39906</v>
      </c>
      <c r="E224" s="107" t="s">
        <v>317</v>
      </c>
      <c r="G224" s="106">
        <f>+O220+O228</f>
        <v>276683.62781045272</v>
      </c>
      <c r="H224" s="104">
        <v>5.4</v>
      </c>
      <c r="I224" s="106" t="str">
        <f t="shared" si="44"/>
        <v>P, S, T &amp; D Plant</v>
      </c>
      <c r="J224" s="106">
        <f t="shared" si="45"/>
        <v>155026.16857096771</v>
      </c>
      <c r="K224" s="106">
        <f t="shared" si="46"/>
        <v>118926.96157223529</v>
      </c>
      <c r="L224" s="106">
        <f t="shared" si="47"/>
        <v>2730.4976672497151</v>
      </c>
      <c r="M224" s="98">
        <f t="shared" si="48"/>
        <v>0</v>
      </c>
      <c r="N224" s="110" t="s">
        <v>471</v>
      </c>
      <c r="O224" s="98">
        <v>127584.95809998477</v>
      </c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3"/>
        <v>214</v>
      </c>
      <c r="C225" s="108">
        <v>39907</v>
      </c>
      <c r="E225" s="107" t="s">
        <v>318</v>
      </c>
      <c r="G225" s="106">
        <f>+O221</f>
        <v>58772.101269485567</v>
      </c>
      <c r="H225" s="104">
        <v>5.4</v>
      </c>
      <c r="I225" s="106" t="str">
        <f t="shared" si="44"/>
        <v>P, S, T &amp; D Plant</v>
      </c>
      <c r="J225" s="106">
        <f t="shared" si="45"/>
        <v>32930.078844112388</v>
      </c>
      <c r="K225" s="106">
        <f t="shared" si="46"/>
        <v>25262.020324469573</v>
      </c>
      <c r="L225" s="106">
        <f t="shared" si="47"/>
        <v>580.00210090360736</v>
      </c>
      <c r="M225" s="98">
        <f t="shared" si="48"/>
        <v>0</v>
      </c>
      <c r="N225" s="110" t="s">
        <v>472</v>
      </c>
      <c r="O225" s="98">
        <v>611505.13519521651</v>
      </c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3"/>
        <v>215</v>
      </c>
      <c r="C226" s="108">
        <v>39908</v>
      </c>
      <c r="E226" s="107" t="s">
        <v>319</v>
      </c>
      <c r="G226" s="106">
        <f>+O222</f>
        <v>5067813.3574065221</v>
      </c>
      <c r="H226" s="104">
        <v>5.4</v>
      </c>
      <c r="I226" s="106" t="str">
        <f t="shared" si="44"/>
        <v>P, S, T &amp; D Plant</v>
      </c>
      <c r="J226" s="106">
        <f t="shared" si="45"/>
        <v>2839501.9034871305</v>
      </c>
      <c r="K226" s="106">
        <f t="shared" si="46"/>
        <v>2178298.9083273001</v>
      </c>
      <c r="L226" s="106">
        <f t="shared" si="47"/>
        <v>50012.545592091185</v>
      </c>
      <c r="M226" s="98">
        <f t="shared" si="48"/>
        <v>0</v>
      </c>
      <c r="N226" s="110" t="s">
        <v>473</v>
      </c>
      <c r="O226" s="98">
        <v>40214.236198133651</v>
      </c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3"/>
        <v>216</v>
      </c>
      <c r="C227" s="108">
        <v>39909</v>
      </c>
      <c r="E227" s="107" t="s">
        <v>320</v>
      </c>
      <c r="G227" s="106">
        <f>+O223+O229</f>
        <v>1924534.1336325586</v>
      </c>
      <c r="H227" s="104">
        <v>5.4</v>
      </c>
      <c r="I227" s="106" t="str">
        <f t="shared" si="44"/>
        <v>P, S, T &amp; D Plant</v>
      </c>
      <c r="J227" s="106">
        <f t="shared" si="45"/>
        <v>1078318.7837391475</v>
      </c>
      <c r="K227" s="106">
        <f t="shared" si="46"/>
        <v>827222.76979746798</v>
      </c>
      <c r="L227" s="106">
        <f t="shared" si="47"/>
        <v>18992.580095943169</v>
      </c>
      <c r="M227" s="98">
        <f t="shared" si="48"/>
        <v>0</v>
      </c>
      <c r="N227" s="110" t="s">
        <v>444</v>
      </c>
      <c r="O227" s="98">
        <v>0</v>
      </c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3"/>
        <v>217</v>
      </c>
      <c r="C228" s="108">
        <v>39931</v>
      </c>
      <c r="E228" s="107" t="s">
        <v>479</v>
      </c>
      <c r="G228" s="106">
        <f>+O230+O231+O232</f>
        <v>1047173.2147304339</v>
      </c>
      <c r="H228" s="104">
        <v>5.4</v>
      </c>
      <c r="I228" s="106" t="str">
        <f t="shared" si="44"/>
        <v>P, S, T &amp; D Plant</v>
      </c>
      <c r="J228" s="106">
        <f t="shared" si="45"/>
        <v>586732.40839901066</v>
      </c>
      <c r="K228" s="106">
        <f t="shared" si="46"/>
        <v>450106.60606574413</v>
      </c>
      <c r="L228" s="106">
        <f t="shared" si="47"/>
        <v>10334.200265679088</v>
      </c>
      <c r="M228" s="98">
        <f t="shared" si="48"/>
        <v>0</v>
      </c>
      <c r="N228" s="110" t="s">
        <v>474</v>
      </c>
      <c r="O228" s="98">
        <v>20351.224218649193</v>
      </c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3"/>
        <v>218</v>
      </c>
      <c r="G229" s="98"/>
      <c r="H229" s="104"/>
      <c r="I229" s="98"/>
      <c r="J229" s="98"/>
      <c r="K229" s="98"/>
      <c r="L229" s="98"/>
      <c r="M229" s="98"/>
      <c r="N229" s="110" t="s">
        <v>475</v>
      </c>
      <c r="O229" s="98">
        <v>1924534.1336325586</v>
      </c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3"/>
        <v>219</v>
      </c>
      <c r="D230" s="97" t="s">
        <v>149</v>
      </c>
      <c r="G230" s="98">
        <f>SUM(G195:G228)</f>
        <v>13611391.17265291</v>
      </c>
      <c r="H230" s="104"/>
      <c r="I230" s="106"/>
      <c r="J230" s="98">
        <f>SUM(J195:J228)</f>
        <v>7626478.8022175636</v>
      </c>
      <c r="K230" s="98">
        <f>SUM(K195:K228)</f>
        <v>5850586.1288031032</v>
      </c>
      <c r="L230" s="98">
        <f>SUM(L195:L228)</f>
        <v>134326.24163224178</v>
      </c>
      <c r="M230" s="98">
        <f>SUM(J230:L230)-G230</f>
        <v>0</v>
      </c>
      <c r="N230" s="110" t="s">
        <v>476</v>
      </c>
      <c r="O230" s="98">
        <v>13784.457819660896</v>
      </c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3"/>
        <v>220</v>
      </c>
      <c r="G231" s="98"/>
      <c r="H231" s="104"/>
      <c r="I231" s="106"/>
      <c r="J231" s="106"/>
      <c r="K231" s="106"/>
      <c r="L231" s="106"/>
      <c r="M231" s="98"/>
      <c r="N231" s="110" t="s">
        <v>477</v>
      </c>
      <c r="O231" s="98">
        <v>36350.754108160902</v>
      </c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3"/>
        <v>221</v>
      </c>
      <c r="D232" s="97" t="s">
        <v>348</v>
      </c>
      <c r="G232" s="106">
        <v>0</v>
      </c>
      <c r="H232" s="104">
        <v>5.4</v>
      </c>
      <c r="I232" s="106" t="str">
        <f>VLOOKUP($H232,class,3)</f>
        <v>P, S, T &amp; D Plant</v>
      </c>
      <c r="J232" s="106">
        <f>$G232*VLOOKUP($H232,class,6)</f>
        <v>0</v>
      </c>
      <c r="K232" s="106">
        <f>$G232*VLOOKUP($H232,class,7)</f>
        <v>0</v>
      </c>
      <c r="L232" s="106">
        <f>$G232*VLOOKUP($H232,class,8)</f>
        <v>0</v>
      </c>
      <c r="M232" s="98">
        <f>SUM(J232:L232)-G232</f>
        <v>0</v>
      </c>
      <c r="N232" s="110" t="s">
        <v>478</v>
      </c>
      <c r="O232" s="98">
        <v>997038.00280261214</v>
      </c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3"/>
        <v>222</v>
      </c>
      <c r="G233" s="98"/>
      <c r="H233" s="104"/>
      <c r="I233" s="106"/>
      <c r="J233" s="106"/>
      <c r="K233" s="106"/>
      <c r="L233" s="106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3"/>
        <v>223</v>
      </c>
      <c r="D234" s="97" t="s">
        <v>352</v>
      </c>
      <c r="G234" s="98"/>
      <c r="H234" s="104"/>
      <c r="I234" s="106"/>
      <c r="J234" s="106"/>
      <c r="K234" s="106"/>
      <c r="L234" s="106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3"/>
        <v>224</v>
      </c>
      <c r="G235" s="98"/>
      <c r="H235" s="104"/>
      <c r="I235" s="106"/>
      <c r="J235" s="106"/>
      <c r="K235" s="106"/>
      <c r="L235" s="106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3"/>
        <v>225</v>
      </c>
      <c r="D236" s="97" t="s">
        <v>148</v>
      </c>
      <c r="G236" s="98"/>
      <c r="H236" s="104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3"/>
        <v>226</v>
      </c>
      <c r="G237" s="98"/>
      <c r="H237" s="104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3"/>
        <v>227</v>
      </c>
      <c r="C238" s="108">
        <v>37400</v>
      </c>
      <c r="E238" s="107" t="s">
        <v>115</v>
      </c>
      <c r="G238" s="106">
        <f>+O242+O243</f>
        <v>206495.2409769264</v>
      </c>
      <c r="H238" s="104">
        <v>5.4</v>
      </c>
      <c r="I238" s="106" t="str">
        <f>VLOOKUP($H238,class,3)</f>
        <v>P, S, T &amp; D Plant</v>
      </c>
      <c r="J238" s="106">
        <f>$G238*VLOOKUP($H238,class,6)</f>
        <v>115699.53123038463</v>
      </c>
      <c r="K238" s="106">
        <f>$G238*VLOOKUP($H238,class,7)</f>
        <v>88757.877662845334</v>
      </c>
      <c r="L238" s="106">
        <f>$G238*VLOOKUP($H238,class,8)</f>
        <v>2037.8320836964406</v>
      </c>
      <c r="M238" s="98">
        <f>SUM(J238:L238)-G238</f>
        <v>0</v>
      </c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3"/>
        <v>228</v>
      </c>
      <c r="C239" s="108">
        <v>39001</v>
      </c>
      <c r="E239" s="107" t="s">
        <v>291</v>
      </c>
      <c r="G239" s="106">
        <v>0</v>
      </c>
      <c r="H239" s="104">
        <v>5.4</v>
      </c>
      <c r="I239" s="106" t="str">
        <f t="shared" ref="I239:I271" si="50">VLOOKUP($H239,class,3)</f>
        <v>P, S, T &amp; D Plant</v>
      </c>
      <c r="J239" s="106">
        <f t="shared" ref="J239:J271" si="51">$G239*VLOOKUP($H239,class,6)</f>
        <v>0</v>
      </c>
      <c r="K239" s="106">
        <f t="shared" ref="K239:K271" si="52">$G239*VLOOKUP($H239,class,7)</f>
        <v>0</v>
      </c>
      <c r="L239" s="106">
        <f t="shared" ref="L239:L271" si="53">$G239*VLOOKUP($H239,class,8)</f>
        <v>0</v>
      </c>
      <c r="M239" s="98">
        <f t="shared" ref="M239:M271" si="54">SUM(J239:L239)-G239</f>
        <v>0</v>
      </c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ref="A240:A279" si="55">A239+1</f>
        <v>229</v>
      </c>
      <c r="C240" s="108">
        <v>36602</v>
      </c>
      <c r="E240" s="107" t="s">
        <v>139</v>
      </c>
      <c r="G240" s="106">
        <f>+O244+O246</f>
        <v>1050010.1139962368</v>
      </c>
      <c r="H240" s="104">
        <v>5.4</v>
      </c>
      <c r="I240" s="106" t="str">
        <f t="shared" si="50"/>
        <v>P, S, T &amp; D Plant</v>
      </c>
      <c r="J240" s="106">
        <f t="shared" si="51"/>
        <v>588321.92646077508</v>
      </c>
      <c r="K240" s="106">
        <f t="shared" si="52"/>
        <v>451325.99086504849</v>
      </c>
      <c r="L240" s="106">
        <f t="shared" si="53"/>
        <v>10362.19667041325</v>
      </c>
      <c r="M240" s="98">
        <f t="shared" si="54"/>
        <v>0</v>
      </c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55"/>
        <v>230</v>
      </c>
      <c r="C241" s="108">
        <v>37503</v>
      </c>
      <c r="E241" s="107" t="s">
        <v>278</v>
      </c>
      <c r="G241" s="106">
        <v>0</v>
      </c>
      <c r="H241" s="104">
        <v>5.4</v>
      </c>
      <c r="I241" s="106" t="str">
        <f t="shared" si="50"/>
        <v>P, S, T &amp; D Plant</v>
      </c>
      <c r="J241" s="106">
        <f t="shared" si="51"/>
        <v>0</v>
      </c>
      <c r="K241" s="106">
        <f t="shared" si="52"/>
        <v>0</v>
      </c>
      <c r="L241" s="106">
        <f t="shared" si="53"/>
        <v>0</v>
      </c>
      <c r="M241" s="98">
        <f t="shared" si="54"/>
        <v>0</v>
      </c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55"/>
        <v>231</v>
      </c>
      <c r="C242" s="108">
        <v>39004</v>
      </c>
      <c r="E242" s="107" t="s">
        <v>293</v>
      </c>
      <c r="G242" s="106">
        <v>0</v>
      </c>
      <c r="H242" s="104">
        <v>5.4</v>
      </c>
      <c r="I242" s="106" t="str">
        <f t="shared" si="50"/>
        <v>P, S, T &amp; D Plant</v>
      </c>
      <c r="J242" s="106">
        <f t="shared" si="51"/>
        <v>0</v>
      </c>
      <c r="K242" s="106">
        <f t="shared" si="52"/>
        <v>0</v>
      </c>
      <c r="L242" s="106">
        <f t="shared" si="53"/>
        <v>0</v>
      </c>
      <c r="M242" s="98">
        <f t="shared" si="54"/>
        <v>0</v>
      </c>
      <c r="N242" s="98" t="s">
        <v>274</v>
      </c>
      <c r="O242" s="98">
        <v>159732.60358605959</v>
      </c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55"/>
        <v>232</v>
      </c>
      <c r="C243" s="108">
        <v>39009</v>
      </c>
      <c r="E243" s="107" t="s">
        <v>294</v>
      </c>
      <c r="G243" s="106">
        <f>+O245</f>
        <v>156752.38254180297</v>
      </c>
      <c r="H243" s="104">
        <v>5.4</v>
      </c>
      <c r="I243" s="106" t="str">
        <f t="shared" si="50"/>
        <v>P, S, T &amp; D Plant</v>
      </c>
      <c r="J243" s="106">
        <f t="shared" si="51"/>
        <v>87828.547977815382</v>
      </c>
      <c r="K243" s="106">
        <f t="shared" si="52"/>
        <v>67376.898020422217</v>
      </c>
      <c r="L243" s="106">
        <f t="shared" si="53"/>
        <v>1546.9365435653663</v>
      </c>
      <c r="M243" s="98">
        <f t="shared" si="54"/>
        <v>0</v>
      </c>
      <c r="N243" s="98" t="s">
        <v>445</v>
      </c>
      <c r="O243" s="98">
        <v>46762.637390866817</v>
      </c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55"/>
        <v>233</v>
      </c>
      <c r="C244" s="108">
        <v>39100</v>
      </c>
      <c r="E244" s="107" t="s">
        <v>295</v>
      </c>
      <c r="G244" s="106">
        <f>+O247+O248+O250+O251</f>
        <v>160006.22251393532</v>
      </c>
      <c r="H244" s="104">
        <v>5.4</v>
      </c>
      <c r="I244" s="106" t="str">
        <f t="shared" si="50"/>
        <v>P, S, T &amp; D Plant</v>
      </c>
      <c r="J244" s="106">
        <f t="shared" si="51"/>
        <v>89651.678417496878</v>
      </c>
      <c r="K244" s="106">
        <f t="shared" si="52"/>
        <v>68775.496500535708</v>
      </c>
      <c r="L244" s="106">
        <f t="shared" si="53"/>
        <v>1579.0475959027233</v>
      </c>
      <c r="M244" s="98">
        <f t="shared" si="54"/>
        <v>0</v>
      </c>
      <c r="N244" s="98" t="s">
        <v>139</v>
      </c>
      <c r="O244" s="98">
        <v>738597.98950733885</v>
      </c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55"/>
        <v>234</v>
      </c>
      <c r="C245" s="108">
        <v>39102</v>
      </c>
      <c r="E245" s="107" t="s">
        <v>296</v>
      </c>
      <c r="G245" s="106">
        <v>0</v>
      </c>
      <c r="H245" s="104">
        <v>5.4</v>
      </c>
      <c r="I245" s="106" t="str">
        <f t="shared" si="50"/>
        <v>P, S, T &amp; D Plant</v>
      </c>
      <c r="J245" s="106">
        <f t="shared" si="51"/>
        <v>0</v>
      </c>
      <c r="K245" s="106">
        <f t="shared" si="52"/>
        <v>0</v>
      </c>
      <c r="L245" s="106">
        <f t="shared" si="53"/>
        <v>0</v>
      </c>
      <c r="M245" s="98">
        <f t="shared" si="54"/>
        <v>0</v>
      </c>
      <c r="N245" s="98" t="s">
        <v>294</v>
      </c>
      <c r="O245" s="98">
        <v>156752.38254180297</v>
      </c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55"/>
        <v>235</v>
      </c>
      <c r="C246" s="108">
        <v>39103</v>
      </c>
      <c r="E246" s="107" t="s">
        <v>297</v>
      </c>
      <c r="G246" s="106">
        <v>0</v>
      </c>
      <c r="H246" s="104">
        <v>5.4</v>
      </c>
      <c r="I246" s="106" t="str">
        <f t="shared" si="50"/>
        <v>P, S, T &amp; D Plant</v>
      </c>
      <c r="J246" s="106">
        <f t="shared" si="51"/>
        <v>0</v>
      </c>
      <c r="K246" s="106">
        <f t="shared" si="52"/>
        <v>0</v>
      </c>
      <c r="L246" s="106">
        <f t="shared" si="53"/>
        <v>0</v>
      </c>
      <c r="M246" s="98">
        <f t="shared" si="54"/>
        <v>0</v>
      </c>
      <c r="N246" s="98" t="s">
        <v>446</v>
      </c>
      <c r="O246" s="98">
        <v>311412.12448889791</v>
      </c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55"/>
        <v>236</v>
      </c>
      <c r="C247" s="108">
        <v>39200</v>
      </c>
      <c r="E247" s="107" t="s">
        <v>298</v>
      </c>
      <c r="G247" s="106">
        <f>+O252</f>
        <v>2386.9180426337998</v>
      </c>
      <c r="H247" s="104">
        <v>5.4</v>
      </c>
      <c r="I247" s="106" t="str">
        <f t="shared" si="50"/>
        <v>P, S, T &amp; D Plant</v>
      </c>
      <c r="J247" s="106">
        <f t="shared" si="51"/>
        <v>1337.3930426267611</v>
      </c>
      <c r="K247" s="106">
        <f t="shared" si="52"/>
        <v>1025.9693086244145</v>
      </c>
      <c r="L247" s="106">
        <f t="shared" si="53"/>
        <v>23.555691382624069</v>
      </c>
      <c r="M247" s="98">
        <f t="shared" si="54"/>
        <v>0</v>
      </c>
      <c r="N247" s="98" t="s">
        <v>295</v>
      </c>
      <c r="O247" s="98">
        <v>146767.78334404563</v>
      </c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55"/>
        <v>237</v>
      </c>
      <c r="C248" s="108">
        <v>39201</v>
      </c>
      <c r="E248" s="107" t="s">
        <v>299</v>
      </c>
      <c r="G248" s="106">
        <v>0</v>
      </c>
      <c r="H248" s="104">
        <v>5.4</v>
      </c>
      <c r="I248" s="106" t="str">
        <f t="shared" si="50"/>
        <v>P, S, T &amp; D Plant</v>
      </c>
      <c r="J248" s="106">
        <f t="shared" si="51"/>
        <v>0</v>
      </c>
      <c r="K248" s="106">
        <f t="shared" si="52"/>
        <v>0</v>
      </c>
      <c r="L248" s="106">
        <f t="shared" si="53"/>
        <v>0</v>
      </c>
      <c r="M248" s="98">
        <f t="shared" si="54"/>
        <v>0</v>
      </c>
      <c r="N248" s="98" t="s">
        <v>480</v>
      </c>
      <c r="O248" s="98">
        <v>0</v>
      </c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55"/>
        <v>238</v>
      </c>
      <c r="C249" s="108">
        <v>39202</v>
      </c>
      <c r="E249" s="107" t="s">
        <v>300</v>
      </c>
      <c r="G249" s="106">
        <v>0</v>
      </c>
      <c r="H249" s="104">
        <v>5.4</v>
      </c>
      <c r="I249" s="106" t="str">
        <f t="shared" si="50"/>
        <v>P, S, T &amp; D Plant</v>
      </c>
      <c r="J249" s="106">
        <f t="shared" si="51"/>
        <v>0</v>
      </c>
      <c r="K249" s="106">
        <f t="shared" si="52"/>
        <v>0</v>
      </c>
      <c r="L249" s="106">
        <f t="shared" si="53"/>
        <v>0</v>
      </c>
      <c r="M249" s="98">
        <f t="shared" si="54"/>
        <v>0</v>
      </c>
      <c r="N249" s="98" t="s">
        <v>481</v>
      </c>
      <c r="O249" s="98">
        <v>0</v>
      </c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55"/>
        <v>239</v>
      </c>
      <c r="C250" s="108">
        <v>39300</v>
      </c>
      <c r="E250" s="107" t="s">
        <v>186</v>
      </c>
      <c r="G250" s="106">
        <v>0</v>
      </c>
      <c r="H250" s="104">
        <v>5.4</v>
      </c>
      <c r="I250" s="106" t="str">
        <f t="shared" si="50"/>
        <v>P, S, T &amp; D Plant</v>
      </c>
      <c r="J250" s="106">
        <f t="shared" si="51"/>
        <v>0</v>
      </c>
      <c r="K250" s="106">
        <f t="shared" si="52"/>
        <v>0</v>
      </c>
      <c r="L250" s="106">
        <f t="shared" si="53"/>
        <v>0</v>
      </c>
      <c r="M250" s="98">
        <f t="shared" si="54"/>
        <v>0</v>
      </c>
      <c r="N250" s="98" t="s">
        <v>447</v>
      </c>
      <c r="O250" s="98">
        <v>0</v>
      </c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55"/>
        <v>240</v>
      </c>
      <c r="C251" s="108">
        <v>39400</v>
      </c>
      <c r="E251" s="107" t="s">
        <v>301</v>
      </c>
      <c r="G251" s="106">
        <f>+O253</f>
        <v>14762.939591485796</v>
      </c>
      <c r="H251" s="104">
        <v>5.4</v>
      </c>
      <c r="I251" s="106" t="str">
        <f t="shared" si="50"/>
        <v>P, S, T &amp; D Plant</v>
      </c>
      <c r="J251" s="106">
        <f t="shared" si="51"/>
        <v>8271.6927626833312</v>
      </c>
      <c r="K251" s="106">
        <f t="shared" si="52"/>
        <v>6345.556343119244</v>
      </c>
      <c r="L251" s="106">
        <f t="shared" si="53"/>
        <v>145.69048568322106</v>
      </c>
      <c r="M251" s="98">
        <f t="shared" si="54"/>
        <v>0</v>
      </c>
      <c r="N251" s="98" t="s">
        <v>482</v>
      </c>
      <c r="O251" s="98">
        <v>13238.4391698897</v>
      </c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55"/>
        <v>241</v>
      </c>
      <c r="C252" s="108">
        <v>39510</v>
      </c>
      <c r="E252" s="107" t="s">
        <v>489</v>
      </c>
      <c r="G252" s="106">
        <f>+O254</f>
        <v>585.81042049530015</v>
      </c>
      <c r="H252" s="104">
        <v>5.4</v>
      </c>
      <c r="I252" s="106" t="str">
        <f t="shared" si="50"/>
        <v>P, S, T &amp; D Plant</v>
      </c>
      <c r="J252" s="106">
        <f t="shared" si="51"/>
        <v>328.23028133977277</v>
      </c>
      <c r="K252" s="106">
        <f t="shared" si="52"/>
        <v>251.79897313832885</v>
      </c>
      <c r="L252" s="106">
        <f t="shared" si="53"/>
        <v>5.7811660171985162</v>
      </c>
      <c r="M252" s="98">
        <f t="shared" si="54"/>
        <v>0</v>
      </c>
      <c r="N252" s="98" t="s">
        <v>483</v>
      </c>
      <c r="O252" s="98">
        <v>2386.9180426337998</v>
      </c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55"/>
        <v>242</v>
      </c>
      <c r="C253" s="108">
        <v>39603</v>
      </c>
      <c r="E253" s="107" t="s">
        <v>303</v>
      </c>
      <c r="G253" s="106">
        <v>0</v>
      </c>
      <c r="H253" s="104">
        <v>5.4</v>
      </c>
      <c r="I253" s="106" t="str">
        <f t="shared" si="50"/>
        <v>P, S, T &amp; D Plant</v>
      </c>
      <c r="J253" s="106">
        <f t="shared" si="51"/>
        <v>0</v>
      </c>
      <c r="K253" s="106">
        <f t="shared" si="52"/>
        <v>0</v>
      </c>
      <c r="L253" s="106">
        <f t="shared" si="53"/>
        <v>0</v>
      </c>
      <c r="M253" s="98">
        <f t="shared" si="54"/>
        <v>0</v>
      </c>
      <c r="N253" s="98" t="s">
        <v>484</v>
      </c>
      <c r="O253" s="98">
        <v>14762.939591485796</v>
      </c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55"/>
        <v>243</v>
      </c>
      <c r="C254" s="108">
        <v>39604</v>
      </c>
      <c r="E254" s="107" t="s">
        <v>304</v>
      </c>
      <c r="G254" s="106">
        <v>0</v>
      </c>
      <c r="H254" s="104">
        <v>5.4</v>
      </c>
      <c r="I254" s="106" t="str">
        <f t="shared" si="50"/>
        <v>P, S, T &amp; D Plant</v>
      </c>
      <c r="J254" s="106">
        <f t="shared" si="51"/>
        <v>0</v>
      </c>
      <c r="K254" s="106">
        <f t="shared" si="52"/>
        <v>0</v>
      </c>
      <c r="L254" s="106">
        <f t="shared" si="53"/>
        <v>0</v>
      </c>
      <c r="M254" s="98">
        <f t="shared" si="54"/>
        <v>0</v>
      </c>
      <c r="N254" s="98" t="s">
        <v>485</v>
      </c>
      <c r="O254" s="98">
        <v>585.81042049530015</v>
      </c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55"/>
        <v>244</v>
      </c>
      <c r="C255" s="108">
        <v>39605</v>
      </c>
      <c r="E255" s="98" t="s">
        <v>305</v>
      </c>
      <c r="G255" s="106">
        <v>0</v>
      </c>
      <c r="H255" s="104">
        <v>5.4</v>
      </c>
      <c r="I255" s="106" t="str">
        <f t="shared" si="50"/>
        <v>P, S, T &amp; D Plant</v>
      </c>
      <c r="J255" s="106">
        <f t="shared" si="51"/>
        <v>0</v>
      </c>
      <c r="K255" s="106">
        <f t="shared" si="52"/>
        <v>0</v>
      </c>
      <c r="L255" s="106">
        <f t="shared" si="53"/>
        <v>0</v>
      </c>
      <c r="M255" s="98">
        <f t="shared" si="54"/>
        <v>0</v>
      </c>
      <c r="N255" s="98" t="s">
        <v>306</v>
      </c>
      <c r="O255" s="98">
        <v>106319.30243474458</v>
      </c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55"/>
        <v>245</v>
      </c>
      <c r="C256" s="108">
        <v>39700</v>
      </c>
      <c r="E256" s="107" t="s">
        <v>306</v>
      </c>
      <c r="G256" s="106">
        <f>+O255+O256</f>
        <v>114447.68251831378</v>
      </c>
      <c r="H256" s="104">
        <v>5.4</v>
      </c>
      <c r="I256" s="106" t="str">
        <f t="shared" si="50"/>
        <v>P, S, T &amp; D Plant</v>
      </c>
      <c r="J256" s="106">
        <f t="shared" si="51"/>
        <v>64125.17380607521</v>
      </c>
      <c r="K256" s="106">
        <f t="shared" si="52"/>
        <v>49193.063025078227</v>
      </c>
      <c r="L256" s="106">
        <f t="shared" si="53"/>
        <v>1129.4456871603372</v>
      </c>
      <c r="M256" s="98">
        <f t="shared" si="54"/>
        <v>0</v>
      </c>
      <c r="N256" s="98" t="s">
        <v>448</v>
      </c>
      <c r="O256" s="98">
        <v>8128.3800835692018</v>
      </c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55"/>
        <v>246</v>
      </c>
      <c r="C257" s="108">
        <v>39701</v>
      </c>
      <c r="E257" s="107" t="s">
        <v>307</v>
      </c>
      <c r="G257" s="106">
        <v>0</v>
      </c>
      <c r="H257" s="104">
        <v>5.4</v>
      </c>
      <c r="I257" s="106" t="str">
        <f t="shared" si="50"/>
        <v>P, S, T &amp; D Plant</v>
      </c>
      <c r="J257" s="106">
        <f t="shared" si="51"/>
        <v>0</v>
      </c>
      <c r="K257" s="106">
        <f t="shared" si="52"/>
        <v>0</v>
      </c>
      <c r="L257" s="106">
        <f t="shared" si="53"/>
        <v>0</v>
      </c>
      <c r="M257" s="98">
        <f t="shared" si="54"/>
        <v>0</v>
      </c>
      <c r="N257" s="98" t="s">
        <v>310</v>
      </c>
      <c r="O257" s="98">
        <v>3966.6804002777994</v>
      </c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55"/>
        <v>247</v>
      </c>
      <c r="C258" s="108">
        <v>39702</v>
      </c>
      <c r="E258" s="107" t="s">
        <v>308</v>
      </c>
      <c r="G258" s="106">
        <v>0</v>
      </c>
      <c r="H258" s="104">
        <v>5.4</v>
      </c>
      <c r="I258" s="106" t="str">
        <f t="shared" si="50"/>
        <v>P, S, T &amp; D Plant</v>
      </c>
      <c r="J258" s="106">
        <f t="shared" si="51"/>
        <v>0</v>
      </c>
      <c r="K258" s="106">
        <f t="shared" si="52"/>
        <v>0</v>
      </c>
      <c r="L258" s="106">
        <f t="shared" si="53"/>
        <v>0</v>
      </c>
      <c r="M258" s="98">
        <f t="shared" si="54"/>
        <v>0</v>
      </c>
      <c r="N258" s="98" t="s">
        <v>486</v>
      </c>
      <c r="O258" s="98">
        <v>13519.697491099801</v>
      </c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55"/>
        <v>248</v>
      </c>
      <c r="C259" s="108">
        <v>39705</v>
      </c>
      <c r="E259" s="107" t="s">
        <v>309</v>
      </c>
      <c r="G259" s="106">
        <v>0</v>
      </c>
      <c r="H259" s="104">
        <v>5.4</v>
      </c>
      <c r="I259" s="106" t="str">
        <f t="shared" si="50"/>
        <v>P, S, T &amp; D Plant</v>
      </c>
      <c r="J259" s="106">
        <f t="shared" si="51"/>
        <v>0</v>
      </c>
      <c r="K259" s="106">
        <f t="shared" si="52"/>
        <v>0</v>
      </c>
      <c r="L259" s="106">
        <f t="shared" si="53"/>
        <v>0</v>
      </c>
      <c r="M259" s="98">
        <f t="shared" si="54"/>
        <v>0</v>
      </c>
      <c r="N259" s="98" t="s">
        <v>311</v>
      </c>
      <c r="O259" s="98">
        <v>0</v>
      </c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55"/>
        <v>249</v>
      </c>
      <c r="C260" s="108">
        <v>39800</v>
      </c>
      <c r="E260" s="107" t="s">
        <v>310</v>
      </c>
      <c r="G260" s="106">
        <f>+O257+O258</f>
        <v>17486.3778913776</v>
      </c>
      <c r="H260" s="104">
        <v>5.4</v>
      </c>
      <c r="I260" s="106" t="str">
        <f t="shared" si="50"/>
        <v>P, S, T &amp; D Plant</v>
      </c>
      <c r="J260" s="106">
        <f t="shared" si="51"/>
        <v>9797.6385091403463</v>
      </c>
      <c r="K260" s="106">
        <f t="shared" si="52"/>
        <v>7516.1721999326928</v>
      </c>
      <c r="L260" s="106">
        <f t="shared" si="53"/>
        <v>172.56718230456039</v>
      </c>
      <c r="M260" s="98">
        <f t="shared" si="54"/>
        <v>0</v>
      </c>
      <c r="N260" s="98" t="s">
        <v>312</v>
      </c>
      <c r="O260" s="98">
        <v>565237.50272021629</v>
      </c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55"/>
        <v>250</v>
      </c>
      <c r="C261" s="108">
        <v>39900</v>
      </c>
      <c r="E261" s="107" t="s">
        <v>311</v>
      </c>
      <c r="G261" s="106">
        <f>+O259+O266</f>
        <v>7464.1684217256025</v>
      </c>
      <c r="H261" s="104">
        <v>5.4</v>
      </c>
      <c r="I261" s="106" t="str">
        <f t="shared" si="50"/>
        <v>P, S, T &amp; D Plant</v>
      </c>
      <c r="J261" s="106">
        <f t="shared" si="51"/>
        <v>4182.1825206847743</v>
      </c>
      <c r="K261" s="106">
        <f t="shared" si="52"/>
        <v>3208.3245332730062</v>
      </c>
      <c r="L261" s="106">
        <f t="shared" si="53"/>
        <v>73.661367767821289</v>
      </c>
      <c r="M261" s="98">
        <f t="shared" si="54"/>
        <v>0</v>
      </c>
      <c r="N261" s="98" t="s">
        <v>313</v>
      </c>
      <c r="O261" s="98">
        <v>122745.50886975843</v>
      </c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55"/>
        <v>251</v>
      </c>
      <c r="C262" s="108">
        <v>39901</v>
      </c>
      <c r="E262" s="107" t="s">
        <v>312</v>
      </c>
      <c r="G262" s="106">
        <f>+O260</f>
        <v>565237.50272021629</v>
      </c>
      <c r="H262" s="104">
        <v>5.4</v>
      </c>
      <c r="I262" s="106" t="str">
        <f t="shared" si="50"/>
        <v>P, S, T &amp; D Plant</v>
      </c>
      <c r="J262" s="106">
        <f t="shared" si="51"/>
        <v>316703.25083118869</v>
      </c>
      <c r="K262" s="106">
        <f t="shared" si="52"/>
        <v>242956.11307816548</v>
      </c>
      <c r="L262" s="106">
        <f t="shared" si="53"/>
        <v>5578.1388108620795</v>
      </c>
      <c r="M262" s="98">
        <f t="shared" si="54"/>
        <v>0</v>
      </c>
      <c r="N262" s="98" t="s">
        <v>314</v>
      </c>
      <c r="O262" s="98">
        <v>18788.843509169397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55"/>
        <v>252</v>
      </c>
      <c r="C263" s="108">
        <v>39902</v>
      </c>
      <c r="E263" s="107" t="s">
        <v>313</v>
      </c>
      <c r="G263" s="106">
        <f>+O261</f>
        <v>122745.50886975843</v>
      </c>
      <c r="H263" s="104">
        <v>5.4</v>
      </c>
      <c r="I263" s="106" t="str">
        <f t="shared" si="50"/>
        <v>P, S, T &amp; D Plant</v>
      </c>
      <c r="J263" s="106">
        <f t="shared" si="51"/>
        <v>68774.455864834876</v>
      </c>
      <c r="K263" s="106">
        <f t="shared" si="52"/>
        <v>52759.718860266963</v>
      </c>
      <c r="L263" s="106">
        <f t="shared" si="53"/>
        <v>1211.3341446565812</v>
      </c>
      <c r="M263" s="98">
        <f t="shared" si="54"/>
        <v>0</v>
      </c>
      <c r="N263" s="98" t="s">
        <v>317</v>
      </c>
      <c r="O263" s="98">
        <v>75176.479053399933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55"/>
        <v>253</v>
      </c>
      <c r="C264" s="108">
        <v>39903</v>
      </c>
      <c r="E264" s="107" t="s">
        <v>314</v>
      </c>
      <c r="G264" s="106">
        <f t="shared" ref="G264" si="56">+O262</f>
        <v>18788.843509169397</v>
      </c>
      <c r="H264" s="104">
        <v>5.4</v>
      </c>
      <c r="I264" s="106" t="str">
        <f t="shared" si="50"/>
        <v>P, S, T &amp; D Plant</v>
      </c>
      <c r="J264" s="106">
        <f t="shared" si="51"/>
        <v>10527.411557222567</v>
      </c>
      <c r="K264" s="106">
        <f t="shared" si="52"/>
        <v>8076.0111745119857</v>
      </c>
      <c r="L264" s="106">
        <f t="shared" si="53"/>
        <v>185.42077743484336</v>
      </c>
      <c r="M264" s="98">
        <f t="shared" si="54"/>
        <v>0</v>
      </c>
      <c r="N264" s="98" t="s">
        <v>318</v>
      </c>
      <c r="O264" s="98">
        <v>0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55"/>
        <v>254</v>
      </c>
      <c r="C265" s="108">
        <v>39904</v>
      </c>
      <c r="E265" s="107" t="s">
        <v>315</v>
      </c>
      <c r="G265" s="106">
        <v>0</v>
      </c>
      <c r="H265" s="104">
        <v>5.4</v>
      </c>
      <c r="I265" s="106" t="str">
        <f t="shared" si="50"/>
        <v>P, S, T &amp; D Plant</v>
      </c>
      <c r="J265" s="106">
        <f t="shared" si="51"/>
        <v>0</v>
      </c>
      <c r="K265" s="106">
        <f t="shared" si="52"/>
        <v>0</v>
      </c>
      <c r="L265" s="106">
        <f t="shared" si="53"/>
        <v>0</v>
      </c>
      <c r="M265" s="98">
        <f t="shared" si="54"/>
        <v>0</v>
      </c>
      <c r="N265" s="98" t="s">
        <v>319</v>
      </c>
      <c r="O265" s="98">
        <v>5523920.5555477142</v>
      </c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55"/>
        <v>255</v>
      </c>
      <c r="C266" s="108">
        <v>39905</v>
      </c>
      <c r="E266" s="107" t="s">
        <v>316</v>
      </c>
      <c r="G266" s="106">
        <v>0</v>
      </c>
      <c r="H266" s="104">
        <v>5.4</v>
      </c>
      <c r="I266" s="106" t="str">
        <f t="shared" si="50"/>
        <v>P, S, T &amp; D Plant</v>
      </c>
      <c r="J266" s="106">
        <f t="shared" si="51"/>
        <v>0</v>
      </c>
      <c r="K266" s="106">
        <f t="shared" si="52"/>
        <v>0</v>
      </c>
      <c r="L266" s="106">
        <f t="shared" si="53"/>
        <v>0</v>
      </c>
      <c r="M266" s="98">
        <f t="shared" si="54"/>
        <v>0</v>
      </c>
      <c r="N266" s="98" t="s">
        <v>449</v>
      </c>
      <c r="O266" s="98">
        <v>7464.1684217256025</v>
      </c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55"/>
        <v>256</v>
      </c>
      <c r="C267" s="108">
        <v>39906</v>
      </c>
      <c r="E267" s="107" t="s">
        <v>317</v>
      </c>
      <c r="G267" s="106">
        <f>+O263+O267</f>
        <v>76970.11459056873</v>
      </c>
      <c r="H267" s="104">
        <v>5.4</v>
      </c>
      <c r="I267" s="106" t="str">
        <f t="shared" si="50"/>
        <v>P, S, T &amp; D Plant</v>
      </c>
      <c r="J267" s="106">
        <f t="shared" si="51"/>
        <v>43126.447538192282</v>
      </c>
      <c r="K267" s="106">
        <f t="shared" si="52"/>
        <v>33084.074878453277</v>
      </c>
      <c r="L267" s="106">
        <f t="shared" si="53"/>
        <v>759.59217392317044</v>
      </c>
      <c r="M267" s="98">
        <f t="shared" si="54"/>
        <v>0</v>
      </c>
      <c r="N267" s="98" t="s">
        <v>450</v>
      </c>
      <c r="O267" s="98">
        <v>1793.6355371687998</v>
      </c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55"/>
        <v>257</v>
      </c>
      <c r="C268" s="108">
        <v>39907</v>
      </c>
      <c r="E268" s="107" t="s">
        <v>318</v>
      </c>
      <c r="G268" s="106">
        <f>+O264+O268</f>
        <v>81.779209761600015</v>
      </c>
      <c r="H268" s="104">
        <v>5.4</v>
      </c>
      <c r="I268" s="106" t="str">
        <f t="shared" si="50"/>
        <v>P, S, T &amp; D Plant</v>
      </c>
      <c r="J268" s="106">
        <f t="shared" si="51"/>
        <v>45.82098933149588</v>
      </c>
      <c r="K268" s="106">
        <f t="shared" si="52"/>
        <v>35.15116891335682</v>
      </c>
      <c r="L268" s="106">
        <f t="shared" si="53"/>
        <v>0.80705151674730957</v>
      </c>
      <c r="M268" s="98">
        <f t="shared" si="54"/>
        <v>0</v>
      </c>
      <c r="N268" s="98" t="s">
        <v>451</v>
      </c>
      <c r="O268" s="98">
        <v>81.779209761600015</v>
      </c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55"/>
        <v>258</v>
      </c>
      <c r="C269" s="108">
        <v>39908</v>
      </c>
      <c r="E269" s="107" t="s">
        <v>319</v>
      </c>
      <c r="G269" s="106">
        <f>+O265</f>
        <v>5523920.5555477142</v>
      </c>
      <c r="H269" s="104">
        <v>5.4</v>
      </c>
      <c r="I269" s="106" t="str">
        <f t="shared" si="50"/>
        <v>P, S, T &amp; D Plant</v>
      </c>
      <c r="J269" s="106">
        <f t="shared" si="51"/>
        <v>3095059.3137503373</v>
      </c>
      <c r="K269" s="106">
        <f t="shared" si="52"/>
        <v>2374347.5276670679</v>
      </c>
      <c r="L269" s="106">
        <f t="shared" si="53"/>
        <v>54513.714130308821</v>
      </c>
      <c r="M269" s="98">
        <f t="shared" si="54"/>
        <v>0</v>
      </c>
      <c r="N269" s="98" t="s">
        <v>487</v>
      </c>
      <c r="O269" s="98">
        <v>0</v>
      </c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 t="shared" si="55"/>
        <v>259</v>
      </c>
      <c r="C270" s="108">
        <v>39909</v>
      </c>
      <c r="E270" s="107" t="s">
        <v>320</v>
      </c>
      <c r="G270" s="106">
        <f>+O269</f>
        <v>0</v>
      </c>
      <c r="H270" s="104">
        <v>5.4</v>
      </c>
      <c r="I270" s="106" t="str">
        <f t="shared" si="50"/>
        <v>P, S, T &amp; D Plant</v>
      </c>
      <c r="J270" s="106">
        <f t="shared" si="51"/>
        <v>0</v>
      </c>
      <c r="K270" s="106">
        <f t="shared" si="52"/>
        <v>0</v>
      </c>
      <c r="L270" s="106">
        <f t="shared" si="53"/>
        <v>0</v>
      </c>
      <c r="M270" s="98">
        <f t="shared" si="54"/>
        <v>0</v>
      </c>
      <c r="N270" s="98" t="s">
        <v>488</v>
      </c>
      <c r="O270" s="98">
        <v>0</v>
      </c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 t="shared" si="55"/>
        <v>260</v>
      </c>
      <c r="C271" s="108">
        <v>39924</v>
      </c>
      <c r="E271" s="107" t="s">
        <v>321</v>
      </c>
      <c r="G271" s="106">
        <v>0</v>
      </c>
      <c r="H271" s="104">
        <v>5.4</v>
      </c>
      <c r="I271" s="106" t="str">
        <f t="shared" si="50"/>
        <v>P, S, T &amp; D Plant</v>
      </c>
      <c r="J271" s="106">
        <f t="shared" si="51"/>
        <v>0</v>
      </c>
      <c r="K271" s="106">
        <f t="shared" si="52"/>
        <v>0</v>
      </c>
      <c r="L271" s="106">
        <f t="shared" si="53"/>
        <v>0</v>
      </c>
      <c r="M271" s="98">
        <f t="shared" si="54"/>
        <v>0</v>
      </c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 t="shared" si="55"/>
        <v>261</v>
      </c>
      <c r="G272" s="98"/>
      <c r="H272" s="104"/>
      <c r="I272" s="98"/>
      <c r="J272" s="98"/>
      <c r="K272" s="98"/>
      <c r="L272" s="98"/>
      <c r="M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1:44">
      <c r="A273" s="97">
        <f t="shared" si="55"/>
        <v>262</v>
      </c>
      <c r="D273" s="97" t="s">
        <v>149</v>
      </c>
      <c r="G273" s="98">
        <f>SUM(G238:G271)</f>
        <v>8038142.1613621218</v>
      </c>
      <c r="H273" s="104"/>
      <c r="I273" s="106"/>
      <c r="J273" s="98">
        <f>SUM(J238:J271)</f>
        <v>4503780.6955401292</v>
      </c>
      <c r="K273" s="98">
        <f>SUM(K238:K271)</f>
        <v>3455035.7442593966</v>
      </c>
      <c r="L273" s="98">
        <f>SUM(L238:L271)</f>
        <v>79325.721562595776</v>
      </c>
      <c r="M273" s="98">
        <f>SUM(J273:L273)-G273</f>
        <v>0</v>
      </c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</row>
    <row r="274" spans="1:44">
      <c r="A274" s="97">
        <f t="shared" si="55"/>
        <v>263</v>
      </c>
      <c r="G274" s="98"/>
      <c r="H274" s="104"/>
      <c r="I274" s="106"/>
      <c r="J274" s="106"/>
      <c r="K274" s="106"/>
      <c r="L274" s="106"/>
      <c r="M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</row>
    <row r="275" spans="1:44">
      <c r="A275" s="97">
        <f t="shared" si="55"/>
        <v>264</v>
      </c>
      <c r="D275" s="97" t="s">
        <v>348</v>
      </c>
      <c r="G275" s="111">
        <v>0</v>
      </c>
      <c r="H275" s="104">
        <v>5.4</v>
      </c>
      <c r="I275" s="106" t="str">
        <f>VLOOKUP($H275,class,3)</f>
        <v>P, S, T &amp; D Plant</v>
      </c>
      <c r="J275" s="106">
        <f>$G275*VLOOKUP($H275,class,6)</f>
        <v>0</v>
      </c>
      <c r="K275" s="106">
        <f>$G275*VLOOKUP($H275,class,7)</f>
        <v>0</v>
      </c>
      <c r="L275" s="106">
        <f>$G275*VLOOKUP($H275,class,8)</f>
        <v>0</v>
      </c>
      <c r="M275" s="98">
        <f>SUM(J275:L275)-G275</f>
        <v>0</v>
      </c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</row>
    <row r="276" spans="1:44">
      <c r="A276" s="97">
        <f t="shared" si="55"/>
        <v>265</v>
      </c>
      <c r="G276" s="98"/>
      <c r="H276" s="104"/>
      <c r="I276" s="106"/>
      <c r="J276" s="106"/>
      <c r="K276" s="106"/>
      <c r="L276" s="106"/>
      <c r="M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</row>
    <row r="277" spans="1:44">
      <c r="A277" s="97">
        <f t="shared" si="55"/>
        <v>266</v>
      </c>
      <c r="D277" s="97" t="s">
        <v>26</v>
      </c>
      <c r="G277" s="98">
        <f>G136+G148+G187+G230+G273</f>
        <v>869694855.96101165</v>
      </c>
      <c r="H277" s="104"/>
      <c r="I277" s="98"/>
      <c r="J277" s="98">
        <f>J136+J148+J187+J230+J273</f>
        <v>487291071.07804722</v>
      </c>
      <c r="K277" s="98">
        <f>K136+K148+K187+K230+K273</f>
        <v>373821058.84957784</v>
      </c>
      <c r="L277" s="98">
        <f>L136+L148+L187+L230+L273</f>
        <v>8582726.0333865955</v>
      </c>
      <c r="M277" s="98">
        <f>SUM(J277:L277)-G277</f>
        <v>0</v>
      </c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</row>
    <row r="278" spans="1:44">
      <c r="A278" s="97">
        <f t="shared" si="55"/>
        <v>267</v>
      </c>
      <c r="H278" s="104"/>
      <c r="I278" s="98"/>
      <c r="M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</row>
    <row r="279" spans="1:44">
      <c r="A279" s="97">
        <f t="shared" si="55"/>
        <v>268</v>
      </c>
      <c r="D279" s="97" t="s">
        <v>351</v>
      </c>
      <c r="G279" s="98">
        <f>G138+G150+G189+G232+G275</f>
        <v>0</v>
      </c>
      <c r="H279" s="104"/>
      <c r="I279" s="98"/>
      <c r="J279" s="98">
        <f>J138+J150+J189+J232+J275</f>
        <v>0</v>
      </c>
      <c r="K279" s="98">
        <f>K138+K150+K189+K232+K275</f>
        <v>0</v>
      </c>
      <c r="L279" s="98">
        <f>L138+L150+L189+L232+L275</f>
        <v>0</v>
      </c>
      <c r="M279" s="98">
        <f>SUM(J279:L279)-G279</f>
        <v>0</v>
      </c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</row>
    <row r="280" spans="1:44">
      <c r="H280" s="104"/>
      <c r="I280" s="98"/>
      <c r="J280" s="112"/>
      <c r="K280" s="112"/>
      <c r="L280" s="112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</row>
    <row r="281" spans="1:44">
      <c r="G281" s="106"/>
      <c r="H281" s="104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</row>
    <row r="282" spans="1:44">
      <c r="H282" s="104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</row>
    <row r="283" spans="1:44">
      <c r="G283" s="98"/>
      <c r="H283" s="104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</row>
    <row r="284" spans="1:44">
      <c r="H284" s="104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</row>
    <row r="285" spans="1:44">
      <c r="G285" s="98"/>
      <c r="H285" s="104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</row>
    <row r="286" spans="1:44">
      <c r="H286" s="104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</row>
    <row r="287" spans="1:44">
      <c r="H287" s="104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</row>
    <row r="288" spans="1:44">
      <c r="H288" s="104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</row>
    <row r="289" spans="8:44">
      <c r="H289" s="104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</row>
    <row r="290" spans="8:44">
      <c r="H290" s="104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</row>
    <row r="291" spans="8:44">
      <c r="H291" s="104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</row>
    <row r="292" spans="8:44">
      <c r="H292" s="104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</row>
    <row r="293" spans="8:44">
      <c r="H293" s="104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</row>
    <row r="294" spans="8:44">
      <c r="H294" s="104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</row>
    <row r="295" spans="8:44">
      <c r="H295" s="104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</row>
    <row r="296" spans="8:44">
      <c r="H296" s="104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</row>
    <row r="297" spans="8:44">
      <c r="H297" s="104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</row>
    <row r="298" spans="8:44">
      <c r="H298" s="104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</row>
    <row r="299" spans="8:44">
      <c r="H299" s="104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</row>
    <row r="300" spans="8:44">
      <c r="H300" s="104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</row>
    <row r="301" spans="8:44">
      <c r="H301" s="104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</row>
    <row r="302" spans="8:44">
      <c r="H302" s="104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</row>
    <row r="303" spans="8:44">
      <c r="H303" s="104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</row>
    <row r="304" spans="8:44">
      <c r="H304" s="104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</row>
    <row r="305" spans="8:44">
      <c r="H305" s="104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</row>
    <row r="306" spans="8:44">
      <c r="H306" s="104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</row>
    <row r="307" spans="8:44">
      <c r="H307" s="104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</row>
    <row r="308" spans="8:44">
      <c r="H308" s="104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</row>
    <row r="309" spans="8:44">
      <c r="H309" s="104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</row>
    <row r="310" spans="8:44">
      <c r="H310" s="104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</row>
    <row r="311" spans="8:44">
      <c r="H311" s="104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</row>
    <row r="312" spans="8:44">
      <c r="H312" s="104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</row>
    <row r="313" spans="8:44">
      <c r="H313" s="104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</row>
    <row r="314" spans="8:44">
      <c r="H314" s="104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</row>
    <row r="315" spans="8:44">
      <c r="H315" s="104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</row>
    <row r="316" spans="8:44">
      <c r="H316" s="104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</row>
    <row r="317" spans="8:44">
      <c r="H317" s="104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</row>
    <row r="318" spans="8:44">
      <c r="H318" s="104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</row>
    <row r="319" spans="8:44">
      <c r="H319" s="104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</row>
    <row r="320" spans="8:44">
      <c r="H320" s="104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</row>
    <row r="321" spans="8:44">
      <c r="H321" s="104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</row>
    <row r="322" spans="8:44">
      <c r="H322" s="104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</row>
    <row r="323" spans="8:44">
      <c r="H323" s="104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</row>
    <row r="324" spans="8:44">
      <c r="H324" s="104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</row>
    <row r="325" spans="8:44">
      <c r="H325" s="104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</row>
    <row r="326" spans="8:44">
      <c r="H326" s="104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</row>
    <row r="327" spans="8:44">
      <c r="H327" s="104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</row>
    <row r="328" spans="8:44">
      <c r="H328" s="104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</row>
    <row r="329" spans="8:44">
      <c r="H329" s="104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</row>
    <row r="330" spans="8:44">
      <c r="H330" s="104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</row>
    <row r="331" spans="8:44">
      <c r="H331" s="104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</row>
    <row r="332" spans="8:44">
      <c r="H332" s="104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</row>
    <row r="333" spans="8:44">
      <c r="H333" s="104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</row>
    <row r="334" spans="8:44">
      <c r="H334" s="104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</row>
    <row r="335" spans="8:44">
      <c r="H335" s="104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</row>
    <row r="336" spans="8:44">
      <c r="H336" s="104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</row>
    <row r="337" spans="8:44">
      <c r="H337" s="104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</row>
    <row r="338" spans="8:44"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</row>
    <row r="339" spans="8:44"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</row>
    <row r="340" spans="8:44"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</row>
    <row r="341" spans="8:44"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</row>
    <row r="342" spans="8:44"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</row>
    <row r="343" spans="8:44"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</row>
    <row r="344" spans="8:44"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</row>
    <row r="345" spans="8:44"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</row>
    <row r="346" spans="8:44"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</row>
    <row r="347" spans="8:44"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</row>
    <row r="348" spans="8:44"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</row>
    <row r="349" spans="8:44"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</row>
    <row r="350" spans="8:44"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</row>
    <row r="351" spans="8:44"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</row>
    <row r="352" spans="8:44"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</row>
    <row r="353" spans="9:44"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</row>
    <row r="354" spans="9:44"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</row>
    <row r="355" spans="9:44"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</row>
    <row r="356" spans="9:44"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</row>
    <row r="357" spans="9:44"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</row>
    <row r="358" spans="9:44"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</row>
    <row r="359" spans="9:44"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</row>
    <row r="360" spans="9:44"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</row>
    <row r="361" spans="9:44"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</row>
    <row r="362" spans="9:44"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</row>
    <row r="363" spans="9:44"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</row>
    <row r="364" spans="9:44">
      <c r="N364" s="98"/>
      <c r="O364" s="98"/>
    </row>
    <row r="365" spans="9:44">
      <c r="N365" s="98"/>
      <c r="O365" s="98"/>
    </row>
    <row r="366" spans="9:44">
      <c r="N366" s="98"/>
      <c r="O366" s="98"/>
    </row>
    <row r="367" spans="9:44">
      <c r="N367" s="98"/>
      <c r="O367" s="98"/>
    </row>
    <row r="368" spans="9:44">
      <c r="N368" s="98"/>
      <c r="O368" s="98"/>
    </row>
    <row r="369" spans="14:15">
      <c r="N369" s="98"/>
      <c r="O369" s="98"/>
    </row>
    <row r="370" spans="14:15">
      <c r="N370" s="98"/>
      <c r="O370" s="98"/>
    </row>
    <row r="371" spans="14:15">
      <c r="N371" s="98"/>
      <c r="O371" s="98"/>
    </row>
    <row r="372" spans="14:15">
      <c r="N372" s="98"/>
      <c r="O372" s="98"/>
    </row>
    <row r="373" spans="14:15">
      <c r="N373" s="98"/>
      <c r="O373" s="98"/>
    </row>
    <row r="374" spans="14:15">
      <c r="N374" s="98"/>
      <c r="O374" s="98"/>
    </row>
    <row r="375" spans="14:15">
      <c r="N375" s="98"/>
    </row>
    <row r="376" spans="14:15">
      <c r="N376" s="98"/>
    </row>
    <row r="377" spans="14:15">
      <c r="N377" s="98"/>
    </row>
    <row r="378" spans="14:15">
      <c r="N378" s="98"/>
    </row>
    <row r="379" spans="14:15">
      <c r="N379" s="98"/>
    </row>
    <row r="380" spans="14:15">
      <c r="N380" s="98"/>
    </row>
    <row r="381" spans="14:15">
      <c r="N381" s="98"/>
    </row>
    <row r="382" spans="14:15">
      <c r="N382" s="98"/>
    </row>
    <row r="383" spans="14:15">
      <c r="N383" s="98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PHR-2
Page &amp;P of &amp;N</oddHeader>
  </headerFooter>
  <rowBreaks count="2" manualBreakCount="2">
    <brk id="95" max="11" man="1"/>
    <brk id="19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282"/>
  <sheetViews>
    <sheetView defaultGridColor="0" view="pageBreakPreview" colorId="22" zoomScale="60" zoomScaleNormal="57" workbookViewId="0">
      <selection activeCell="E12" sqref="E12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customWidth="1"/>
    <col min="4" max="5" width="1.77734375" style="97" customWidth="1"/>
    <col min="6" max="6" width="37.77734375" style="97" customWidth="1"/>
    <col min="7" max="7" width="16.77734375" style="106" bestFit="1" customWidth="1"/>
    <col min="8" max="8" width="14.88671875" style="102" customWidth="1"/>
    <col min="9" max="9" width="26.21875" style="97" bestFit="1" customWidth="1"/>
    <col min="10" max="12" width="14.88671875" style="97" customWidth="1"/>
    <col min="13" max="13" width="12.77734375" style="97" customWidth="1"/>
    <col min="14" max="14" width="39.33203125" style="97" bestFit="1" customWidth="1"/>
    <col min="15" max="42" width="12.77734375" style="97" customWidth="1"/>
    <col min="43" max="16384" width="8.88671875" style="97"/>
  </cols>
  <sheetData>
    <row r="1" spans="1:60">
      <c r="A1" s="97" t="str">
        <f>Summary!A1</f>
        <v>Atmos Energy Corporation, Kentucky/Mid-States Division</v>
      </c>
    </row>
    <row r="2" spans="1:60">
      <c r="A2" s="97" t="str">
        <f>Summary!A2</f>
        <v>Class Cost of Service - Customer/Demand Study</v>
      </c>
    </row>
    <row r="3" spans="1:60">
      <c r="A3" s="97" t="str">
        <f>Summary!A3</f>
        <v>Forecasted Test Period: Twelve Months Ended December 31, 2022</v>
      </c>
    </row>
    <row r="5" spans="1:60">
      <c r="A5" s="97" t="s">
        <v>27</v>
      </c>
    </row>
    <row r="6" spans="1:60">
      <c r="F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</row>
    <row r="7" spans="1:60">
      <c r="F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</row>
    <row r="8" spans="1:60"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</row>
    <row r="9" spans="1:60">
      <c r="G9" s="113" t="s">
        <v>17</v>
      </c>
      <c r="H9" s="104" t="s">
        <v>18</v>
      </c>
      <c r="I9" s="103" t="s">
        <v>18</v>
      </c>
      <c r="J9" s="103" t="s">
        <v>20</v>
      </c>
      <c r="K9" s="103" t="s">
        <v>19</v>
      </c>
      <c r="L9" s="103" t="s">
        <v>61</v>
      </c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</row>
    <row r="10" spans="1:60">
      <c r="A10" s="105" t="s">
        <v>290</v>
      </c>
      <c r="C10" s="105" t="s">
        <v>288</v>
      </c>
      <c r="G10" s="11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60">
      <c r="A11" s="105" t="s">
        <v>289</v>
      </c>
      <c r="C11" s="105" t="s">
        <v>289</v>
      </c>
    </row>
    <row r="12" spans="1:60">
      <c r="A12" s="97">
        <v>1</v>
      </c>
      <c r="D12" s="97" t="s">
        <v>322</v>
      </c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60">
      <c r="A13" s="97">
        <f t="shared" ref="A13:A77" si="0">A12+1</f>
        <v>2</v>
      </c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60">
      <c r="A14" s="97">
        <f t="shared" si="0"/>
        <v>3</v>
      </c>
      <c r="C14" s="97">
        <v>30100</v>
      </c>
      <c r="E14" s="107" t="s">
        <v>323</v>
      </c>
      <c r="G14" s="106">
        <v>8329.7199999999993</v>
      </c>
      <c r="H14" s="104">
        <v>5.4</v>
      </c>
      <c r="I14" s="106" t="str">
        <f>VLOOKUP($H14,class,3)</f>
        <v>P, S, T &amp; D Plant</v>
      </c>
      <c r="J14" s="106">
        <f>$G14*VLOOKUP($H14,class,6)</f>
        <v>4667.1521083047492</v>
      </c>
      <c r="K14" s="106">
        <f>$G14*VLOOKUP($H14,class,7)</f>
        <v>3580.3646865080432</v>
      </c>
      <c r="L14" s="106">
        <f>$G14*VLOOKUP($H14,class,8)</f>
        <v>82.203205187206407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60">
      <c r="A15" s="97">
        <f t="shared" si="0"/>
        <v>4</v>
      </c>
      <c r="C15" s="97">
        <v>30200</v>
      </c>
      <c r="E15" s="107" t="s">
        <v>185</v>
      </c>
      <c r="G15" s="106">
        <v>119852.68999999996</v>
      </c>
      <c r="H15" s="104">
        <v>5.4</v>
      </c>
      <c r="I15" s="106" t="str">
        <f>VLOOKUP($H15,class,3)</f>
        <v>P, S, T &amp; D Plant</v>
      </c>
      <c r="J15" s="106">
        <f>$G15*VLOOKUP($H15,class,6)</f>
        <v>67153.605981893197</v>
      </c>
      <c r="K15" s="106">
        <f>$G15*VLOOKUP($H15,class,7)</f>
        <v>51516.298129948613</v>
      </c>
      <c r="L15" s="106">
        <f>$G15*VLOOKUP($H15,class,8)</f>
        <v>1182.7858881581419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60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106">
        <f>SUM(G14:G16)</f>
        <v>128182.40999999996</v>
      </c>
      <c r="H18" s="104"/>
      <c r="I18" s="98"/>
      <c r="J18" s="98">
        <f>SUM(J14:J16)</f>
        <v>71820.758090197953</v>
      </c>
      <c r="K18" s="98">
        <f>SUM(K14:K16)</f>
        <v>55096.662816456657</v>
      </c>
      <c r="L18" s="98">
        <f>SUM(L14:L16)</f>
        <v>1264.9890933453482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106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0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0</v>
      </c>
      <c r="L34" s="106">
        <f t="shared" ref="L34:L50" si="9">$G34*VLOOKUP($H34,class,8)</f>
        <v>0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4125.4676380000019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2062.7338190000009</v>
      </c>
      <c r="L35" s="106">
        <f t="shared" si="9"/>
        <v>2062.7338190000009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6955.7570380000006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3477.8785190000003</v>
      </c>
      <c r="L36" s="106">
        <f t="shared" si="9"/>
        <v>3477.8785190000003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114164.86241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57082.431205000001</v>
      </c>
      <c r="L37" s="106">
        <f t="shared" si="9"/>
        <v>57082.431205000001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20239.325991500002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10119.662995750001</v>
      </c>
      <c r="L38" s="106">
        <f t="shared" si="9"/>
        <v>10119.662995750001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101023.85622700004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50511.92811350002</v>
      </c>
      <c r="L39" s="106">
        <f t="shared" si="9"/>
        <v>50511.92811350002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1855803.928566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927901.96428299998</v>
      </c>
      <c r="L40" s="106">
        <f t="shared" si="9"/>
        <v>927901.96428299998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1436462.4527709996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718231.22638549982</v>
      </c>
      <c r="L41" s="106">
        <f t="shared" si="9"/>
        <v>718231.22638549982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449390.83437700005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224695.41718850003</v>
      </c>
      <c r="L42" s="106">
        <f t="shared" si="9"/>
        <v>224695.41718850003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631786.196912001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315893.0984560005</v>
      </c>
      <c r="L43" s="106">
        <f t="shared" si="9"/>
        <v>315893.0984560005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164241.1406032501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82120.570301625048</v>
      </c>
      <c r="L44" s="106">
        <f t="shared" si="9"/>
        <v>82120.570301625048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43530.306256500007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21765.153128250004</v>
      </c>
      <c r="L45" s="106">
        <f t="shared" si="9"/>
        <v>21765.153128250004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101672.77043900004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50836.385219500022</v>
      </c>
      <c r="L46" s="106">
        <f t="shared" si="9"/>
        <v>50836.385219500022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151338.53782999978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75669.268914999891</v>
      </c>
      <c r="L47" s="106">
        <f t="shared" si="9"/>
        <v>75669.268914999891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505633.90014249959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252816.9500712498</v>
      </c>
      <c r="L48" s="106">
        <f t="shared" si="9"/>
        <v>252816.9500712498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157944.63612650003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78972.318063250015</v>
      </c>
      <c r="L49" s="106">
        <f t="shared" si="9"/>
        <v>78972.318063250015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230098.53359625002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115049.26679812501</v>
      </c>
      <c r="L50" s="106">
        <f t="shared" si="9"/>
        <v>115049.26679812501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106">
        <f>SUM(G34:G50)</f>
        <v>5974412.5069244998</v>
      </c>
      <c r="H52" s="104"/>
      <c r="I52" s="98"/>
      <c r="J52" s="98">
        <f>SUM(J34:J50)</f>
        <v>0</v>
      </c>
      <c r="K52" s="98">
        <f>SUM(K34:K50)</f>
        <v>2987206.2534622499</v>
      </c>
      <c r="L52" s="98">
        <f>SUM(L34:L50)</f>
        <v>2987206.2534622499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0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0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588161.67560000008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588161.67560000008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23862.063877000011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23862.063877000011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65485.020000000011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65485.020000000011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25913.585432499971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25913.585432499971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16741557.929572005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16741557.929572005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639</v>
      </c>
      <c r="G62" s="106">
        <v>49204.138749999969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49204.138749999969</v>
      </c>
      <c r="L62" s="106">
        <f t="shared" si="14"/>
        <v>0</v>
      </c>
      <c r="M62" s="98">
        <f t="shared" ref="M62" si="16">SUM(J62:L62)-G62</f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445700.99892175006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445700.99892175006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2015897.2344892507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2015897.2344892507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106">
        <f>SUM(G56:G64)</f>
        <v>19955782.646642506</v>
      </c>
      <c r="H66" s="104"/>
      <c r="I66" s="98"/>
      <c r="J66" s="98">
        <f>SUM(J56:J64)</f>
        <v>0</v>
      </c>
      <c r="K66" s="98">
        <f>SUM(K56:K64)</f>
        <v>19955782.646642506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0</v>
      </c>
      <c r="H70" s="104">
        <v>4</v>
      </c>
      <c r="I70" s="106" t="str">
        <f t="shared" ref="I70:I92" si="17">VLOOKUP($H70,class,3)</f>
        <v>Mains (Minimum System)</v>
      </c>
      <c r="J70" s="106">
        <f t="shared" ref="J70:J92" si="18">$G70*VLOOKUP($H70,class,6)</f>
        <v>0</v>
      </c>
      <c r="K70" s="106">
        <f t="shared" ref="K70:K92" si="19">$G70*VLOOKUP($H70,class,7)</f>
        <v>0</v>
      </c>
      <c r="L70" s="106">
        <f t="shared" ref="L70:L92" si="20">$G70*VLOOKUP($H70,class,8)</f>
        <v>0</v>
      </c>
      <c r="M70" s="98">
        <f t="shared" ref="M70:M92" si="21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0</v>
      </c>
      <c r="H71" s="104">
        <v>4</v>
      </c>
      <c r="I71" s="106" t="str">
        <f t="shared" si="17"/>
        <v>Mains (Minimum System)</v>
      </c>
      <c r="J71" s="106">
        <f t="shared" si="18"/>
        <v>0</v>
      </c>
      <c r="K71" s="106">
        <f t="shared" si="19"/>
        <v>0</v>
      </c>
      <c r="L71" s="106">
        <f t="shared" si="20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467304.79470425029</v>
      </c>
      <c r="H72" s="104">
        <v>4</v>
      </c>
      <c r="I72" s="106" t="str">
        <f t="shared" si="17"/>
        <v>Mains (Minimum System)</v>
      </c>
      <c r="J72" s="106">
        <f t="shared" si="18"/>
        <v>156294.07960307077</v>
      </c>
      <c r="K72" s="106">
        <f t="shared" si="19"/>
        <v>311010.71510117949</v>
      </c>
      <c r="L72" s="106">
        <f t="shared" si="20"/>
        <v>0</v>
      </c>
      <c r="M72" s="98">
        <f t="shared" si="21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0</v>
      </c>
      <c r="H73" s="104">
        <v>4</v>
      </c>
      <c r="I73" s="106" t="str">
        <f t="shared" si="17"/>
        <v>Mains (Minimum System)</v>
      </c>
      <c r="J73" s="106">
        <f t="shared" si="18"/>
        <v>0</v>
      </c>
      <c r="K73" s="106">
        <f t="shared" si="19"/>
        <v>0</v>
      </c>
      <c r="L73" s="106">
        <f t="shared" si="20"/>
        <v>0</v>
      </c>
      <c r="M73" s="98">
        <f t="shared" si="21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140200.03697550006</v>
      </c>
      <c r="H74" s="104">
        <v>4</v>
      </c>
      <c r="I74" s="106" t="str">
        <f t="shared" si="17"/>
        <v>Mains (Minimum System)</v>
      </c>
      <c r="J74" s="106">
        <f t="shared" si="18"/>
        <v>46891.09974416226</v>
      </c>
      <c r="K74" s="106">
        <f t="shared" si="19"/>
        <v>93308.937231337783</v>
      </c>
      <c r="L74" s="106">
        <f t="shared" si="20"/>
        <v>0</v>
      </c>
      <c r="M74" s="98">
        <f t="shared" si="21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91558.04550475</v>
      </c>
      <c r="H75" s="104">
        <v>4</v>
      </c>
      <c r="I75" s="106" t="str">
        <f t="shared" si="17"/>
        <v>Mains (Minimum System)</v>
      </c>
      <c r="J75" s="106">
        <f t="shared" si="18"/>
        <v>30622.370270087915</v>
      </c>
      <c r="K75" s="106">
        <f t="shared" si="19"/>
        <v>60935.675234662078</v>
      </c>
      <c r="L75" s="106">
        <f t="shared" si="20"/>
        <v>0</v>
      </c>
      <c r="M75" s="98">
        <f t="shared" si="21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46048.51732740389</v>
      </c>
      <c r="H76" s="104">
        <v>4</v>
      </c>
      <c r="I76" s="106" t="str">
        <f t="shared" si="17"/>
        <v>Mains (Minimum System)</v>
      </c>
      <c r="J76" s="106">
        <f t="shared" si="18"/>
        <v>15401.319897279425</v>
      </c>
      <c r="K76" s="106">
        <f t="shared" si="19"/>
        <v>30647.197430124463</v>
      </c>
      <c r="L76" s="106">
        <f t="shared" si="20"/>
        <v>0</v>
      </c>
      <c r="M76" s="98">
        <f t="shared" si="21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3428.3942009999987</v>
      </c>
      <c r="H77" s="104">
        <v>4</v>
      </c>
      <c r="I77" s="106" t="str">
        <f t="shared" si="17"/>
        <v>Mains (Minimum System)</v>
      </c>
      <c r="J77" s="106">
        <f t="shared" si="18"/>
        <v>1146.6557207077728</v>
      </c>
      <c r="K77" s="106">
        <f t="shared" si="19"/>
        <v>2281.7384802922256</v>
      </c>
      <c r="L77" s="106">
        <f t="shared" si="20"/>
        <v>0</v>
      </c>
      <c r="M77" s="98">
        <f t="shared" si="21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ref="A78:A142" si="22">A77+1</f>
        <v>67</v>
      </c>
      <c r="C78" s="97">
        <v>37600</v>
      </c>
      <c r="E78" s="107" t="s">
        <v>271</v>
      </c>
      <c r="G78" s="106">
        <v>1232142.9648947881</v>
      </c>
      <c r="H78" s="104">
        <v>4</v>
      </c>
      <c r="I78" s="106" t="str">
        <f t="shared" si="17"/>
        <v>Mains (Minimum System)</v>
      </c>
      <c r="J78" s="106">
        <f t="shared" si="18"/>
        <v>412100.73771981796</v>
      </c>
      <c r="K78" s="106">
        <f t="shared" si="19"/>
        <v>820042.22717497009</v>
      </c>
      <c r="L78" s="106">
        <f t="shared" si="20"/>
        <v>0</v>
      </c>
      <c r="M78" s="98">
        <f t="shared" si="21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22"/>
        <v>68</v>
      </c>
      <c r="C79" s="97">
        <v>37601</v>
      </c>
      <c r="E79" s="107" t="s">
        <v>272</v>
      </c>
      <c r="G79" s="106">
        <v>24831671.178000007</v>
      </c>
      <c r="H79" s="104">
        <v>4</v>
      </c>
      <c r="I79" s="106" t="str">
        <f t="shared" si="17"/>
        <v>Mains (Minimum System)</v>
      </c>
      <c r="J79" s="106">
        <f t="shared" si="18"/>
        <v>8305164.5002441304</v>
      </c>
      <c r="K79" s="106">
        <f t="shared" si="19"/>
        <v>16526506.677755876</v>
      </c>
      <c r="L79" s="106">
        <f t="shared" si="20"/>
        <v>0</v>
      </c>
      <c r="M79" s="98">
        <f t="shared" si="21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22"/>
        <v>69</v>
      </c>
      <c r="C80" s="97">
        <v>37602</v>
      </c>
      <c r="E80" s="107" t="s">
        <v>279</v>
      </c>
      <c r="G80" s="106">
        <v>20292484.793292549</v>
      </c>
      <c r="H80" s="104">
        <v>4</v>
      </c>
      <c r="I80" s="106" t="str">
        <f t="shared" si="17"/>
        <v>Mains (Minimum System)</v>
      </c>
      <c r="J80" s="106">
        <f t="shared" si="18"/>
        <v>6786994.8469803743</v>
      </c>
      <c r="K80" s="106">
        <f t="shared" si="19"/>
        <v>13505489.946312172</v>
      </c>
      <c r="L80" s="106">
        <f t="shared" si="20"/>
        <v>0</v>
      </c>
      <c r="M80" s="98">
        <f t="shared" si="21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22"/>
        <v>70</v>
      </c>
      <c r="C81" s="97">
        <v>37603</v>
      </c>
      <c r="E81" s="107" t="s">
        <v>639</v>
      </c>
      <c r="G81" s="106">
        <v>2541354.7289809622</v>
      </c>
      <c r="H81" s="104">
        <v>4</v>
      </c>
      <c r="I81" s="106" t="str">
        <f t="shared" si="17"/>
        <v>Mains (Minimum System)</v>
      </c>
      <c r="J81" s="106">
        <f t="shared" si="18"/>
        <v>849977.79353488446</v>
      </c>
      <c r="K81" s="106">
        <f t="shared" si="19"/>
        <v>1691376.9354460775</v>
      </c>
      <c r="L81" s="106">
        <f t="shared" si="20"/>
        <v>0</v>
      </c>
      <c r="M81" s="98">
        <f t="shared" si="21"/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22"/>
        <v>71</v>
      </c>
      <c r="C82" s="97">
        <v>37604</v>
      </c>
      <c r="E82" s="107" t="s">
        <v>640</v>
      </c>
      <c r="G82" s="106">
        <v>8368387.7400000012</v>
      </c>
      <c r="H82" s="104">
        <v>4</v>
      </c>
      <c r="I82" s="106" t="str">
        <f t="shared" si="17"/>
        <v>Mains (Minimum System)</v>
      </c>
      <c r="J82" s="106">
        <f t="shared" si="18"/>
        <v>2798878.7498161434</v>
      </c>
      <c r="K82" s="106">
        <f t="shared" si="19"/>
        <v>5569508.9901838573</v>
      </c>
      <c r="L82" s="106">
        <f t="shared" si="20"/>
        <v>0</v>
      </c>
      <c r="M82" s="98">
        <f t="shared" si="21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22"/>
        <v>72</v>
      </c>
      <c r="C83" s="97">
        <v>37800</v>
      </c>
      <c r="E83" s="107" t="s">
        <v>280</v>
      </c>
      <c r="G83" s="106">
        <v>3476301.5915876646</v>
      </c>
      <c r="H83" s="104">
        <v>4</v>
      </c>
      <c r="I83" s="106" t="str">
        <f t="shared" si="17"/>
        <v>Mains (Minimum System)</v>
      </c>
      <c r="J83" s="106">
        <f t="shared" si="18"/>
        <v>1162678.7566426445</v>
      </c>
      <c r="K83" s="106">
        <f t="shared" si="19"/>
        <v>2313622.8349450198</v>
      </c>
      <c r="L83" s="106">
        <f t="shared" si="20"/>
        <v>0</v>
      </c>
      <c r="M83" s="98">
        <f t="shared" si="21"/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22"/>
        <v>73</v>
      </c>
      <c r="C84" s="97">
        <v>37900</v>
      </c>
      <c r="E84" s="107" t="s">
        <v>281</v>
      </c>
      <c r="G84" s="106">
        <v>655016.24323047267</v>
      </c>
      <c r="H84" s="104">
        <v>4</v>
      </c>
      <c r="I84" s="106" t="str">
        <f t="shared" si="17"/>
        <v>Mains (Minimum System)</v>
      </c>
      <c r="J84" s="106">
        <f t="shared" si="18"/>
        <v>219075.77671134201</v>
      </c>
      <c r="K84" s="106">
        <f t="shared" si="19"/>
        <v>435940.46651913063</v>
      </c>
      <c r="L84" s="106">
        <f t="shared" si="20"/>
        <v>0</v>
      </c>
      <c r="M84" s="98">
        <f t="shared" si="21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22"/>
        <v>74</v>
      </c>
      <c r="C85" s="97">
        <v>37905</v>
      </c>
      <c r="E85" s="107" t="s">
        <v>282</v>
      </c>
      <c r="G85" s="106">
        <v>1101134.7008334526</v>
      </c>
      <c r="H85" s="104">
        <v>4</v>
      </c>
      <c r="I85" s="106" t="str">
        <f t="shared" si="17"/>
        <v>Mains (Minimum System)</v>
      </c>
      <c r="J85" s="106">
        <f t="shared" si="18"/>
        <v>368283.90492908808</v>
      </c>
      <c r="K85" s="106">
        <f t="shared" si="19"/>
        <v>732850.79590436444</v>
      </c>
      <c r="L85" s="106">
        <f t="shared" si="20"/>
        <v>0</v>
      </c>
      <c r="M85" s="98">
        <f t="shared" si="21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22"/>
        <v>75</v>
      </c>
      <c r="C86" s="97">
        <v>38000</v>
      </c>
      <c r="E86" s="107" t="s">
        <v>52</v>
      </c>
      <c r="G86" s="106">
        <v>39052235.393643729</v>
      </c>
      <c r="H86" s="104">
        <v>1</v>
      </c>
      <c r="I86" s="106" t="str">
        <f t="shared" si="17"/>
        <v>Customer</v>
      </c>
      <c r="J86" s="106">
        <f t="shared" si="18"/>
        <v>39052235.393643729</v>
      </c>
      <c r="K86" s="106">
        <f t="shared" si="19"/>
        <v>0</v>
      </c>
      <c r="L86" s="106">
        <f t="shared" si="20"/>
        <v>0</v>
      </c>
      <c r="M86" s="98">
        <f t="shared" si="21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22"/>
        <v>76</v>
      </c>
      <c r="C87" s="97">
        <v>38100</v>
      </c>
      <c r="E87" s="107" t="s">
        <v>51</v>
      </c>
      <c r="G87" s="106">
        <v>19847641.300832935</v>
      </c>
      <c r="H87" s="104">
        <v>1</v>
      </c>
      <c r="I87" s="106" t="str">
        <f t="shared" si="17"/>
        <v>Customer</v>
      </c>
      <c r="J87" s="106">
        <f t="shared" si="18"/>
        <v>19847641.300832935</v>
      </c>
      <c r="K87" s="106">
        <f t="shared" si="19"/>
        <v>0</v>
      </c>
      <c r="L87" s="106">
        <f t="shared" si="20"/>
        <v>0</v>
      </c>
      <c r="M87" s="98">
        <f t="shared" si="21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22"/>
        <v>77</v>
      </c>
      <c r="C88" s="97">
        <v>38200</v>
      </c>
      <c r="E88" s="107" t="s">
        <v>283</v>
      </c>
      <c r="G88" s="106">
        <v>27765269.163531892</v>
      </c>
      <c r="H88" s="104">
        <v>1</v>
      </c>
      <c r="I88" s="106" t="str">
        <f t="shared" si="17"/>
        <v>Customer</v>
      </c>
      <c r="J88" s="106">
        <f t="shared" si="18"/>
        <v>27765269.163531892</v>
      </c>
      <c r="K88" s="106">
        <f t="shared" si="19"/>
        <v>0</v>
      </c>
      <c r="L88" s="106">
        <f t="shared" si="20"/>
        <v>0</v>
      </c>
      <c r="M88" s="98">
        <f t="shared" si="21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22"/>
        <v>78</v>
      </c>
      <c r="C89" s="97">
        <v>38300</v>
      </c>
      <c r="E89" s="107" t="s">
        <v>284</v>
      </c>
      <c r="G89" s="106">
        <v>-10249939.525555925</v>
      </c>
      <c r="H89" s="104">
        <v>1</v>
      </c>
      <c r="I89" s="106" t="str">
        <f t="shared" si="17"/>
        <v>Customer</v>
      </c>
      <c r="J89" s="106">
        <f t="shared" si="18"/>
        <v>-10249939.525555925</v>
      </c>
      <c r="K89" s="106">
        <f t="shared" si="19"/>
        <v>0</v>
      </c>
      <c r="L89" s="106">
        <f t="shared" si="20"/>
        <v>0</v>
      </c>
      <c r="M89" s="98">
        <f t="shared" si="21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22"/>
        <v>79</v>
      </c>
      <c r="C90" s="97">
        <v>38400</v>
      </c>
      <c r="E90" s="107" t="s">
        <v>285</v>
      </c>
      <c r="G90" s="106">
        <v>143956.28162508336</v>
      </c>
      <c r="H90" s="104">
        <v>1</v>
      </c>
      <c r="I90" s="106" t="str">
        <f t="shared" si="17"/>
        <v>Customer</v>
      </c>
      <c r="J90" s="106">
        <f t="shared" si="18"/>
        <v>143956.28162508336</v>
      </c>
      <c r="K90" s="106">
        <f t="shared" si="19"/>
        <v>0</v>
      </c>
      <c r="L90" s="106">
        <f t="shared" si="20"/>
        <v>0</v>
      </c>
      <c r="M90" s="98">
        <f t="shared" si="21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22"/>
        <v>80</v>
      </c>
      <c r="C91" s="97">
        <v>38500</v>
      </c>
      <c r="E91" s="107" t="s">
        <v>286</v>
      </c>
      <c r="G91" s="106">
        <v>3475215.6343409624</v>
      </c>
      <c r="H91" s="104">
        <v>1</v>
      </c>
      <c r="I91" s="106" t="str">
        <f t="shared" si="17"/>
        <v>Customer</v>
      </c>
      <c r="J91" s="106">
        <f t="shared" si="18"/>
        <v>3475215.6343409624</v>
      </c>
      <c r="K91" s="106">
        <f t="shared" si="19"/>
        <v>0</v>
      </c>
      <c r="L91" s="106">
        <f t="shared" si="20"/>
        <v>0</v>
      </c>
      <c r="M91" s="98">
        <f t="shared" si="21"/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22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7"/>
        <v>-</v>
      </c>
      <c r="J92" s="106">
        <f t="shared" si="18"/>
        <v>0</v>
      </c>
      <c r="K92" s="106">
        <f t="shared" si="19"/>
        <v>0</v>
      </c>
      <c r="L92" s="106">
        <f t="shared" si="20"/>
        <v>0</v>
      </c>
      <c r="M92" s="98">
        <f t="shared" si="21"/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22"/>
        <v>82</v>
      </c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22"/>
        <v>83</v>
      </c>
      <c r="D94" s="97" t="s">
        <v>66</v>
      </c>
      <c r="G94" s="106">
        <f>SUM(G70:G92)</f>
        <v>143281411.97795147</v>
      </c>
      <c r="H94" s="104"/>
      <c r="I94" s="98"/>
      <c r="J94" s="98">
        <f>SUM(J70:J92)</f>
        <v>101187888.84023239</v>
      </c>
      <c r="K94" s="98">
        <f>SUM(K70:K92)</f>
        <v>42093523.137719065</v>
      </c>
      <c r="L94" s="98">
        <f>SUM(L70:L92)</f>
        <v>0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22"/>
        <v>84</v>
      </c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22"/>
        <v>85</v>
      </c>
      <c r="D96" s="97" t="s">
        <v>148</v>
      </c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22"/>
        <v>86</v>
      </c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22"/>
        <v>87</v>
      </c>
      <c r="C98" s="97">
        <v>38900</v>
      </c>
      <c r="E98" s="107" t="s">
        <v>115</v>
      </c>
      <c r="G98" s="106">
        <v>0</v>
      </c>
      <c r="H98" s="104">
        <v>5.4</v>
      </c>
      <c r="I98" s="106" t="str">
        <f>VLOOKUP($H98,class,3)</f>
        <v>P, S, T &amp; D Plant</v>
      </c>
      <c r="J98" s="106">
        <f>$G98*VLOOKUP($H98,class,6)</f>
        <v>0</v>
      </c>
      <c r="K98" s="106">
        <f>$G98*VLOOKUP($H98,class,7)</f>
        <v>0</v>
      </c>
      <c r="L98" s="106">
        <f>$G98*VLOOKUP($H98,class,8)</f>
        <v>0</v>
      </c>
      <c r="M98" s="98">
        <f>SUM(J98:L98)-G98</f>
        <v>0</v>
      </c>
      <c r="N98" s="98" t="s">
        <v>490</v>
      </c>
      <c r="O98" s="98">
        <v>0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22"/>
        <v>88</v>
      </c>
      <c r="C99" s="97">
        <v>39000</v>
      </c>
      <c r="E99" s="107" t="s">
        <v>139</v>
      </c>
      <c r="G99" s="106">
        <f>+O99</f>
        <v>1745163.7957468631</v>
      </c>
      <c r="H99" s="104">
        <v>5.4</v>
      </c>
      <c r="I99" s="106" t="str">
        <f t="shared" ref="I99:I133" si="23">VLOOKUP($H99,class,3)</f>
        <v>P, S, T &amp; D Plant</v>
      </c>
      <c r="J99" s="106">
        <f t="shared" ref="J99:J133" si="24">$G99*VLOOKUP($H99,class,6)</f>
        <v>977817.36824972404</v>
      </c>
      <c r="K99" s="106">
        <f t="shared" ref="K99:K133" si="25">$G99*VLOOKUP($H99,class,7)</f>
        <v>750123.99293906696</v>
      </c>
      <c r="L99" s="106">
        <f t="shared" ref="L99:L133" si="26">$G99*VLOOKUP($H99,class,8)</f>
        <v>17222.434558071986</v>
      </c>
      <c r="M99" s="98">
        <f t="shared" ref="M99:M133" si="27">SUM(J99:L99)-G99</f>
        <v>0</v>
      </c>
      <c r="N99" s="98" t="s">
        <v>491</v>
      </c>
      <c r="O99" s="98">
        <v>1745163.7957468631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22"/>
        <v>89</v>
      </c>
      <c r="C100" s="97">
        <v>39002</v>
      </c>
      <c r="E100" s="107" t="s">
        <v>513</v>
      </c>
      <c r="G100" s="106">
        <f>+O100</f>
        <v>152722.97525125</v>
      </c>
      <c r="H100" s="104">
        <v>5.4</v>
      </c>
      <c r="I100" s="106" t="str">
        <f t="shared" si="23"/>
        <v>P, S, T &amp; D Plant</v>
      </c>
      <c r="J100" s="106">
        <f t="shared" si="24"/>
        <v>85570.866239254799</v>
      </c>
      <c r="K100" s="106">
        <f t="shared" si="25"/>
        <v>65644.937333790018</v>
      </c>
      <c r="L100" s="106">
        <f t="shared" si="26"/>
        <v>1507.1716782051678</v>
      </c>
      <c r="M100" s="98">
        <f t="shared" si="27"/>
        <v>0</v>
      </c>
      <c r="N100" s="98" t="s">
        <v>492</v>
      </c>
      <c r="O100" s="98">
        <v>152722.97525125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22"/>
        <v>90</v>
      </c>
      <c r="C101" s="97">
        <v>39003</v>
      </c>
      <c r="E101" s="107" t="s">
        <v>278</v>
      </c>
      <c r="G101" s="106">
        <f>+O101</f>
        <v>383119.49472350004</v>
      </c>
      <c r="H101" s="104">
        <v>5.4</v>
      </c>
      <c r="I101" s="106" t="str">
        <f t="shared" si="23"/>
        <v>P, S, T &amp; D Plant</v>
      </c>
      <c r="J101" s="106">
        <f t="shared" si="24"/>
        <v>214662.31248246445</v>
      </c>
      <c r="K101" s="106">
        <f t="shared" si="25"/>
        <v>164676.30480026032</v>
      </c>
      <c r="L101" s="106">
        <f t="shared" si="26"/>
        <v>3780.8774407752862</v>
      </c>
      <c r="M101" s="98">
        <f t="shared" si="27"/>
        <v>0</v>
      </c>
      <c r="N101" s="98" t="s">
        <v>493</v>
      </c>
      <c r="O101" s="98">
        <v>383119.49472350004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22"/>
        <v>91</v>
      </c>
      <c r="C102" s="97">
        <v>39003</v>
      </c>
      <c r="E102" s="107" t="s">
        <v>293</v>
      </c>
      <c r="G102" s="106">
        <f t="shared" ref="G102:G104" si="28">+O102</f>
        <v>10804.078054499996</v>
      </c>
      <c r="H102" s="104">
        <v>5.4</v>
      </c>
      <c r="I102" s="106" t="str">
        <f t="shared" si="23"/>
        <v>P, S, T &amp; D Plant</v>
      </c>
      <c r="J102" s="106">
        <f t="shared" si="24"/>
        <v>6053.5378944728918</v>
      </c>
      <c r="K102" s="106">
        <f t="shared" si="25"/>
        <v>4643.918347388425</v>
      </c>
      <c r="L102" s="106">
        <f t="shared" si="26"/>
        <v>106.62181263867897</v>
      </c>
      <c r="M102" s="98">
        <f t="shared" si="27"/>
        <v>0</v>
      </c>
      <c r="N102" s="98" t="s">
        <v>494</v>
      </c>
      <c r="O102" s="98">
        <v>10804.078054499996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22"/>
        <v>92</v>
      </c>
      <c r="C103" s="97">
        <v>39004</v>
      </c>
      <c r="E103" s="107" t="s">
        <v>514</v>
      </c>
      <c r="G103" s="106">
        <f t="shared" si="28"/>
        <v>1246194.18</v>
      </c>
      <c r="H103" s="104">
        <v>5.4</v>
      </c>
      <c r="I103" s="106" t="str">
        <f t="shared" si="23"/>
        <v>P, S, T &amp; D Plant</v>
      </c>
      <c r="J103" s="106">
        <f t="shared" si="24"/>
        <v>698244.09398444463</v>
      </c>
      <c r="K103" s="106">
        <f t="shared" si="25"/>
        <v>535651.81477935007</v>
      </c>
      <c r="L103" s="106">
        <f t="shared" si="26"/>
        <v>12298.271236205112</v>
      </c>
      <c r="M103" s="98">
        <f t="shared" si="27"/>
        <v>0</v>
      </c>
      <c r="N103" s="98" t="s">
        <v>495</v>
      </c>
      <c r="O103" s="98">
        <v>1246194.18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22"/>
        <v>93</v>
      </c>
      <c r="C104" s="97">
        <v>39009</v>
      </c>
      <c r="E104" s="107" t="s">
        <v>295</v>
      </c>
      <c r="G104" s="106">
        <f t="shared" si="28"/>
        <v>1188005.9156249987</v>
      </c>
      <c r="H104" s="104">
        <v>5.4</v>
      </c>
      <c r="I104" s="106" t="str">
        <f t="shared" si="23"/>
        <v>P, S, T &amp; D Plant</v>
      </c>
      <c r="J104" s="106">
        <f t="shared" si="24"/>
        <v>665641.13965268072</v>
      </c>
      <c r="K104" s="106">
        <f t="shared" si="25"/>
        <v>510640.74514706375</v>
      </c>
      <c r="L104" s="106">
        <f t="shared" si="26"/>
        <v>11724.030825254245</v>
      </c>
      <c r="M104" s="98">
        <f t="shared" si="27"/>
        <v>0</v>
      </c>
      <c r="N104" s="98" t="s">
        <v>496</v>
      </c>
      <c r="O104" s="98">
        <v>1188005.9156249987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22"/>
        <v>94</v>
      </c>
      <c r="C105" s="97">
        <v>39100</v>
      </c>
      <c r="E105" s="107" t="s">
        <v>296</v>
      </c>
      <c r="G105" s="106">
        <v>0</v>
      </c>
      <c r="H105" s="104">
        <v>5.4</v>
      </c>
      <c r="I105" s="106" t="str">
        <f t="shared" si="23"/>
        <v>P, S, T &amp; D Plant</v>
      </c>
      <c r="J105" s="106">
        <f t="shared" si="24"/>
        <v>0</v>
      </c>
      <c r="K105" s="106">
        <f t="shared" si="25"/>
        <v>0</v>
      </c>
      <c r="L105" s="106">
        <f t="shared" si="26"/>
        <v>0</v>
      </c>
      <c r="M105" s="98">
        <f t="shared" si="27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22"/>
        <v>95</v>
      </c>
      <c r="C106" s="129" t="s">
        <v>243</v>
      </c>
      <c r="E106" s="107" t="s">
        <v>297</v>
      </c>
      <c r="G106" s="106">
        <f>+O105</f>
        <v>0</v>
      </c>
      <c r="H106" s="104">
        <v>5.4</v>
      </c>
      <c r="I106" s="106" t="str">
        <f t="shared" si="23"/>
        <v>P, S, T &amp; D Plant</v>
      </c>
      <c r="J106" s="106">
        <f t="shared" si="24"/>
        <v>0</v>
      </c>
      <c r="K106" s="106">
        <f t="shared" si="25"/>
        <v>0</v>
      </c>
      <c r="L106" s="106">
        <f t="shared" si="26"/>
        <v>0</v>
      </c>
      <c r="M106" s="98">
        <f t="shared" si="27"/>
        <v>0</v>
      </c>
      <c r="N106" s="98" t="s">
        <v>497</v>
      </c>
      <c r="O106" s="98">
        <v>102175.94507500008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22"/>
        <v>96</v>
      </c>
      <c r="C107" s="97">
        <v>39103</v>
      </c>
      <c r="E107" s="107" t="s">
        <v>298</v>
      </c>
      <c r="G107" s="106">
        <f>+O106</f>
        <v>102175.94507500008</v>
      </c>
      <c r="H107" s="104">
        <v>5.4</v>
      </c>
      <c r="I107" s="106" t="str">
        <f t="shared" si="23"/>
        <v>P, S, T &amp; D Plant</v>
      </c>
      <c r="J107" s="106">
        <f t="shared" si="24"/>
        <v>57249.304595450623</v>
      </c>
      <c r="K107" s="106">
        <f t="shared" si="25"/>
        <v>43918.300441925508</v>
      </c>
      <c r="L107" s="106">
        <f t="shared" si="26"/>
        <v>1008.3400376239495</v>
      </c>
      <c r="M107" s="98">
        <f t="shared" si="27"/>
        <v>0</v>
      </c>
      <c r="N107" s="98" t="s">
        <v>498</v>
      </c>
      <c r="O107" s="98">
        <v>4226.8376999999973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22"/>
        <v>97</v>
      </c>
      <c r="C108" s="97">
        <v>39200</v>
      </c>
      <c r="E108" s="107" t="s">
        <v>299</v>
      </c>
      <c r="G108" s="106">
        <v>0</v>
      </c>
      <c r="H108" s="104">
        <v>5.4</v>
      </c>
      <c r="I108" s="106" t="str">
        <f t="shared" si="23"/>
        <v>P, S, T &amp; D Plant</v>
      </c>
      <c r="J108" s="106">
        <f t="shared" si="24"/>
        <v>0</v>
      </c>
      <c r="K108" s="106">
        <f t="shared" si="25"/>
        <v>0</v>
      </c>
      <c r="L108" s="106">
        <f t="shared" si="26"/>
        <v>0</v>
      </c>
      <c r="M108" s="98">
        <f t="shared" si="27"/>
        <v>0</v>
      </c>
      <c r="N108" s="98" t="s">
        <v>499</v>
      </c>
      <c r="O108" s="98">
        <v>2184300.0389655191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22"/>
        <v>98</v>
      </c>
      <c r="C109" s="97">
        <v>39201</v>
      </c>
      <c r="E109" s="107" t="s">
        <v>300</v>
      </c>
      <c r="G109" s="106">
        <f>+O107</f>
        <v>4226.8376999999973</v>
      </c>
      <c r="H109" s="104">
        <v>5.4</v>
      </c>
      <c r="I109" s="106" t="str">
        <f t="shared" si="23"/>
        <v>P, S, T &amp; D Plant</v>
      </c>
      <c r="J109" s="106">
        <f t="shared" si="24"/>
        <v>2368.3022338106189</v>
      </c>
      <c r="K109" s="106">
        <f t="shared" si="25"/>
        <v>1816.8222265191232</v>
      </c>
      <c r="L109" s="106">
        <f t="shared" si="26"/>
        <v>41.713239670255348</v>
      </c>
      <c r="M109" s="98">
        <f t="shared" si="27"/>
        <v>0</v>
      </c>
      <c r="N109" s="98" t="s">
        <v>500</v>
      </c>
      <c r="O109" s="98">
        <v>-6489.75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22"/>
        <v>99</v>
      </c>
      <c r="C110" s="97">
        <v>39202</v>
      </c>
      <c r="E110" s="107" t="s">
        <v>186</v>
      </c>
      <c r="G110" s="106">
        <v>0</v>
      </c>
      <c r="H110" s="104">
        <v>5.4</v>
      </c>
      <c r="I110" s="106" t="str">
        <f t="shared" si="23"/>
        <v>P, S, T &amp; D Plant</v>
      </c>
      <c r="J110" s="106">
        <f t="shared" si="24"/>
        <v>0</v>
      </c>
      <c r="K110" s="106">
        <f t="shared" si="25"/>
        <v>0</v>
      </c>
      <c r="L110" s="106">
        <f t="shared" si="26"/>
        <v>0</v>
      </c>
      <c r="M110" s="98">
        <f t="shared" si="27"/>
        <v>0</v>
      </c>
      <c r="N110" s="98" t="s">
        <v>501</v>
      </c>
      <c r="O110" s="98">
        <v>3201.2900000000004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22"/>
        <v>100</v>
      </c>
      <c r="C111" s="97">
        <v>39400</v>
      </c>
      <c r="E111" s="107" t="s">
        <v>301</v>
      </c>
      <c r="G111" s="106">
        <f>+O108</f>
        <v>2184300.0389655191</v>
      </c>
      <c r="H111" s="104">
        <v>5.4</v>
      </c>
      <c r="I111" s="106" t="str">
        <f t="shared" si="23"/>
        <v>P, S, T &amp; D Plant</v>
      </c>
      <c r="J111" s="106">
        <f t="shared" si="24"/>
        <v>1223865.932111532</v>
      </c>
      <c r="K111" s="106">
        <f t="shared" si="25"/>
        <v>938877.98440407217</v>
      </c>
      <c r="L111" s="106">
        <f t="shared" si="26"/>
        <v>21556.122449914947</v>
      </c>
      <c r="M111" s="98">
        <f t="shared" si="27"/>
        <v>0</v>
      </c>
      <c r="N111" s="98" t="s">
        <v>502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22"/>
        <v>101</v>
      </c>
      <c r="C112" s="97">
        <v>39600</v>
      </c>
      <c r="E112" s="107" t="s">
        <v>302</v>
      </c>
      <c r="G112" s="106">
        <v>0</v>
      </c>
      <c r="H112" s="104">
        <v>5.4</v>
      </c>
      <c r="I112" s="106" t="str">
        <f t="shared" si="23"/>
        <v>P, S, T &amp; D Plant</v>
      </c>
      <c r="J112" s="106">
        <f t="shared" si="24"/>
        <v>0</v>
      </c>
      <c r="K112" s="106">
        <f t="shared" si="25"/>
        <v>0</v>
      </c>
      <c r="L112" s="106">
        <f t="shared" si="26"/>
        <v>0</v>
      </c>
      <c r="M112" s="98">
        <f t="shared" si="27"/>
        <v>0</v>
      </c>
      <c r="N112" s="98" t="s">
        <v>503</v>
      </c>
      <c r="O112" s="98">
        <v>275521.77609875001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22"/>
        <v>102</v>
      </c>
      <c r="C113" s="97">
        <v>39603</v>
      </c>
      <c r="E113" s="107" t="s">
        <v>303</v>
      </c>
      <c r="G113" s="106">
        <f>+O109</f>
        <v>-6489.75</v>
      </c>
      <c r="H113" s="104">
        <v>5.4</v>
      </c>
      <c r="I113" s="106" t="str">
        <f t="shared" si="23"/>
        <v>P, S, T &amp; D Plant</v>
      </c>
      <c r="J113" s="106">
        <f t="shared" si="24"/>
        <v>-3636.2147100827819</v>
      </c>
      <c r="K113" s="106">
        <f t="shared" si="25"/>
        <v>-2789.4901298321643</v>
      </c>
      <c r="L113" s="106">
        <f t="shared" si="26"/>
        <v>-64.045160085053624</v>
      </c>
      <c r="M113" s="98">
        <f t="shared" si="27"/>
        <v>0</v>
      </c>
      <c r="N113" s="98" t="s">
        <v>504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22"/>
        <v>103</v>
      </c>
      <c r="C114" s="97">
        <v>39604</v>
      </c>
      <c r="E114" s="107" t="s">
        <v>304</v>
      </c>
      <c r="G114" s="106">
        <f>+O110</f>
        <v>3201.2900000000004</v>
      </c>
      <c r="H114" s="104">
        <v>5.4</v>
      </c>
      <c r="I114" s="106" t="str">
        <f t="shared" si="23"/>
        <v>P, S, T &amp; D Plant</v>
      </c>
      <c r="J114" s="106">
        <f t="shared" si="24"/>
        <v>1793.6866272569682</v>
      </c>
      <c r="K114" s="106">
        <f t="shared" si="25"/>
        <v>1376.0109184067815</v>
      </c>
      <c r="L114" s="106">
        <f t="shared" si="26"/>
        <v>31.592454336250444</v>
      </c>
      <c r="M114" s="98">
        <f t="shared" si="27"/>
        <v>0</v>
      </c>
      <c r="N114" s="98" t="s">
        <v>504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22"/>
        <v>104</v>
      </c>
      <c r="C115" s="97">
        <v>39605</v>
      </c>
      <c r="E115" s="98" t="s">
        <v>305</v>
      </c>
      <c r="G115" s="106">
        <f t="shared" ref="G115:G119" si="29">+O111</f>
        <v>0</v>
      </c>
      <c r="H115" s="104">
        <v>5.4</v>
      </c>
      <c r="I115" s="106" t="str">
        <f t="shared" si="23"/>
        <v>P, S, T &amp; D Plant</v>
      </c>
      <c r="J115" s="106">
        <f t="shared" si="24"/>
        <v>0</v>
      </c>
      <c r="K115" s="106">
        <f t="shared" si="25"/>
        <v>0</v>
      </c>
      <c r="L115" s="106">
        <f t="shared" si="26"/>
        <v>0</v>
      </c>
      <c r="M115" s="98">
        <f t="shared" si="27"/>
        <v>0</v>
      </c>
      <c r="N115" s="98" t="s">
        <v>505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22"/>
        <v>105</v>
      </c>
      <c r="C116" s="97">
        <v>39700</v>
      </c>
      <c r="E116" s="107" t="s">
        <v>306</v>
      </c>
      <c r="G116" s="106">
        <f t="shared" si="29"/>
        <v>275521.77609875001</v>
      </c>
      <c r="H116" s="104">
        <v>5.4</v>
      </c>
      <c r="I116" s="106" t="str">
        <f t="shared" si="23"/>
        <v>P, S, T &amp; D Plant</v>
      </c>
      <c r="J116" s="106">
        <f t="shared" si="24"/>
        <v>154375.18166314717</v>
      </c>
      <c r="K116" s="106">
        <f t="shared" si="25"/>
        <v>118427.56269213617</v>
      </c>
      <c r="L116" s="106">
        <f t="shared" si="26"/>
        <v>2719.0317434666581</v>
      </c>
      <c r="M116" s="98">
        <f t="shared" si="27"/>
        <v>0</v>
      </c>
      <c r="N116" s="98" t="s">
        <v>506</v>
      </c>
      <c r="O116" s="98">
        <v>2897919.8159670029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22"/>
        <v>106</v>
      </c>
      <c r="C117" s="97">
        <v>39701</v>
      </c>
      <c r="E117" s="107" t="s">
        <v>307</v>
      </c>
      <c r="G117" s="106">
        <f t="shared" si="29"/>
        <v>0</v>
      </c>
      <c r="H117" s="104">
        <v>5.4</v>
      </c>
      <c r="I117" s="106" t="str">
        <f t="shared" si="23"/>
        <v>P, S, T &amp; D Plant</v>
      </c>
      <c r="J117" s="106">
        <f t="shared" si="24"/>
        <v>0</v>
      </c>
      <c r="K117" s="106">
        <f t="shared" si="25"/>
        <v>0</v>
      </c>
      <c r="L117" s="106">
        <f t="shared" si="26"/>
        <v>0</v>
      </c>
      <c r="M117" s="98">
        <f t="shared" si="27"/>
        <v>0</v>
      </c>
      <c r="N117" s="98" t="s">
        <v>507</v>
      </c>
      <c r="O117" s="98">
        <v>25712.652588750025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22"/>
        <v>107</v>
      </c>
      <c r="C118" s="97">
        <v>39702</v>
      </c>
      <c r="E118" s="107" t="s">
        <v>308</v>
      </c>
      <c r="G118" s="106">
        <f t="shared" si="29"/>
        <v>0</v>
      </c>
      <c r="H118" s="104">
        <v>5.4</v>
      </c>
      <c r="I118" s="106" t="str">
        <f t="shared" si="23"/>
        <v>P, S, T &amp; D Plant</v>
      </c>
      <c r="J118" s="106">
        <f t="shared" si="24"/>
        <v>0</v>
      </c>
      <c r="K118" s="106">
        <f t="shared" si="25"/>
        <v>0</v>
      </c>
      <c r="L118" s="106">
        <f t="shared" si="26"/>
        <v>0</v>
      </c>
      <c r="M118" s="98">
        <f t="shared" si="27"/>
        <v>0</v>
      </c>
      <c r="N118" s="98" t="s">
        <v>508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22"/>
        <v>108</v>
      </c>
      <c r="C119" s="97">
        <v>39705</v>
      </c>
      <c r="E119" s="107" t="s">
        <v>309</v>
      </c>
      <c r="G119" s="106">
        <f t="shared" si="29"/>
        <v>0</v>
      </c>
      <c r="H119" s="104">
        <v>5.4</v>
      </c>
      <c r="I119" s="106" t="str">
        <f t="shared" si="23"/>
        <v>P, S, T &amp; D Plant</v>
      </c>
      <c r="J119" s="106">
        <f t="shared" si="24"/>
        <v>0</v>
      </c>
      <c r="K119" s="106">
        <f t="shared" si="25"/>
        <v>0</v>
      </c>
      <c r="L119" s="106">
        <f t="shared" si="26"/>
        <v>0</v>
      </c>
      <c r="M119" s="98">
        <f t="shared" si="27"/>
        <v>0</v>
      </c>
      <c r="N119" s="98" t="s">
        <v>509</v>
      </c>
      <c r="O119" s="98">
        <v>111545.2930470001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22"/>
        <v>109</v>
      </c>
      <c r="C120" s="97">
        <v>39800</v>
      </c>
      <c r="E120" s="107" t="s">
        <v>310</v>
      </c>
      <c r="G120" s="106">
        <f>+O116</f>
        <v>2897919.8159670029</v>
      </c>
      <c r="H120" s="104">
        <v>5.4</v>
      </c>
      <c r="I120" s="106" t="str">
        <f t="shared" si="23"/>
        <v>P, S, T &amp; D Plant</v>
      </c>
      <c r="J120" s="106">
        <f t="shared" si="24"/>
        <v>1623707.9492214036</v>
      </c>
      <c r="K120" s="106">
        <f t="shared" si="25"/>
        <v>1245613.2707246037</v>
      </c>
      <c r="L120" s="106">
        <f t="shared" si="26"/>
        <v>28598.596020995541</v>
      </c>
      <c r="M120" s="98">
        <f t="shared" si="27"/>
        <v>0</v>
      </c>
      <c r="N120" s="98" t="s">
        <v>510</v>
      </c>
      <c r="O120" s="98">
        <v>-618423.020448289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22"/>
        <v>110</v>
      </c>
      <c r="C121" s="97">
        <v>39900</v>
      </c>
      <c r="E121" s="107" t="s">
        <v>311</v>
      </c>
      <c r="G121" s="106">
        <f>+O118</f>
        <v>0</v>
      </c>
      <c r="H121" s="104">
        <v>5.4</v>
      </c>
      <c r="I121" s="106" t="str">
        <f t="shared" si="23"/>
        <v>P, S, T &amp; D Plant</v>
      </c>
      <c r="J121" s="106">
        <f t="shared" si="24"/>
        <v>0</v>
      </c>
      <c r="K121" s="106">
        <f t="shared" si="25"/>
        <v>0</v>
      </c>
      <c r="L121" s="106">
        <f t="shared" si="26"/>
        <v>0</v>
      </c>
      <c r="M121" s="98">
        <f t="shared" si="27"/>
        <v>0</v>
      </c>
      <c r="N121" s="98" t="s">
        <v>511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22"/>
        <v>111</v>
      </c>
      <c r="C122" s="97">
        <v>39901</v>
      </c>
      <c r="E122" s="107" t="s">
        <v>312</v>
      </c>
      <c r="G122" s="106">
        <f>+O117</f>
        <v>25712.652588750025</v>
      </c>
      <c r="H122" s="104">
        <v>5.4</v>
      </c>
      <c r="I122" s="106" t="str">
        <f t="shared" si="23"/>
        <v>P, S, T &amp; D Plant</v>
      </c>
      <c r="J122" s="106">
        <f t="shared" si="24"/>
        <v>14406.830090290221</v>
      </c>
      <c r="K122" s="106">
        <f t="shared" si="25"/>
        <v>11052.072977868429</v>
      </c>
      <c r="L122" s="106">
        <f t="shared" si="26"/>
        <v>253.74952059137311</v>
      </c>
      <c r="M122" s="98">
        <f t="shared" si="27"/>
        <v>0</v>
      </c>
      <c r="N122" s="98" t="s">
        <v>512</v>
      </c>
      <c r="O122" s="98">
        <v>63339.432109999987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22"/>
        <v>112</v>
      </c>
      <c r="C123" s="97">
        <v>39902</v>
      </c>
      <c r="E123" s="107" t="s">
        <v>313</v>
      </c>
      <c r="G123" s="106">
        <f>+O118</f>
        <v>0</v>
      </c>
      <c r="H123" s="104">
        <v>5.4</v>
      </c>
      <c r="I123" s="106" t="str">
        <f t="shared" si="23"/>
        <v>P, S, T &amp; D Plant</v>
      </c>
      <c r="J123" s="106">
        <f t="shared" si="24"/>
        <v>0</v>
      </c>
      <c r="K123" s="106">
        <f t="shared" si="25"/>
        <v>0</v>
      </c>
      <c r="L123" s="106">
        <f t="shared" si="26"/>
        <v>0</v>
      </c>
      <c r="M123" s="98">
        <f t="shared" si="27"/>
        <v>0</v>
      </c>
      <c r="N123" s="98" t="s">
        <v>355</v>
      </c>
      <c r="O123" s="98">
        <v>-2179656.3599999985</v>
      </c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22"/>
        <v>113</v>
      </c>
      <c r="C124" s="97">
        <v>39903</v>
      </c>
      <c r="E124" s="107" t="s">
        <v>314</v>
      </c>
      <c r="G124" s="106">
        <f>+O119</f>
        <v>111545.2930470001</v>
      </c>
      <c r="H124" s="104">
        <v>5.4</v>
      </c>
      <c r="I124" s="106" t="str">
        <f t="shared" si="23"/>
        <v>P, S, T &amp; D Plant</v>
      </c>
      <c r="J124" s="106">
        <f t="shared" si="24"/>
        <v>62498.961503601276</v>
      </c>
      <c r="K124" s="106">
        <f t="shared" si="25"/>
        <v>47945.528561784835</v>
      </c>
      <c r="L124" s="106">
        <f t="shared" si="26"/>
        <v>1100.802981613982</v>
      </c>
      <c r="M124" s="98">
        <f t="shared" si="27"/>
        <v>0</v>
      </c>
      <c r="N124" s="98" t="s">
        <v>452</v>
      </c>
      <c r="O124" s="98">
        <v>0</v>
      </c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22"/>
        <v>114</v>
      </c>
      <c r="C125" s="97">
        <v>39904</v>
      </c>
      <c r="E125" s="107" t="s">
        <v>315</v>
      </c>
      <c r="G125" s="106">
        <v>0</v>
      </c>
      <c r="H125" s="104">
        <v>5.4</v>
      </c>
      <c r="I125" s="106" t="str">
        <f t="shared" si="23"/>
        <v>P, S, T &amp; D Plant</v>
      </c>
      <c r="J125" s="106">
        <f t="shared" si="24"/>
        <v>0</v>
      </c>
      <c r="K125" s="106">
        <f t="shared" si="25"/>
        <v>0</v>
      </c>
      <c r="L125" s="106">
        <f t="shared" si="26"/>
        <v>0</v>
      </c>
      <c r="M125" s="98">
        <f t="shared" si="27"/>
        <v>0</v>
      </c>
      <c r="N125" s="98" t="s">
        <v>453</v>
      </c>
      <c r="O125" s="98">
        <v>0</v>
      </c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22"/>
        <v>115</v>
      </c>
      <c r="C126" s="97">
        <v>39905</v>
      </c>
      <c r="E126" s="107" t="s">
        <v>316</v>
      </c>
      <c r="G126" s="106">
        <v>0</v>
      </c>
      <c r="H126" s="104">
        <v>5.4</v>
      </c>
      <c r="I126" s="106" t="str">
        <f t="shared" si="23"/>
        <v>P, S, T &amp; D Plant</v>
      </c>
      <c r="J126" s="106">
        <f t="shared" si="24"/>
        <v>0</v>
      </c>
      <c r="K126" s="106">
        <f t="shared" si="25"/>
        <v>0</v>
      </c>
      <c r="L126" s="106">
        <f t="shared" si="26"/>
        <v>0</v>
      </c>
      <c r="M126" s="98">
        <f t="shared" si="27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22"/>
        <v>116</v>
      </c>
      <c r="C127" s="97">
        <v>39906</v>
      </c>
      <c r="E127" s="107" t="s">
        <v>317</v>
      </c>
      <c r="G127" s="106">
        <f>+O120</f>
        <v>-618423.020448289</v>
      </c>
      <c r="H127" s="104">
        <v>5.4</v>
      </c>
      <c r="I127" s="106" t="str">
        <f t="shared" si="23"/>
        <v>P, S, T &amp; D Plant</v>
      </c>
      <c r="J127" s="106">
        <f t="shared" si="24"/>
        <v>-346503.16021540022</v>
      </c>
      <c r="K127" s="106">
        <f t="shared" si="25"/>
        <v>-265816.85143518576</v>
      </c>
      <c r="L127" s="106">
        <f t="shared" si="26"/>
        <v>-6103.0087977030016</v>
      </c>
      <c r="M127" s="98">
        <f t="shared" si="27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22"/>
        <v>117</v>
      </c>
      <c r="C128" s="97">
        <v>39907</v>
      </c>
      <c r="E128" s="107" t="s">
        <v>318</v>
      </c>
      <c r="G128" s="106">
        <f t="shared" ref="G128" si="30">+O121</f>
        <v>0</v>
      </c>
      <c r="H128" s="104">
        <v>5.4</v>
      </c>
      <c r="I128" s="106" t="str">
        <f t="shared" si="23"/>
        <v>P, S, T &amp; D Plant</v>
      </c>
      <c r="J128" s="106">
        <f t="shared" si="24"/>
        <v>0</v>
      </c>
      <c r="K128" s="106">
        <f t="shared" si="25"/>
        <v>0</v>
      </c>
      <c r="L128" s="106">
        <f t="shared" si="26"/>
        <v>0</v>
      </c>
      <c r="M128" s="98">
        <f t="shared" si="27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22"/>
        <v>118</v>
      </c>
      <c r="C129" s="97">
        <v>39908</v>
      </c>
      <c r="E129" s="107" t="s">
        <v>319</v>
      </c>
      <c r="G129" s="106">
        <v>0</v>
      </c>
      <c r="H129" s="104">
        <v>5.4</v>
      </c>
      <c r="I129" s="106" t="str">
        <f t="shared" si="23"/>
        <v>P, S, T &amp; D Plant</v>
      </c>
      <c r="J129" s="106">
        <f t="shared" si="24"/>
        <v>0</v>
      </c>
      <c r="K129" s="106">
        <f t="shared" si="25"/>
        <v>0</v>
      </c>
      <c r="L129" s="106">
        <f t="shared" si="26"/>
        <v>0</v>
      </c>
      <c r="M129" s="98">
        <f t="shared" si="27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22"/>
        <v>119</v>
      </c>
      <c r="C130" s="97">
        <v>39909</v>
      </c>
      <c r="E130" s="107" t="s">
        <v>320</v>
      </c>
      <c r="G130" s="106">
        <f>+O122</f>
        <v>63339.432109999987</v>
      </c>
      <c r="H130" s="104">
        <v>5.4</v>
      </c>
      <c r="I130" s="106" t="str">
        <f t="shared" si="23"/>
        <v>P, S, T &amp; D Plant</v>
      </c>
      <c r="J130" s="106">
        <f t="shared" si="24"/>
        <v>35489.15979300769</v>
      </c>
      <c r="K130" s="106">
        <f t="shared" si="25"/>
        <v>27225.19676413104</v>
      </c>
      <c r="L130" s="106">
        <f t="shared" si="26"/>
        <v>625.0755528612558</v>
      </c>
      <c r="M130" s="98">
        <f t="shared" si="27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22"/>
        <v>120</v>
      </c>
      <c r="C131" s="103"/>
      <c r="E131" s="107" t="s">
        <v>321</v>
      </c>
      <c r="G131" s="106">
        <v>0</v>
      </c>
      <c r="H131" s="104">
        <v>5.4</v>
      </c>
      <c r="I131" s="106" t="str">
        <f t="shared" si="23"/>
        <v>P, S, T &amp; D Plant</v>
      </c>
      <c r="J131" s="106">
        <f t="shared" si="24"/>
        <v>0</v>
      </c>
      <c r="K131" s="106">
        <f t="shared" si="25"/>
        <v>0</v>
      </c>
      <c r="L131" s="106">
        <f t="shared" si="26"/>
        <v>0</v>
      </c>
      <c r="M131" s="98">
        <f t="shared" si="27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22"/>
        <v>121</v>
      </c>
      <c r="C132" s="103"/>
      <c r="E132" s="107" t="s">
        <v>355</v>
      </c>
      <c r="G132" s="106">
        <f>+O123</f>
        <v>-2179656.3599999985</v>
      </c>
      <c r="H132" s="104">
        <v>5.4</v>
      </c>
      <c r="I132" s="106" t="str">
        <f t="shared" si="23"/>
        <v>P, S, T &amp; D Plant</v>
      </c>
      <c r="J132" s="106">
        <f t="shared" si="24"/>
        <v>-1221264.0732166087</v>
      </c>
      <c r="K132" s="106">
        <f t="shared" si="25"/>
        <v>-936881.99123940035</v>
      </c>
      <c r="L132" s="106">
        <f t="shared" si="26"/>
        <v>-21510.295543989392</v>
      </c>
      <c r="M132" s="98">
        <f t="shared" ref="M132" si="31">SUM(J132:L132)-G132</f>
        <v>0</v>
      </c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22"/>
        <v>122</v>
      </c>
      <c r="C133" s="103"/>
      <c r="E133" s="110" t="s">
        <v>453</v>
      </c>
      <c r="G133" s="106">
        <f>+O125</f>
        <v>0</v>
      </c>
      <c r="H133" s="104">
        <v>5.4</v>
      </c>
      <c r="I133" s="106" t="str">
        <f t="shared" si="23"/>
        <v>P, S, T &amp; D Plant</v>
      </c>
      <c r="J133" s="106">
        <f t="shared" si="24"/>
        <v>0</v>
      </c>
      <c r="K133" s="106">
        <f t="shared" si="25"/>
        <v>0</v>
      </c>
      <c r="L133" s="106">
        <f t="shared" si="26"/>
        <v>0</v>
      </c>
      <c r="M133" s="98">
        <f t="shared" si="27"/>
        <v>0</v>
      </c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22"/>
        <v>123</v>
      </c>
      <c r="H134" s="104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22"/>
        <v>124</v>
      </c>
      <c r="D135" s="97" t="s">
        <v>149</v>
      </c>
      <c r="G135" s="106">
        <f>SUM(G98:G133)</f>
        <v>7589384.3905048436</v>
      </c>
      <c r="H135" s="104"/>
      <c r="I135" s="106"/>
      <c r="J135" s="98">
        <f>SUM(J98:J133)</f>
        <v>4252341.1782004498</v>
      </c>
      <c r="K135" s="98">
        <f>SUM(K98:K133)</f>
        <v>3262146.1302539483</v>
      </c>
      <c r="L135" s="98">
        <f>SUM(L98:L133)</f>
        <v>74897.082050447236</v>
      </c>
      <c r="M135" s="98">
        <f>SUM(J135:L135)-G135</f>
        <v>0</v>
      </c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22"/>
        <v>125</v>
      </c>
      <c r="H136" s="104"/>
      <c r="I136" s="106"/>
      <c r="J136" s="106"/>
      <c r="K136" s="106"/>
      <c r="L136" s="106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22"/>
        <v>126</v>
      </c>
      <c r="D137" s="97" t="s">
        <v>354</v>
      </c>
      <c r="G137" s="106">
        <f>G135+G94+G66+G52+G30+G18</f>
        <v>176929173.93202332</v>
      </c>
      <c r="H137" s="104"/>
      <c r="I137" s="106"/>
      <c r="J137" s="98">
        <f>J135+J94+J66+J52+J30+J18</f>
        <v>105512050.77652304</v>
      </c>
      <c r="K137" s="98">
        <f>K135+K94+K66+K52+K30+K18</f>
        <v>68353754.830894217</v>
      </c>
      <c r="L137" s="98">
        <f>L135+L94+L66+L52+L30+L18</f>
        <v>3063368.3246060424</v>
      </c>
      <c r="M137" s="98">
        <f>SUM(J137:L137)-G137</f>
        <v>0</v>
      </c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22"/>
        <v>127</v>
      </c>
      <c r="H138" s="104"/>
      <c r="I138" s="106"/>
      <c r="J138" s="106"/>
      <c r="K138" s="106"/>
      <c r="L138" s="106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22"/>
        <v>128</v>
      </c>
      <c r="D139" s="97" t="s">
        <v>347</v>
      </c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22"/>
        <v>129</v>
      </c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22"/>
        <v>130</v>
      </c>
      <c r="D141" s="97" t="s">
        <v>322</v>
      </c>
      <c r="H141" s="104"/>
      <c r="I141" s="106"/>
      <c r="J141" s="106"/>
      <c r="K141" s="106"/>
      <c r="L141" s="106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22"/>
        <v>131</v>
      </c>
      <c r="H142" s="104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ref="A143:A205" si="32">A142+1</f>
        <v>132</v>
      </c>
      <c r="C143" s="97">
        <v>30100</v>
      </c>
      <c r="E143" s="107" t="s">
        <v>323</v>
      </c>
      <c r="G143" s="106">
        <v>0</v>
      </c>
      <c r="H143" s="104">
        <v>5.4</v>
      </c>
      <c r="I143" s="106" t="str">
        <f>VLOOKUP($H143,class,3)</f>
        <v>P, S, T &amp; D Plant</v>
      </c>
      <c r="J143" s="106">
        <f>$G143*VLOOKUP($H143,class,6)</f>
        <v>0</v>
      </c>
      <c r="K143" s="106">
        <f>$G143*VLOOKUP($H143,class,7)</f>
        <v>0</v>
      </c>
      <c r="L143" s="106">
        <f>$G143*VLOOKUP($H143,class,8)</f>
        <v>0</v>
      </c>
      <c r="M143" s="98">
        <f>SUM(J143:L143)-G143</f>
        <v>0</v>
      </c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si="32"/>
        <v>133</v>
      </c>
      <c r="C144" s="97">
        <v>30200</v>
      </c>
      <c r="E144" s="107" t="s">
        <v>185</v>
      </c>
      <c r="G144" s="106">
        <v>0</v>
      </c>
      <c r="H144" s="104">
        <v>5.4</v>
      </c>
      <c r="I144" s="106" t="str">
        <f>VLOOKUP($H144,class,3)</f>
        <v>P, S, T &amp; D Plant</v>
      </c>
      <c r="J144" s="106">
        <f>$G144*VLOOKUP($H144,class,6)</f>
        <v>0</v>
      </c>
      <c r="K144" s="106">
        <f>$G144*VLOOKUP($H144,class,7)</f>
        <v>0</v>
      </c>
      <c r="L144" s="106">
        <f>$G144*VLOOKUP($H144,class,8)</f>
        <v>0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32"/>
        <v>134</v>
      </c>
      <c r="C145" s="97">
        <v>30300</v>
      </c>
      <c r="E145" s="107" t="s">
        <v>324</v>
      </c>
      <c r="G145" s="106">
        <v>0</v>
      </c>
      <c r="H145" s="104">
        <v>5.4</v>
      </c>
      <c r="I145" s="106" t="str">
        <f>VLOOKUP($H145,class,3)</f>
        <v>P, S, T &amp; D Plant</v>
      </c>
      <c r="J145" s="106">
        <f>$G145*VLOOKUP($H145,class,6)</f>
        <v>0</v>
      </c>
      <c r="K145" s="106">
        <f>$G145*VLOOKUP($H145,class,7)</f>
        <v>0</v>
      </c>
      <c r="L145" s="106">
        <f>$G145*VLOOKUP($H145,class,8)</f>
        <v>0</v>
      </c>
      <c r="M145" s="98">
        <f>SUM(J145:L145)-G145</f>
        <v>0</v>
      </c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32"/>
        <v>135</v>
      </c>
      <c r="H146" s="104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32"/>
        <v>136</v>
      </c>
      <c r="D147" s="97" t="s">
        <v>325</v>
      </c>
      <c r="G147" s="106">
        <f>SUM(G143:G145)</f>
        <v>0</v>
      </c>
      <c r="H147" s="104"/>
      <c r="I147" s="98"/>
      <c r="J147" s="98">
        <f>SUM(J143:J145)</f>
        <v>0</v>
      </c>
      <c r="K147" s="98">
        <f>SUM(K143:K145)</f>
        <v>0</v>
      </c>
      <c r="L147" s="98">
        <f>SUM(L143:L145)</f>
        <v>0</v>
      </c>
      <c r="M147" s="98">
        <f>SUM(J147:L147)-G147</f>
        <v>0</v>
      </c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32"/>
        <v>137</v>
      </c>
      <c r="H148" s="104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32"/>
        <v>138</v>
      </c>
      <c r="D149" s="97" t="s">
        <v>148</v>
      </c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32"/>
        <v>139</v>
      </c>
      <c r="H150" s="104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32"/>
        <v>140</v>
      </c>
      <c r="C151" s="108">
        <v>37400</v>
      </c>
      <c r="E151" s="107" t="s">
        <v>115</v>
      </c>
      <c r="G151" s="106">
        <v>0</v>
      </c>
      <c r="H151" s="104">
        <v>5.4</v>
      </c>
      <c r="I151" s="106" t="str">
        <f>VLOOKUP($H151,class,3)</f>
        <v>P, S, T &amp; D Plant</v>
      </c>
      <c r="J151" s="106">
        <f>$G151*VLOOKUP($H151,class,6)</f>
        <v>0</v>
      </c>
      <c r="K151" s="106">
        <f>$G151*VLOOKUP($H151,class,7)</f>
        <v>0</v>
      </c>
      <c r="L151" s="106">
        <f>$G151*VLOOKUP($H151,class,8)</f>
        <v>0</v>
      </c>
      <c r="M151" s="98">
        <f>SUM(J151:L151)-G151</f>
        <v>0</v>
      </c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32"/>
        <v>141</v>
      </c>
      <c r="C152" s="108">
        <v>39001</v>
      </c>
      <c r="E152" s="107" t="s">
        <v>291</v>
      </c>
      <c r="G152" s="106">
        <f>+O156</f>
        <v>51423.28580108106</v>
      </c>
      <c r="H152" s="104">
        <v>5.4</v>
      </c>
      <c r="I152" s="106" t="str">
        <f t="shared" ref="I152:I185" si="33">VLOOKUP($H152,class,3)</f>
        <v>P, S, T &amp; D Plant</v>
      </c>
      <c r="J152" s="106">
        <f t="shared" ref="J152:J185" si="34">$G152*VLOOKUP($H152,class,6)</f>
        <v>28812.528721550443</v>
      </c>
      <c r="K152" s="106">
        <f t="shared" ref="K152:K185" si="35">$G152*VLOOKUP($H152,class,7)</f>
        <v>22103.27796689458</v>
      </c>
      <c r="L152" s="106">
        <f t="shared" ref="L152:L185" si="36">$G152*VLOOKUP($H152,class,8)</f>
        <v>507.4791126360339</v>
      </c>
      <c r="M152" s="98">
        <f t="shared" ref="M152:M184" si="37">SUM(J152:L152)-G152</f>
        <v>0</v>
      </c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32"/>
        <v>142</v>
      </c>
      <c r="C153" s="108">
        <v>36602</v>
      </c>
      <c r="E153" s="107" t="s">
        <v>139</v>
      </c>
      <c r="G153" s="106">
        <v>0</v>
      </c>
      <c r="H153" s="104">
        <v>5.4</v>
      </c>
      <c r="I153" s="106" t="str">
        <f t="shared" si="33"/>
        <v>P, S, T &amp; D Plant</v>
      </c>
      <c r="J153" s="106">
        <f t="shared" si="34"/>
        <v>0</v>
      </c>
      <c r="K153" s="106">
        <f t="shared" si="35"/>
        <v>0</v>
      </c>
      <c r="L153" s="106">
        <f t="shared" si="36"/>
        <v>0</v>
      </c>
      <c r="M153" s="98">
        <f t="shared" si="37"/>
        <v>0</v>
      </c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32"/>
        <v>143</v>
      </c>
      <c r="C154" s="108">
        <v>38900</v>
      </c>
      <c r="E154" s="107" t="s">
        <v>115</v>
      </c>
      <c r="G154" s="106">
        <v>0</v>
      </c>
      <c r="H154" s="104">
        <v>5.4</v>
      </c>
      <c r="I154" s="106" t="str">
        <f t="shared" si="33"/>
        <v>P, S, T &amp; D Plant</v>
      </c>
      <c r="J154" s="106">
        <f t="shared" si="34"/>
        <v>0</v>
      </c>
      <c r="K154" s="106">
        <f t="shared" si="35"/>
        <v>0</v>
      </c>
      <c r="L154" s="106">
        <f t="shared" si="36"/>
        <v>0</v>
      </c>
      <c r="M154" s="98">
        <f t="shared" si="37"/>
        <v>0</v>
      </c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32"/>
        <v>144</v>
      </c>
      <c r="C155" s="108">
        <v>39004</v>
      </c>
      <c r="E155" s="107" t="s">
        <v>293</v>
      </c>
      <c r="G155" s="106">
        <f>+O157</f>
        <v>6355.5981925432552</v>
      </c>
      <c r="H155" s="104">
        <v>5.4</v>
      </c>
      <c r="I155" s="106" t="str">
        <f t="shared" si="33"/>
        <v>P, S, T &amp; D Plant</v>
      </c>
      <c r="J155" s="106">
        <f t="shared" si="34"/>
        <v>3561.0492914367001</v>
      </c>
      <c r="K155" s="106">
        <f t="shared" si="35"/>
        <v>2731.8276400906898</v>
      </c>
      <c r="L155" s="106">
        <f t="shared" si="36"/>
        <v>62.721261015865046</v>
      </c>
      <c r="M155" s="98">
        <f t="shared" si="37"/>
        <v>0</v>
      </c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32"/>
        <v>145</v>
      </c>
      <c r="C156" s="108">
        <v>39009</v>
      </c>
      <c r="E156" s="107" t="s">
        <v>294</v>
      </c>
      <c r="G156" s="106">
        <f t="shared" ref="G156:G157" si="38">+O158</f>
        <v>19580.102800000001</v>
      </c>
      <c r="H156" s="104">
        <v>5.4</v>
      </c>
      <c r="I156" s="106" t="str">
        <f t="shared" si="33"/>
        <v>P, S, T &amp; D Plant</v>
      </c>
      <c r="J156" s="106">
        <f t="shared" si="34"/>
        <v>10970.755087067</v>
      </c>
      <c r="K156" s="106">
        <f t="shared" si="35"/>
        <v>8416.1182636772028</v>
      </c>
      <c r="L156" s="106">
        <f t="shared" si="36"/>
        <v>193.22944925579671</v>
      </c>
      <c r="M156" s="98">
        <f t="shared" si="37"/>
        <v>0</v>
      </c>
      <c r="N156" s="110" t="s">
        <v>515</v>
      </c>
      <c r="O156" s="98">
        <v>51423.28580108106</v>
      </c>
      <c r="P156" s="110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32"/>
        <v>146</v>
      </c>
      <c r="C157" s="108">
        <v>39100</v>
      </c>
      <c r="E157" s="107" t="s">
        <v>295</v>
      </c>
      <c r="G157" s="106">
        <f t="shared" si="38"/>
        <v>1878.6923721250018</v>
      </c>
      <c r="H157" s="104">
        <v>5.4</v>
      </c>
      <c r="I157" s="106" t="str">
        <f t="shared" si="33"/>
        <v>P, S, T &amp; D Plant</v>
      </c>
      <c r="J157" s="106">
        <f t="shared" si="34"/>
        <v>1052.6335897748368</v>
      </c>
      <c r="K157" s="106">
        <f t="shared" si="35"/>
        <v>807.51859918081095</v>
      </c>
      <c r="L157" s="106">
        <f t="shared" si="36"/>
        <v>18.540183169353959</v>
      </c>
      <c r="M157" s="98">
        <f t="shared" si="37"/>
        <v>0</v>
      </c>
      <c r="N157" s="110" t="s">
        <v>494</v>
      </c>
      <c r="O157" s="98">
        <v>6355.5981925432552</v>
      </c>
      <c r="P157" s="110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32"/>
        <v>147</v>
      </c>
      <c r="C158" s="108">
        <v>39102</v>
      </c>
      <c r="E158" s="107" t="s">
        <v>296</v>
      </c>
      <c r="G158" s="106">
        <v>0</v>
      </c>
      <c r="H158" s="104">
        <v>5.4</v>
      </c>
      <c r="I158" s="106" t="str">
        <f t="shared" si="33"/>
        <v>P, S, T &amp; D Plant</v>
      </c>
      <c r="J158" s="106">
        <f t="shared" si="34"/>
        <v>0</v>
      </c>
      <c r="K158" s="106">
        <f t="shared" si="35"/>
        <v>0</v>
      </c>
      <c r="L158" s="106">
        <f t="shared" si="36"/>
        <v>0</v>
      </c>
      <c r="M158" s="98">
        <f t="shared" si="37"/>
        <v>0</v>
      </c>
      <c r="N158" s="110" t="s">
        <v>495</v>
      </c>
      <c r="O158" s="98">
        <v>19580.102800000001</v>
      </c>
      <c r="P158" s="110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si="32"/>
        <v>148</v>
      </c>
      <c r="C159" s="108">
        <v>39103</v>
      </c>
      <c r="E159" s="107" t="s">
        <v>297</v>
      </c>
      <c r="G159" s="106">
        <v>0</v>
      </c>
      <c r="H159" s="104">
        <v>5.4</v>
      </c>
      <c r="I159" s="106" t="str">
        <f t="shared" si="33"/>
        <v>P, S, T &amp; D Plant</v>
      </c>
      <c r="J159" s="106">
        <f t="shared" si="34"/>
        <v>0</v>
      </c>
      <c r="K159" s="106">
        <f t="shared" si="35"/>
        <v>0</v>
      </c>
      <c r="L159" s="106">
        <f t="shared" si="36"/>
        <v>0</v>
      </c>
      <c r="M159" s="98">
        <f t="shared" si="37"/>
        <v>0</v>
      </c>
      <c r="N159" s="110" t="s">
        <v>496</v>
      </c>
      <c r="O159" s="98">
        <v>1878.6923721250018</v>
      </c>
      <c r="P159" s="110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32"/>
        <v>149</v>
      </c>
      <c r="C160" s="108">
        <v>39200</v>
      </c>
      <c r="E160" s="107" t="s">
        <v>298</v>
      </c>
      <c r="G160" s="106">
        <f>+O162</f>
        <v>9026.8625967022581</v>
      </c>
      <c r="H160" s="104">
        <v>5.4</v>
      </c>
      <c r="I160" s="106" t="str">
        <f t="shared" si="33"/>
        <v>P, S, T &amp; D Plant</v>
      </c>
      <c r="J160" s="106">
        <f t="shared" si="34"/>
        <v>5057.7619415269937</v>
      </c>
      <c r="K160" s="106">
        <f t="shared" si="35"/>
        <v>3880.0175841676628</v>
      </c>
      <c r="L160" s="106">
        <f t="shared" si="36"/>
        <v>89.083071007601049</v>
      </c>
      <c r="M160" s="98">
        <f t="shared" si="37"/>
        <v>0</v>
      </c>
      <c r="N160" s="110" t="s">
        <v>480</v>
      </c>
      <c r="O160" s="98">
        <v>0</v>
      </c>
      <c r="P160" s="110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32"/>
        <v>150</v>
      </c>
      <c r="C161" s="108">
        <v>39201</v>
      </c>
      <c r="E161" s="107" t="s">
        <v>299</v>
      </c>
      <c r="G161" s="106">
        <v>0</v>
      </c>
      <c r="H161" s="104">
        <v>5.4</v>
      </c>
      <c r="I161" s="106" t="str">
        <f t="shared" si="33"/>
        <v>P, S, T &amp; D Plant</v>
      </c>
      <c r="J161" s="106">
        <f t="shared" si="34"/>
        <v>0</v>
      </c>
      <c r="K161" s="106">
        <f t="shared" si="35"/>
        <v>0</v>
      </c>
      <c r="L161" s="106">
        <f t="shared" si="36"/>
        <v>0</v>
      </c>
      <c r="M161" s="98">
        <f t="shared" si="37"/>
        <v>0</v>
      </c>
      <c r="N161" s="110" t="s">
        <v>297</v>
      </c>
      <c r="O161" s="98">
        <v>0</v>
      </c>
      <c r="P161" s="110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32"/>
        <v>151</v>
      </c>
      <c r="C162" s="108">
        <v>39202</v>
      </c>
      <c r="E162" s="107" t="s">
        <v>300</v>
      </c>
      <c r="G162" s="106">
        <v>0</v>
      </c>
      <c r="H162" s="104">
        <v>5.4</v>
      </c>
      <c r="I162" s="106" t="str">
        <f t="shared" si="33"/>
        <v>P, S, T &amp; D Plant</v>
      </c>
      <c r="J162" s="106">
        <f t="shared" si="34"/>
        <v>0</v>
      </c>
      <c r="K162" s="106">
        <f t="shared" si="35"/>
        <v>0</v>
      </c>
      <c r="L162" s="106">
        <f t="shared" si="36"/>
        <v>0</v>
      </c>
      <c r="M162" s="98">
        <f t="shared" si="37"/>
        <v>0</v>
      </c>
      <c r="N162" s="110" t="s">
        <v>516</v>
      </c>
      <c r="O162" s="98">
        <v>9026.8625967022581</v>
      </c>
      <c r="P162" s="110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32"/>
        <v>152</v>
      </c>
      <c r="C163" s="108">
        <v>39300</v>
      </c>
      <c r="E163" s="107" t="s">
        <v>186</v>
      </c>
      <c r="G163" s="106">
        <v>0</v>
      </c>
      <c r="H163" s="104">
        <v>5.4</v>
      </c>
      <c r="I163" s="106" t="str">
        <f t="shared" si="33"/>
        <v>P, S, T &amp; D Plant</v>
      </c>
      <c r="J163" s="106">
        <f t="shared" si="34"/>
        <v>0</v>
      </c>
      <c r="K163" s="106">
        <f t="shared" si="35"/>
        <v>0</v>
      </c>
      <c r="L163" s="106">
        <f t="shared" si="36"/>
        <v>0</v>
      </c>
      <c r="M163" s="98">
        <f t="shared" si="37"/>
        <v>0</v>
      </c>
      <c r="N163" s="110" t="s">
        <v>186</v>
      </c>
      <c r="O163" s="98">
        <v>0</v>
      </c>
      <c r="P163" s="110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32"/>
        <v>153</v>
      </c>
      <c r="C164" s="108">
        <v>39400</v>
      </c>
      <c r="E164" s="107" t="s">
        <v>301</v>
      </c>
      <c r="G164" s="106">
        <f>+O164</f>
        <v>26202.179902606287</v>
      </c>
      <c r="H164" s="104">
        <v>5.4</v>
      </c>
      <c r="I164" s="106" t="str">
        <f t="shared" si="33"/>
        <v>P, S, T &amp; D Plant</v>
      </c>
      <c r="J164" s="106">
        <f t="shared" si="34"/>
        <v>14681.112831479242</v>
      </c>
      <c r="K164" s="106">
        <f t="shared" si="35"/>
        <v>11262.486570115481</v>
      </c>
      <c r="L164" s="106">
        <f t="shared" si="36"/>
        <v>258.58050101156351</v>
      </c>
      <c r="M164" s="98">
        <f t="shared" si="37"/>
        <v>0</v>
      </c>
      <c r="N164" s="110" t="s">
        <v>499</v>
      </c>
      <c r="O164" s="98">
        <v>26202.179902606287</v>
      </c>
      <c r="P164" s="110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32"/>
        <v>154</v>
      </c>
      <c r="C165" s="108">
        <v>39600</v>
      </c>
      <c r="E165" s="107" t="s">
        <v>302</v>
      </c>
      <c r="G165" s="106">
        <f>+O165</f>
        <v>6365.8575438494945</v>
      </c>
      <c r="H165" s="104">
        <v>5.4</v>
      </c>
      <c r="I165" s="106" t="str">
        <f t="shared" si="33"/>
        <v>P, S, T &amp; D Plant</v>
      </c>
      <c r="J165" s="106">
        <f t="shared" si="34"/>
        <v>3566.7976182806701</v>
      </c>
      <c r="K165" s="106">
        <f t="shared" si="35"/>
        <v>2736.2374184653936</v>
      </c>
      <c r="L165" s="106">
        <f t="shared" si="36"/>
        <v>62.822507103430347</v>
      </c>
      <c r="M165" s="98">
        <f t="shared" si="37"/>
        <v>0</v>
      </c>
      <c r="N165" s="110" t="s">
        <v>517</v>
      </c>
      <c r="O165" s="98">
        <v>6365.8575438494945</v>
      </c>
      <c r="P165" s="110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32"/>
        <v>155</v>
      </c>
      <c r="C166" s="108">
        <v>39603</v>
      </c>
      <c r="E166" s="107" t="s">
        <v>303</v>
      </c>
      <c r="G166" s="106">
        <v>0</v>
      </c>
      <c r="H166" s="104">
        <v>5.4</v>
      </c>
      <c r="I166" s="106" t="str">
        <f t="shared" si="33"/>
        <v>P, S, T &amp; D Plant</v>
      </c>
      <c r="J166" s="106">
        <f t="shared" si="34"/>
        <v>0</v>
      </c>
      <c r="K166" s="106">
        <f t="shared" si="35"/>
        <v>0</v>
      </c>
      <c r="L166" s="106">
        <f t="shared" si="36"/>
        <v>0</v>
      </c>
      <c r="M166" s="98">
        <f t="shared" si="37"/>
        <v>0</v>
      </c>
      <c r="N166" s="110" t="s">
        <v>503</v>
      </c>
      <c r="O166" s="98">
        <v>-11438.729938000002</v>
      </c>
      <c r="P166" s="110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32"/>
        <v>156</v>
      </c>
      <c r="C167" s="108">
        <v>39604</v>
      </c>
      <c r="E167" s="107" t="s">
        <v>304</v>
      </c>
      <c r="G167" s="106">
        <v>0</v>
      </c>
      <c r="H167" s="104">
        <v>5.4</v>
      </c>
      <c r="I167" s="106" t="str">
        <f t="shared" si="33"/>
        <v>P, S, T &amp; D Plant</v>
      </c>
      <c r="J167" s="106">
        <f t="shared" si="34"/>
        <v>0</v>
      </c>
      <c r="K167" s="106">
        <f t="shared" si="35"/>
        <v>0</v>
      </c>
      <c r="L167" s="106">
        <f t="shared" si="36"/>
        <v>0</v>
      </c>
      <c r="M167" s="98">
        <f t="shared" si="37"/>
        <v>0</v>
      </c>
      <c r="N167" s="110" t="s">
        <v>504</v>
      </c>
      <c r="O167" s="98">
        <v>0</v>
      </c>
      <c r="P167" s="110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32"/>
        <v>157</v>
      </c>
      <c r="C168" s="108">
        <v>39605</v>
      </c>
      <c r="E168" s="98" t="s">
        <v>305</v>
      </c>
      <c r="G168" s="106">
        <v>0</v>
      </c>
      <c r="H168" s="104">
        <v>5.4</v>
      </c>
      <c r="I168" s="106" t="str">
        <f t="shared" si="33"/>
        <v>P, S, T &amp; D Plant</v>
      </c>
      <c r="J168" s="106">
        <f t="shared" si="34"/>
        <v>0</v>
      </c>
      <c r="K168" s="106">
        <f t="shared" si="35"/>
        <v>0</v>
      </c>
      <c r="L168" s="106">
        <f t="shared" si="36"/>
        <v>0</v>
      </c>
      <c r="M168" s="98">
        <f t="shared" si="37"/>
        <v>0</v>
      </c>
      <c r="N168" s="110" t="s">
        <v>504</v>
      </c>
      <c r="O168" s="98">
        <v>0</v>
      </c>
      <c r="P168" s="110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32"/>
        <v>158</v>
      </c>
      <c r="C169" s="108">
        <v>39700</v>
      </c>
      <c r="E169" s="107" t="s">
        <v>306</v>
      </c>
      <c r="G169" s="106">
        <f>+O166</f>
        <v>-11438.729938000002</v>
      </c>
      <c r="H169" s="104">
        <v>5.4</v>
      </c>
      <c r="I169" s="106" t="str">
        <f t="shared" si="33"/>
        <v>P, S, T &amp; D Plant</v>
      </c>
      <c r="J169" s="106">
        <f t="shared" si="34"/>
        <v>-6409.1341061242601</v>
      </c>
      <c r="K169" s="106">
        <f t="shared" si="35"/>
        <v>-4916.7108532480743</v>
      </c>
      <c r="L169" s="106">
        <f t="shared" si="36"/>
        <v>-112.88497862766756</v>
      </c>
      <c r="M169" s="98">
        <f t="shared" si="37"/>
        <v>0</v>
      </c>
      <c r="N169" s="110" t="s">
        <v>506</v>
      </c>
      <c r="O169" s="98">
        <v>-64042.71257399999</v>
      </c>
      <c r="P169" s="110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32"/>
        <v>159</v>
      </c>
      <c r="C170" s="108">
        <v>39701</v>
      </c>
      <c r="E170" s="107" t="s">
        <v>307</v>
      </c>
      <c r="G170" s="106">
        <v>0</v>
      </c>
      <c r="H170" s="104">
        <v>5.4</v>
      </c>
      <c r="I170" s="106" t="str">
        <f t="shared" si="33"/>
        <v>P, S, T &amp; D Plant</v>
      </c>
      <c r="J170" s="106">
        <f t="shared" si="34"/>
        <v>0</v>
      </c>
      <c r="K170" s="106">
        <f t="shared" si="35"/>
        <v>0</v>
      </c>
      <c r="L170" s="106">
        <f t="shared" si="36"/>
        <v>0</v>
      </c>
      <c r="M170" s="98">
        <f t="shared" si="37"/>
        <v>0</v>
      </c>
      <c r="N170" s="110" t="s">
        <v>518</v>
      </c>
      <c r="O170" s="98">
        <v>0</v>
      </c>
      <c r="P170" s="110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32"/>
        <v>160</v>
      </c>
      <c r="C171" s="108">
        <v>39702</v>
      </c>
      <c r="E171" s="107" t="s">
        <v>308</v>
      </c>
      <c r="G171" s="106">
        <v>0</v>
      </c>
      <c r="H171" s="104">
        <v>5.4</v>
      </c>
      <c r="I171" s="106" t="str">
        <f t="shared" si="33"/>
        <v>P, S, T &amp; D Plant</v>
      </c>
      <c r="J171" s="106">
        <f t="shared" si="34"/>
        <v>0</v>
      </c>
      <c r="K171" s="106">
        <f t="shared" si="35"/>
        <v>0</v>
      </c>
      <c r="L171" s="106">
        <f t="shared" si="36"/>
        <v>0</v>
      </c>
      <c r="M171" s="98">
        <f t="shared" si="37"/>
        <v>0</v>
      </c>
      <c r="N171" s="110" t="s">
        <v>519</v>
      </c>
      <c r="O171" s="98">
        <v>0</v>
      </c>
      <c r="P171" s="110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32"/>
        <v>161</v>
      </c>
      <c r="C172" s="108">
        <v>39705</v>
      </c>
      <c r="E172" s="107" t="s">
        <v>309</v>
      </c>
      <c r="G172" s="106">
        <v>0</v>
      </c>
      <c r="H172" s="104">
        <v>5.4</v>
      </c>
      <c r="I172" s="106" t="str">
        <f t="shared" si="33"/>
        <v>P, S, T &amp; D Plant</v>
      </c>
      <c r="J172" s="106">
        <f t="shared" si="34"/>
        <v>0</v>
      </c>
      <c r="K172" s="106">
        <f t="shared" si="35"/>
        <v>0</v>
      </c>
      <c r="L172" s="106">
        <f t="shared" si="36"/>
        <v>0</v>
      </c>
      <c r="M172" s="98">
        <f t="shared" si="37"/>
        <v>0</v>
      </c>
      <c r="N172" s="110" t="s">
        <v>520</v>
      </c>
      <c r="O172" s="98">
        <v>0</v>
      </c>
      <c r="P172" s="110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32"/>
        <v>162</v>
      </c>
      <c r="C173" s="108">
        <v>39800</v>
      </c>
      <c r="E173" s="107" t="s">
        <v>310</v>
      </c>
      <c r="G173" s="106">
        <f>+O169</f>
        <v>-64042.71257399999</v>
      </c>
      <c r="H173" s="104">
        <v>5.4</v>
      </c>
      <c r="I173" s="106" t="str">
        <f t="shared" si="33"/>
        <v>P, S, T &amp; D Plant</v>
      </c>
      <c r="J173" s="106">
        <f t="shared" si="34"/>
        <v>-35883.208680639822</v>
      </c>
      <c r="K173" s="106">
        <f t="shared" si="35"/>
        <v>-27527.48790213047</v>
      </c>
      <c r="L173" s="106">
        <f t="shared" si="36"/>
        <v>-632.01599122969378</v>
      </c>
      <c r="M173" s="98">
        <f t="shared" si="37"/>
        <v>0</v>
      </c>
      <c r="N173" s="110" t="s">
        <v>509</v>
      </c>
      <c r="O173" s="98">
        <v>5063.3402649999998</v>
      </c>
      <c r="P173" s="110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32"/>
        <v>163</v>
      </c>
      <c r="C174" s="108">
        <v>39900</v>
      </c>
      <c r="E174" s="107" t="s">
        <v>311</v>
      </c>
      <c r="G174" s="106">
        <f t="shared" ref="G174:G177" si="39">+O170</f>
        <v>0</v>
      </c>
      <c r="H174" s="104">
        <v>5.4</v>
      </c>
      <c r="I174" s="106" t="str">
        <f t="shared" si="33"/>
        <v>P, S, T &amp; D Plant</v>
      </c>
      <c r="J174" s="106">
        <f t="shared" si="34"/>
        <v>0</v>
      </c>
      <c r="K174" s="106">
        <f t="shared" si="35"/>
        <v>0</v>
      </c>
      <c r="L174" s="106">
        <f t="shared" si="36"/>
        <v>0</v>
      </c>
      <c r="M174" s="98">
        <f t="shared" si="37"/>
        <v>0</v>
      </c>
      <c r="N174" s="110" t="s">
        <v>510</v>
      </c>
      <c r="O174" s="98">
        <v>5.0872301926574439E-13</v>
      </c>
      <c r="P174" s="110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32"/>
        <v>164</v>
      </c>
      <c r="C175" s="108">
        <v>39901</v>
      </c>
      <c r="E175" s="107" t="s">
        <v>312</v>
      </c>
      <c r="G175" s="106">
        <f t="shared" si="39"/>
        <v>0</v>
      </c>
      <c r="H175" s="104">
        <v>5.4</v>
      </c>
      <c r="I175" s="106" t="str">
        <f t="shared" si="33"/>
        <v>P, S, T &amp; D Plant</v>
      </c>
      <c r="J175" s="106">
        <f t="shared" si="34"/>
        <v>0</v>
      </c>
      <c r="K175" s="106">
        <f t="shared" si="35"/>
        <v>0</v>
      </c>
      <c r="L175" s="106">
        <f t="shared" si="36"/>
        <v>0</v>
      </c>
      <c r="M175" s="98">
        <f t="shared" si="37"/>
        <v>0</v>
      </c>
      <c r="N175" s="110" t="s">
        <v>511</v>
      </c>
      <c r="O175" s="98">
        <v>32435.37076409001</v>
      </c>
      <c r="P175" s="110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32"/>
        <v>165</v>
      </c>
      <c r="C176" s="108">
        <v>39902</v>
      </c>
      <c r="E176" s="107" t="s">
        <v>313</v>
      </c>
      <c r="G176" s="106">
        <f t="shared" si="39"/>
        <v>0</v>
      </c>
      <c r="H176" s="104">
        <v>5.4</v>
      </c>
      <c r="I176" s="106" t="str">
        <f t="shared" si="33"/>
        <v>P, S, T &amp; D Plant</v>
      </c>
      <c r="J176" s="106">
        <f t="shared" si="34"/>
        <v>0</v>
      </c>
      <c r="K176" s="106">
        <f t="shared" si="35"/>
        <v>0</v>
      </c>
      <c r="L176" s="106">
        <f t="shared" si="36"/>
        <v>0</v>
      </c>
      <c r="M176" s="98">
        <f t="shared" si="37"/>
        <v>0</v>
      </c>
      <c r="N176" s="110" t="s">
        <v>512</v>
      </c>
      <c r="O176" s="98">
        <v>119936.479202</v>
      </c>
      <c r="P176" s="110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32"/>
        <v>166</v>
      </c>
      <c r="C177" s="108">
        <v>39903</v>
      </c>
      <c r="E177" s="107" t="s">
        <v>314</v>
      </c>
      <c r="G177" s="106">
        <f t="shared" si="39"/>
        <v>5063.3402649999998</v>
      </c>
      <c r="H177" s="104">
        <v>5.4</v>
      </c>
      <c r="I177" s="106" t="str">
        <f t="shared" si="33"/>
        <v>P, S, T &amp; D Plant</v>
      </c>
      <c r="J177" s="106">
        <f t="shared" si="34"/>
        <v>2836.995624445849</v>
      </c>
      <c r="K177" s="106">
        <f t="shared" si="35"/>
        <v>2176.3762384066067</v>
      </c>
      <c r="L177" s="106">
        <f t="shared" si="36"/>
        <v>49.968402147543863</v>
      </c>
      <c r="M177" s="98">
        <f t="shared" si="37"/>
        <v>0</v>
      </c>
      <c r="N177" s="110" t="s">
        <v>355</v>
      </c>
      <c r="O177" s="98">
        <v>26479.222660000003</v>
      </c>
      <c r="P177" s="110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si="32"/>
        <v>167</v>
      </c>
      <c r="C178" s="108">
        <v>39904</v>
      </c>
      <c r="E178" s="107" t="s">
        <v>315</v>
      </c>
      <c r="G178" s="106">
        <v>0</v>
      </c>
      <c r="H178" s="104">
        <v>5.4</v>
      </c>
      <c r="I178" s="106" t="str">
        <f t="shared" si="33"/>
        <v>P, S, T &amp; D Plant</v>
      </c>
      <c r="J178" s="106">
        <f t="shared" si="34"/>
        <v>0</v>
      </c>
      <c r="K178" s="106">
        <f t="shared" si="35"/>
        <v>0</v>
      </c>
      <c r="L178" s="106">
        <f t="shared" si="36"/>
        <v>0</v>
      </c>
      <c r="M178" s="98">
        <f t="shared" si="37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32"/>
        <v>168</v>
      </c>
      <c r="C179" s="108">
        <v>39905</v>
      </c>
      <c r="E179" s="107" t="s">
        <v>316</v>
      </c>
      <c r="G179" s="106">
        <v>0</v>
      </c>
      <c r="H179" s="104">
        <v>5.4</v>
      </c>
      <c r="I179" s="106" t="str">
        <f t="shared" si="33"/>
        <v>P, S, T &amp; D Plant</v>
      </c>
      <c r="J179" s="106">
        <f t="shared" si="34"/>
        <v>0</v>
      </c>
      <c r="K179" s="106">
        <f t="shared" si="35"/>
        <v>0</v>
      </c>
      <c r="L179" s="106">
        <f t="shared" si="36"/>
        <v>0</v>
      </c>
      <c r="M179" s="98">
        <f t="shared" si="37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32"/>
        <v>169</v>
      </c>
      <c r="C180" s="108">
        <v>39906</v>
      </c>
      <c r="E180" s="107" t="s">
        <v>317</v>
      </c>
      <c r="G180" s="106">
        <f>+O174</f>
        <v>5.0872301926574439E-13</v>
      </c>
      <c r="H180" s="104">
        <v>5.4</v>
      </c>
      <c r="I180" s="106" t="str">
        <f t="shared" si="33"/>
        <v>P, S, T &amp; D Plant</v>
      </c>
      <c r="J180" s="106">
        <f t="shared" si="34"/>
        <v>2.8503811795705937E-13</v>
      </c>
      <c r="K180" s="106">
        <f t="shared" si="35"/>
        <v>2.1866448492780337E-13</v>
      </c>
      <c r="L180" s="106">
        <f t="shared" si="36"/>
        <v>5.0204163808816076E-15</v>
      </c>
      <c r="M180" s="98">
        <f t="shared" si="37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32"/>
        <v>170</v>
      </c>
      <c r="C181" s="108">
        <v>39907</v>
      </c>
      <c r="E181" s="107" t="s">
        <v>318</v>
      </c>
      <c r="G181" s="106">
        <f t="shared" ref="G181:G182" si="40">+O175</f>
        <v>32435.37076409001</v>
      </c>
      <c r="H181" s="104">
        <v>5.4</v>
      </c>
      <c r="I181" s="106" t="str">
        <f t="shared" si="33"/>
        <v>P, S, T &amp; D Plant</v>
      </c>
      <c r="J181" s="106">
        <f t="shared" si="34"/>
        <v>18173.577148483855</v>
      </c>
      <c r="K181" s="106">
        <f t="shared" si="35"/>
        <v>13941.699850360312</v>
      </c>
      <c r="L181" s="106">
        <f t="shared" si="36"/>
        <v>320.09376524584343</v>
      </c>
      <c r="M181" s="98">
        <f t="shared" si="37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32"/>
        <v>171</v>
      </c>
      <c r="C182" s="108">
        <v>39908</v>
      </c>
      <c r="E182" s="107" t="s">
        <v>319</v>
      </c>
      <c r="G182" s="106">
        <f t="shared" si="40"/>
        <v>119936.479202</v>
      </c>
      <c r="H182" s="104">
        <v>5.4</v>
      </c>
      <c r="I182" s="106" t="str">
        <f t="shared" si="33"/>
        <v>P, S, T &amp; D Plant</v>
      </c>
      <c r="J182" s="106">
        <f t="shared" si="34"/>
        <v>67200.553172287066</v>
      </c>
      <c r="K182" s="106">
        <f t="shared" si="35"/>
        <v>51552.313254100649</v>
      </c>
      <c r="L182" s="106">
        <f t="shared" si="36"/>
        <v>1183.6127756122798</v>
      </c>
      <c r="M182" s="98">
        <f t="shared" si="37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32"/>
        <v>172</v>
      </c>
      <c r="C183" s="108">
        <v>39909</v>
      </c>
      <c r="E183" s="107" t="s">
        <v>320</v>
      </c>
      <c r="G183" s="106">
        <v>0</v>
      </c>
      <c r="H183" s="104">
        <v>5.4</v>
      </c>
      <c r="I183" s="106" t="str">
        <f t="shared" si="33"/>
        <v>P, S, T &amp; D Plant</v>
      </c>
      <c r="J183" s="106">
        <f t="shared" si="34"/>
        <v>0</v>
      </c>
      <c r="K183" s="106">
        <f t="shared" si="35"/>
        <v>0</v>
      </c>
      <c r="L183" s="106">
        <f t="shared" si="36"/>
        <v>0</v>
      </c>
      <c r="M183" s="98">
        <f t="shared" si="37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32"/>
        <v>173</v>
      </c>
      <c r="C184" s="108">
        <v>39924</v>
      </c>
      <c r="E184" s="107" t="s">
        <v>321</v>
      </c>
      <c r="G184" s="106">
        <v>0</v>
      </c>
      <c r="H184" s="104">
        <v>5.4</v>
      </c>
      <c r="I184" s="106" t="str">
        <f t="shared" si="33"/>
        <v>P, S, T &amp; D Plant</v>
      </c>
      <c r="J184" s="106">
        <f t="shared" si="34"/>
        <v>0</v>
      </c>
      <c r="K184" s="106">
        <f t="shared" si="35"/>
        <v>0</v>
      </c>
      <c r="L184" s="106">
        <f t="shared" si="36"/>
        <v>0</v>
      </c>
      <c r="M184" s="98">
        <f t="shared" si="37"/>
        <v>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32"/>
        <v>174</v>
      </c>
      <c r="E185" s="107" t="s">
        <v>355</v>
      </c>
      <c r="G185" s="106">
        <f>+O177</f>
        <v>26479.222660000003</v>
      </c>
      <c r="H185" s="104">
        <v>5.4</v>
      </c>
      <c r="I185" s="106" t="str">
        <f t="shared" si="33"/>
        <v>P, S, T &amp; D Plant</v>
      </c>
      <c r="J185" s="106">
        <f t="shared" si="34"/>
        <v>14836.340220786524</v>
      </c>
      <c r="K185" s="106">
        <f t="shared" si="35"/>
        <v>11381.567896405593</v>
      </c>
      <c r="L185" s="106">
        <f t="shared" si="36"/>
        <v>261.3145428078862</v>
      </c>
      <c r="M185" s="98">
        <f>SUM(J185:L185)-G185</f>
        <v>0</v>
      </c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32"/>
        <v>175</v>
      </c>
      <c r="H186" s="104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32"/>
        <v>176</v>
      </c>
      <c r="D187" s="97" t="s">
        <v>149</v>
      </c>
      <c r="G187" s="106">
        <f>SUM(G151:G185)</f>
        <v>229265.5495879974</v>
      </c>
      <c r="H187" s="104"/>
      <c r="I187" s="106"/>
      <c r="J187" s="98">
        <f>SUM(J151:J185)</f>
        <v>128457.76246035511</v>
      </c>
      <c r="K187" s="98">
        <f>SUM(K151:K185)</f>
        <v>98545.242526486458</v>
      </c>
      <c r="L187" s="98">
        <f>SUM(L151:L185)</f>
        <v>2262.5446011558365</v>
      </c>
      <c r="M187" s="98">
        <f>SUM(J187:L187)-G187</f>
        <v>0</v>
      </c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32"/>
        <v>177</v>
      </c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32"/>
        <v>178</v>
      </c>
      <c r="D189" s="97" t="s">
        <v>350</v>
      </c>
      <c r="H189" s="104"/>
      <c r="I189" s="106"/>
      <c r="J189" s="106"/>
      <c r="K189" s="106"/>
      <c r="L189" s="106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32"/>
        <v>179</v>
      </c>
      <c r="H190" s="104"/>
      <c r="I190" s="106"/>
      <c r="J190" s="106"/>
      <c r="K190" s="106"/>
      <c r="L190" s="106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32"/>
        <v>180</v>
      </c>
      <c r="D191" s="97" t="s">
        <v>148</v>
      </c>
      <c r="H191" s="104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32"/>
        <v>181</v>
      </c>
      <c r="H192" s="104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32"/>
        <v>182</v>
      </c>
      <c r="C193" s="97">
        <v>37400</v>
      </c>
      <c r="E193" s="107" t="s">
        <v>115</v>
      </c>
      <c r="G193" s="106">
        <v>0</v>
      </c>
      <c r="H193" s="104">
        <v>5.4</v>
      </c>
      <c r="I193" s="106" t="str">
        <f>VLOOKUP($H193,class,3)</f>
        <v>P, S, T &amp; D Plant</v>
      </c>
      <c r="J193" s="106">
        <f>$G193*VLOOKUP($H193,class,6)</f>
        <v>0</v>
      </c>
      <c r="K193" s="106">
        <f>$G193*VLOOKUP($H193,class,7)</f>
        <v>0</v>
      </c>
      <c r="L193" s="106">
        <f>$G193*VLOOKUP($H193,class,8)</f>
        <v>0</v>
      </c>
      <c r="M193" s="98">
        <f>SUM(J193:L193)-G193</f>
        <v>0</v>
      </c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32"/>
        <v>183</v>
      </c>
      <c r="C194" s="97">
        <v>39000</v>
      </c>
      <c r="E194" s="107" t="s">
        <v>139</v>
      </c>
      <c r="G194" s="106">
        <f>+O194+O195+O197</f>
        <v>125903.21995084707</v>
      </c>
      <c r="H194" s="104">
        <v>5.4</v>
      </c>
      <c r="I194" s="106" t="str">
        <f t="shared" ref="I194:I227" si="41">VLOOKUP($H194,class,3)</f>
        <v>P, S, T &amp; D Plant</v>
      </c>
      <c r="J194" s="106">
        <f t="shared" ref="J194:J227" si="42">$G194*VLOOKUP($H194,class,6)</f>
        <v>70543.725171548678</v>
      </c>
      <c r="K194" s="106">
        <f t="shared" ref="K194:K227" si="43">$G194*VLOOKUP($H194,class,7)</f>
        <v>54116.998245999603</v>
      </c>
      <c r="L194" s="106">
        <f t="shared" ref="L194:L227" si="44">$G194*VLOOKUP($H194,class,8)</f>
        <v>1242.4965332987738</v>
      </c>
      <c r="M194" s="98">
        <f t="shared" ref="M194:M227" si="45">SUM(J194:L194)-G194</f>
        <v>0</v>
      </c>
      <c r="N194" s="110" t="s">
        <v>491</v>
      </c>
      <c r="O194" s="98">
        <v>52123.52845671316</v>
      </c>
      <c r="P194" s="110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si="32"/>
        <v>184</v>
      </c>
      <c r="C195" s="97">
        <v>36602</v>
      </c>
      <c r="E195" s="107" t="s">
        <v>139</v>
      </c>
      <c r="G195" s="106">
        <v>0</v>
      </c>
      <c r="H195" s="104">
        <v>5.4</v>
      </c>
      <c r="I195" s="106" t="str">
        <f t="shared" si="41"/>
        <v>P, S, T &amp; D Plant</v>
      </c>
      <c r="J195" s="106">
        <f t="shared" si="42"/>
        <v>0</v>
      </c>
      <c r="K195" s="106">
        <f t="shared" si="43"/>
        <v>0</v>
      </c>
      <c r="L195" s="106">
        <f t="shared" si="44"/>
        <v>0</v>
      </c>
      <c r="M195" s="98">
        <f t="shared" si="45"/>
        <v>0</v>
      </c>
      <c r="N195" s="110" t="s">
        <v>521</v>
      </c>
      <c r="O195" s="98">
        <v>73763.285669963545</v>
      </c>
      <c r="P195" s="110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32"/>
        <v>185</v>
      </c>
      <c r="C196" s="97">
        <v>37503</v>
      </c>
      <c r="E196" s="107" t="s">
        <v>278</v>
      </c>
      <c r="G196" s="106">
        <v>0</v>
      </c>
      <c r="H196" s="104">
        <v>5.4</v>
      </c>
      <c r="I196" s="106" t="str">
        <f t="shared" si="41"/>
        <v>P, S, T &amp; D Plant</v>
      </c>
      <c r="J196" s="106">
        <f t="shared" si="42"/>
        <v>0</v>
      </c>
      <c r="K196" s="106">
        <f t="shared" si="43"/>
        <v>0</v>
      </c>
      <c r="L196" s="106">
        <f t="shared" si="44"/>
        <v>0</v>
      </c>
      <c r="M196" s="98">
        <f t="shared" si="45"/>
        <v>0</v>
      </c>
      <c r="N196" s="110" t="s">
        <v>495</v>
      </c>
      <c r="O196" s="98">
        <v>488062.85184361791</v>
      </c>
      <c r="P196" s="110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32"/>
        <v>186</v>
      </c>
      <c r="C197" s="97">
        <v>39004</v>
      </c>
      <c r="E197" s="107" t="s">
        <v>293</v>
      </c>
      <c r="G197" s="106">
        <v>0</v>
      </c>
      <c r="H197" s="104">
        <v>5.4</v>
      </c>
      <c r="I197" s="106" t="str">
        <f t="shared" si="41"/>
        <v>P, S, T &amp; D Plant</v>
      </c>
      <c r="J197" s="106">
        <f t="shared" si="42"/>
        <v>0</v>
      </c>
      <c r="K197" s="106">
        <f t="shared" si="43"/>
        <v>0</v>
      </c>
      <c r="L197" s="106">
        <f t="shared" si="44"/>
        <v>0</v>
      </c>
      <c r="M197" s="98">
        <f t="shared" si="45"/>
        <v>0</v>
      </c>
      <c r="N197" s="110" t="s">
        <v>522</v>
      </c>
      <c r="O197" s="98">
        <v>16.405824170361715</v>
      </c>
      <c r="P197" s="110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32"/>
        <v>187</v>
      </c>
      <c r="C198" s="97">
        <v>39009</v>
      </c>
      <c r="E198" s="107" t="s">
        <v>294</v>
      </c>
      <c r="G198" s="106">
        <f>+O196+O198</f>
        <v>488293.87702417345</v>
      </c>
      <c r="H198" s="104">
        <v>5.4</v>
      </c>
      <c r="I198" s="106" t="str">
        <f t="shared" si="41"/>
        <v>P, S, T &amp; D Plant</v>
      </c>
      <c r="J198" s="106">
        <f t="shared" si="42"/>
        <v>273591.64505237527</v>
      </c>
      <c r="K198" s="106">
        <f t="shared" si="43"/>
        <v>209883.42392486805</v>
      </c>
      <c r="L198" s="106">
        <f t="shared" si="44"/>
        <v>4818.8080469301085</v>
      </c>
      <c r="M198" s="98">
        <f t="shared" si="45"/>
        <v>0</v>
      </c>
      <c r="N198" s="110" t="s">
        <v>523</v>
      </c>
      <c r="O198" s="98">
        <v>231.02518055554896</v>
      </c>
      <c r="P198" s="110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32"/>
        <v>188</v>
      </c>
      <c r="C199" s="97">
        <v>39100</v>
      </c>
      <c r="E199" s="107" t="s">
        <v>295</v>
      </c>
      <c r="G199" s="106">
        <f>+O199+O202+O203</f>
        <v>148765.04086208489</v>
      </c>
      <c r="H199" s="104">
        <v>5.4</v>
      </c>
      <c r="I199" s="106" t="str">
        <f t="shared" si="41"/>
        <v>P, S, T &amp; D Plant</v>
      </c>
      <c r="J199" s="106">
        <f t="shared" si="42"/>
        <v>83353.230853080502</v>
      </c>
      <c r="K199" s="106">
        <f t="shared" si="43"/>
        <v>63943.697854133738</v>
      </c>
      <c r="L199" s="106">
        <f t="shared" si="44"/>
        <v>1468.1121548706451</v>
      </c>
      <c r="M199" s="98">
        <f t="shared" si="45"/>
        <v>0</v>
      </c>
      <c r="N199" s="110" t="s">
        <v>496</v>
      </c>
      <c r="O199" s="98">
        <v>139291.02258939002</v>
      </c>
      <c r="P199" s="110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32"/>
        <v>189</v>
      </c>
      <c r="C200" s="97">
        <v>39102</v>
      </c>
      <c r="E200" s="107" t="s">
        <v>296</v>
      </c>
      <c r="G200" s="106">
        <f>+O200</f>
        <v>6.2639791200000003E-2</v>
      </c>
      <c r="H200" s="104">
        <v>5.4</v>
      </c>
      <c r="I200" s="106" t="str">
        <f t="shared" si="41"/>
        <v>P, S, T &amp; D Plant</v>
      </c>
      <c r="J200" s="106">
        <f t="shared" si="42"/>
        <v>3.5097150151847757E-2</v>
      </c>
      <c r="K200" s="106">
        <f t="shared" si="43"/>
        <v>2.6924470016125069E-2</v>
      </c>
      <c r="L200" s="106">
        <f t="shared" si="44"/>
        <v>6.18171032027171E-4</v>
      </c>
      <c r="M200" s="98">
        <f t="shared" si="45"/>
        <v>0</v>
      </c>
      <c r="N200" s="110" t="s">
        <v>524</v>
      </c>
      <c r="O200" s="98">
        <v>6.2639791200000003E-2</v>
      </c>
      <c r="P200" s="110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32"/>
        <v>190</v>
      </c>
      <c r="C201" s="97">
        <v>39103</v>
      </c>
      <c r="E201" s="107" t="s">
        <v>297</v>
      </c>
      <c r="G201" s="106">
        <f>+O201</f>
        <v>2.2371354000000003E-2</v>
      </c>
      <c r="H201" s="104">
        <v>5.4</v>
      </c>
      <c r="I201" s="106" t="str">
        <f t="shared" si="41"/>
        <v>P, S, T &amp; D Plant</v>
      </c>
      <c r="J201" s="106">
        <f t="shared" si="42"/>
        <v>1.2534696482802773E-2</v>
      </c>
      <c r="K201" s="106">
        <f t="shared" si="43"/>
        <v>9.6158821486160978E-3</v>
      </c>
      <c r="L201" s="106">
        <f t="shared" si="44"/>
        <v>2.2077536858113251E-4</v>
      </c>
      <c r="M201" s="98">
        <f t="shared" si="45"/>
        <v>0</v>
      </c>
      <c r="N201" s="110" t="s">
        <v>447</v>
      </c>
      <c r="O201" s="98">
        <v>2.2371354000000003E-2</v>
      </c>
      <c r="P201" s="110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32"/>
        <v>191</v>
      </c>
      <c r="C202" s="97">
        <v>39200</v>
      </c>
      <c r="E202" s="107" t="s">
        <v>298</v>
      </c>
      <c r="G202" s="106">
        <f>+O204</f>
        <v>4638.9883802759841</v>
      </c>
      <c r="H202" s="104">
        <v>5.4</v>
      </c>
      <c r="I202" s="106" t="str">
        <f t="shared" si="41"/>
        <v>P, S, T &amp; D Plant</v>
      </c>
      <c r="J202" s="106">
        <f t="shared" si="42"/>
        <v>2599.230754383856</v>
      </c>
      <c r="K202" s="106">
        <f t="shared" si="43"/>
        <v>1993.9770097747921</v>
      </c>
      <c r="L202" s="106">
        <f t="shared" si="44"/>
        <v>45.78061611733564</v>
      </c>
      <c r="M202" s="98">
        <f t="shared" si="45"/>
        <v>0</v>
      </c>
      <c r="N202" s="110" t="s">
        <v>525</v>
      </c>
      <c r="O202" s="98">
        <v>667.73847290047649</v>
      </c>
      <c r="P202" s="110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32"/>
        <v>192</v>
      </c>
      <c r="C203" s="97">
        <v>39201</v>
      </c>
      <c r="E203" s="107" t="s">
        <v>299</v>
      </c>
      <c r="G203" s="106">
        <v>0</v>
      </c>
      <c r="H203" s="104">
        <v>5.4</v>
      </c>
      <c r="I203" s="106" t="str">
        <f t="shared" si="41"/>
        <v>P, S, T &amp; D Plant</v>
      </c>
      <c r="J203" s="106">
        <f t="shared" si="42"/>
        <v>0</v>
      </c>
      <c r="K203" s="106">
        <f t="shared" si="43"/>
        <v>0</v>
      </c>
      <c r="L203" s="106">
        <f t="shared" si="44"/>
        <v>0</v>
      </c>
      <c r="M203" s="98">
        <f t="shared" si="45"/>
        <v>0</v>
      </c>
      <c r="N203" s="110" t="s">
        <v>467</v>
      </c>
      <c r="O203" s="98">
        <v>8806.2797997943908</v>
      </c>
      <c r="P203" s="110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32"/>
        <v>193</v>
      </c>
      <c r="C204" s="97">
        <v>39202</v>
      </c>
      <c r="E204" s="107" t="s">
        <v>300</v>
      </c>
      <c r="G204" s="106">
        <v>0</v>
      </c>
      <c r="H204" s="104">
        <v>5.4</v>
      </c>
      <c r="I204" s="106" t="str">
        <f t="shared" si="41"/>
        <v>P, S, T &amp; D Plant</v>
      </c>
      <c r="J204" s="106">
        <f t="shared" si="42"/>
        <v>0</v>
      </c>
      <c r="K204" s="106">
        <f t="shared" si="43"/>
        <v>0</v>
      </c>
      <c r="L204" s="106">
        <f t="shared" si="44"/>
        <v>0</v>
      </c>
      <c r="M204" s="98">
        <f t="shared" si="45"/>
        <v>0</v>
      </c>
      <c r="N204" s="110" t="s">
        <v>497</v>
      </c>
      <c r="O204" s="98">
        <v>4638.9883802759841</v>
      </c>
      <c r="P204" s="110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32"/>
        <v>194</v>
      </c>
      <c r="C205" s="97">
        <v>39300</v>
      </c>
      <c r="E205" s="107" t="s">
        <v>186</v>
      </c>
      <c r="G205" s="106">
        <f>+O205</f>
        <v>0</v>
      </c>
      <c r="H205" s="104">
        <v>5.4</v>
      </c>
      <c r="I205" s="106" t="str">
        <f t="shared" si="41"/>
        <v>P, S, T &amp; D Plant</v>
      </c>
      <c r="J205" s="106">
        <f t="shared" si="42"/>
        <v>0</v>
      </c>
      <c r="K205" s="106">
        <f t="shared" si="43"/>
        <v>0</v>
      </c>
      <c r="L205" s="106">
        <f t="shared" si="44"/>
        <v>0</v>
      </c>
      <c r="M205" s="98">
        <f t="shared" si="45"/>
        <v>0</v>
      </c>
      <c r="N205" s="110" t="s">
        <v>526</v>
      </c>
      <c r="O205" s="98">
        <v>0</v>
      </c>
      <c r="P205" s="110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ref="A206:A269" si="46">A205+1</f>
        <v>195</v>
      </c>
      <c r="C206" s="97">
        <v>39400</v>
      </c>
      <c r="E206" s="107" t="s">
        <v>301</v>
      </c>
      <c r="G206" s="106">
        <f>+O206+O207</f>
        <v>2845.272763665791</v>
      </c>
      <c r="H206" s="104">
        <v>5.4</v>
      </c>
      <c r="I206" s="106" t="str">
        <f t="shared" si="41"/>
        <v>P, S, T &amp; D Plant</v>
      </c>
      <c r="J206" s="106">
        <f t="shared" si="42"/>
        <v>1594.2097426618036</v>
      </c>
      <c r="K206" s="106">
        <f t="shared" si="43"/>
        <v>1222.9839810356343</v>
      </c>
      <c r="L206" s="106">
        <f t="shared" si="44"/>
        <v>28.079039968352944</v>
      </c>
      <c r="M206" s="98">
        <f t="shared" si="45"/>
        <v>0</v>
      </c>
      <c r="N206" s="110" t="s">
        <v>499</v>
      </c>
      <c r="O206" s="98">
        <v>2821.575785248891</v>
      </c>
      <c r="P206" s="110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46"/>
        <v>196</v>
      </c>
      <c r="C207" s="108">
        <v>39500</v>
      </c>
      <c r="E207" s="107" t="str">
        <f>+N208</f>
        <v>39500-Laboratory Equipment</v>
      </c>
      <c r="G207" s="106">
        <f>+O208</f>
        <v>0</v>
      </c>
      <c r="H207" s="104">
        <v>5.4</v>
      </c>
      <c r="I207" s="106" t="str">
        <f t="shared" si="41"/>
        <v>P, S, T &amp; D Plant</v>
      </c>
      <c r="J207" s="106">
        <f t="shared" si="42"/>
        <v>0</v>
      </c>
      <c r="K207" s="106">
        <f t="shared" si="43"/>
        <v>0</v>
      </c>
      <c r="L207" s="106">
        <f t="shared" si="44"/>
        <v>0</v>
      </c>
      <c r="M207" s="98">
        <f t="shared" si="45"/>
        <v>0</v>
      </c>
      <c r="N207" s="110" t="s">
        <v>468</v>
      </c>
      <c r="O207" s="98">
        <v>23.696978416899999</v>
      </c>
      <c r="P207" s="110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si="46"/>
        <v>197</v>
      </c>
      <c r="C208" s="97">
        <v>39603</v>
      </c>
      <c r="E208" s="107" t="s">
        <v>303</v>
      </c>
      <c r="G208" s="106">
        <v>0</v>
      </c>
      <c r="H208" s="104">
        <v>5.4</v>
      </c>
      <c r="I208" s="106" t="str">
        <f t="shared" si="41"/>
        <v>P, S, T &amp; D Plant</v>
      </c>
      <c r="J208" s="106">
        <f t="shared" si="42"/>
        <v>0</v>
      </c>
      <c r="K208" s="106">
        <f t="shared" si="43"/>
        <v>0</v>
      </c>
      <c r="L208" s="106">
        <f t="shared" si="44"/>
        <v>0</v>
      </c>
      <c r="M208" s="98">
        <f t="shared" si="45"/>
        <v>0</v>
      </c>
      <c r="N208" s="110" t="s">
        <v>527</v>
      </c>
      <c r="O208" s="98">
        <v>0</v>
      </c>
      <c r="P208" s="110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6"/>
        <v>198</v>
      </c>
      <c r="C209" s="97">
        <v>39604</v>
      </c>
      <c r="E209" s="107" t="s">
        <v>304</v>
      </c>
      <c r="G209" s="106">
        <v>0</v>
      </c>
      <c r="H209" s="104">
        <v>5.4</v>
      </c>
      <c r="I209" s="106" t="str">
        <f t="shared" si="41"/>
        <v>P, S, T &amp; D Plant</v>
      </c>
      <c r="J209" s="106">
        <f t="shared" si="42"/>
        <v>0</v>
      </c>
      <c r="K209" s="106">
        <f t="shared" si="43"/>
        <v>0</v>
      </c>
      <c r="L209" s="106">
        <f t="shared" si="44"/>
        <v>0</v>
      </c>
      <c r="M209" s="98">
        <f t="shared" si="45"/>
        <v>0</v>
      </c>
      <c r="N209" s="110" t="s">
        <v>503</v>
      </c>
      <c r="O209" s="98">
        <v>1322.3393601672733</v>
      </c>
      <c r="P209" s="110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6"/>
        <v>199</v>
      </c>
      <c r="C210" s="97">
        <v>39605</v>
      </c>
      <c r="E210" s="98" t="s">
        <v>305</v>
      </c>
      <c r="G210" s="106">
        <v>0</v>
      </c>
      <c r="H210" s="104">
        <v>5.4</v>
      </c>
      <c r="I210" s="106" t="str">
        <f t="shared" si="41"/>
        <v>P, S, T &amp; D Plant</v>
      </c>
      <c r="J210" s="106">
        <f t="shared" si="42"/>
        <v>0</v>
      </c>
      <c r="K210" s="106">
        <f t="shared" si="43"/>
        <v>0</v>
      </c>
      <c r="L210" s="106">
        <f t="shared" si="44"/>
        <v>0</v>
      </c>
      <c r="M210" s="98">
        <f t="shared" si="45"/>
        <v>0</v>
      </c>
      <c r="N210" s="110" t="s">
        <v>469</v>
      </c>
      <c r="O210" s="98">
        <v>355.4794523185613</v>
      </c>
      <c r="P210" s="110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6"/>
        <v>200</v>
      </c>
      <c r="C211" s="97">
        <v>39700</v>
      </c>
      <c r="E211" s="107" t="s">
        <v>306</v>
      </c>
      <c r="G211" s="106">
        <f>+O209+O210</f>
        <v>1677.8188124858345</v>
      </c>
      <c r="H211" s="104">
        <v>5.4</v>
      </c>
      <c r="I211" s="106" t="str">
        <f t="shared" si="41"/>
        <v>P, S, T &amp; D Plant</v>
      </c>
      <c r="J211" s="106">
        <f t="shared" si="42"/>
        <v>940.0838933417491</v>
      </c>
      <c r="K211" s="106">
        <f t="shared" si="43"/>
        <v>721.17708957601735</v>
      </c>
      <c r="L211" s="106">
        <f t="shared" si="44"/>
        <v>16.55782956806808</v>
      </c>
      <c r="M211" s="98">
        <f t="shared" si="45"/>
        <v>0</v>
      </c>
      <c r="N211" s="110" t="s">
        <v>506</v>
      </c>
      <c r="O211" s="98">
        <v>3351.9785096781993</v>
      </c>
      <c r="P211" s="110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6"/>
        <v>201</v>
      </c>
      <c r="C212" s="97">
        <v>39701</v>
      </c>
      <c r="E212" s="107" t="s">
        <v>307</v>
      </c>
      <c r="G212" s="106">
        <v>0</v>
      </c>
      <c r="H212" s="104">
        <v>5.4</v>
      </c>
      <c r="I212" s="106" t="str">
        <f t="shared" si="41"/>
        <v>P, S, T &amp; D Plant</v>
      </c>
      <c r="J212" s="106">
        <f t="shared" si="42"/>
        <v>0</v>
      </c>
      <c r="K212" s="106">
        <f t="shared" si="43"/>
        <v>0</v>
      </c>
      <c r="L212" s="106">
        <f t="shared" si="44"/>
        <v>0</v>
      </c>
      <c r="M212" s="98">
        <f t="shared" si="45"/>
        <v>0</v>
      </c>
      <c r="N212" s="110" t="s">
        <v>470</v>
      </c>
      <c r="O212" s="98">
        <v>119.45849681103989</v>
      </c>
      <c r="P212" s="110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6"/>
        <v>202</v>
      </c>
      <c r="C213" s="97">
        <v>39702</v>
      </c>
      <c r="E213" s="107" t="s">
        <v>308</v>
      </c>
      <c r="G213" s="106">
        <v>0</v>
      </c>
      <c r="H213" s="104">
        <v>5.4</v>
      </c>
      <c r="I213" s="106" t="str">
        <f t="shared" si="41"/>
        <v>P, S, T &amp; D Plant</v>
      </c>
      <c r="J213" s="106">
        <f t="shared" si="42"/>
        <v>0</v>
      </c>
      <c r="K213" s="106">
        <f t="shared" si="43"/>
        <v>0</v>
      </c>
      <c r="L213" s="106">
        <f t="shared" si="44"/>
        <v>0</v>
      </c>
      <c r="M213" s="98">
        <f t="shared" si="45"/>
        <v>0</v>
      </c>
      <c r="N213" s="110" t="s">
        <v>528</v>
      </c>
      <c r="O213" s="98">
        <v>-2.9828472000000003E-3</v>
      </c>
      <c r="P213" s="110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6"/>
        <v>203</v>
      </c>
      <c r="C214" s="97">
        <v>39705</v>
      </c>
      <c r="E214" s="107" t="s">
        <v>309</v>
      </c>
      <c r="G214" s="106">
        <v>0</v>
      </c>
      <c r="H214" s="104">
        <v>5.4</v>
      </c>
      <c r="I214" s="106" t="str">
        <f t="shared" si="41"/>
        <v>P, S, T &amp; D Plant</v>
      </c>
      <c r="J214" s="106">
        <f t="shared" si="42"/>
        <v>0</v>
      </c>
      <c r="K214" s="106">
        <f t="shared" si="43"/>
        <v>0</v>
      </c>
      <c r="L214" s="106">
        <f t="shared" si="44"/>
        <v>0</v>
      </c>
      <c r="M214" s="98">
        <f t="shared" si="45"/>
        <v>0</v>
      </c>
      <c r="N214" s="114" t="s">
        <v>519</v>
      </c>
      <c r="O214" s="98">
        <v>303586.53122015955</v>
      </c>
      <c r="P214" s="114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6"/>
        <v>204</v>
      </c>
      <c r="C215" s="97">
        <v>39800</v>
      </c>
      <c r="E215" s="107" t="s">
        <v>310</v>
      </c>
      <c r="G215" s="106">
        <f>+O211+O212</f>
        <v>3471.4370064892391</v>
      </c>
      <c r="H215" s="104">
        <v>5.4</v>
      </c>
      <c r="I215" s="106" t="str">
        <f t="shared" si="41"/>
        <v>P, S, T &amp; D Plant</v>
      </c>
      <c r="J215" s="106">
        <f t="shared" si="42"/>
        <v>1945.0503190603504</v>
      </c>
      <c r="K215" s="106">
        <f t="shared" si="43"/>
        <v>1492.1282431427787</v>
      </c>
      <c r="L215" s="106">
        <f t="shared" si="44"/>
        <v>34.258444286110041</v>
      </c>
      <c r="M215" s="98">
        <f t="shared" si="45"/>
        <v>0</v>
      </c>
      <c r="N215" s="110" t="s">
        <v>520</v>
      </c>
      <c r="O215" s="98">
        <v>406526.80660022917</v>
      </c>
      <c r="P215" s="110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6"/>
        <v>205</v>
      </c>
      <c r="C216" s="97">
        <v>39900</v>
      </c>
      <c r="E216" s="107" t="s">
        <v>311</v>
      </c>
      <c r="G216" s="106">
        <f>+O213</f>
        <v>-2.9828472000000003E-3</v>
      </c>
      <c r="H216" s="104">
        <v>5.4</v>
      </c>
      <c r="I216" s="106" t="str">
        <f t="shared" si="41"/>
        <v>P, S, T &amp; D Plant</v>
      </c>
      <c r="J216" s="106">
        <f t="shared" si="42"/>
        <v>-1.671292864373703E-3</v>
      </c>
      <c r="K216" s="106">
        <f t="shared" si="43"/>
        <v>-1.2821176198154797E-3</v>
      </c>
      <c r="L216" s="106">
        <f t="shared" si="44"/>
        <v>-2.9436715810817667E-5</v>
      </c>
      <c r="M216" s="98">
        <f t="shared" si="45"/>
        <v>0</v>
      </c>
      <c r="N216" s="110" t="s">
        <v>509</v>
      </c>
      <c r="O216" s="98">
        <v>64890.249862121593</v>
      </c>
      <c r="P216" s="110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6"/>
        <v>206</v>
      </c>
      <c r="C217" s="97">
        <v>39901</v>
      </c>
      <c r="E217" s="107" t="s">
        <v>312</v>
      </c>
      <c r="G217" s="106">
        <f>+O214+O223+O229</f>
        <v>362953.97832951538</v>
      </c>
      <c r="H217" s="104">
        <v>5.4</v>
      </c>
      <c r="I217" s="106" t="str">
        <f t="shared" si="41"/>
        <v>P, S, T &amp; D Plant</v>
      </c>
      <c r="J217" s="106">
        <f t="shared" si="42"/>
        <v>203363.5494564276</v>
      </c>
      <c r="K217" s="106">
        <f t="shared" si="43"/>
        <v>156008.5581314381</v>
      </c>
      <c r="L217" s="106">
        <f t="shared" si="44"/>
        <v>3581.8707416496618</v>
      </c>
      <c r="M217" s="98">
        <f t="shared" si="45"/>
        <v>0</v>
      </c>
      <c r="N217" s="110" t="s">
        <v>529</v>
      </c>
      <c r="O217" s="98">
        <v>0</v>
      </c>
      <c r="P217" s="110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6"/>
        <v>207</v>
      </c>
      <c r="C218" s="97">
        <v>39902</v>
      </c>
      <c r="E218" s="107" t="s">
        <v>313</v>
      </c>
      <c r="G218" s="106">
        <f>+O215+O224+O230</f>
        <v>540487.68350635958</v>
      </c>
      <c r="H218" s="104">
        <v>5.4</v>
      </c>
      <c r="I218" s="106" t="str">
        <f t="shared" si="41"/>
        <v>P, S, T &amp; D Plant</v>
      </c>
      <c r="J218" s="106">
        <f t="shared" si="42"/>
        <v>302835.89743586298</v>
      </c>
      <c r="K218" s="106">
        <f t="shared" si="43"/>
        <v>232317.89490147398</v>
      </c>
      <c r="L218" s="106">
        <f t="shared" si="44"/>
        <v>5333.8911690226269</v>
      </c>
      <c r="M218" s="98">
        <f t="shared" si="45"/>
        <v>0</v>
      </c>
      <c r="N218" s="110" t="s">
        <v>530</v>
      </c>
      <c r="O218" s="98">
        <v>0</v>
      </c>
      <c r="P218" s="110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6"/>
        <v>208</v>
      </c>
      <c r="C219" s="97">
        <v>39903</v>
      </c>
      <c r="E219" s="107" t="s">
        <v>314</v>
      </c>
      <c r="G219" s="106">
        <f t="shared" ref="G219" si="47">+O216+O225</f>
        <v>68930.28859897895</v>
      </c>
      <c r="H219" s="104">
        <v>5.4</v>
      </c>
      <c r="I219" s="106" t="str">
        <f t="shared" si="41"/>
        <v>P, S, T &amp; D Plant</v>
      </c>
      <c r="J219" s="106">
        <f t="shared" si="42"/>
        <v>38621.723390555679</v>
      </c>
      <c r="K219" s="106">
        <f t="shared" si="43"/>
        <v>29628.315373216894</v>
      </c>
      <c r="L219" s="106">
        <f t="shared" si="44"/>
        <v>680.24983520637204</v>
      </c>
      <c r="M219" s="98">
        <f t="shared" si="45"/>
        <v>0</v>
      </c>
      <c r="N219" s="110" t="s">
        <v>510</v>
      </c>
      <c r="O219" s="98">
        <v>28025.256839089398</v>
      </c>
      <c r="P219" s="110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6"/>
        <v>209</v>
      </c>
      <c r="C220" s="97">
        <v>39904</v>
      </c>
      <c r="E220" s="107" t="s">
        <v>315</v>
      </c>
      <c r="G220" s="106">
        <f>+O217</f>
        <v>0</v>
      </c>
      <c r="H220" s="104">
        <v>5.4</v>
      </c>
      <c r="I220" s="106" t="str">
        <f t="shared" si="41"/>
        <v>P, S, T &amp; D Plant</v>
      </c>
      <c r="J220" s="106">
        <f t="shared" si="42"/>
        <v>0</v>
      </c>
      <c r="K220" s="106">
        <f t="shared" si="43"/>
        <v>0</v>
      </c>
      <c r="L220" s="106">
        <f t="shared" si="44"/>
        <v>0</v>
      </c>
      <c r="M220" s="98">
        <f t="shared" si="45"/>
        <v>0</v>
      </c>
      <c r="N220" s="110" t="s">
        <v>511</v>
      </c>
      <c r="O220" s="98">
        <v>14805.628932429612</v>
      </c>
      <c r="P220" s="110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6"/>
        <v>210</v>
      </c>
      <c r="C221" s="97">
        <v>39905</v>
      </c>
      <c r="E221" s="107" t="s">
        <v>316</v>
      </c>
      <c r="G221" s="106">
        <f>+O218</f>
        <v>0</v>
      </c>
      <c r="H221" s="104">
        <v>5.4</v>
      </c>
      <c r="I221" s="106" t="str">
        <f t="shared" si="41"/>
        <v>P, S, T &amp; D Plant</v>
      </c>
      <c r="J221" s="106">
        <f t="shared" si="42"/>
        <v>0</v>
      </c>
      <c r="K221" s="106">
        <f t="shared" si="43"/>
        <v>0</v>
      </c>
      <c r="L221" s="106">
        <f t="shared" si="44"/>
        <v>0</v>
      </c>
      <c r="M221" s="98">
        <f t="shared" si="45"/>
        <v>0</v>
      </c>
      <c r="N221" s="110" t="s">
        <v>512</v>
      </c>
      <c r="O221" s="98">
        <v>2401368.364928544</v>
      </c>
      <c r="P221" s="110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6"/>
        <v>211</v>
      </c>
      <c r="C222" s="97">
        <v>39906</v>
      </c>
      <c r="E222" s="107" t="s">
        <v>317</v>
      </c>
      <c r="G222" s="106">
        <f>+O219+O227</f>
        <v>39802.078875135499</v>
      </c>
      <c r="H222" s="104">
        <v>5.4</v>
      </c>
      <c r="I222" s="106" t="str">
        <f t="shared" si="41"/>
        <v>P, S, T &amp; D Plant</v>
      </c>
      <c r="J222" s="106">
        <f t="shared" si="42"/>
        <v>22301.152540181494</v>
      </c>
      <c r="K222" s="106">
        <f t="shared" si="43"/>
        <v>17108.133004968106</v>
      </c>
      <c r="L222" s="106">
        <f t="shared" si="44"/>
        <v>392.79332998589837</v>
      </c>
      <c r="M222" s="98">
        <f t="shared" si="45"/>
        <v>0</v>
      </c>
      <c r="N222" s="110" t="s">
        <v>531</v>
      </c>
      <c r="O222" s="98">
        <v>0</v>
      </c>
      <c r="P222" s="110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6"/>
        <v>212</v>
      </c>
      <c r="C223" s="97">
        <v>39907</v>
      </c>
      <c r="E223" s="107" t="s">
        <v>318</v>
      </c>
      <c r="G223" s="106">
        <f>+O220</f>
        <v>14805.628932429612</v>
      </c>
      <c r="H223" s="104">
        <v>5.4</v>
      </c>
      <c r="I223" s="106" t="str">
        <f t="shared" si="41"/>
        <v>P, S, T &amp; D Plant</v>
      </c>
      <c r="J223" s="106">
        <f t="shared" si="42"/>
        <v>8295.6116516241436</v>
      </c>
      <c r="K223" s="106">
        <f t="shared" si="43"/>
        <v>6363.9055083739631</v>
      </c>
      <c r="L223" s="106">
        <f t="shared" si="44"/>
        <v>146.11177243150445</v>
      </c>
      <c r="M223" s="98">
        <f t="shared" si="45"/>
        <v>0</v>
      </c>
      <c r="N223" s="110" t="s">
        <v>471</v>
      </c>
      <c r="O223" s="98">
        <v>51392.770464552246</v>
      </c>
      <c r="P223" s="110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6"/>
        <v>213</v>
      </c>
      <c r="C224" s="97">
        <v>39908</v>
      </c>
      <c r="E224" s="107" t="s">
        <v>319</v>
      </c>
      <c r="G224" s="106">
        <f>+O222</f>
        <v>0</v>
      </c>
      <c r="H224" s="104">
        <v>5.4</v>
      </c>
      <c r="I224" s="106" t="str">
        <f t="shared" si="41"/>
        <v>P, S, T &amp; D Plant</v>
      </c>
      <c r="J224" s="106">
        <f t="shared" si="42"/>
        <v>0</v>
      </c>
      <c r="K224" s="106">
        <f t="shared" si="43"/>
        <v>0</v>
      </c>
      <c r="L224" s="106">
        <f t="shared" si="44"/>
        <v>0</v>
      </c>
      <c r="M224" s="98">
        <f t="shared" si="45"/>
        <v>0</v>
      </c>
      <c r="N224" s="110" t="s">
        <v>472</v>
      </c>
      <c r="O224" s="98">
        <v>121577.20655547715</v>
      </c>
      <c r="P224" s="110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6"/>
        <v>214</v>
      </c>
      <c r="C225" s="97">
        <v>39909</v>
      </c>
      <c r="E225" s="107" t="s">
        <v>320</v>
      </c>
      <c r="G225" s="106">
        <f>+O221+O228+O231</f>
        <v>3872104.9143351652</v>
      </c>
      <c r="H225" s="104">
        <v>5.4</v>
      </c>
      <c r="I225" s="106" t="str">
        <f t="shared" si="41"/>
        <v>P, S, T &amp; D Plant</v>
      </c>
      <c r="J225" s="106">
        <f t="shared" si="42"/>
        <v>2169545.028466329</v>
      </c>
      <c r="K225" s="106">
        <f t="shared" si="43"/>
        <v>1664347.3847548151</v>
      </c>
      <c r="L225" s="106">
        <f t="shared" si="44"/>
        <v>38212.501114021106</v>
      </c>
      <c r="M225" s="98">
        <f>SUM(J225:L225)-G225</f>
        <v>0</v>
      </c>
      <c r="N225" s="110" t="s">
        <v>473</v>
      </c>
      <c r="O225" s="98">
        <v>4040.0387368573588</v>
      </c>
      <c r="P225" s="110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6"/>
        <v>215</v>
      </c>
      <c r="C226" s="97">
        <v>39924</v>
      </c>
      <c r="E226" s="107" t="s">
        <v>321</v>
      </c>
      <c r="G226" s="106">
        <f>+O226</f>
        <v>0</v>
      </c>
      <c r="H226" s="104">
        <v>5.4</v>
      </c>
      <c r="I226" s="106" t="str">
        <f t="shared" si="41"/>
        <v>P, S, T &amp; D Plant</v>
      </c>
      <c r="J226" s="106">
        <f t="shared" si="42"/>
        <v>0</v>
      </c>
      <c r="K226" s="106">
        <f t="shared" si="43"/>
        <v>0</v>
      </c>
      <c r="L226" s="106">
        <f t="shared" si="44"/>
        <v>0</v>
      </c>
      <c r="M226" s="98">
        <f t="shared" si="45"/>
        <v>0</v>
      </c>
      <c r="N226" s="110" t="s">
        <v>444</v>
      </c>
      <c r="O226" s="98">
        <v>0</v>
      </c>
      <c r="P226" s="110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6"/>
        <v>216</v>
      </c>
      <c r="C227" s="103"/>
      <c r="E227" s="107" t="s">
        <v>355</v>
      </c>
      <c r="G227" s="106">
        <f>+O232</f>
        <v>0</v>
      </c>
      <c r="H227" s="104">
        <v>5.4</v>
      </c>
      <c r="I227" s="106" t="str">
        <f t="shared" si="41"/>
        <v>P, S, T &amp; D Plant</v>
      </c>
      <c r="J227" s="106">
        <f t="shared" si="42"/>
        <v>0</v>
      </c>
      <c r="K227" s="106">
        <f t="shared" si="43"/>
        <v>0</v>
      </c>
      <c r="L227" s="106">
        <f t="shared" si="44"/>
        <v>0</v>
      </c>
      <c r="M227" s="98">
        <f t="shared" si="45"/>
        <v>0</v>
      </c>
      <c r="N227" s="110" t="s">
        <v>474</v>
      </c>
      <c r="O227" s="98">
        <v>11776.822036046102</v>
      </c>
      <c r="P227" s="110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6"/>
        <v>217</v>
      </c>
      <c r="H228" s="104"/>
      <c r="I228" s="98"/>
      <c r="J228" s="98"/>
      <c r="K228" s="98"/>
      <c r="L228" s="98"/>
      <c r="M228" s="98"/>
      <c r="N228" s="110" t="s">
        <v>475</v>
      </c>
      <c r="O228" s="98">
        <v>1064010.5472413935</v>
      </c>
      <c r="P228" s="110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6"/>
        <v>218</v>
      </c>
      <c r="D229" s="97" t="s">
        <v>149</v>
      </c>
      <c r="G229" s="106">
        <f>SUM(G193:G227)</f>
        <v>5674680.3094059043</v>
      </c>
      <c r="H229" s="104"/>
      <c r="I229" s="106"/>
      <c r="J229" s="98">
        <f>SUM(J193:J227)</f>
        <v>3179530.184687987</v>
      </c>
      <c r="K229" s="98">
        <f>SUM(K193:K227)</f>
        <v>2439148.6132810512</v>
      </c>
      <c r="L229" s="98">
        <f>SUM(L193:L227)</f>
        <v>56001.511436866247</v>
      </c>
      <c r="M229" s="98">
        <f>SUM(J229:L229)-G229</f>
        <v>0</v>
      </c>
      <c r="N229" s="110" t="s">
        <v>476</v>
      </c>
      <c r="O229" s="98">
        <v>7974.6766448035332</v>
      </c>
      <c r="P229" s="110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6"/>
        <v>219</v>
      </c>
      <c r="H230" s="104"/>
      <c r="I230" s="106"/>
      <c r="J230" s="106"/>
      <c r="K230" s="106"/>
      <c r="L230" s="106"/>
      <c r="M230" s="98"/>
      <c r="N230" s="110" t="s">
        <v>477</v>
      </c>
      <c r="O230" s="98">
        <v>12383.670350653221</v>
      </c>
      <c r="P230" s="110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6"/>
        <v>220</v>
      </c>
      <c r="D231" s="97" t="s">
        <v>352</v>
      </c>
      <c r="H231" s="104"/>
      <c r="I231" s="106"/>
      <c r="J231" s="106"/>
      <c r="K231" s="106"/>
      <c r="L231" s="106"/>
      <c r="M231" s="98"/>
      <c r="N231" s="110" t="s">
        <v>478</v>
      </c>
      <c r="O231" s="98">
        <v>406726.00216522784</v>
      </c>
      <c r="P231" s="110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6"/>
        <v>221</v>
      </c>
      <c r="H232" s="104"/>
      <c r="I232" s="106"/>
      <c r="J232" s="106"/>
      <c r="K232" s="106"/>
      <c r="L232" s="106"/>
      <c r="M232" s="98"/>
      <c r="N232" s="110" t="s">
        <v>355</v>
      </c>
      <c r="O232" s="98">
        <v>0</v>
      </c>
      <c r="P232" s="110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6"/>
        <v>222</v>
      </c>
      <c r="D233" s="97" t="s">
        <v>148</v>
      </c>
      <c r="H233" s="104"/>
      <c r="I233" s="98"/>
      <c r="J233" s="98"/>
      <c r="K233" s="98"/>
      <c r="L233" s="98"/>
      <c r="M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6"/>
        <v>223</v>
      </c>
      <c r="H234" s="104"/>
      <c r="I234" s="98"/>
      <c r="J234" s="98"/>
      <c r="K234" s="98"/>
      <c r="L234" s="98"/>
      <c r="M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6"/>
        <v>224</v>
      </c>
      <c r="C235" s="97">
        <v>37400</v>
      </c>
      <c r="E235" s="107" t="s">
        <v>115</v>
      </c>
      <c r="G235" s="106">
        <v>0</v>
      </c>
      <c r="H235" s="104">
        <v>5.4</v>
      </c>
      <c r="I235" s="106" t="str">
        <f>VLOOKUP($H235,class,3)</f>
        <v>P, S, T &amp; D Plant</v>
      </c>
      <c r="J235" s="106">
        <f>$G235*VLOOKUP($H235,class,6)</f>
        <v>0</v>
      </c>
      <c r="K235" s="106">
        <f>$G235*VLOOKUP($H235,class,7)</f>
        <v>0</v>
      </c>
      <c r="L235" s="106">
        <f>$G235*VLOOKUP($H235,class,8)</f>
        <v>0</v>
      </c>
      <c r="M235" s="98">
        <f>SUM(J235:L235)-G235</f>
        <v>0</v>
      </c>
      <c r="N235" s="98" t="s">
        <v>532</v>
      </c>
      <c r="O235" s="98">
        <v>0</v>
      </c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6"/>
        <v>225</v>
      </c>
      <c r="C236" s="97">
        <v>39001</v>
      </c>
      <c r="E236" s="107" t="s">
        <v>291</v>
      </c>
      <c r="G236" s="106">
        <v>0</v>
      </c>
      <c r="H236" s="104">
        <v>5.4</v>
      </c>
      <c r="I236" s="106" t="str">
        <f t="shared" ref="I236:I269" si="48">VLOOKUP($H236,class,3)</f>
        <v>P, S, T &amp; D Plant</v>
      </c>
      <c r="J236" s="106">
        <f t="shared" ref="J236:J269" si="49">$G236*VLOOKUP($H236,class,6)</f>
        <v>0</v>
      </c>
      <c r="K236" s="106">
        <f t="shared" ref="K236:K269" si="50">$G236*VLOOKUP($H236,class,7)</f>
        <v>0</v>
      </c>
      <c r="L236" s="106">
        <f t="shared" ref="L236:L269" si="51">$G236*VLOOKUP($H236,class,8)</f>
        <v>0</v>
      </c>
      <c r="M236" s="98">
        <f t="shared" ref="M236:M269" si="52">SUM(J236:L236)-G236</f>
        <v>0</v>
      </c>
      <c r="N236" s="98" t="s">
        <v>533</v>
      </c>
      <c r="O236" s="98">
        <v>0</v>
      </c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6"/>
        <v>226</v>
      </c>
      <c r="C237" s="97">
        <v>36602</v>
      </c>
      <c r="E237" s="107" t="s">
        <v>139</v>
      </c>
      <c r="G237" s="106">
        <f>+O237+O239</f>
        <v>297392.30630882352</v>
      </c>
      <c r="H237" s="104">
        <v>5.4</v>
      </c>
      <c r="I237" s="106" t="str">
        <f t="shared" si="48"/>
        <v>P, S, T &amp; D Plant</v>
      </c>
      <c r="J237" s="106">
        <f t="shared" si="49"/>
        <v>166629.26597566757</v>
      </c>
      <c r="K237" s="106">
        <f t="shared" si="50"/>
        <v>127828.1756826514</v>
      </c>
      <c r="L237" s="106">
        <f t="shared" si="51"/>
        <v>2934.8646505045499</v>
      </c>
      <c r="M237" s="98">
        <f t="shared" si="52"/>
        <v>0</v>
      </c>
      <c r="N237" s="98" t="s">
        <v>491</v>
      </c>
      <c r="O237" s="98">
        <v>190240.90682739005</v>
      </c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6"/>
        <v>227</v>
      </c>
      <c r="C238" s="97">
        <v>37503</v>
      </c>
      <c r="E238" s="107" t="s">
        <v>278</v>
      </c>
      <c r="G238" s="106">
        <v>0</v>
      </c>
      <c r="H238" s="104">
        <v>5.4</v>
      </c>
      <c r="I238" s="106" t="str">
        <f t="shared" si="48"/>
        <v>P, S, T &amp; D Plant</v>
      </c>
      <c r="J238" s="106">
        <f t="shared" si="49"/>
        <v>0</v>
      </c>
      <c r="K238" s="106">
        <f t="shared" si="50"/>
        <v>0</v>
      </c>
      <c r="L238" s="106">
        <f t="shared" si="51"/>
        <v>0</v>
      </c>
      <c r="M238" s="98">
        <f t="shared" si="52"/>
        <v>0</v>
      </c>
      <c r="N238" s="98" t="s">
        <v>495</v>
      </c>
      <c r="O238" s="98">
        <v>116143.56175660611</v>
      </c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6"/>
        <v>228</v>
      </c>
      <c r="C239" s="97">
        <v>39004</v>
      </c>
      <c r="E239" s="107" t="s">
        <v>293</v>
      </c>
      <c r="G239" s="106">
        <v>0</v>
      </c>
      <c r="H239" s="104">
        <v>5.4</v>
      </c>
      <c r="I239" s="106" t="str">
        <f t="shared" si="48"/>
        <v>P, S, T &amp; D Plant</v>
      </c>
      <c r="J239" s="106">
        <f t="shared" si="49"/>
        <v>0</v>
      </c>
      <c r="K239" s="106">
        <f t="shared" si="50"/>
        <v>0</v>
      </c>
      <c r="L239" s="106">
        <f t="shared" si="51"/>
        <v>0</v>
      </c>
      <c r="M239" s="98">
        <f t="shared" si="52"/>
        <v>0</v>
      </c>
      <c r="N239" s="98" t="s">
        <v>534</v>
      </c>
      <c r="O239" s="98">
        <v>107151.39948143344</v>
      </c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si="46"/>
        <v>229</v>
      </c>
      <c r="C240" s="97">
        <v>39009</v>
      </c>
      <c r="E240" s="107" t="s">
        <v>294</v>
      </c>
      <c r="G240" s="106">
        <f>+O238</f>
        <v>116143.56175660611</v>
      </c>
      <c r="H240" s="104">
        <v>5.4</v>
      </c>
      <c r="I240" s="106" t="str">
        <f t="shared" si="48"/>
        <v>P, S, T &amp; D Plant</v>
      </c>
      <c r="J240" s="106">
        <f t="shared" si="49"/>
        <v>65075.376977661566</v>
      </c>
      <c r="K240" s="106">
        <f t="shared" si="50"/>
        <v>49922.00302994802</v>
      </c>
      <c r="L240" s="106">
        <f t="shared" si="51"/>
        <v>1146.1817489965174</v>
      </c>
      <c r="M240" s="98">
        <f t="shared" si="52"/>
        <v>0</v>
      </c>
      <c r="N240" s="98" t="s">
        <v>496</v>
      </c>
      <c r="O240" s="98">
        <v>70681.784591240197</v>
      </c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46"/>
        <v>230</v>
      </c>
      <c r="C241" s="97">
        <v>39100</v>
      </c>
      <c r="E241" s="107" t="s">
        <v>295</v>
      </c>
      <c r="G241" s="106">
        <f>+O240+O244</f>
        <v>73902.696418427178</v>
      </c>
      <c r="H241" s="104">
        <v>5.4</v>
      </c>
      <c r="I241" s="106" t="str">
        <f t="shared" si="48"/>
        <v>P, S, T &amp; D Plant</v>
      </c>
      <c r="J241" s="106">
        <f t="shared" si="49"/>
        <v>41407.769456676608</v>
      </c>
      <c r="K241" s="106">
        <f t="shared" si="50"/>
        <v>31765.60610611895</v>
      </c>
      <c r="L241" s="106">
        <f t="shared" si="51"/>
        <v>729.32085563161718</v>
      </c>
      <c r="M241" s="98">
        <f t="shared" si="52"/>
        <v>0</v>
      </c>
      <c r="N241" s="98" t="s">
        <v>480</v>
      </c>
      <c r="O241" s="98">
        <v>0</v>
      </c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46"/>
        <v>231</v>
      </c>
      <c r="C242" s="97">
        <v>39102</v>
      </c>
      <c r="E242" s="107" t="s">
        <v>296</v>
      </c>
      <c r="G242" s="106">
        <v>0</v>
      </c>
      <c r="H242" s="104">
        <v>5.4</v>
      </c>
      <c r="I242" s="106" t="str">
        <f t="shared" si="48"/>
        <v>P, S, T &amp; D Plant</v>
      </c>
      <c r="J242" s="106">
        <f t="shared" si="49"/>
        <v>0</v>
      </c>
      <c r="K242" s="106">
        <f t="shared" si="50"/>
        <v>0</v>
      </c>
      <c r="L242" s="106">
        <f t="shared" si="51"/>
        <v>0</v>
      </c>
      <c r="M242" s="98">
        <f t="shared" si="52"/>
        <v>0</v>
      </c>
      <c r="N242" s="98" t="s">
        <v>481</v>
      </c>
      <c r="O242" s="98">
        <v>0</v>
      </c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46"/>
        <v>232</v>
      </c>
      <c r="C243" s="97">
        <v>39103</v>
      </c>
      <c r="E243" s="107" t="s">
        <v>297</v>
      </c>
      <c r="G243" s="106">
        <f>+O243</f>
        <v>0</v>
      </c>
      <c r="H243" s="104">
        <v>5.4</v>
      </c>
      <c r="I243" s="106" t="str">
        <f t="shared" si="48"/>
        <v>P, S, T &amp; D Plant</v>
      </c>
      <c r="J243" s="106">
        <f t="shared" si="49"/>
        <v>0</v>
      </c>
      <c r="K243" s="106">
        <f t="shared" si="50"/>
        <v>0</v>
      </c>
      <c r="L243" s="106">
        <f t="shared" si="51"/>
        <v>0</v>
      </c>
      <c r="M243" s="98">
        <f t="shared" si="52"/>
        <v>0</v>
      </c>
      <c r="N243" s="98" t="s">
        <v>447</v>
      </c>
      <c r="O243" s="98">
        <v>0</v>
      </c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46"/>
        <v>233</v>
      </c>
      <c r="C244" s="97">
        <v>39200</v>
      </c>
      <c r="E244" s="107" t="s">
        <v>298</v>
      </c>
      <c r="G244" s="106">
        <f>+O245</f>
        <v>2396.7536650825059</v>
      </c>
      <c r="H244" s="104">
        <v>5.4</v>
      </c>
      <c r="I244" s="106" t="str">
        <f t="shared" si="48"/>
        <v>P, S, T &amp; D Plant</v>
      </c>
      <c r="J244" s="106">
        <f t="shared" si="49"/>
        <v>1342.9039536835517</v>
      </c>
      <c r="K244" s="106">
        <f t="shared" si="50"/>
        <v>1030.1969555663493</v>
      </c>
      <c r="L244" s="106">
        <f t="shared" si="51"/>
        <v>23.652755832604964</v>
      </c>
      <c r="M244" s="98">
        <f t="shared" si="52"/>
        <v>0</v>
      </c>
      <c r="N244" s="98" t="s">
        <v>482</v>
      </c>
      <c r="O244" s="98">
        <v>3220.9118271869852</v>
      </c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46"/>
        <v>234</v>
      </c>
      <c r="C245" s="97">
        <v>39201</v>
      </c>
      <c r="E245" s="107" t="s">
        <v>299</v>
      </c>
      <c r="G245" s="106">
        <v>0</v>
      </c>
      <c r="H245" s="104">
        <v>5.4</v>
      </c>
      <c r="I245" s="106" t="str">
        <f t="shared" si="48"/>
        <v>P, S, T &amp; D Plant</v>
      </c>
      <c r="J245" s="106">
        <f t="shared" si="49"/>
        <v>0</v>
      </c>
      <c r="K245" s="106">
        <f t="shared" si="50"/>
        <v>0</v>
      </c>
      <c r="L245" s="106">
        <f t="shared" si="51"/>
        <v>0</v>
      </c>
      <c r="M245" s="98">
        <f t="shared" si="52"/>
        <v>0</v>
      </c>
      <c r="N245" s="98" t="s">
        <v>483</v>
      </c>
      <c r="O245" s="98">
        <v>2396.7536650825059</v>
      </c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46"/>
        <v>235</v>
      </c>
      <c r="C246" s="97">
        <v>39202</v>
      </c>
      <c r="E246" s="107" t="s">
        <v>300</v>
      </c>
      <c r="G246" s="106">
        <v>0</v>
      </c>
      <c r="H246" s="104">
        <v>5.4</v>
      </c>
      <c r="I246" s="106" t="str">
        <f t="shared" si="48"/>
        <v>P, S, T &amp; D Plant</v>
      </c>
      <c r="J246" s="106">
        <f t="shared" si="49"/>
        <v>0</v>
      </c>
      <c r="K246" s="106">
        <f t="shared" si="50"/>
        <v>0</v>
      </c>
      <c r="L246" s="106">
        <f t="shared" si="51"/>
        <v>0</v>
      </c>
      <c r="M246" s="98">
        <f t="shared" si="52"/>
        <v>0</v>
      </c>
      <c r="N246" s="98" t="s">
        <v>484</v>
      </c>
      <c r="O246" s="98">
        <v>7267.3651568998985</v>
      </c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46"/>
        <v>236</v>
      </c>
      <c r="C247" s="97">
        <v>39300</v>
      </c>
      <c r="E247" s="107" t="s">
        <v>186</v>
      </c>
      <c r="G247" s="106">
        <v>0</v>
      </c>
      <c r="H247" s="104">
        <v>5.4</v>
      </c>
      <c r="I247" s="106" t="str">
        <f t="shared" si="48"/>
        <v>P, S, T &amp; D Plant</v>
      </c>
      <c r="J247" s="106">
        <f t="shared" si="49"/>
        <v>0</v>
      </c>
      <c r="K247" s="106">
        <f t="shared" si="50"/>
        <v>0</v>
      </c>
      <c r="L247" s="106">
        <f t="shared" si="51"/>
        <v>0</v>
      </c>
      <c r="M247" s="98">
        <f t="shared" si="52"/>
        <v>0</v>
      </c>
      <c r="N247" s="98" t="s">
        <v>485</v>
      </c>
      <c r="O247" s="98">
        <v>588.67424152852936</v>
      </c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46"/>
        <v>237</v>
      </c>
      <c r="C248" s="97">
        <v>39400</v>
      </c>
      <c r="E248" s="107" t="s">
        <v>301</v>
      </c>
      <c r="G248" s="106">
        <f>+O246</f>
        <v>7267.3651568998985</v>
      </c>
      <c r="H248" s="104">
        <v>5.4</v>
      </c>
      <c r="I248" s="106" t="str">
        <f t="shared" si="48"/>
        <v>P, S, T &amp; D Plant</v>
      </c>
      <c r="J248" s="106">
        <f t="shared" si="49"/>
        <v>4071.9134153183827</v>
      </c>
      <c r="K248" s="106">
        <f t="shared" si="50"/>
        <v>3123.7325590444079</v>
      </c>
      <c r="L248" s="106">
        <f t="shared" si="51"/>
        <v>71.719182537107713</v>
      </c>
      <c r="M248" s="98">
        <f t="shared" si="52"/>
        <v>0</v>
      </c>
      <c r="N248" s="98" t="s">
        <v>503</v>
      </c>
      <c r="O248" s="98">
        <v>82118.852502168316</v>
      </c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46"/>
        <v>238</v>
      </c>
      <c r="C249" s="97">
        <v>39500</v>
      </c>
      <c r="E249" s="107" t="s">
        <v>443</v>
      </c>
      <c r="G249" s="106">
        <f>+O247</f>
        <v>588.67424152852936</v>
      </c>
      <c r="H249" s="104">
        <v>5.4</v>
      </c>
      <c r="I249" s="106" t="str">
        <f t="shared" si="48"/>
        <v>P, S, T &amp; D Plant</v>
      </c>
      <c r="J249" s="106">
        <f t="shared" si="49"/>
        <v>329.8348837001214</v>
      </c>
      <c r="K249" s="106">
        <f t="shared" si="50"/>
        <v>253.029929724607</v>
      </c>
      <c r="L249" s="106">
        <f t="shared" si="51"/>
        <v>5.8094281038009443</v>
      </c>
      <c r="M249" s="98">
        <f t="shared" si="52"/>
        <v>0</v>
      </c>
      <c r="N249" s="98" t="s">
        <v>535</v>
      </c>
      <c r="O249" s="98">
        <v>5555.0234954375237</v>
      </c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46"/>
        <v>239</v>
      </c>
      <c r="C250" s="97">
        <v>39603</v>
      </c>
      <c r="E250" s="107" t="s">
        <v>303</v>
      </c>
      <c r="G250" s="106">
        <v>0</v>
      </c>
      <c r="H250" s="104">
        <v>5.4</v>
      </c>
      <c r="I250" s="106" t="str">
        <f t="shared" si="48"/>
        <v>P, S, T &amp; D Plant</v>
      </c>
      <c r="J250" s="106">
        <f t="shared" si="49"/>
        <v>0</v>
      </c>
      <c r="K250" s="106">
        <f t="shared" si="50"/>
        <v>0</v>
      </c>
      <c r="L250" s="106">
        <f t="shared" si="51"/>
        <v>0</v>
      </c>
      <c r="M250" s="98">
        <f t="shared" si="52"/>
        <v>0</v>
      </c>
      <c r="N250" s="98" t="s">
        <v>506</v>
      </c>
      <c r="O250" s="98">
        <v>1265.7763211046779</v>
      </c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46"/>
        <v>240</v>
      </c>
      <c r="C251" s="97">
        <v>39604</v>
      </c>
      <c r="E251" s="107" t="s">
        <v>304</v>
      </c>
      <c r="G251" s="106">
        <v>0</v>
      </c>
      <c r="H251" s="104">
        <v>5.4</v>
      </c>
      <c r="I251" s="106" t="str">
        <f t="shared" si="48"/>
        <v>P, S, T &amp; D Plant</v>
      </c>
      <c r="J251" s="106">
        <f t="shared" si="49"/>
        <v>0</v>
      </c>
      <c r="K251" s="106">
        <f t="shared" si="50"/>
        <v>0</v>
      </c>
      <c r="L251" s="106">
        <f t="shared" si="51"/>
        <v>0</v>
      </c>
      <c r="M251" s="98">
        <f t="shared" si="52"/>
        <v>0</v>
      </c>
      <c r="N251" s="98" t="s">
        <v>486</v>
      </c>
      <c r="O251" s="98">
        <v>5203.4224116610967</v>
      </c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46"/>
        <v>241</v>
      </c>
      <c r="C252" s="97">
        <v>39605</v>
      </c>
      <c r="E252" s="98" t="s">
        <v>305</v>
      </c>
      <c r="G252" s="106">
        <v>0</v>
      </c>
      <c r="H252" s="104">
        <v>5.4</v>
      </c>
      <c r="I252" s="106" t="str">
        <f t="shared" si="48"/>
        <v>P, S, T &amp; D Plant</v>
      </c>
      <c r="J252" s="106">
        <f t="shared" si="49"/>
        <v>0</v>
      </c>
      <c r="K252" s="106">
        <f t="shared" si="50"/>
        <v>0</v>
      </c>
      <c r="L252" s="106">
        <f t="shared" si="51"/>
        <v>0</v>
      </c>
      <c r="M252" s="98">
        <f t="shared" si="52"/>
        <v>0</v>
      </c>
      <c r="N252" s="98" t="s">
        <v>518</v>
      </c>
      <c r="O252" s="98">
        <v>-8573.0809505717971</v>
      </c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46"/>
        <v>242</v>
      </c>
      <c r="C253" s="97">
        <v>39700</v>
      </c>
      <c r="E253" s="107" t="s">
        <v>306</v>
      </c>
      <c r="G253" s="106">
        <f>+O248+O249</f>
        <v>87673.875997605835</v>
      </c>
      <c r="H253" s="104">
        <v>5.4</v>
      </c>
      <c r="I253" s="106" t="str">
        <f t="shared" si="48"/>
        <v>P, S, T &amp; D Plant</v>
      </c>
      <c r="J253" s="106">
        <f t="shared" si="49"/>
        <v>49123.777894752195</v>
      </c>
      <c r="K253" s="106">
        <f t="shared" si="50"/>
        <v>37684.874107546602</v>
      </c>
      <c r="L253" s="106">
        <f t="shared" si="51"/>
        <v>865.22399530703115</v>
      </c>
      <c r="M253" s="98">
        <f t="shared" si="52"/>
        <v>0</v>
      </c>
      <c r="N253" s="98" t="s">
        <v>519</v>
      </c>
      <c r="O253" s="98">
        <v>419092.19929534214</v>
      </c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46"/>
        <v>243</v>
      </c>
      <c r="C254" s="97">
        <v>39701</v>
      </c>
      <c r="E254" s="107" t="s">
        <v>307</v>
      </c>
      <c r="G254" s="106">
        <v>0</v>
      </c>
      <c r="H254" s="104">
        <v>5.4</v>
      </c>
      <c r="I254" s="106" t="str">
        <f t="shared" si="48"/>
        <v>P, S, T &amp; D Plant</v>
      </c>
      <c r="J254" s="106">
        <f t="shared" si="49"/>
        <v>0</v>
      </c>
      <c r="K254" s="106">
        <f t="shared" si="50"/>
        <v>0</v>
      </c>
      <c r="L254" s="106">
        <f t="shared" si="51"/>
        <v>0</v>
      </c>
      <c r="M254" s="98">
        <f t="shared" si="52"/>
        <v>0</v>
      </c>
      <c r="N254" s="98" t="s">
        <v>520</v>
      </c>
      <c r="O254" s="98">
        <v>107142.50908831513</v>
      </c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46"/>
        <v>244</v>
      </c>
      <c r="C255" s="97">
        <v>39702</v>
      </c>
      <c r="E255" s="107" t="s">
        <v>308</v>
      </c>
      <c r="G255" s="106">
        <v>0</v>
      </c>
      <c r="H255" s="104">
        <v>5.4</v>
      </c>
      <c r="I255" s="106" t="str">
        <f t="shared" si="48"/>
        <v>P, S, T &amp; D Plant</v>
      </c>
      <c r="J255" s="106">
        <f t="shared" si="49"/>
        <v>0</v>
      </c>
      <c r="K255" s="106">
        <f t="shared" si="50"/>
        <v>0</v>
      </c>
      <c r="L255" s="106">
        <f t="shared" si="51"/>
        <v>0</v>
      </c>
      <c r="M255" s="98">
        <f t="shared" si="52"/>
        <v>0</v>
      </c>
      <c r="N255" s="98" t="s">
        <v>509</v>
      </c>
      <c r="O255" s="98">
        <v>11906.636213806461</v>
      </c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46"/>
        <v>245</v>
      </c>
      <c r="C256" s="97">
        <v>39705</v>
      </c>
      <c r="E256" s="107" t="s">
        <v>309</v>
      </c>
      <c r="G256" s="106">
        <v>0</v>
      </c>
      <c r="H256" s="104">
        <v>5.4</v>
      </c>
      <c r="I256" s="106" t="str">
        <f t="shared" si="48"/>
        <v>P, S, T &amp; D Plant</v>
      </c>
      <c r="J256" s="106">
        <f t="shared" si="49"/>
        <v>0</v>
      </c>
      <c r="K256" s="106">
        <f t="shared" si="50"/>
        <v>0</v>
      </c>
      <c r="L256" s="106">
        <f t="shared" si="51"/>
        <v>0</v>
      </c>
      <c r="M256" s="98">
        <f t="shared" si="52"/>
        <v>0</v>
      </c>
      <c r="N256" s="98" t="s">
        <v>510</v>
      </c>
      <c r="O256" s="98">
        <v>-259.4140925403612</v>
      </c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46"/>
        <v>246</v>
      </c>
      <c r="C257" s="97">
        <v>39800</v>
      </c>
      <c r="E257" s="107" t="s">
        <v>310</v>
      </c>
      <c r="G257" s="106">
        <f>+O250+O251</f>
        <v>6469.1987327657744</v>
      </c>
      <c r="H257" s="104">
        <v>5.4</v>
      </c>
      <c r="I257" s="106" t="str">
        <f t="shared" si="48"/>
        <v>P, S, T &amp; D Plant</v>
      </c>
      <c r="J257" s="106">
        <f t="shared" si="49"/>
        <v>3624.6998103982123</v>
      </c>
      <c r="K257" s="106">
        <f t="shared" si="50"/>
        <v>2780.6565758269385</v>
      </c>
      <c r="L257" s="106">
        <f t="shared" si="51"/>
        <v>63.842346540623289</v>
      </c>
      <c r="M257" s="98">
        <f t="shared" si="52"/>
        <v>0</v>
      </c>
      <c r="N257" s="98" t="s">
        <v>511</v>
      </c>
      <c r="O257" s="98">
        <v>-3178.7953378541988</v>
      </c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46"/>
        <v>247</v>
      </c>
      <c r="C258" s="97">
        <v>39900</v>
      </c>
      <c r="E258" s="107" t="s">
        <v>311</v>
      </c>
      <c r="G258" s="106">
        <f t="shared" ref="G258:G261" si="53">+O252</f>
        <v>-8573.0809505717971</v>
      </c>
      <c r="H258" s="104">
        <v>5.4</v>
      </c>
      <c r="I258" s="106" t="str">
        <f t="shared" si="48"/>
        <v>P, S, T &amp; D Plant</v>
      </c>
      <c r="J258" s="106">
        <f t="shared" si="49"/>
        <v>-4803.5075408451248</v>
      </c>
      <c r="K258" s="106">
        <f t="shared" si="50"/>
        <v>-3684.9685571666359</v>
      </c>
      <c r="L258" s="106">
        <f t="shared" si="51"/>
        <v>-84.604852560036122</v>
      </c>
      <c r="M258" s="98">
        <f t="shared" si="52"/>
        <v>0</v>
      </c>
      <c r="N258" s="98" t="s">
        <v>512</v>
      </c>
      <c r="O258" s="98">
        <v>3011120.2879029028</v>
      </c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46"/>
        <v>248</v>
      </c>
      <c r="C259" s="97">
        <v>39901</v>
      </c>
      <c r="E259" s="107" t="s">
        <v>312</v>
      </c>
      <c r="G259" s="106">
        <f>+O253</f>
        <v>419092.19929534214</v>
      </c>
      <c r="H259" s="104">
        <v>5.4</v>
      </c>
      <c r="I259" s="106" t="str">
        <f t="shared" si="48"/>
        <v>P, S, T &amp; D Plant</v>
      </c>
      <c r="J259" s="106">
        <f t="shared" si="49"/>
        <v>234817.86200680581</v>
      </c>
      <c r="K259" s="106">
        <f t="shared" si="50"/>
        <v>180138.45732486015</v>
      </c>
      <c r="L259" s="106">
        <f t="shared" si="51"/>
        <v>4135.8799636761632</v>
      </c>
      <c r="M259" s="98">
        <f t="shared" si="52"/>
        <v>0</v>
      </c>
      <c r="N259" s="98" t="s">
        <v>536</v>
      </c>
      <c r="O259" s="98">
        <v>5908.5841727627021</v>
      </c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46"/>
        <v>249</v>
      </c>
      <c r="C260" s="97">
        <v>39902</v>
      </c>
      <c r="E260" s="107" t="s">
        <v>313</v>
      </c>
      <c r="G260" s="106">
        <f t="shared" si="53"/>
        <v>107142.50908831513</v>
      </c>
      <c r="H260" s="104">
        <v>5.4</v>
      </c>
      <c r="I260" s="106" t="str">
        <f t="shared" si="48"/>
        <v>P, S, T &amp; D Plant</v>
      </c>
      <c r="J260" s="106">
        <f t="shared" si="49"/>
        <v>60032.076369984912</v>
      </c>
      <c r="K260" s="106">
        <f t="shared" si="50"/>
        <v>46053.079330838322</v>
      </c>
      <c r="L260" s="106">
        <f t="shared" si="51"/>
        <v>1057.353387491884</v>
      </c>
      <c r="M260" s="98">
        <f t="shared" si="52"/>
        <v>0</v>
      </c>
      <c r="N260" s="98" t="s">
        <v>537</v>
      </c>
      <c r="O260" s="98">
        <v>1520.9359685533796</v>
      </c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46"/>
        <v>250</v>
      </c>
      <c r="C261" s="97">
        <v>39903</v>
      </c>
      <c r="E261" s="107" t="s">
        <v>314</v>
      </c>
      <c r="G261" s="106">
        <f t="shared" si="53"/>
        <v>11906.636213806461</v>
      </c>
      <c r="H261" s="104">
        <v>5.4</v>
      </c>
      <c r="I261" s="106" t="str">
        <f t="shared" si="48"/>
        <v>P, S, T &amp; D Plant</v>
      </c>
      <c r="J261" s="106">
        <f t="shared" si="49"/>
        <v>6671.3025537574504</v>
      </c>
      <c r="K261" s="106">
        <f t="shared" si="50"/>
        <v>5117.8310717539716</v>
      </c>
      <c r="L261" s="106">
        <f t="shared" si="51"/>
        <v>117.50258829503933</v>
      </c>
      <c r="M261" s="98">
        <f t="shared" si="52"/>
        <v>0</v>
      </c>
      <c r="N261" s="98" t="s">
        <v>538</v>
      </c>
      <c r="O261" s="98">
        <v>-680.52322695161843</v>
      </c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46"/>
        <v>251</v>
      </c>
      <c r="C262" s="97">
        <v>39904</v>
      </c>
      <c r="E262" s="107" t="s">
        <v>315</v>
      </c>
      <c r="G262" s="106">
        <v>0</v>
      </c>
      <c r="H262" s="104">
        <v>5.4</v>
      </c>
      <c r="I262" s="106" t="str">
        <f t="shared" si="48"/>
        <v>P, S, T &amp; D Plant</v>
      </c>
      <c r="J262" s="106">
        <f t="shared" si="49"/>
        <v>0</v>
      </c>
      <c r="K262" s="106">
        <f t="shared" si="50"/>
        <v>0</v>
      </c>
      <c r="L262" s="106">
        <f t="shared" si="51"/>
        <v>0</v>
      </c>
      <c r="M262" s="98">
        <f>SUM(J262:L262)-G262</f>
        <v>0</v>
      </c>
      <c r="N262" s="98" t="s">
        <v>487</v>
      </c>
      <c r="O262" s="98">
        <v>-247.05524454390005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46"/>
        <v>252</v>
      </c>
      <c r="C263" s="97">
        <v>39905</v>
      </c>
      <c r="E263" s="107" t="s">
        <v>316</v>
      </c>
      <c r="G263" s="106">
        <v>0</v>
      </c>
      <c r="H263" s="104">
        <v>5.4</v>
      </c>
      <c r="I263" s="106" t="str">
        <f t="shared" si="48"/>
        <v>P, S, T &amp; D Plant</v>
      </c>
      <c r="J263" s="106">
        <f t="shared" si="49"/>
        <v>0</v>
      </c>
      <c r="K263" s="106">
        <f t="shared" si="50"/>
        <v>0</v>
      </c>
      <c r="L263" s="106">
        <f t="shared" si="51"/>
        <v>0</v>
      </c>
      <c r="M263" s="98">
        <f t="shared" si="52"/>
        <v>0</v>
      </c>
      <c r="N263" s="98" t="s">
        <v>488</v>
      </c>
      <c r="O263" s="98">
        <v>0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46"/>
        <v>253</v>
      </c>
      <c r="C264" s="97">
        <v>39906</v>
      </c>
      <c r="E264" s="107" t="s">
        <v>317</v>
      </c>
      <c r="G264" s="106">
        <f>+O256+O260</f>
        <v>1261.5218760130183</v>
      </c>
      <c r="H264" s="104">
        <v>5.4</v>
      </c>
      <c r="I264" s="106" t="str">
        <f t="shared" si="48"/>
        <v>P, S, T &amp; D Plant</v>
      </c>
      <c r="J264" s="106">
        <f t="shared" si="49"/>
        <v>706.83222044759259</v>
      </c>
      <c r="K264" s="106">
        <f t="shared" si="50"/>
        <v>542.24012045235486</v>
      </c>
      <c r="L264" s="106">
        <f t="shared" si="51"/>
        <v>12.449535113070752</v>
      </c>
      <c r="M264" s="98">
        <f t="shared" si="52"/>
        <v>0</v>
      </c>
      <c r="N264" s="98" t="s">
        <v>355</v>
      </c>
      <c r="O264" s="98">
        <v>0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46"/>
        <v>254</v>
      </c>
      <c r="C265" s="97">
        <v>39907</v>
      </c>
      <c r="E265" s="107" t="s">
        <v>318</v>
      </c>
      <c r="G265" s="106">
        <f>+O257+O261</f>
        <v>-3859.318564805817</v>
      </c>
      <c r="H265" s="104">
        <v>5.4</v>
      </c>
      <c r="I265" s="106" t="str">
        <f t="shared" si="48"/>
        <v>P, S, T &amp; D Plant</v>
      </c>
      <c r="J265" s="106">
        <f t="shared" si="49"/>
        <v>-2162.3808214865721</v>
      </c>
      <c r="K265" s="106">
        <f t="shared" si="50"/>
        <v>-1658.8514263883601</v>
      </c>
      <c r="L265" s="106">
        <f t="shared" si="51"/>
        <v>-38.086316930884536</v>
      </c>
      <c r="M265" s="98">
        <f t="shared" si="52"/>
        <v>0</v>
      </c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46"/>
        <v>255</v>
      </c>
      <c r="C266" s="97">
        <v>39908</v>
      </c>
      <c r="E266" s="107" t="s">
        <v>319</v>
      </c>
      <c r="G266" s="106">
        <f>+O258+O262</f>
        <v>3010873.2326583588</v>
      </c>
      <c r="H266" s="104">
        <v>5.4</v>
      </c>
      <c r="I266" s="106" t="str">
        <f t="shared" si="48"/>
        <v>P, S, T &amp; D Plant</v>
      </c>
      <c r="J266" s="106">
        <f t="shared" si="49"/>
        <v>1686995.8840921179</v>
      </c>
      <c r="K266" s="106">
        <f t="shared" si="50"/>
        <v>1294164.0532649723</v>
      </c>
      <c r="L266" s="106">
        <f t="shared" si="51"/>
        <v>29713.295301268536</v>
      </c>
      <c r="M266" s="98">
        <f t="shared" si="52"/>
        <v>0</v>
      </c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46"/>
        <v>256</v>
      </c>
      <c r="C267" s="97">
        <v>39909</v>
      </c>
      <c r="E267" s="107" t="s">
        <v>320</v>
      </c>
      <c r="G267" s="106">
        <f t="shared" ref="G267" si="54">+O259</f>
        <v>5908.5841727627021</v>
      </c>
      <c r="H267" s="104">
        <v>5.4</v>
      </c>
      <c r="I267" s="106" t="str">
        <f t="shared" si="48"/>
        <v>P, S, T &amp; D Plant</v>
      </c>
      <c r="J267" s="106">
        <f t="shared" si="49"/>
        <v>3310.5867999171064</v>
      </c>
      <c r="K267" s="106">
        <f t="shared" si="50"/>
        <v>2539.6875428489698</v>
      </c>
      <c r="L267" s="106">
        <f t="shared" si="51"/>
        <v>58.309829996625659</v>
      </c>
      <c r="M267" s="98">
        <f t="shared" si="52"/>
        <v>0</v>
      </c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46"/>
        <v>257</v>
      </c>
      <c r="C268" s="97">
        <v>39924</v>
      </c>
      <c r="E268" s="107" t="s">
        <v>321</v>
      </c>
      <c r="G268" s="106">
        <f>+O263</f>
        <v>0</v>
      </c>
      <c r="H268" s="104">
        <v>5.4</v>
      </c>
      <c r="I268" s="106" t="str">
        <f t="shared" si="48"/>
        <v>P, S, T &amp; D Plant</v>
      </c>
      <c r="J268" s="106">
        <f t="shared" si="49"/>
        <v>0</v>
      </c>
      <c r="K268" s="106">
        <f t="shared" si="50"/>
        <v>0</v>
      </c>
      <c r="L268" s="106">
        <f t="shared" si="51"/>
        <v>0</v>
      </c>
      <c r="M268" s="98">
        <f t="shared" si="52"/>
        <v>0</v>
      </c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46"/>
        <v>258</v>
      </c>
      <c r="C269" s="103"/>
      <c r="E269" s="107" t="s">
        <v>355</v>
      </c>
      <c r="G269" s="106">
        <f>+O264</f>
        <v>0</v>
      </c>
      <c r="H269" s="104">
        <v>5.4</v>
      </c>
      <c r="I269" s="106" t="str">
        <f t="shared" si="48"/>
        <v>P, S, T &amp; D Plant</v>
      </c>
      <c r="J269" s="106">
        <f t="shared" si="49"/>
        <v>0</v>
      </c>
      <c r="K269" s="106">
        <f t="shared" si="50"/>
        <v>0</v>
      </c>
      <c r="L269" s="106">
        <f t="shared" si="51"/>
        <v>0</v>
      </c>
      <c r="M269" s="98">
        <f t="shared" si="52"/>
        <v>0</v>
      </c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>A269+1</f>
        <v>259</v>
      </c>
      <c r="E270" s="107"/>
      <c r="H270" s="104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>A270+1</f>
        <v>260</v>
      </c>
      <c r="D271" s="97" t="s">
        <v>149</v>
      </c>
      <c r="G271" s="106">
        <f>SUM(G235:G269)</f>
        <v>4135586.7160669598</v>
      </c>
      <c r="H271" s="104"/>
      <c r="I271" s="106"/>
      <c r="J271" s="98">
        <f>SUM(J235:J269)</f>
        <v>2317174.1980485576</v>
      </c>
      <c r="K271" s="98">
        <f>SUM(K235:K269)</f>
        <v>1777599.8036185985</v>
      </c>
      <c r="L271" s="98">
        <f>SUM(L235:L269)</f>
        <v>40812.714399804245</v>
      </c>
      <c r="M271" s="98">
        <f>SUM(J271:L271)-G271</f>
        <v>0</v>
      </c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>A271+1</f>
        <v>261</v>
      </c>
      <c r="H272" s="104"/>
      <c r="I272" s="106"/>
      <c r="J272" s="106"/>
      <c r="K272" s="106"/>
      <c r="L272" s="106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1:44">
      <c r="A273" s="97">
        <f>A272+1</f>
        <v>262</v>
      </c>
      <c r="D273" s="97" t="s">
        <v>125</v>
      </c>
      <c r="G273" s="106">
        <f>G137+G147+G187+G229+G271</f>
        <v>186968706.50708416</v>
      </c>
      <c r="H273" s="104"/>
      <c r="I273" s="98"/>
      <c r="J273" s="98">
        <f>J137+J147+J187+J229+J271</f>
        <v>111137212.92171994</v>
      </c>
      <c r="K273" s="98">
        <f>K137+K147+K187+K229+K271</f>
        <v>72669048.490320355</v>
      </c>
      <c r="L273" s="98">
        <f>L137+L147+L187+L229+L271</f>
        <v>3162445.0950438688</v>
      </c>
      <c r="M273" s="98">
        <f>SUM(J273:L273)-G273</f>
        <v>0</v>
      </c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</row>
    <row r="274" spans="1:44">
      <c r="N274" s="98"/>
      <c r="O274" s="98"/>
    </row>
    <row r="275" spans="1:44">
      <c r="N275" s="98"/>
      <c r="O275" s="98"/>
    </row>
    <row r="276" spans="1:44">
      <c r="N276" s="98"/>
      <c r="O276" s="98"/>
    </row>
    <row r="277" spans="1:44">
      <c r="H277" s="104"/>
      <c r="N277" s="98"/>
      <c r="O277" s="98"/>
    </row>
    <row r="278" spans="1:44">
      <c r="N278" s="98"/>
      <c r="O278" s="98"/>
    </row>
    <row r="279" spans="1:44">
      <c r="N279" s="98"/>
      <c r="O279" s="98"/>
    </row>
    <row r="280" spans="1:44">
      <c r="N280" s="98"/>
      <c r="O280" s="98"/>
    </row>
    <row r="281" spans="1:44">
      <c r="N281" s="98"/>
      <c r="O281" s="98"/>
    </row>
    <row r="282" spans="1:44">
      <c r="N282" s="98"/>
      <c r="O282" s="98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PHR-2
Page &amp;P of &amp;N</oddHeader>
  </headerFooter>
  <rowBreaks count="2" manualBreakCount="2">
    <brk id="95" max="11" man="1"/>
    <brk id="188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N111"/>
  <sheetViews>
    <sheetView defaultGridColor="0" view="pageBreakPreview" colorId="22" zoomScale="60" zoomScaleNormal="57" workbookViewId="0">
      <selection activeCell="E12" sqref="E12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14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t="str">
        <f>Summary!A1</f>
        <v>Atmos Energy Corporation, Kentucky/Mid-States Division</v>
      </c>
    </row>
    <row r="2" spans="1:14">
      <c r="A2" t="str">
        <f>Summary!A2</f>
        <v>Class Cost of Service - Customer/Demand Study</v>
      </c>
    </row>
    <row r="3" spans="1:14">
      <c r="A3" t="str">
        <f>Summary!A3</f>
        <v>Forecasted Test Period: Twelve Months Ended December 31, 2022</v>
      </c>
    </row>
    <row r="5" spans="1:14">
      <c r="A5" t="s">
        <v>28</v>
      </c>
    </row>
    <row r="9" spans="1:14"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</row>
    <row r="10" spans="1:14">
      <c r="F10" s="2" t="s">
        <v>3</v>
      </c>
      <c r="G10" s="15" t="s">
        <v>39</v>
      </c>
      <c r="H10" s="2" t="s">
        <v>21</v>
      </c>
      <c r="I10" s="5" t="s">
        <v>3</v>
      </c>
      <c r="J10" s="5" t="s">
        <v>3</v>
      </c>
      <c r="K10" s="5" t="s">
        <v>3</v>
      </c>
    </row>
    <row r="11" spans="1:14">
      <c r="F11" s="2"/>
      <c r="G11" s="15"/>
      <c r="I11" s="5"/>
      <c r="J11" s="5"/>
      <c r="K11" s="5"/>
    </row>
    <row r="12" spans="1:14">
      <c r="A12">
        <v>1</v>
      </c>
      <c r="C12" t="s">
        <v>150</v>
      </c>
      <c r="F12" s="2"/>
      <c r="G12" s="15"/>
      <c r="I12" s="5"/>
      <c r="J12" s="5"/>
      <c r="K12" s="5"/>
    </row>
    <row r="13" spans="1:14">
      <c r="A13">
        <f t="shared" ref="A13:A46" si="0">A12+1</f>
        <v>2</v>
      </c>
      <c r="F13" s="2"/>
      <c r="G13" s="15"/>
      <c r="I13" s="5"/>
      <c r="J13" s="5"/>
      <c r="K13" s="5"/>
    </row>
    <row r="14" spans="1:14">
      <c r="A14">
        <f t="shared" si="0"/>
        <v>3</v>
      </c>
      <c r="D14" t="s">
        <v>359</v>
      </c>
      <c r="F14" s="99">
        <v>-537428.85166666668</v>
      </c>
      <c r="G14" s="15">
        <v>9.1</v>
      </c>
      <c r="H14" s="10" t="str">
        <f t="shared" ref="H14:H24" si="1">VLOOKUP($G14,class,3)</f>
        <v>Allocated O&amp;M Expenses</v>
      </c>
      <c r="I14" s="10">
        <f t="shared" ref="I14:I24" si="2">$F14*VLOOKUP($G14,class,6)</f>
        <v>-75376.13344036926</v>
      </c>
      <c r="J14" s="10">
        <f t="shared" ref="J14:J24" si="3">$F14*VLOOKUP($G14,class,7)</f>
        <v>-66261.142124818318</v>
      </c>
      <c r="K14" s="10">
        <f t="shared" ref="K14:K24" si="4">$F14*VLOOKUP($G14,class,8)</f>
        <v>-395791.57610147912</v>
      </c>
      <c r="L14" s="1">
        <f t="shared" ref="L14:L24" si="5">SUM(I14:K14)-F14</f>
        <v>0</v>
      </c>
      <c r="M14" s="1"/>
      <c r="N14" s="1"/>
    </row>
    <row r="15" spans="1:14">
      <c r="A15">
        <f t="shared" si="0"/>
        <v>4</v>
      </c>
      <c r="D15" t="s">
        <v>357</v>
      </c>
      <c r="F15" s="99">
        <v>752714.60186733364</v>
      </c>
      <c r="G15" s="15">
        <v>9.1</v>
      </c>
      <c r="H15" s="10" t="str">
        <f t="shared" si="1"/>
        <v>Allocated O&amp;M Expenses</v>
      </c>
      <c r="I15" s="10">
        <f t="shared" si="2"/>
        <v>105570.65571919979</v>
      </c>
      <c r="J15" s="10">
        <f t="shared" si="3"/>
        <v>92804.338767975569</v>
      </c>
      <c r="K15" s="10">
        <f t="shared" si="4"/>
        <v>554339.60738015827</v>
      </c>
      <c r="L15" s="1">
        <f t="shared" si="5"/>
        <v>0</v>
      </c>
      <c r="M15" s="1"/>
      <c r="N15" s="1"/>
    </row>
    <row r="16" spans="1:14">
      <c r="A16">
        <f t="shared" si="0"/>
        <v>5</v>
      </c>
      <c r="D16" t="s">
        <v>358</v>
      </c>
      <c r="F16" s="99">
        <v>0</v>
      </c>
      <c r="G16" s="15">
        <v>9.1</v>
      </c>
      <c r="H16" s="10" t="str">
        <f t="shared" si="1"/>
        <v>Allocated O&amp;M Expenses</v>
      </c>
      <c r="I16" s="10">
        <f t="shared" si="2"/>
        <v>0</v>
      </c>
      <c r="J16" s="10">
        <f t="shared" si="3"/>
        <v>0</v>
      </c>
      <c r="K16" s="10">
        <f t="shared" si="4"/>
        <v>0</v>
      </c>
      <c r="L16" s="1">
        <f t="shared" si="5"/>
        <v>0</v>
      </c>
      <c r="M16" s="1"/>
      <c r="N16" s="1"/>
    </row>
    <row r="17" spans="1:14">
      <c r="A17">
        <f t="shared" si="0"/>
        <v>6</v>
      </c>
      <c r="D17" t="s">
        <v>364</v>
      </c>
      <c r="F17" s="99">
        <v>0</v>
      </c>
      <c r="G17" s="15">
        <v>9.1</v>
      </c>
      <c r="H17" s="10" t="str">
        <f t="shared" si="1"/>
        <v>Allocated O&amp;M Expenses</v>
      </c>
      <c r="I17" s="10">
        <f t="shared" si="2"/>
        <v>0</v>
      </c>
      <c r="J17" s="10">
        <f t="shared" si="3"/>
        <v>0</v>
      </c>
      <c r="K17" s="10">
        <f t="shared" si="4"/>
        <v>0</v>
      </c>
      <c r="L17" s="1">
        <f t="shared" si="5"/>
        <v>0</v>
      </c>
      <c r="M17" s="1"/>
      <c r="N17" s="1"/>
    </row>
    <row r="18" spans="1:14">
      <c r="A18">
        <f t="shared" si="0"/>
        <v>7</v>
      </c>
      <c r="D18" t="s">
        <v>154</v>
      </c>
      <c r="F18" s="99">
        <v>8401855.403916873</v>
      </c>
      <c r="G18" s="15">
        <v>3</v>
      </c>
      <c r="H18" s="10" t="str">
        <f t="shared" si="1"/>
        <v>Commodity</v>
      </c>
      <c r="I18" s="10">
        <f t="shared" si="2"/>
        <v>0</v>
      </c>
      <c r="J18" s="10">
        <f t="shared" si="3"/>
        <v>0</v>
      </c>
      <c r="K18" s="10">
        <f t="shared" si="4"/>
        <v>8401855.403916873</v>
      </c>
      <c r="L18" s="1">
        <f t="shared" si="5"/>
        <v>0</v>
      </c>
      <c r="M18" s="1"/>
      <c r="N18" s="1"/>
    </row>
    <row r="19" spans="1:14">
      <c r="A19">
        <f t="shared" si="0"/>
        <v>8</v>
      </c>
      <c r="D19" t="s">
        <v>360</v>
      </c>
      <c r="F19" s="99">
        <v>0</v>
      </c>
      <c r="G19" s="15">
        <v>9.1</v>
      </c>
      <c r="H19" s="10" t="str">
        <f t="shared" si="1"/>
        <v>Allocated O&amp;M Expenses</v>
      </c>
      <c r="I19" s="10">
        <f t="shared" si="2"/>
        <v>0</v>
      </c>
      <c r="J19" s="10">
        <f t="shared" si="3"/>
        <v>0</v>
      </c>
      <c r="K19" s="10">
        <f t="shared" si="4"/>
        <v>0</v>
      </c>
      <c r="L19" s="1">
        <f t="shared" si="5"/>
        <v>0</v>
      </c>
      <c r="M19" s="1"/>
      <c r="N19" s="1"/>
    </row>
    <row r="20" spans="1:14">
      <c r="A20">
        <f t="shared" si="0"/>
        <v>9</v>
      </c>
      <c r="D20" t="s">
        <v>361</v>
      </c>
      <c r="F20" s="99">
        <v>0</v>
      </c>
      <c r="G20" s="15">
        <v>9.1</v>
      </c>
      <c r="H20" s="10" t="str">
        <f t="shared" si="1"/>
        <v>Allocated O&amp;M Expenses</v>
      </c>
      <c r="I20" s="10">
        <f t="shared" si="2"/>
        <v>0</v>
      </c>
      <c r="J20" s="10">
        <f t="shared" si="3"/>
        <v>0</v>
      </c>
      <c r="K20" s="10">
        <f t="shared" si="4"/>
        <v>0</v>
      </c>
      <c r="L20" s="1">
        <f t="shared" si="5"/>
        <v>0</v>
      </c>
      <c r="M20" s="1"/>
      <c r="N20" s="1"/>
    </row>
    <row r="21" spans="1:14">
      <c r="A21">
        <f t="shared" si="0"/>
        <v>10</v>
      </c>
      <c r="D21" t="s">
        <v>362</v>
      </c>
      <c r="F21" s="99">
        <v>0</v>
      </c>
      <c r="G21" s="15">
        <v>9.1</v>
      </c>
      <c r="H21" s="10" t="str">
        <f t="shared" si="1"/>
        <v>Allocated O&amp;M Expenses</v>
      </c>
      <c r="I21" s="10">
        <f t="shared" si="2"/>
        <v>0</v>
      </c>
      <c r="J21" s="10">
        <f t="shared" si="3"/>
        <v>0</v>
      </c>
      <c r="K21" s="10">
        <f t="shared" si="4"/>
        <v>0</v>
      </c>
      <c r="L21" s="1">
        <f t="shared" si="5"/>
        <v>0</v>
      </c>
      <c r="M21" s="1"/>
      <c r="N21" s="1"/>
    </row>
    <row r="22" spans="1:14">
      <c r="A22">
        <f t="shared" si="0"/>
        <v>11</v>
      </c>
      <c r="D22" t="s">
        <v>363</v>
      </c>
      <c r="F22" s="99">
        <v>0</v>
      </c>
      <c r="G22" s="15">
        <v>9.1</v>
      </c>
      <c r="H22" s="10" t="str">
        <f t="shared" si="1"/>
        <v>Allocated O&amp;M Expenses</v>
      </c>
      <c r="I22" s="10">
        <f t="shared" si="2"/>
        <v>0</v>
      </c>
      <c r="J22" s="10">
        <f t="shared" si="3"/>
        <v>0</v>
      </c>
      <c r="K22" s="10">
        <f t="shared" si="4"/>
        <v>0</v>
      </c>
      <c r="L22" s="1">
        <f t="shared" si="5"/>
        <v>0</v>
      </c>
      <c r="M22" s="1"/>
      <c r="N22" s="1"/>
    </row>
    <row r="23" spans="1:14">
      <c r="A23">
        <f t="shared" si="0"/>
        <v>12</v>
      </c>
      <c r="D23" t="s">
        <v>142</v>
      </c>
      <c r="F23" s="99">
        <v>-3062526.8829987803</v>
      </c>
      <c r="G23" s="15">
        <v>9.1</v>
      </c>
      <c r="H23" s="10" t="str">
        <f t="shared" si="1"/>
        <v>Allocated O&amp;M Expenses</v>
      </c>
      <c r="I23" s="10">
        <f t="shared" si="2"/>
        <v>-429529.29356463096</v>
      </c>
      <c r="J23" s="10">
        <f t="shared" si="3"/>
        <v>-377587.70937984844</v>
      </c>
      <c r="K23" s="10">
        <f t="shared" si="4"/>
        <v>-2255409.8800543011</v>
      </c>
      <c r="L23" s="1">
        <f t="shared" ref="L23" si="6">SUM(I23:K23)-F23</f>
        <v>0</v>
      </c>
      <c r="M23" s="1"/>
      <c r="N23" s="1"/>
    </row>
    <row r="24" spans="1:14">
      <c r="A24">
        <f t="shared" si="0"/>
        <v>13</v>
      </c>
      <c r="D24" t="s">
        <v>641</v>
      </c>
      <c r="F24" s="99">
        <v>-27397197.734221611</v>
      </c>
      <c r="G24" s="15">
        <v>9.1</v>
      </c>
      <c r="H24" s="10" t="str">
        <f t="shared" si="1"/>
        <v>Allocated O&amp;M Expenses</v>
      </c>
      <c r="I24" s="10">
        <f t="shared" si="2"/>
        <v>-3842545.531194739</v>
      </c>
      <c r="J24" s="10">
        <f t="shared" si="3"/>
        <v>-3377878.9643674884</v>
      </c>
      <c r="K24" s="10">
        <f t="shared" si="4"/>
        <v>-20176773.238659386</v>
      </c>
      <c r="L24" s="1">
        <f t="shared" si="5"/>
        <v>0</v>
      </c>
      <c r="M24" s="1"/>
      <c r="N24" s="1"/>
    </row>
    <row r="25" spans="1:14">
      <c r="A25">
        <f t="shared" si="0"/>
        <v>14</v>
      </c>
      <c r="F25" s="99"/>
      <c r="G25" s="15"/>
      <c r="I25" s="1"/>
      <c r="J25" s="1"/>
      <c r="K25" s="1"/>
      <c r="M25" s="1"/>
      <c r="N25" s="1"/>
    </row>
    <row r="26" spans="1:14">
      <c r="A26">
        <f t="shared" si="0"/>
        <v>15</v>
      </c>
      <c r="C26" t="s">
        <v>151</v>
      </c>
      <c r="F26" s="99">
        <f>SUM(F14:F24)</f>
        <v>-21842583.463102851</v>
      </c>
      <c r="G26" s="15"/>
      <c r="I26" s="1">
        <f>SUM(I14:I24)</f>
        <v>-4241880.3024805393</v>
      </c>
      <c r="J26" s="1">
        <f>SUM(J14:J24)</f>
        <v>-3728923.4771041796</v>
      </c>
      <c r="K26" s="1">
        <f>SUM(K14:K24)</f>
        <v>-13871779.683518134</v>
      </c>
      <c r="L26" s="1">
        <f>SUM(I26:K26)-F26</f>
        <v>0</v>
      </c>
      <c r="M26" s="1"/>
      <c r="N26" s="1"/>
    </row>
    <row r="27" spans="1:14">
      <c r="A27">
        <f t="shared" si="0"/>
        <v>16</v>
      </c>
      <c r="F27" s="99"/>
      <c r="G27" s="15"/>
      <c r="I27" s="1"/>
      <c r="J27" s="1"/>
      <c r="K27" s="1"/>
      <c r="M27" s="1"/>
      <c r="N27" s="1"/>
    </row>
    <row r="28" spans="1:14">
      <c r="A28">
        <f t="shared" si="0"/>
        <v>17</v>
      </c>
      <c r="F28" s="99"/>
      <c r="G28" s="15"/>
      <c r="I28" s="1"/>
      <c r="J28" s="1"/>
      <c r="K28" s="1"/>
      <c r="M28" s="1"/>
      <c r="N28" s="1"/>
    </row>
    <row r="29" spans="1:14">
      <c r="A29">
        <f t="shared" si="0"/>
        <v>18</v>
      </c>
      <c r="C29" t="s">
        <v>152</v>
      </c>
      <c r="F29" s="99"/>
      <c r="G29" s="15"/>
      <c r="I29" s="1"/>
      <c r="J29" s="1"/>
      <c r="K29" s="1"/>
      <c r="M29" s="1"/>
      <c r="N29" s="1"/>
    </row>
    <row r="30" spans="1:14">
      <c r="A30">
        <f t="shared" si="0"/>
        <v>19</v>
      </c>
      <c r="F30" s="99"/>
      <c r="G30" s="15"/>
      <c r="I30" s="1"/>
      <c r="J30" s="1"/>
      <c r="K30" s="1"/>
      <c r="M30" s="1"/>
      <c r="N30" s="1"/>
    </row>
    <row r="31" spans="1:14">
      <c r="A31">
        <f t="shared" si="0"/>
        <v>20</v>
      </c>
      <c r="D31" t="s">
        <v>365</v>
      </c>
      <c r="F31" s="99">
        <v>-683775.07500000007</v>
      </c>
      <c r="G31" s="15">
        <v>1</v>
      </c>
      <c r="H31" s="10" t="str">
        <f t="shared" ref="H31:H39" si="7">VLOOKUP($G31,class,3)</f>
        <v>Customer</v>
      </c>
      <c r="I31" s="10">
        <f t="shared" ref="I31:I39" si="8">$F31*VLOOKUP($G31,class,6)</f>
        <v>-683775.07500000007</v>
      </c>
      <c r="J31" s="10">
        <f t="shared" ref="J31:J39" si="9">$F31*VLOOKUP($G31,class,7)</f>
        <v>0</v>
      </c>
      <c r="K31" s="10">
        <f t="shared" ref="K31:K39" si="10">$F31*VLOOKUP($G31,class,8)</f>
        <v>0</v>
      </c>
      <c r="L31" s="1">
        <f t="shared" ref="L31:L39" si="11">SUM(I31:K31)-F31</f>
        <v>0</v>
      </c>
      <c r="M31" s="1"/>
      <c r="N31" s="1"/>
    </row>
    <row r="32" spans="1:14">
      <c r="A32">
        <f t="shared" si="0"/>
        <v>21</v>
      </c>
      <c r="D32" t="s">
        <v>366</v>
      </c>
      <c r="F32" s="99">
        <v>0</v>
      </c>
      <c r="G32" s="15">
        <v>1</v>
      </c>
      <c r="H32" s="10" t="str">
        <f t="shared" si="7"/>
        <v>Customer</v>
      </c>
      <c r="I32" s="10">
        <f t="shared" si="8"/>
        <v>0</v>
      </c>
      <c r="J32" s="10">
        <f t="shared" si="9"/>
        <v>0</v>
      </c>
      <c r="K32" s="10">
        <f t="shared" si="10"/>
        <v>0</v>
      </c>
      <c r="L32" s="1">
        <f t="shared" si="11"/>
        <v>0</v>
      </c>
      <c r="M32" s="1"/>
      <c r="N32" s="1"/>
    </row>
    <row r="33" spans="1:14">
      <c r="A33">
        <f t="shared" si="0"/>
        <v>22</v>
      </c>
      <c r="D33" t="s">
        <v>367</v>
      </c>
      <c r="F33" s="99">
        <v>0</v>
      </c>
      <c r="G33" s="15">
        <v>1</v>
      </c>
      <c r="H33" s="10" t="str">
        <f t="shared" si="7"/>
        <v>Customer</v>
      </c>
      <c r="I33" s="10">
        <f t="shared" si="8"/>
        <v>0</v>
      </c>
      <c r="J33" s="10">
        <f t="shared" si="9"/>
        <v>0</v>
      </c>
      <c r="K33" s="10">
        <f t="shared" si="10"/>
        <v>0</v>
      </c>
      <c r="L33" s="1">
        <f t="shared" si="11"/>
        <v>0</v>
      </c>
      <c r="M33" s="1"/>
      <c r="N33" s="1"/>
    </row>
    <row r="34" spans="1:14">
      <c r="A34">
        <f t="shared" si="0"/>
        <v>23</v>
      </c>
      <c r="D34" t="s">
        <v>368</v>
      </c>
      <c r="F34" s="99">
        <v>0</v>
      </c>
      <c r="G34" s="15">
        <v>1</v>
      </c>
      <c r="H34" s="10" t="str">
        <f t="shared" si="7"/>
        <v>Customer</v>
      </c>
      <c r="I34" s="10">
        <f t="shared" si="8"/>
        <v>0</v>
      </c>
      <c r="J34" s="10">
        <f t="shared" si="9"/>
        <v>0</v>
      </c>
      <c r="K34" s="10">
        <f t="shared" si="10"/>
        <v>0</v>
      </c>
      <c r="L34" s="1">
        <f t="shared" si="11"/>
        <v>0</v>
      </c>
      <c r="M34" s="1"/>
      <c r="N34" s="1"/>
    </row>
    <row r="35" spans="1:14">
      <c r="A35">
        <f t="shared" si="0"/>
        <v>24</v>
      </c>
      <c r="D35" t="s">
        <v>369</v>
      </c>
      <c r="F35" s="99">
        <v>-99664910.470159709</v>
      </c>
      <c r="G35" s="15">
        <v>5.7</v>
      </c>
      <c r="H35" s="10" t="str">
        <f t="shared" si="7"/>
        <v>Net Plant</v>
      </c>
      <c r="I35" s="10">
        <f t="shared" si="8"/>
        <v>-54911241.683273785</v>
      </c>
      <c r="J35" s="10">
        <f t="shared" si="9"/>
        <v>-43962411.831406593</v>
      </c>
      <c r="K35" s="10">
        <f t="shared" si="10"/>
        <v>-791256.95547933073</v>
      </c>
      <c r="L35" s="1">
        <f t="shared" si="11"/>
        <v>0</v>
      </c>
      <c r="M35" s="1"/>
      <c r="N35" s="1"/>
    </row>
    <row r="36" spans="1:14">
      <c r="A36">
        <f t="shared" si="0"/>
        <v>25</v>
      </c>
      <c r="D36" t="s">
        <v>370</v>
      </c>
      <c r="F36" s="99">
        <v>50435675.501804784</v>
      </c>
      <c r="G36" s="15">
        <v>5.7</v>
      </c>
      <c r="H36" s="10" t="str">
        <f t="shared" si="7"/>
        <v>Net Plant</v>
      </c>
      <c r="I36" s="10">
        <f t="shared" si="8"/>
        <v>27787970.248244736</v>
      </c>
      <c r="J36" s="10">
        <f t="shared" si="9"/>
        <v>22247287.70583095</v>
      </c>
      <c r="K36" s="10">
        <f t="shared" si="10"/>
        <v>400417.54772909865</v>
      </c>
      <c r="L36" s="1">
        <f t="shared" si="11"/>
        <v>0</v>
      </c>
      <c r="M36" s="1"/>
      <c r="N36" s="1"/>
    </row>
    <row r="37" spans="1:14">
      <c r="A37">
        <f t="shared" si="0"/>
        <v>26</v>
      </c>
      <c r="D37" t="s">
        <v>371</v>
      </c>
      <c r="F37" s="99">
        <v>-634419.60087068402</v>
      </c>
      <c r="G37" s="15">
        <v>5.7</v>
      </c>
      <c r="H37" s="10" t="str">
        <f t="shared" si="7"/>
        <v>Net Plant</v>
      </c>
      <c r="I37" s="10">
        <f t="shared" si="8"/>
        <v>-349538.94874010416</v>
      </c>
      <c r="J37" s="10">
        <f t="shared" si="9"/>
        <v>-279843.88523325097</v>
      </c>
      <c r="K37" s="10">
        <f t="shared" si="10"/>
        <v>-5036.7668973289065</v>
      </c>
      <c r="L37" s="1">
        <f t="shared" si="11"/>
        <v>0</v>
      </c>
      <c r="M37" s="1"/>
      <c r="N37" s="1"/>
    </row>
    <row r="38" spans="1:14">
      <c r="A38">
        <f t="shared" si="0"/>
        <v>27</v>
      </c>
      <c r="D38" t="s">
        <v>372</v>
      </c>
      <c r="F38" s="99">
        <v>-2334923.2691744631</v>
      </c>
      <c r="G38" s="15">
        <v>5.7</v>
      </c>
      <c r="H38" s="10" t="str">
        <f t="shared" si="7"/>
        <v>Net Plant</v>
      </c>
      <c r="I38" s="10">
        <f t="shared" si="8"/>
        <v>-1286446.1056625</v>
      </c>
      <c r="J38" s="10">
        <f t="shared" si="9"/>
        <v>-1029939.8039886433</v>
      </c>
      <c r="K38" s="10">
        <f t="shared" si="10"/>
        <v>-18537.35952331981</v>
      </c>
      <c r="L38" s="1">
        <f t="shared" ref="L38" si="12">SUM(I38:K38)-F38</f>
        <v>0</v>
      </c>
      <c r="M38" s="1"/>
      <c r="N38" s="1"/>
    </row>
    <row r="39" spans="1:14">
      <c r="A39">
        <f t="shared" si="0"/>
        <v>28</v>
      </c>
      <c r="D39" t="s">
        <v>454</v>
      </c>
      <c r="F39" s="99">
        <v>-11871205.994807383</v>
      </c>
      <c r="G39" s="15">
        <v>5.7</v>
      </c>
      <c r="H39" s="10" t="str">
        <f t="shared" si="7"/>
        <v>Net Plant</v>
      </c>
      <c r="I39" s="10">
        <f t="shared" si="8"/>
        <v>-6540543.2902883962</v>
      </c>
      <c r="J39" s="10">
        <f t="shared" si="9"/>
        <v>-5236415.147690733</v>
      </c>
      <c r="K39" s="10">
        <f t="shared" si="10"/>
        <v>-94247.556828254441</v>
      </c>
      <c r="L39" s="1">
        <f t="shared" si="11"/>
        <v>0</v>
      </c>
      <c r="M39" s="1"/>
      <c r="N39" s="1"/>
    </row>
    <row r="40" spans="1:14">
      <c r="A40">
        <f t="shared" si="0"/>
        <v>29</v>
      </c>
      <c r="F40" s="99"/>
      <c r="G40" s="15"/>
      <c r="I40" s="1"/>
      <c r="J40" s="1"/>
      <c r="K40" s="1"/>
      <c r="M40" s="1"/>
      <c r="N40" s="1"/>
    </row>
    <row r="41" spans="1:14">
      <c r="A41">
        <f t="shared" si="0"/>
        <v>30</v>
      </c>
      <c r="C41" t="s">
        <v>153</v>
      </c>
      <c r="F41" s="1">
        <f>SUM(F31:F39)</f>
        <v>-64753558.908207461</v>
      </c>
      <c r="G41" s="15"/>
      <c r="H41" s="10"/>
      <c r="I41" s="1">
        <f>SUM(I31:I39)</f>
        <v>-35983574.854720049</v>
      </c>
      <c r="J41" s="1">
        <f>SUM(J31:J39)</f>
        <v>-28261322.962488268</v>
      </c>
      <c r="K41" s="1">
        <f>SUM(K31:K39)</f>
        <v>-508661.09099913522</v>
      </c>
      <c r="L41" s="1">
        <f>SUM(I41:K41)-F41</f>
        <v>0</v>
      </c>
      <c r="M41" s="1"/>
      <c r="N41" s="1"/>
    </row>
    <row r="42" spans="1:14">
      <c r="A42">
        <f t="shared" si="0"/>
        <v>31</v>
      </c>
      <c r="F42" s="1"/>
      <c r="G42" s="15"/>
      <c r="I42" s="1"/>
      <c r="J42" s="1"/>
      <c r="K42" s="1"/>
      <c r="L42" s="1"/>
      <c r="M42" s="1"/>
      <c r="N42" s="1"/>
    </row>
    <row r="43" spans="1:14">
      <c r="A43">
        <f t="shared" si="0"/>
        <v>32</v>
      </c>
      <c r="F43" s="1"/>
      <c r="G43" s="15"/>
      <c r="I43" s="1"/>
      <c r="J43" s="1"/>
      <c r="K43" s="1"/>
      <c r="L43" s="1"/>
      <c r="M43" s="1"/>
      <c r="N43" s="1"/>
    </row>
    <row r="44" spans="1:14">
      <c r="A44">
        <f t="shared" si="0"/>
        <v>33</v>
      </c>
      <c r="C44" t="s">
        <v>29</v>
      </c>
      <c r="F44" s="1">
        <f>F26+F41</f>
        <v>-86596142.371310309</v>
      </c>
      <c r="G44" s="15"/>
      <c r="I44" s="1">
        <f>I26+I41</f>
        <v>-40225455.15720059</v>
      </c>
      <c r="J44" s="1">
        <f>J26+J41</f>
        <v>-31990246.439592447</v>
      </c>
      <c r="K44" s="1">
        <f>K26+K41</f>
        <v>-14380440.77451727</v>
      </c>
      <c r="L44" s="1">
        <f>L26-L41</f>
        <v>0</v>
      </c>
      <c r="M44" s="1"/>
      <c r="N44" s="1"/>
    </row>
    <row r="45" spans="1:14">
      <c r="A45">
        <f t="shared" si="0"/>
        <v>34</v>
      </c>
      <c r="F45" s="1"/>
      <c r="I45" s="1"/>
      <c r="J45" s="1"/>
      <c r="K45" s="1"/>
      <c r="M45" s="1"/>
      <c r="N45" s="1"/>
    </row>
    <row r="46" spans="1:14">
      <c r="A46">
        <f t="shared" si="0"/>
        <v>35</v>
      </c>
      <c r="C46" t="s">
        <v>267</v>
      </c>
      <c r="F46" s="1">
        <v>0</v>
      </c>
      <c r="G46" s="15">
        <v>1</v>
      </c>
      <c r="H46" s="10" t="str">
        <f>VLOOKUP($G46,class,3)</f>
        <v>Customer</v>
      </c>
      <c r="I46" s="10">
        <f>$F46*VLOOKUP($G46,class,6)</f>
        <v>0</v>
      </c>
      <c r="J46" s="10">
        <f>$F46*VLOOKUP($G46,class,7)</f>
        <v>0</v>
      </c>
      <c r="K46" s="10">
        <f>$F46*VLOOKUP($G46,class,8)</f>
        <v>0</v>
      </c>
      <c r="L46" s="1">
        <f>SUM(I46:K46)-F46</f>
        <v>0</v>
      </c>
      <c r="M46" s="1"/>
      <c r="N46" s="1"/>
    </row>
    <row r="47" spans="1:14">
      <c r="F47" s="1"/>
      <c r="I47" s="19"/>
      <c r="J47" s="19"/>
      <c r="K47" s="19"/>
      <c r="M47" s="1"/>
      <c r="N47" s="1"/>
    </row>
    <row r="48" spans="1:14">
      <c r="F48" s="1"/>
      <c r="I48" s="1"/>
      <c r="J48" s="1"/>
      <c r="K48" s="1"/>
      <c r="M48" s="1"/>
      <c r="N48" s="1"/>
    </row>
    <row r="49" spans="6:14">
      <c r="F49" s="1"/>
      <c r="I49" s="1"/>
      <c r="J49" s="1"/>
      <c r="K49" s="1"/>
      <c r="L49" s="1"/>
      <c r="M49" s="1"/>
      <c r="N49" s="1"/>
    </row>
    <row r="50" spans="6:14">
      <c r="F50" s="1"/>
      <c r="G50" s="78"/>
      <c r="I50" s="1"/>
      <c r="J50" s="1"/>
      <c r="K50" s="1"/>
      <c r="L50" s="1"/>
      <c r="M50" s="1"/>
      <c r="N50" s="1"/>
    </row>
    <row r="51" spans="6:14">
      <c r="F51" s="1"/>
      <c r="I51" s="1"/>
      <c r="J51" s="1"/>
      <c r="K51" s="1"/>
      <c r="L51" s="1"/>
      <c r="M51" s="1"/>
      <c r="N51" s="1"/>
    </row>
    <row r="52" spans="6:14">
      <c r="F52" s="1"/>
      <c r="I52" s="1"/>
      <c r="J52" s="1"/>
      <c r="K52" s="1"/>
      <c r="L52" s="1"/>
      <c r="M52" s="1"/>
      <c r="N52" s="1"/>
    </row>
    <row r="53" spans="6:14">
      <c r="F53" s="1"/>
      <c r="I53" s="1"/>
      <c r="J53" s="1"/>
      <c r="K53" s="1"/>
      <c r="L53" s="1"/>
      <c r="M53" s="1"/>
      <c r="N53" s="1"/>
    </row>
    <row r="54" spans="6:14">
      <c r="I54" s="1"/>
      <c r="J54" s="1"/>
      <c r="K54" s="1"/>
      <c r="L54" s="1"/>
      <c r="M54" s="1"/>
      <c r="N54" s="1"/>
    </row>
    <row r="55" spans="6:14">
      <c r="I55" s="1"/>
      <c r="J55" s="1"/>
      <c r="K55" s="1"/>
      <c r="L55" s="1"/>
      <c r="M55" s="1"/>
      <c r="N55" s="1"/>
    </row>
    <row r="56" spans="6:14">
      <c r="I56" s="1"/>
      <c r="J56" s="1"/>
      <c r="K56" s="1"/>
      <c r="L56" s="1"/>
      <c r="M56" s="1"/>
      <c r="N56" s="1"/>
    </row>
    <row r="57" spans="6:14">
      <c r="I57" s="1"/>
      <c r="J57" s="1"/>
      <c r="K57" s="1"/>
      <c r="L57" s="1"/>
      <c r="M57" s="1"/>
      <c r="N57" s="1"/>
    </row>
    <row r="58" spans="6:14">
      <c r="I58" s="1"/>
      <c r="J58" s="1"/>
      <c r="K58" s="1"/>
      <c r="L58" s="1"/>
      <c r="M58" s="1"/>
      <c r="N58" s="1"/>
    </row>
    <row r="59" spans="6:14">
      <c r="I59" s="1"/>
      <c r="J59" s="1"/>
      <c r="K59" s="1"/>
      <c r="L59" s="1"/>
      <c r="M59" s="1"/>
      <c r="N59" s="1"/>
    </row>
    <row r="60" spans="6:14">
      <c r="I60" s="1"/>
      <c r="J60" s="1"/>
      <c r="K60" s="1"/>
      <c r="L60" s="1"/>
      <c r="M60" s="1"/>
      <c r="N60" s="1"/>
    </row>
    <row r="61" spans="6:14">
      <c r="I61" s="1"/>
      <c r="J61" s="1"/>
      <c r="K61" s="1"/>
      <c r="L61" s="1"/>
      <c r="M61" s="1"/>
      <c r="N61" s="1"/>
    </row>
    <row r="62" spans="6:14">
      <c r="I62" s="1"/>
      <c r="J62" s="1"/>
      <c r="K62" s="1"/>
      <c r="L62" s="1"/>
      <c r="M62" s="1"/>
      <c r="N62" s="1"/>
    </row>
    <row r="63" spans="6:14">
      <c r="I63" s="1"/>
      <c r="J63" s="1"/>
      <c r="K63" s="1"/>
      <c r="L63" s="1"/>
      <c r="M63" s="1"/>
      <c r="N63" s="1"/>
    </row>
    <row r="64" spans="6:14">
      <c r="I64" s="1"/>
      <c r="J64" s="1"/>
      <c r="K64" s="1"/>
      <c r="L64" s="1"/>
      <c r="M64" s="1"/>
      <c r="N64" s="1"/>
    </row>
    <row r="65" spans="9:14">
      <c r="I65" s="1"/>
      <c r="J65" s="1"/>
      <c r="K65" s="1"/>
      <c r="L65" s="1"/>
      <c r="M65" s="1"/>
      <c r="N65" s="1"/>
    </row>
    <row r="66" spans="9:14">
      <c r="I66" s="1"/>
      <c r="J66" s="1"/>
      <c r="K66" s="1"/>
      <c r="L66" s="1"/>
      <c r="M66" s="1"/>
      <c r="N66" s="1"/>
    </row>
    <row r="67" spans="9:14">
      <c r="I67" s="1"/>
      <c r="J67" s="1"/>
      <c r="K67" s="1"/>
      <c r="L67" s="1"/>
      <c r="M67" s="1"/>
      <c r="N67" s="1"/>
    </row>
    <row r="68" spans="9:14">
      <c r="I68" s="1"/>
      <c r="J68" s="1"/>
      <c r="K68" s="1"/>
      <c r="L68" s="1"/>
      <c r="M68" s="1"/>
      <c r="N68" s="1"/>
    </row>
    <row r="69" spans="9:14">
      <c r="I69" s="1"/>
      <c r="J69" s="1"/>
      <c r="K69" s="1"/>
      <c r="L69" s="1"/>
      <c r="M69" s="1"/>
      <c r="N69" s="1"/>
    </row>
    <row r="70" spans="9:14">
      <c r="I70" s="1"/>
      <c r="J70" s="1"/>
      <c r="K70" s="1"/>
      <c r="L70" s="1"/>
      <c r="M70" s="1"/>
      <c r="N70" s="1"/>
    </row>
    <row r="71" spans="9:14">
      <c r="I71" s="1"/>
      <c r="J71" s="1"/>
      <c r="K71" s="1"/>
      <c r="L71" s="1"/>
      <c r="M71" s="1"/>
      <c r="N71" s="1"/>
    </row>
    <row r="72" spans="9:14">
      <c r="I72" s="1"/>
      <c r="J72" s="1"/>
      <c r="K72" s="1"/>
      <c r="L72" s="1"/>
      <c r="M72" s="1"/>
      <c r="N72" s="1"/>
    </row>
    <row r="73" spans="9:14">
      <c r="I73" s="1"/>
      <c r="J73" s="1"/>
      <c r="K73" s="1"/>
      <c r="L73" s="1"/>
      <c r="M73" s="1"/>
      <c r="N73" s="1"/>
    </row>
    <row r="74" spans="9:14">
      <c r="I74" s="1"/>
      <c r="J74" s="1"/>
      <c r="K74" s="1"/>
      <c r="L74" s="1"/>
      <c r="M74" s="1"/>
      <c r="N74" s="1"/>
    </row>
    <row r="75" spans="9:14">
      <c r="I75" s="1"/>
      <c r="J75" s="1"/>
      <c r="K75" s="1"/>
      <c r="L75" s="1"/>
      <c r="M75" s="1"/>
      <c r="N75" s="1"/>
    </row>
    <row r="76" spans="9:14">
      <c r="I76" s="1"/>
      <c r="J76" s="1"/>
      <c r="K76" s="1"/>
      <c r="L76" s="1"/>
      <c r="M76" s="1"/>
      <c r="N76" s="1"/>
    </row>
    <row r="77" spans="9:14">
      <c r="I77" s="1"/>
      <c r="J77" s="1"/>
      <c r="K77" s="1"/>
      <c r="L77" s="1"/>
      <c r="M77" s="1"/>
      <c r="N77" s="1"/>
    </row>
    <row r="78" spans="9:14">
      <c r="I78" s="1"/>
      <c r="J78" s="1"/>
      <c r="K78" s="1"/>
      <c r="L78" s="1"/>
      <c r="M78" s="1"/>
      <c r="N78" s="1"/>
    </row>
    <row r="79" spans="9:14">
      <c r="I79" s="1"/>
      <c r="J79" s="1"/>
      <c r="K79" s="1"/>
      <c r="L79" s="1"/>
      <c r="M79" s="1"/>
      <c r="N79" s="1"/>
    </row>
    <row r="80" spans="9:14">
      <c r="I80" s="1"/>
      <c r="J80" s="1"/>
      <c r="K80" s="1"/>
      <c r="L80" s="1"/>
      <c r="M80" s="1"/>
      <c r="N80" s="1"/>
    </row>
    <row r="81" spans="9:14">
      <c r="I81" s="1"/>
      <c r="J81" s="1"/>
      <c r="K81" s="1"/>
      <c r="L81" s="1"/>
      <c r="M81" s="1"/>
      <c r="N81" s="1"/>
    </row>
    <row r="82" spans="9:14">
      <c r="I82" s="1"/>
      <c r="J82" s="1"/>
      <c r="K82" s="1"/>
      <c r="L82" s="1"/>
      <c r="M82" s="1"/>
      <c r="N82" s="1"/>
    </row>
    <row r="83" spans="9:14">
      <c r="I83" s="1"/>
      <c r="J83" s="1"/>
      <c r="K83" s="1"/>
      <c r="L83" s="1"/>
      <c r="M83" s="1"/>
      <c r="N83" s="1"/>
    </row>
    <row r="84" spans="9:14">
      <c r="I84" s="1"/>
      <c r="J84" s="1"/>
      <c r="K84" s="1"/>
      <c r="L84" s="1"/>
      <c r="M84" s="1"/>
      <c r="N84" s="1"/>
    </row>
    <row r="85" spans="9:14">
      <c r="I85" s="1"/>
      <c r="J85" s="1"/>
      <c r="K85" s="1"/>
      <c r="L85" s="1"/>
      <c r="M85" s="1"/>
      <c r="N85" s="1"/>
    </row>
    <row r="86" spans="9:14">
      <c r="I86" s="1"/>
      <c r="J86" s="1"/>
      <c r="K86" s="1"/>
      <c r="L86" s="1"/>
      <c r="M86" s="1"/>
      <c r="N86" s="1"/>
    </row>
    <row r="87" spans="9:14">
      <c r="I87" s="1"/>
      <c r="J87" s="1"/>
      <c r="K87" s="1"/>
      <c r="L87" s="1"/>
      <c r="M87" s="1"/>
      <c r="N87" s="1"/>
    </row>
    <row r="88" spans="9:14">
      <c r="I88" s="1"/>
      <c r="J88" s="1"/>
      <c r="K88" s="1"/>
      <c r="L88" s="1"/>
      <c r="M88" s="1"/>
      <c r="N88" s="1"/>
    </row>
    <row r="89" spans="9:14">
      <c r="I89" s="1"/>
      <c r="J89" s="1"/>
      <c r="K89" s="1"/>
      <c r="L89" s="1"/>
      <c r="M89" s="1"/>
      <c r="N89" s="1"/>
    </row>
    <row r="90" spans="9:14">
      <c r="I90" s="1"/>
      <c r="J90" s="1"/>
      <c r="K90" s="1"/>
      <c r="L90" s="1"/>
      <c r="M90" s="1"/>
      <c r="N90" s="1"/>
    </row>
    <row r="91" spans="9:14">
      <c r="I91" s="1"/>
      <c r="J91" s="1"/>
      <c r="K91" s="1"/>
      <c r="L91" s="1"/>
      <c r="M91" s="1"/>
      <c r="N91" s="1"/>
    </row>
    <row r="92" spans="9:14">
      <c r="I92" s="1"/>
      <c r="J92" s="1"/>
      <c r="K92" s="1"/>
      <c r="L92" s="1"/>
      <c r="M92" s="1"/>
      <c r="N92" s="1"/>
    </row>
    <row r="93" spans="9:14">
      <c r="I93" s="1"/>
      <c r="J93" s="1"/>
      <c r="K93" s="1"/>
      <c r="L93" s="1"/>
      <c r="M93" s="1"/>
      <c r="N93" s="1"/>
    </row>
    <row r="94" spans="9:14">
      <c r="I94" s="1"/>
      <c r="J94" s="1"/>
      <c r="K94" s="1"/>
      <c r="L94" s="1"/>
      <c r="M94" s="1"/>
      <c r="N94" s="1"/>
    </row>
    <row r="95" spans="9:14">
      <c r="I95" s="1"/>
      <c r="J95" s="1"/>
      <c r="K95" s="1"/>
      <c r="L95" s="1"/>
      <c r="M95" s="1"/>
      <c r="N95" s="1"/>
    </row>
    <row r="96" spans="9:14">
      <c r="I96" s="1"/>
      <c r="J96" s="1"/>
      <c r="K96" s="1"/>
      <c r="L96" s="1"/>
      <c r="M96" s="1"/>
      <c r="N96" s="1"/>
    </row>
    <row r="97" spans="3:14">
      <c r="I97" s="1"/>
      <c r="J97" s="1"/>
      <c r="K97" s="1"/>
      <c r="L97" s="1"/>
      <c r="M97" s="1"/>
      <c r="N97" s="1"/>
    </row>
    <row r="98" spans="3:14">
      <c r="I98" s="1"/>
      <c r="J98" s="1"/>
      <c r="K98" s="1"/>
      <c r="L98" s="1"/>
      <c r="M98" s="1"/>
      <c r="N98" s="1"/>
    </row>
    <row r="99" spans="3:14">
      <c r="I99" s="1"/>
      <c r="J99" s="1"/>
      <c r="K99" s="1"/>
      <c r="L99" s="1"/>
      <c r="M99" s="1"/>
      <c r="N99" s="1"/>
    </row>
    <row r="100" spans="3:14">
      <c r="I100" s="1"/>
      <c r="J100" s="1"/>
      <c r="K100" s="1"/>
      <c r="L100" s="1"/>
      <c r="M100" s="1"/>
      <c r="N100" s="1"/>
    </row>
    <row r="101" spans="3:14">
      <c r="I101" s="1"/>
      <c r="J101" s="1"/>
      <c r="K101" s="1"/>
      <c r="L101" s="1"/>
      <c r="M101" s="1"/>
      <c r="N101" s="1"/>
    </row>
    <row r="102" spans="3:14">
      <c r="I102" s="1"/>
      <c r="J102" s="1"/>
      <c r="K102" s="1"/>
      <c r="L102" s="1"/>
      <c r="M102" s="1"/>
      <c r="N102" s="1"/>
    </row>
    <row r="103" spans="3:14">
      <c r="I103" s="1"/>
      <c r="J103" s="1"/>
      <c r="K103" s="1"/>
      <c r="L103" s="1"/>
      <c r="M103" s="1"/>
      <c r="N103" s="1"/>
    </row>
    <row r="104" spans="3:14">
      <c r="I104" s="1"/>
      <c r="J104" s="1"/>
      <c r="K104" s="1"/>
      <c r="L104" s="1"/>
      <c r="M104" s="1"/>
      <c r="N104" s="1"/>
    </row>
    <row r="105" spans="3:14">
      <c r="I105" s="1"/>
      <c r="J105" s="1"/>
      <c r="K105" s="1"/>
      <c r="L105" s="1"/>
      <c r="M105" s="1"/>
      <c r="N105" s="1"/>
    </row>
    <row r="106" spans="3:14">
      <c r="C106" s="36" t="s">
        <v>243</v>
      </c>
      <c r="I106" s="1"/>
      <c r="J106" s="1"/>
      <c r="K106" s="1"/>
      <c r="L106" s="1"/>
      <c r="M106" s="1"/>
      <c r="N106" s="1"/>
    </row>
    <row r="107" spans="3:14">
      <c r="I107" s="1"/>
      <c r="J107" s="1"/>
      <c r="K107" s="1"/>
      <c r="L107" s="1"/>
      <c r="M107" s="1"/>
      <c r="N107" s="1"/>
    </row>
    <row r="108" spans="3:14">
      <c r="I108" s="1"/>
      <c r="J108" s="1"/>
      <c r="K108" s="1"/>
      <c r="L108" s="1"/>
      <c r="M108" s="1"/>
      <c r="N108" s="1"/>
    </row>
    <row r="109" spans="3:14">
      <c r="I109" s="1"/>
      <c r="J109" s="1"/>
      <c r="K109" s="1"/>
      <c r="L109" s="1"/>
      <c r="M109" s="1"/>
      <c r="N109" s="1"/>
    </row>
    <row r="110" spans="3:14">
      <c r="I110" s="1"/>
      <c r="J110" s="1"/>
      <c r="K110" s="1"/>
      <c r="L110" s="1"/>
      <c r="M110" s="1"/>
      <c r="N110" s="1"/>
    </row>
    <row r="111" spans="3:14">
      <c r="I111" s="1"/>
      <c r="J111" s="1"/>
      <c r="K111" s="1"/>
      <c r="L111" s="1"/>
      <c r="M111" s="1"/>
      <c r="N111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PHR-2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Owner</cp:lastModifiedBy>
  <cp:lastPrinted>2021-06-25T14:53:44Z</cp:lastPrinted>
  <dcterms:created xsi:type="dcterms:W3CDTF">2001-11-07T18:05:37Z</dcterms:created>
  <dcterms:modified xsi:type="dcterms:W3CDTF">2021-06-27T13:14:28Z</dcterms:modified>
</cp:coreProperties>
</file>