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05" activeTab="0"/>
  </bookViews>
  <sheets>
    <sheet name="Schedule 20a" sheetId="1" r:id="rId1"/>
    <sheet name="Schedule 20b" sheetId="2" r:id="rId2"/>
  </sheets>
  <definedNames>
    <definedName name="_xlnm.Print_Titles" localSheetId="0">'Schedule 20a'!$A:$B</definedName>
  </definedNames>
  <calcPr fullCalcOnLoad="1"/>
</workbook>
</file>

<file path=xl/sharedStrings.xml><?xml version="1.0" encoding="utf-8"?>
<sst xmlns="http://schemas.openxmlformats.org/spreadsheetml/2006/main" count="46" uniqueCount="31">
  <si>
    <t>Atmos Energy Corporation</t>
  </si>
  <si>
    <t>Calculation of Average Capital Structure</t>
  </si>
  <si>
    <t>12 months ended December</t>
  </si>
  <si>
    <t>Long Term Debt</t>
  </si>
  <si>
    <t>Short Term Debt</t>
  </si>
  <si>
    <t>Common Equity</t>
  </si>
  <si>
    <t>Total Capitalization</t>
  </si>
  <si>
    <t xml:space="preserve">Amount </t>
  </si>
  <si>
    <t>Ratio</t>
  </si>
  <si>
    <t>Line No.</t>
  </si>
  <si>
    <t xml:space="preserve">Line No. </t>
  </si>
  <si>
    <t>Item</t>
  </si>
  <si>
    <t>Total Capital</t>
  </si>
  <si>
    <t>Long-Term Debt</t>
  </si>
  <si>
    <t>Short-Term Debt</t>
  </si>
  <si>
    <t>Preferred Stock</t>
  </si>
  <si>
    <t>Common Stock</t>
  </si>
  <si>
    <t>Retained Earnings</t>
  </si>
  <si>
    <t>Total Common Equity</t>
  </si>
  <si>
    <t>Total</t>
  </si>
  <si>
    <t>Average Balance(L14/13)</t>
  </si>
  <si>
    <t>Average Capitalization Ratios</t>
  </si>
  <si>
    <t>End-of-period Capitalization Ratios</t>
  </si>
  <si>
    <t>Including Short Term Debt</t>
  </si>
  <si>
    <t>Including Short Term Debt As Daily Average</t>
  </si>
  <si>
    <t xml:space="preserve">Long Term and Equity balances are ending balances (10Q). Short Term Debt is daily average as of December.  </t>
  </si>
  <si>
    <t xml:space="preserve">Long Term and Equity balances are ending balances (10Q). Short Term Debt is the daily average of the year.   </t>
  </si>
  <si>
    <t>$MM</t>
  </si>
  <si>
    <t>Accumulated Other Comprehensive Income</t>
  </si>
  <si>
    <t>12 months ended December 31, 2020</t>
  </si>
  <si>
    <t xml:space="preserve">  Balance as of December 31, 2019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</si>
</sst>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"/>
    <numFmt numFmtId="169" formatCode="[$-409]dddd\,\ mmmm\ dd\,\ yyyy"/>
    <numFmt numFmtId="170" formatCode="[$-409]mmmm\-yy;@"/>
    <numFmt numFmtId="171" formatCode="_(* #,##0.000_);_(* \(#,##0.000\);_(* &quot;-&quot;??_);_(@_)"/>
    <numFmt numFmtId="172" formatCode="_(* #,##0.0_);_(* \(#,##0.0\);_(* &quot;-&quot;?_);_(@_)"/>
    <numFmt numFmtId="173" formatCode="_(&quot;$&quot;* #,##0_);_(&quot;$&quot;* \(#,##0\);_(&quot;$&quot;* &quot;-&quot;??_);_(@_)"/>
    <numFmt numFmtId="174" formatCode="0.000%"/>
    <numFmt numFmtId="175" formatCode="[$-409]mmm\-yy;@"/>
    <numFmt numFmtId="176" formatCode="mm/dd/yy;@"/>
    <numFmt numFmtId="177" formatCode="mm/dd/yy"/>
    <numFmt numFmtId="178" formatCode="0.0000000000%"/>
    <numFmt numFmtId="179" formatCode="0.000000%"/>
    <numFmt numFmtId="180" formatCode="0.0000%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"/>
    <numFmt numFmtId="187" formatCode="0000"/>
    <numFmt numFmtId="188" formatCode="00000"/>
    <numFmt numFmtId="189" formatCode="000000"/>
    <numFmt numFmtId="190" formatCode="0.00000%"/>
    <numFmt numFmtId="191" formatCode="0.0000000%"/>
    <numFmt numFmtId="192" formatCode="0.000"/>
    <numFmt numFmtId="193" formatCode="0.00000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Tms Rmn"/>
      <family val="0"/>
    </font>
    <font>
      <b/>
      <sz val="11"/>
      <color indexed="12"/>
      <name val="Arial"/>
      <family val="2"/>
    </font>
    <font>
      <u val="single"/>
      <sz val="11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2"/>
      <name val="Arial"/>
      <family val="2"/>
    </font>
    <font>
      <b/>
      <sz val="10"/>
      <color indexed="8"/>
      <name val="Arial"/>
      <family val="2"/>
    </font>
    <font>
      <sz val="7"/>
      <name val="Small Fonts"/>
      <family val="2"/>
    </font>
    <font>
      <sz val="10"/>
      <name val="Times New Roman"/>
      <family val="1"/>
    </font>
    <font>
      <sz val="11"/>
      <color indexed="8"/>
      <name val="MS Serif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8" fillId="29" borderId="0">
      <alignment horizontal="left"/>
      <protection/>
    </xf>
    <xf numFmtId="0" fontId="9" fillId="29" borderId="0">
      <alignment horizontal="right"/>
      <protection/>
    </xf>
    <xf numFmtId="0" fontId="10" fillId="30" borderId="0">
      <alignment horizontal="center"/>
      <protection/>
    </xf>
    <xf numFmtId="0" fontId="9" fillId="29" borderId="0">
      <alignment horizontal="right"/>
      <protection/>
    </xf>
    <xf numFmtId="0" fontId="11" fillId="3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5" fillId="0" borderId="0">
      <alignment horizontal="left" vertical="center" inden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2" borderId="1" applyNumberFormat="0" applyAlignment="0" applyProtection="0"/>
    <xf numFmtId="0" fontId="8" fillId="29" borderId="0">
      <alignment horizontal="left"/>
      <protection/>
    </xf>
    <xf numFmtId="0" fontId="13" fillId="30" borderId="0">
      <alignment horizontal="left"/>
      <protection/>
    </xf>
    <xf numFmtId="0" fontId="51" fillId="0" borderId="8" applyNumberFormat="0" applyFill="0" applyAlignment="0" applyProtection="0"/>
    <xf numFmtId="0" fontId="52" fillId="33" borderId="0" applyNumberFormat="0" applyBorder="0" applyAlignment="0" applyProtection="0"/>
    <xf numFmtId="37" fontId="14" fillId="0" borderId="0">
      <alignment/>
      <protection/>
    </xf>
    <xf numFmtId="178" fontId="1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4" borderId="9" applyNumberFormat="0" applyFont="0" applyAlignment="0" applyProtection="0"/>
    <xf numFmtId="0" fontId="53" fillId="27" borderId="10" applyNumberFormat="0" applyAlignment="0" applyProtection="0"/>
    <xf numFmtId="40" fontId="16" fillId="30" borderId="0">
      <alignment horizontal="right"/>
      <protection/>
    </xf>
    <xf numFmtId="0" fontId="17" fillId="30" borderId="0">
      <alignment horizontal="right"/>
      <protection/>
    </xf>
    <xf numFmtId="0" fontId="18" fillId="30" borderId="11">
      <alignment/>
      <protection/>
    </xf>
    <xf numFmtId="0" fontId="18" fillId="0" borderId="0" applyBorder="0">
      <alignment horizontal="centerContinuous"/>
      <protection/>
    </xf>
    <xf numFmtId="0" fontId="19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3" fillId="35" borderId="0">
      <alignment horizontal="center"/>
      <protection/>
    </xf>
    <xf numFmtId="49" fontId="20" fillId="30" borderId="0">
      <alignment horizontal="center"/>
      <protection/>
    </xf>
    <xf numFmtId="0" fontId="9" fillId="29" borderId="0">
      <alignment horizontal="center"/>
      <protection/>
    </xf>
    <xf numFmtId="0" fontId="9" fillId="29" borderId="0">
      <alignment horizontal="centerContinuous"/>
      <protection/>
    </xf>
    <xf numFmtId="0" fontId="21" fillId="30" borderId="0">
      <alignment horizontal="left"/>
      <protection/>
    </xf>
    <xf numFmtId="49" fontId="21" fillId="30" borderId="0">
      <alignment horizontal="center"/>
      <protection/>
    </xf>
    <xf numFmtId="0" fontId="8" fillId="29" borderId="0">
      <alignment horizontal="left"/>
      <protection/>
    </xf>
    <xf numFmtId="49" fontId="21" fillId="30" borderId="0">
      <alignment horizontal="left"/>
      <protection/>
    </xf>
    <xf numFmtId="0" fontId="8" fillId="29" borderId="0">
      <alignment horizontal="centerContinuous"/>
      <protection/>
    </xf>
    <xf numFmtId="0" fontId="8" fillId="29" borderId="0">
      <alignment horizontal="right"/>
      <protection/>
    </xf>
    <xf numFmtId="49" fontId="13" fillId="30" borderId="0">
      <alignment horizontal="left"/>
      <protection/>
    </xf>
    <xf numFmtId="0" fontId="9" fillId="29" borderId="0">
      <alignment horizontal="right"/>
      <protection/>
    </xf>
    <xf numFmtId="0" fontId="21" fillId="36" borderId="0">
      <alignment horizontal="center"/>
      <protection/>
    </xf>
    <xf numFmtId="0" fontId="7" fillId="36" borderId="0">
      <alignment horizontal="center"/>
      <protection/>
    </xf>
    <xf numFmtId="0" fontId="54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22" fillId="30" borderId="0">
      <alignment horizontal="center"/>
      <protection/>
    </xf>
    <xf numFmtId="0" fontId="5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170" fontId="0" fillId="0" borderId="0" xfId="0" applyNumberFormat="1" applyAlignment="1">
      <alignment/>
    </xf>
    <xf numFmtId="165" fontId="0" fillId="0" borderId="0" xfId="61" applyNumberFormat="1" applyFont="1" applyAlignment="1">
      <alignment/>
    </xf>
    <xf numFmtId="167" fontId="0" fillId="0" borderId="0" xfId="156" applyNumberFormat="1" applyFont="1" applyAlignment="1">
      <alignment/>
    </xf>
    <xf numFmtId="165" fontId="0" fillId="0" borderId="0" xfId="48" applyNumberFormat="1" applyFont="1" applyFill="1" applyAlignment="1">
      <alignment/>
    </xf>
    <xf numFmtId="167" fontId="2" fillId="0" borderId="0" xfId="153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0" fillId="0" borderId="0" xfId="61" applyNumberFormat="1" applyFont="1" applyFill="1" applyAlignment="1">
      <alignment/>
    </xf>
    <xf numFmtId="165" fontId="0" fillId="0" borderId="0" xfId="61" applyNumberFormat="1" applyFont="1" applyFill="1" applyAlignment="1">
      <alignment/>
    </xf>
    <xf numFmtId="0" fontId="2" fillId="0" borderId="0" xfId="0" applyFont="1" applyAlignment="1">
      <alignment horizontal="left"/>
    </xf>
    <xf numFmtId="166" fontId="3" fillId="0" borderId="0" xfId="51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61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6" fontId="0" fillId="0" borderId="0" xfId="48" applyNumberFormat="1" applyFont="1" applyFill="1" applyAlignment="1">
      <alignment/>
    </xf>
    <xf numFmtId="165" fontId="0" fillId="0" borderId="0" xfId="0" applyNumberFormat="1" applyFill="1" applyAlignment="1">
      <alignment/>
    </xf>
    <xf numFmtId="43" fontId="0" fillId="0" borderId="0" xfId="48" applyFont="1" applyAlignment="1">
      <alignment/>
    </xf>
    <xf numFmtId="43" fontId="0" fillId="0" borderId="0" xfId="0" applyNumberFormat="1" applyAlignment="1">
      <alignment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lumnAttributeAbovePrompt" xfId="43"/>
    <cellStyle name="ColumnAttributePrompt" xfId="44"/>
    <cellStyle name="ColumnAttributeValue" xfId="45"/>
    <cellStyle name="ColumnHeadingPrompt" xfId="46"/>
    <cellStyle name="ColumnHeadingValue" xfId="47"/>
    <cellStyle name="Comma" xfId="48"/>
    <cellStyle name="Comma [0]" xfId="49"/>
    <cellStyle name="Comma 10" xfId="50"/>
    <cellStyle name="Comma 11" xfId="51"/>
    <cellStyle name="Comma 11 2" xfId="52"/>
    <cellStyle name="Comma 12" xfId="53"/>
    <cellStyle name="Comma 13" xfId="54"/>
    <cellStyle name="Comma 14" xfId="55"/>
    <cellStyle name="Comma 15" xfId="56"/>
    <cellStyle name="Comma 16" xfId="57"/>
    <cellStyle name="Comma 17" xfId="58"/>
    <cellStyle name="Comma 18" xfId="59"/>
    <cellStyle name="Comma 19" xfId="60"/>
    <cellStyle name="Comma 2" xfId="61"/>
    <cellStyle name="Comma 2 2" xfId="62"/>
    <cellStyle name="Comma 20" xfId="63"/>
    <cellStyle name="Comma 3" xfId="64"/>
    <cellStyle name="Comma 3 2" xfId="65"/>
    <cellStyle name="Comma 4" xfId="66"/>
    <cellStyle name="Comma 5" xfId="67"/>
    <cellStyle name="Comma 6" xfId="68"/>
    <cellStyle name="Comma 7" xfId="69"/>
    <cellStyle name="Comma 8" xfId="70"/>
    <cellStyle name="Comma 9" xfId="71"/>
    <cellStyle name="ContentsHyperlink" xfId="72"/>
    <cellStyle name="Currency" xfId="73"/>
    <cellStyle name="Currency [0]" xfId="74"/>
    <cellStyle name="Currency 2" xfId="75"/>
    <cellStyle name="Currency 2 2" xfId="76"/>
    <cellStyle name="Currency 3" xfId="77"/>
    <cellStyle name="Currency 3 2" xfId="78"/>
    <cellStyle name="Currency 4" xfId="79"/>
    <cellStyle name="Currency 4 2" xfId="80"/>
    <cellStyle name="Currency 5" xfId="81"/>
    <cellStyle name="Currency 6" xfId="82"/>
    <cellStyle name="Currency 6 2" xfId="83"/>
    <cellStyle name="Explanatory Text" xfId="84"/>
    <cellStyle name="Good" xfId="85"/>
    <cellStyle name="Header1" xfId="86"/>
    <cellStyle name="Header2" xfId="87"/>
    <cellStyle name="Heading 1" xfId="88"/>
    <cellStyle name="Heading 2" xfId="89"/>
    <cellStyle name="Heading 3" xfId="90"/>
    <cellStyle name="Heading 4" xfId="91"/>
    <cellStyle name="Hyperlink" xfId="92"/>
    <cellStyle name="Input" xfId="93"/>
    <cellStyle name="LineItemPrompt" xfId="94"/>
    <cellStyle name="LineItemValue" xfId="95"/>
    <cellStyle name="Linked Cell" xfId="96"/>
    <cellStyle name="Neutral" xfId="97"/>
    <cellStyle name="no dec" xfId="98"/>
    <cellStyle name="Normal - Style1" xfId="99"/>
    <cellStyle name="Normal 10" xfId="100"/>
    <cellStyle name="Normal 11" xfId="101"/>
    <cellStyle name="Normal 12" xfId="102"/>
    <cellStyle name="Normal 13" xfId="103"/>
    <cellStyle name="Normal 14" xfId="104"/>
    <cellStyle name="Normal 15" xfId="105"/>
    <cellStyle name="Normal 16" xfId="106"/>
    <cellStyle name="Normal 17" xfId="107"/>
    <cellStyle name="Normal 18" xfId="108"/>
    <cellStyle name="Normal 19" xfId="109"/>
    <cellStyle name="Normal 2" xfId="110"/>
    <cellStyle name="Normal 20" xfId="111"/>
    <cellStyle name="Normal 21" xfId="112"/>
    <cellStyle name="Normal 22" xfId="113"/>
    <cellStyle name="Normal 23" xfId="114"/>
    <cellStyle name="Normal 24" xfId="115"/>
    <cellStyle name="Normal 25" xfId="116"/>
    <cellStyle name="Normal 26" xfId="117"/>
    <cellStyle name="Normal 27" xfId="118"/>
    <cellStyle name="Normal 28" xfId="119"/>
    <cellStyle name="Normal 29" xfId="120"/>
    <cellStyle name="Normal 29 2" xfId="121"/>
    <cellStyle name="Normal 3" xfId="122"/>
    <cellStyle name="Normal 3 2" xfId="123"/>
    <cellStyle name="Normal 30" xfId="124"/>
    <cellStyle name="Normal 31" xfId="125"/>
    <cellStyle name="Normal 32" xfId="126"/>
    <cellStyle name="Normal 33" xfId="127"/>
    <cellStyle name="Normal 34" xfId="128"/>
    <cellStyle name="Normal 35" xfId="129"/>
    <cellStyle name="Normal 36" xfId="130"/>
    <cellStyle name="Normal 37" xfId="131"/>
    <cellStyle name="Normal 38" xfId="132"/>
    <cellStyle name="Normal 39" xfId="133"/>
    <cellStyle name="Normal 4" xfId="134"/>
    <cellStyle name="Normal 40" xfId="135"/>
    <cellStyle name="Normal 41" xfId="136"/>
    <cellStyle name="Normal 42" xfId="137"/>
    <cellStyle name="Normal 43" xfId="138"/>
    <cellStyle name="Normal 5" xfId="139"/>
    <cellStyle name="Normal 5 2" xfId="140"/>
    <cellStyle name="Normal 6" xfId="141"/>
    <cellStyle name="Normal 6 2" xfId="142"/>
    <cellStyle name="Normal 7" xfId="143"/>
    <cellStyle name="Normal 8" xfId="144"/>
    <cellStyle name="Normal 9" xfId="145"/>
    <cellStyle name="Note" xfId="146"/>
    <cellStyle name="Output" xfId="147"/>
    <cellStyle name="Output Amounts" xfId="148"/>
    <cellStyle name="Output Column Headings" xfId="149"/>
    <cellStyle name="Output Line Items" xfId="150"/>
    <cellStyle name="Output Report Heading" xfId="151"/>
    <cellStyle name="Output Report Title" xfId="152"/>
    <cellStyle name="Percent" xfId="153"/>
    <cellStyle name="Percent 10" xfId="154"/>
    <cellStyle name="Percent 11" xfId="155"/>
    <cellStyle name="Percent 2" xfId="156"/>
    <cellStyle name="Percent 2 2" xfId="157"/>
    <cellStyle name="Percent 3" xfId="158"/>
    <cellStyle name="Percent 3 2" xfId="159"/>
    <cellStyle name="Percent 4" xfId="160"/>
    <cellStyle name="Percent 4 2" xfId="161"/>
    <cellStyle name="Percent 5" xfId="162"/>
    <cellStyle name="Percent 6" xfId="163"/>
    <cellStyle name="Percent 7" xfId="164"/>
    <cellStyle name="Percent 8" xfId="165"/>
    <cellStyle name="Percent 9" xfId="166"/>
    <cellStyle name="ReportTitlePrompt" xfId="167"/>
    <cellStyle name="ReportTitleValue" xfId="168"/>
    <cellStyle name="RowAcctAbovePrompt" xfId="169"/>
    <cellStyle name="RowAcctSOBAbovePrompt" xfId="170"/>
    <cellStyle name="RowAcctSOBValue" xfId="171"/>
    <cellStyle name="RowAcctValue" xfId="172"/>
    <cellStyle name="RowAttrAbovePrompt" xfId="173"/>
    <cellStyle name="RowAttrValue" xfId="174"/>
    <cellStyle name="RowColSetAbovePrompt" xfId="175"/>
    <cellStyle name="RowColSetLeftPrompt" xfId="176"/>
    <cellStyle name="RowColSetValue" xfId="177"/>
    <cellStyle name="RowLeftPrompt" xfId="178"/>
    <cellStyle name="SampleUsingFormatMask" xfId="179"/>
    <cellStyle name="SampleWithNoFormatMask" xfId="180"/>
    <cellStyle name="Title" xfId="181"/>
    <cellStyle name="Total" xfId="182"/>
    <cellStyle name="UploadThisRowValue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48.8515625" style="0" customWidth="1"/>
    <col min="3" max="3" width="12.28125" style="0" customWidth="1"/>
    <col min="4" max="4" width="10.421875" style="0" customWidth="1"/>
    <col min="5" max="5" width="12.28125" style="0" customWidth="1"/>
    <col min="6" max="6" width="10.421875" style="0" customWidth="1"/>
    <col min="7" max="7" width="12.28125" style="0" customWidth="1"/>
    <col min="8" max="8" width="10.421875" style="0" customWidth="1"/>
    <col min="9" max="9" width="12.28125" style="0" customWidth="1"/>
    <col min="10" max="10" width="10.421875" style="0" customWidth="1"/>
    <col min="11" max="11" width="9.7109375" style="0" customWidth="1"/>
    <col min="12" max="12" width="9.8515625" style="0" customWidth="1"/>
  </cols>
  <sheetData>
    <row r="1" spans="1:12" ht="12.75">
      <c r="A1" s="13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3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3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3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3"/>
      <c r="C5" s="1"/>
      <c r="D5" s="1"/>
      <c r="E5" s="1"/>
      <c r="F5" s="1"/>
      <c r="G5" s="1"/>
      <c r="H5" s="1"/>
      <c r="I5" s="1"/>
      <c r="J5" s="1"/>
      <c r="K5" s="1"/>
      <c r="L5" s="1"/>
    </row>
    <row r="6" spans="3:12" ht="12.75">
      <c r="C6" s="27">
        <v>44196</v>
      </c>
      <c r="D6" s="27"/>
      <c r="E6" s="27">
        <v>43830</v>
      </c>
      <c r="F6" s="27"/>
      <c r="G6" s="27">
        <v>43465</v>
      </c>
      <c r="H6" s="27"/>
      <c r="I6" s="27">
        <v>43100</v>
      </c>
      <c r="J6" s="27"/>
      <c r="K6" s="27">
        <v>42735</v>
      </c>
      <c r="L6" s="27"/>
    </row>
    <row r="7" spans="1:12" ht="25.5">
      <c r="A7" s="15" t="s">
        <v>10</v>
      </c>
      <c r="B7" s="16" t="s">
        <v>11</v>
      </c>
      <c r="C7" s="16" t="s">
        <v>7</v>
      </c>
      <c r="D7" s="16" t="s">
        <v>8</v>
      </c>
      <c r="E7" s="16" t="s">
        <v>7</v>
      </c>
      <c r="F7" s="16" t="s">
        <v>8</v>
      </c>
      <c r="G7" s="16" t="s">
        <v>7</v>
      </c>
      <c r="H7" s="16" t="s">
        <v>8</v>
      </c>
      <c r="I7" s="16" t="s">
        <v>7</v>
      </c>
      <c r="J7" s="16" t="s">
        <v>8</v>
      </c>
      <c r="K7" s="16" t="s">
        <v>7</v>
      </c>
      <c r="L7" s="16" t="s">
        <v>8</v>
      </c>
    </row>
    <row r="8" spans="1:12" ht="12.75">
      <c r="A8" s="3"/>
      <c r="B8" s="1" t="s">
        <v>23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28">
        <v>1</v>
      </c>
      <c r="B10" t="s">
        <v>3</v>
      </c>
      <c r="C10" s="20">
        <f>5124862/1000</f>
        <v>5124.862</v>
      </c>
      <c r="D10" s="8">
        <f>C10/C$13</f>
        <v>0.41537157750945086</v>
      </c>
      <c r="E10" s="20">
        <f>4324285/1000</f>
        <v>4324.285</v>
      </c>
      <c r="F10" s="8">
        <f>E10/E$13</f>
        <v>0.4137256196386167</v>
      </c>
      <c r="G10" s="20">
        <f>3084779/1000</f>
        <v>3084.779</v>
      </c>
      <c r="H10" s="8">
        <f>G10/G$13</f>
        <v>0.3657996573925166</v>
      </c>
      <c r="I10" s="20">
        <f>3067468563.98/1000000</f>
        <v>3067.46856398</v>
      </c>
      <c r="J10" s="8">
        <f>I10/I$13</f>
        <v>0.38497807287389646</v>
      </c>
      <c r="K10" s="20">
        <f>2564199396.08/1000000</f>
        <v>2564.19939608</v>
      </c>
      <c r="L10" s="8">
        <f>K10/K$13</f>
        <v>0.3559449557063935</v>
      </c>
    </row>
    <row r="11" spans="1:12" ht="12.75">
      <c r="A11" s="28">
        <v>2</v>
      </c>
      <c r="B11" t="s">
        <v>4</v>
      </c>
      <c r="C11" s="20">
        <v>0</v>
      </c>
      <c r="D11" s="8">
        <f>C11/C$13</f>
        <v>0</v>
      </c>
      <c r="E11" s="20">
        <v>0</v>
      </c>
      <c r="F11" s="8">
        <f>E11/E$13</f>
        <v>0</v>
      </c>
      <c r="G11" s="20">
        <v>0</v>
      </c>
      <c r="H11" s="8">
        <f>G11/G$13</f>
        <v>0</v>
      </c>
      <c r="I11" s="20">
        <f>336816271.02/1000000</f>
        <v>336.81627102</v>
      </c>
      <c r="J11" s="8">
        <f>I11/I$13</f>
        <v>0.04227162437864092</v>
      </c>
      <c r="K11" s="20">
        <f>940746590.94/1000000</f>
        <v>940.74659094</v>
      </c>
      <c r="L11" s="8">
        <f>K11/K$13</f>
        <v>0.13058812982913282</v>
      </c>
    </row>
    <row r="12" spans="1:12" ht="12.75">
      <c r="A12" s="28">
        <v>3</v>
      </c>
      <c r="B12" t="s">
        <v>5</v>
      </c>
      <c r="C12" s="20">
        <f>7213156/1000</f>
        <v>7213.156</v>
      </c>
      <c r="D12" s="8">
        <f>C12/C$13</f>
        <v>0.5846284224905491</v>
      </c>
      <c r="E12" s="20">
        <f>6127775/1000</f>
        <v>6127.775</v>
      </c>
      <c r="F12" s="8">
        <f>E12/E$13</f>
        <v>0.5862743803613834</v>
      </c>
      <c r="G12" s="20">
        <f>5348195/1000</f>
        <v>5348.195</v>
      </c>
      <c r="H12" s="8">
        <f>G12/G$13</f>
        <v>0.6342003426074834</v>
      </c>
      <c r="I12" s="20">
        <f>4563619781.18/1000000</f>
        <v>4563.61978118</v>
      </c>
      <c r="J12" s="8">
        <f>I12/I$13</f>
        <v>0.5727503027474626</v>
      </c>
      <c r="K12" s="20">
        <f>3698975167/1000000</f>
        <v>3698.975167</v>
      </c>
      <c r="L12" s="8">
        <f>K12/K$13</f>
        <v>0.5134669144644738</v>
      </c>
    </row>
    <row r="13" spans="1:11" s="2" customFormat="1" ht="12.75">
      <c r="A13" s="29">
        <v>4</v>
      </c>
      <c r="B13" s="2" t="s">
        <v>6</v>
      </c>
      <c r="C13" s="9">
        <f>SUM(C10:C12)</f>
        <v>12338.018</v>
      </c>
      <c r="E13" s="9">
        <f>SUM(E10:E12)</f>
        <v>10452.06</v>
      </c>
      <c r="G13" s="9">
        <f>SUM(G10:G12)</f>
        <v>8432.974</v>
      </c>
      <c r="I13" s="9">
        <f>SUM(I10:I12)</f>
        <v>7967.90461618</v>
      </c>
      <c r="K13" s="9">
        <f>SUM(K10:K12)</f>
        <v>7203.921154019999</v>
      </c>
    </row>
    <row r="14" spans="1:2" ht="12.75">
      <c r="A14" s="28">
        <v>5</v>
      </c>
      <c r="B14" t="s">
        <v>25</v>
      </c>
    </row>
    <row r="15" ht="12.75">
      <c r="A15" s="28">
        <v>6</v>
      </c>
    </row>
    <row r="16" spans="1:12" ht="12.75">
      <c r="A16" s="30">
        <v>7</v>
      </c>
      <c r="B16" s="1" t="s">
        <v>24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28">
        <v>8</v>
      </c>
      <c r="B17" t="s">
        <v>3</v>
      </c>
      <c r="C17" s="7">
        <f>C10</f>
        <v>5124.862</v>
      </c>
      <c r="D17" s="8">
        <f>C17/C$20</f>
        <v>0.4146586374159424</v>
      </c>
      <c r="E17" s="7">
        <f>E10</f>
        <v>4324.285</v>
      </c>
      <c r="F17" s="8">
        <f>E17/E$20</f>
        <v>0.41163172526662994</v>
      </c>
      <c r="G17" s="7">
        <f>G10</f>
        <v>3084.779</v>
      </c>
      <c r="H17" s="8">
        <f>G17/G$20</f>
        <v>0.3571964030985622</v>
      </c>
      <c r="I17" s="7">
        <f>I10</f>
        <v>3067.46856398</v>
      </c>
      <c r="J17" s="8">
        <f>I17/I$20</f>
        <v>0.3761209555502337</v>
      </c>
      <c r="K17" s="7">
        <f>K10</f>
        <v>2564.19939608</v>
      </c>
      <c r="L17" s="8">
        <f>K17/K$20</f>
        <v>0.36789389507286313</v>
      </c>
    </row>
    <row r="18" spans="1:12" ht="12.75">
      <c r="A18" s="28">
        <v>9</v>
      </c>
      <c r="B18" t="s">
        <v>4</v>
      </c>
      <c r="C18" s="19">
        <v>21.213275</v>
      </c>
      <c r="D18" s="8">
        <f>C18/C$20</f>
        <v>0.0017163911353378246</v>
      </c>
      <c r="E18" s="19">
        <v>53.167694</v>
      </c>
      <c r="F18" s="8">
        <f>E18/E$20</f>
        <v>0.005061070121342198</v>
      </c>
      <c r="G18" s="19">
        <v>203.112403</v>
      </c>
      <c r="H18" s="8">
        <f>G18/G$20</f>
        <v>0.023519033219658723</v>
      </c>
      <c r="I18" s="19">
        <v>524.449172</v>
      </c>
      <c r="J18" s="8">
        <f>I18/I$20</f>
        <v>0.06430589901603796</v>
      </c>
      <c r="K18" s="19">
        <v>706.7682123285132</v>
      </c>
      <c r="L18" s="8">
        <f>K18/K$20</f>
        <v>0.10140229770926476</v>
      </c>
    </row>
    <row r="19" spans="1:12" ht="12.75">
      <c r="A19" s="28">
        <v>10</v>
      </c>
      <c r="B19" t="s">
        <v>5</v>
      </c>
      <c r="C19" s="7">
        <f>C12</f>
        <v>7213.156</v>
      </c>
      <c r="D19" s="8">
        <f>C19/C$20</f>
        <v>0.5836249714487198</v>
      </c>
      <c r="E19" s="7">
        <f>E12</f>
        <v>6127.775</v>
      </c>
      <c r="F19" s="8">
        <f>E19/E$20</f>
        <v>0.5833072046120279</v>
      </c>
      <c r="G19" s="7">
        <f>G12</f>
        <v>5348.195</v>
      </c>
      <c r="H19" s="8">
        <f>G19/G$20</f>
        <v>0.6192845636817791</v>
      </c>
      <c r="I19" s="7">
        <f>I12</f>
        <v>4563.61978118</v>
      </c>
      <c r="J19" s="8">
        <f>I19/I$20</f>
        <v>0.5595731454337283</v>
      </c>
      <c r="K19" s="7">
        <f>K12</f>
        <v>3698.975167</v>
      </c>
      <c r="L19" s="8">
        <f>K19/K$20</f>
        <v>0.530703807217872</v>
      </c>
    </row>
    <row r="20" spans="1:12" ht="12.75">
      <c r="A20" s="29">
        <v>11</v>
      </c>
      <c r="B20" s="2" t="s">
        <v>6</v>
      </c>
      <c r="C20" s="9">
        <f>SUM(C17:C19)</f>
        <v>12359.231275</v>
      </c>
      <c r="D20" s="2"/>
      <c r="E20" s="9">
        <f>SUM(E17:E19)</f>
        <v>10505.227694</v>
      </c>
      <c r="F20" s="2"/>
      <c r="G20" s="9">
        <f>SUM(G17:G19)</f>
        <v>8636.086403</v>
      </c>
      <c r="H20" s="2"/>
      <c r="I20" s="9">
        <f>SUM(I17:I19)</f>
        <v>8155.537517160001</v>
      </c>
      <c r="J20" s="2"/>
      <c r="K20" s="9">
        <f>SUM(K17:K19)</f>
        <v>6969.942775408514</v>
      </c>
      <c r="L20" s="2"/>
    </row>
    <row r="21" spans="1:2" ht="12.75">
      <c r="A21" s="28">
        <v>12</v>
      </c>
      <c r="B21" t="s">
        <v>26</v>
      </c>
    </row>
  </sheetData>
  <sheetProtection/>
  <mergeCells count="5">
    <mergeCell ref="C6:D6"/>
    <mergeCell ref="I6:J6"/>
    <mergeCell ref="K6:L6"/>
    <mergeCell ref="G6:H6"/>
    <mergeCell ref="E6:F6"/>
  </mergeCells>
  <printOptions horizontalCentered="1"/>
  <pageMargins left="0.5" right="0.5" top="1" bottom="1" header="0.25" footer="0.5"/>
  <pageSetup fitToHeight="1" fitToWidth="1" horizontalDpi="600" verticalDpi="600" orientation="landscape" scale="59" r:id="rId1"/>
  <headerFooter alignWithMargins="0">
    <oddHeader>&amp;R&amp;9CASE NO. 2021-00214
ATTACHMENT 1
TO STAFF DR NO. 1-20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SheetLayoutView="100" workbookViewId="0" topLeftCell="A1">
      <selection activeCell="A1" sqref="A1:J1"/>
    </sheetView>
  </sheetViews>
  <sheetFormatPr defaultColWidth="9.140625" defaultRowHeight="12.75"/>
  <cols>
    <col min="1" max="1" width="6.140625" style="0" customWidth="1"/>
    <col min="2" max="2" width="29.7109375" style="0" bestFit="1" customWidth="1"/>
    <col min="3" max="3" width="11.8515625" style="0" bestFit="1" customWidth="1"/>
    <col min="4" max="4" width="14.00390625" style="0" customWidth="1"/>
    <col min="5" max="5" width="13.7109375" style="0" customWidth="1"/>
    <col min="6" max="6" width="13.00390625" style="0" customWidth="1"/>
    <col min="7" max="7" width="16.57421875" style="0" bestFit="1" customWidth="1"/>
    <col min="8" max="8" width="15.57421875" style="0" bestFit="1" customWidth="1"/>
    <col min="9" max="9" width="15.57421875" style="0" customWidth="1"/>
    <col min="10" max="10" width="14.421875" style="0" customWidth="1"/>
    <col min="11" max="11" width="17.28125" style="0" bestFit="1" customWidth="1"/>
    <col min="13" max="13" width="16.57421875" style="0" bestFit="1" customWidth="1"/>
    <col min="14" max="14" width="9.57421875" style="0" bestFit="1" customWidth="1"/>
    <col min="15" max="15" width="12.57421875" style="0" customWidth="1"/>
  </cols>
  <sheetData>
    <row r="1" spans="1:22" ht="12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31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31" t="s">
        <v>27</v>
      </c>
      <c r="B4" s="31"/>
      <c r="C4" s="31"/>
      <c r="D4" s="31"/>
      <c r="E4" s="31"/>
      <c r="F4" s="31"/>
      <c r="G4" s="31"/>
      <c r="H4" s="31"/>
      <c r="I4" s="31"/>
      <c r="J4" s="3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U5" s="1"/>
      <c r="V5" s="1"/>
    </row>
    <row r="6" spans="1:11" ht="51">
      <c r="A6" s="17" t="s">
        <v>9</v>
      </c>
      <c r="B6" s="17" t="s">
        <v>11</v>
      </c>
      <c r="C6" s="17" t="s">
        <v>12</v>
      </c>
      <c r="D6" s="17" t="s">
        <v>13</v>
      </c>
      <c r="E6" s="17" t="s">
        <v>14</v>
      </c>
      <c r="F6" s="17" t="s">
        <v>15</v>
      </c>
      <c r="G6" s="17" t="s">
        <v>16</v>
      </c>
      <c r="H6" s="17" t="s">
        <v>17</v>
      </c>
      <c r="I6" s="17" t="s">
        <v>28</v>
      </c>
      <c r="J6" s="17" t="s">
        <v>18</v>
      </c>
      <c r="K6" s="3"/>
    </row>
    <row r="7" spans="1:14" ht="12.75">
      <c r="A7" s="28">
        <v>1</v>
      </c>
      <c r="B7" t="s">
        <v>30</v>
      </c>
      <c r="C7" s="5">
        <f>D7+E7+F7+J7</f>
        <v>10452.111257259996</v>
      </c>
      <c r="D7" s="11">
        <v>4324.334968849998</v>
      </c>
      <c r="E7" s="11">
        <v>2E-08</v>
      </c>
      <c r="F7" s="12">
        <v>0</v>
      </c>
      <c r="G7" s="22">
        <v>3979.56415758</v>
      </c>
      <c r="H7" s="25">
        <v>2261.7427566699994</v>
      </c>
      <c r="I7" s="23">
        <v>-113.53062586</v>
      </c>
      <c r="J7" s="21">
        <f>SUM(G7:I7)</f>
        <v>6127.776288389999</v>
      </c>
      <c r="K7" s="26"/>
      <c r="L7" s="26"/>
      <c r="M7" s="18"/>
      <c r="N7" s="19"/>
    </row>
    <row r="8" spans="1:14" ht="12.75">
      <c r="A8" s="28">
        <v>2</v>
      </c>
      <c r="B8" s="4">
        <v>43831</v>
      </c>
      <c r="C8" s="5">
        <f aca="true" t="shared" si="0" ref="C8:C19">D8+E8+F8+J8</f>
        <v>10551.23203662</v>
      </c>
      <c r="D8" s="11">
        <v>4324.453053100001</v>
      </c>
      <c r="E8" s="11">
        <v>2E-08</v>
      </c>
      <c r="F8" s="12">
        <v>0</v>
      </c>
      <c r="G8" s="22">
        <v>3980.27373261</v>
      </c>
      <c r="H8" s="25">
        <v>2359.62467212</v>
      </c>
      <c r="I8" s="23">
        <v>-113.11942123</v>
      </c>
      <c r="J8" s="21">
        <f aca="true" t="shared" si="1" ref="J8:J19">SUM(G8:I8)</f>
        <v>6226.7789835</v>
      </c>
      <c r="K8" s="26"/>
      <c r="L8" s="26"/>
      <c r="M8" s="19"/>
      <c r="N8" s="19"/>
    </row>
    <row r="9" spans="1:14" ht="12.75">
      <c r="A9" s="28">
        <v>3</v>
      </c>
      <c r="B9" s="4">
        <v>43862</v>
      </c>
      <c r="C9" s="5">
        <f t="shared" si="0"/>
        <v>10562.53317554</v>
      </c>
      <c r="D9" s="11">
        <v>4324.629840230001</v>
      </c>
      <c r="E9" s="11">
        <v>2E-08</v>
      </c>
      <c r="F9" s="12">
        <v>0</v>
      </c>
      <c r="G9" s="22">
        <v>3980.2795121699996</v>
      </c>
      <c r="H9" s="25">
        <v>2370.34657235</v>
      </c>
      <c r="I9" s="23">
        <v>-112.72274923</v>
      </c>
      <c r="J9" s="21">
        <f t="shared" si="1"/>
        <v>6237.90333529</v>
      </c>
      <c r="K9" s="26"/>
      <c r="L9" s="26"/>
      <c r="M9" s="19"/>
      <c r="N9" s="19"/>
    </row>
    <row r="10" spans="1:16" ht="14.25">
      <c r="A10" s="28">
        <v>4</v>
      </c>
      <c r="B10" s="4">
        <v>43891</v>
      </c>
      <c r="C10" s="5">
        <f>D10+E10+F10+J10</f>
        <v>10833.334916670003</v>
      </c>
      <c r="D10" s="11">
        <v>4328.996996300001</v>
      </c>
      <c r="E10" s="11">
        <v>199.92334747999996</v>
      </c>
      <c r="F10" s="12">
        <v>0</v>
      </c>
      <c r="G10" s="22">
        <v>3986.18725491</v>
      </c>
      <c r="H10" s="25">
        <v>2430.868369590001</v>
      </c>
      <c r="I10" s="23">
        <v>-112.64105161</v>
      </c>
      <c r="J10" s="21">
        <f t="shared" si="1"/>
        <v>6304.41457289</v>
      </c>
      <c r="K10" s="26"/>
      <c r="L10" s="26"/>
      <c r="M10" s="19"/>
      <c r="N10" s="19"/>
      <c r="O10" s="14"/>
      <c r="P10" s="10"/>
    </row>
    <row r="11" spans="1:16" ht="14.25">
      <c r="A11" s="28">
        <v>5</v>
      </c>
      <c r="B11" s="4">
        <v>43922</v>
      </c>
      <c r="C11" s="5">
        <f t="shared" si="0"/>
        <v>10862.55965407</v>
      </c>
      <c r="D11" s="11">
        <v>4529.030708980002</v>
      </c>
      <c r="E11" s="11">
        <v>4E-08</v>
      </c>
      <c r="F11" s="12">
        <v>0</v>
      </c>
      <c r="G11" s="22">
        <v>3986.94260169</v>
      </c>
      <c r="H11" s="25">
        <v>2473.7168562599995</v>
      </c>
      <c r="I11" s="23">
        <v>-127.13051290000003</v>
      </c>
      <c r="J11" s="21">
        <f t="shared" si="1"/>
        <v>6333.5289450499995</v>
      </c>
      <c r="K11" s="26"/>
      <c r="L11" s="26"/>
      <c r="M11" s="19"/>
      <c r="N11" s="19"/>
      <c r="O11" s="14"/>
      <c r="P11" s="10"/>
    </row>
    <row r="12" spans="1:16" ht="14.25">
      <c r="A12" s="28">
        <v>6</v>
      </c>
      <c r="B12" s="4">
        <v>43952</v>
      </c>
      <c r="C12" s="5">
        <f t="shared" si="0"/>
        <v>10847.732779080001</v>
      </c>
      <c r="D12" s="11">
        <v>4529.19570609</v>
      </c>
      <c r="E12" s="11">
        <v>3E-08</v>
      </c>
      <c r="F12" s="12">
        <v>0</v>
      </c>
      <c r="G12" s="22">
        <v>3995.7060834</v>
      </c>
      <c r="H12" s="25">
        <v>2436.06519875</v>
      </c>
      <c r="I12" s="23">
        <v>-113.23420919000002</v>
      </c>
      <c r="J12" s="21">
        <f t="shared" si="1"/>
        <v>6318.53707296</v>
      </c>
      <c r="K12" s="26"/>
      <c r="L12" s="26"/>
      <c r="M12" s="19"/>
      <c r="N12" s="19"/>
      <c r="O12" s="14"/>
      <c r="P12" s="10"/>
    </row>
    <row r="13" spans="1:16" ht="14.25">
      <c r="A13" s="28">
        <v>7</v>
      </c>
      <c r="B13" s="4">
        <v>43983</v>
      </c>
      <c r="C13" s="5">
        <f t="shared" si="0"/>
        <v>10992.968077469997</v>
      </c>
      <c r="D13" s="11">
        <v>4531.497968419999</v>
      </c>
      <c r="E13" s="11">
        <v>3E-08</v>
      </c>
      <c r="F13" s="12">
        <v>0</v>
      </c>
      <c r="G13" s="22">
        <v>4100.129849059999</v>
      </c>
      <c r="H13" s="25">
        <v>2478.067718959999</v>
      </c>
      <c r="I13" s="24">
        <v>-116.72745900000001</v>
      </c>
      <c r="J13" s="21">
        <f t="shared" si="1"/>
        <v>6461.470109019999</v>
      </c>
      <c r="K13" s="26"/>
      <c r="L13" s="26"/>
      <c r="M13" s="19"/>
      <c r="N13" s="19"/>
      <c r="O13" s="14"/>
      <c r="P13" s="10"/>
    </row>
    <row r="14" spans="1:16" ht="14.25">
      <c r="A14" s="28">
        <v>8</v>
      </c>
      <c r="B14" s="4">
        <v>44013</v>
      </c>
      <c r="C14" s="5">
        <f t="shared" si="0"/>
        <v>11001.159306099999</v>
      </c>
      <c r="D14" s="11">
        <v>4531.685721029999</v>
      </c>
      <c r="E14" s="11">
        <v>3E-08</v>
      </c>
      <c r="F14" s="12">
        <v>0</v>
      </c>
      <c r="G14" s="22">
        <v>4103.793905009999</v>
      </c>
      <c r="H14" s="25">
        <v>2507.03015038</v>
      </c>
      <c r="I14" s="24">
        <v>-141.35047035</v>
      </c>
      <c r="J14" s="21">
        <f t="shared" si="1"/>
        <v>6469.473585039999</v>
      </c>
      <c r="K14" s="26"/>
      <c r="L14" s="26"/>
      <c r="M14" s="19"/>
      <c r="N14" s="19"/>
      <c r="O14" s="14"/>
      <c r="P14" s="10"/>
    </row>
    <row r="15" spans="1:16" ht="14.25">
      <c r="A15" s="28">
        <v>9</v>
      </c>
      <c r="B15" s="4">
        <v>44044</v>
      </c>
      <c r="C15" s="5">
        <f t="shared" si="0"/>
        <v>11053.035373539997</v>
      </c>
      <c r="D15" s="11">
        <v>4531.858275759999</v>
      </c>
      <c r="E15" s="11">
        <v>24.99812503</v>
      </c>
      <c r="F15" s="12">
        <v>0</v>
      </c>
      <c r="G15" s="22">
        <v>4106.63985738</v>
      </c>
      <c r="H15" s="25">
        <v>2454.487858609998</v>
      </c>
      <c r="I15" s="24">
        <v>-64.94874324</v>
      </c>
      <c r="J15" s="21">
        <f t="shared" si="1"/>
        <v>6496.178972749998</v>
      </c>
      <c r="K15" s="26"/>
      <c r="L15" s="26"/>
      <c r="M15" s="19"/>
      <c r="N15" s="19"/>
      <c r="O15" s="14"/>
      <c r="P15" s="10"/>
    </row>
    <row r="16" spans="1:16" ht="14.25">
      <c r="A16" s="28">
        <v>10</v>
      </c>
      <c r="B16" s="4">
        <v>44075</v>
      </c>
      <c r="C16" s="5">
        <f t="shared" si="0"/>
        <v>11323.147690359998</v>
      </c>
      <c r="D16" s="11">
        <v>4531.94423425</v>
      </c>
      <c r="E16" s="11">
        <v>3E-08</v>
      </c>
      <c r="F16" s="12">
        <v>0</v>
      </c>
      <c r="G16" s="22">
        <v>4377.149136769999</v>
      </c>
      <c r="H16" s="25">
        <v>2471.6436677199995</v>
      </c>
      <c r="I16" s="24">
        <v>-57.58934841</v>
      </c>
      <c r="J16" s="21">
        <f t="shared" si="1"/>
        <v>6791.203456079998</v>
      </c>
      <c r="K16" s="26"/>
      <c r="L16" s="26"/>
      <c r="M16" s="19"/>
      <c r="N16" s="19"/>
      <c r="O16" s="14"/>
      <c r="P16" s="10"/>
    </row>
    <row r="17" spans="1:16" ht="14.25">
      <c r="A17" s="28">
        <v>11</v>
      </c>
      <c r="B17" s="4">
        <v>44105</v>
      </c>
      <c r="C17" s="5">
        <f t="shared" si="0"/>
        <v>12000.002164129997</v>
      </c>
      <c r="D17" s="11">
        <v>5124.535941829999</v>
      </c>
      <c r="E17" s="11">
        <v>3E-08</v>
      </c>
      <c r="F17" s="12">
        <v>0</v>
      </c>
      <c r="G17" s="22">
        <v>4378.4058927999995</v>
      </c>
      <c r="H17" s="25">
        <v>2516.7277850699998</v>
      </c>
      <c r="I17" s="24">
        <v>-19.667455599999993</v>
      </c>
      <c r="J17" s="21">
        <f t="shared" si="1"/>
        <v>6875.466222269999</v>
      </c>
      <c r="K17" s="26"/>
      <c r="L17" s="26"/>
      <c r="M17" s="19"/>
      <c r="N17" s="19"/>
      <c r="O17" s="14"/>
      <c r="P17" s="10"/>
    </row>
    <row r="18" spans="1:16" ht="14.25">
      <c r="A18" s="28">
        <v>12</v>
      </c>
      <c r="B18" s="4">
        <v>44136</v>
      </c>
      <c r="C18" s="5">
        <f t="shared" si="0"/>
        <v>11992.824942159998</v>
      </c>
      <c r="D18" s="11">
        <v>5124.818908639999</v>
      </c>
      <c r="E18" s="11">
        <v>3E-08</v>
      </c>
      <c r="F18" s="12">
        <v>0</v>
      </c>
      <c r="G18" s="22">
        <v>4380.73289023</v>
      </c>
      <c r="H18" s="25">
        <v>2514.171336879999</v>
      </c>
      <c r="I18" s="24">
        <v>-26.89819362</v>
      </c>
      <c r="J18" s="21">
        <f t="shared" si="1"/>
        <v>6868.006033489999</v>
      </c>
      <c r="K18" s="26"/>
      <c r="L18" s="26"/>
      <c r="M18" s="19"/>
      <c r="N18" s="19"/>
      <c r="O18" s="14"/>
      <c r="P18" s="10"/>
    </row>
    <row r="19" spans="1:16" ht="14.25">
      <c r="A19" s="28">
        <v>13</v>
      </c>
      <c r="B19" s="4">
        <v>44166</v>
      </c>
      <c r="C19" s="5">
        <f t="shared" si="0"/>
        <v>12338.18881428</v>
      </c>
      <c r="D19" s="11">
        <v>5125.0331498800015</v>
      </c>
      <c r="E19" s="11">
        <v>3E-08</v>
      </c>
      <c r="F19" s="12">
        <v>0</v>
      </c>
      <c r="G19" s="22">
        <v>4600.313975609999</v>
      </c>
      <c r="H19" s="25">
        <v>2610.3096484</v>
      </c>
      <c r="I19" s="24">
        <v>2.532040359999996</v>
      </c>
      <c r="J19" s="21">
        <f t="shared" si="1"/>
        <v>7213.155664369999</v>
      </c>
      <c r="K19" s="26"/>
      <c r="L19" s="26"/>
      <c r="M19" s="19"/>
      <c r="N19" s="19"/>
      <c r="O19" s="14"/>
      <c r="P19" s="10"/>
    </row>
    <row r="20" spans="1:16" ht="14.25">
      <c r="A20" s="28">
        <v>14</v>
      </c>
      <c r="B20" t="s">
        <v>19</v>
      </c>
      <c r="C20" s="5">
        <f aca="true" t="shared" si="2" ref="C20:J20">SUM(C7:C19)</f>
        <v>144810.83018728</v>
      </c>
      <c r="D20" s="5">
        <f t="shared" si="2"/>
        <v>59862.01547336001</v>
      </c>
      <c r="E20" s="5">
        <f t="shared" si="2"/>
        <v>224.92147281999993</v>
      </c>
      <c r="F20" s="5">
        <f t="shared" si="2"/>
        <v>0</v>
      </c>
      <c r="G20" s="21">
        <v>32952.12833059</v>
      </c>
      <c r="H20" s="21">
        <v>19203.12640116</v>
      </c>
      <c r="I20" s="21">
        <v>-1303.3003791100002</v>
      </c>
      <c r="J20" s="21">
        <f t="shared" si="2"/>
        <v>84723.8932411</v>
      </c>
      <c r="K20" s="26"/>
      <c r="M20" s="19"/>
      <c r="O20" s="14"/>
      <c r="P20" s="10"/>
    </row>
    <row r="21" spans="1:16" ht="14.25">
      <c r="A21" s="28">
        <v>15</v>
      </c>
      <c r="B21" t="s">
        <v>20</v>
      </c>
      <c r="C21" s="5">
        <f aca="true" t="shared" si="3" ref="C21:J21">C20/13</f>
        <v>11139.29462979077</v>
      </c>
      <c r="D21" s="5">
        <f t="shared" si="3"/>
        <v>4604.7704210276925</v>
      </c>
      <c r="E21" s="5">
        <f t="shared" si="3"/>
        <v>17.30165175538461</v>
      </c>
      <c r="F21" s="5">
        <f t="shared" si="3"/>
        <v>0</v>
      </c>
      <c r="G21" s="5">
        <f t="shared" si="3"/>
        <v>2534.7791023530767</v>
      </c>
      <c r="H21" s="5">
        <f t="shared" si="3"/>
        <v>1477.16356932</v>
      </c>
      <c r="I21" s="5">
        <f>I20/13</f>
        <v>-100.25387531615387</v>
      </c>
      <c r="J21" s="5">
        <f t="shared" si="3"/>
        <v>6517.222557007693</v>
      </c>
      <c r="O21" s="14"/>
      <c r="P21" s="10"/>
    </row>
    <row r="22" spans="1:10" ht="12.75">
      <c r="A22" s="28">
        <v>16</v>
      </c>
      <c r="B22" t="s">
        <v>21</v>
      </c>
      <c r="C22" s="6">
        <f aca="true" t="shared" si="4" ref="C22:I22">C21/$C$21</f>
        <v>1</v>
      </c>
      <c r="D22" s="6">
        <f t="shared" si="4"/>
        <v>0.4133807906214062</v>
      </c>
      <c r="E22" s="6">
        <f t="shared" si="4"/>
        <v>0.0015532089176556406</v>
      </c>
      <c r="F22" s="6">
        <f t="shared" si="4"/>
        <v>0</v>
      </c>
      <c r="G22" s="6">
        <f t="shared" si="4"/>
        <v>0.2275529274155385</v>
      </c>
      <c r="H22" s="6">
        <f t="shared" si="4"/>
        <v>0.13260835792685607</v>
      </c>
      <c r="I22" s="6">
        <f t="shared" si="4"/>
        <v>-0.009000020077396673</v>
      </c>
      <c r="J22" s="6">
        <f>J21/$C$21</f>
        <v>0.5850660004609382</v>
      </c>
    </row>
    <row r="23" spans="1:10" ht="12.75">
      <c r="A23" s="28">
        <v>17</v>
      </c>
      <c r="B23" t="s">
        <v>22</v>
      </c>
      <c r="C23" s="6">
        <f>C19/$C$19</f>
        <v>1</v>
      </c>
      <c r="D23" s="6">
        <f aca="true" t="shared" si="5" ref="D23:J23">D19/$C$19</f>
        <v>0.4153796985136408</v>
      </c>
      <c r="E23" s="6">
        <f t="shared" si="5"/>
        <v>2.4314751906923756E-12</v>
      </c>
      <c r="F23" s="6">
        <f t="shared" si="5"/>
        <v>0</v>
      </c>
      <c r="G23" s="6">
        <f t="shared" si="5"/>
        <v>0.3728516433697041</v>
      </c>
      <c r="H23" s="6">
        <f t="shared" si="5"/>
        <v>0.2115634383369846</v>
      </c>
      <c r="I23" s="6">
        <f>I19/$C$19</f>
        <v>0.00020521977723905938</v>
      </c>
      <c r="J23" s="6">
        <f t="shared" si="5"/>
        <v>0.5846203014839277</v>
      </c>
    </row>
    <row r="26" ht="12.75">
      <c r="E26" s="10"/>
    </row>
    <row r="29" ht="12.75">
      <c r="M29" s="19"/>
    </row>
    <row r="30" spans="11:15" ht="12.75">
      <c r="K30" s="25"/>
      <c r="O30" s="19"/>
    </row>
    <row r="31" spans="11:15" ht="12.75">
      <c r="K31" s="25"/>
      <c r="O31" s="19"/>
    </row>
    <row r="32" spans="11:15" ht="12.75">
      <c r="K32" s="25"/>
      <c r="O32" s="19"/>
    </row>
    <row r="33" spans="11:15" ht="12.75">
      <c r="K33" s="25"/>
      <c r="O33" s="19"/>
    </row>
    <row r="34" spans="11:15" ht="12.75">
      <c r="K34" s="25"/>
      <c r="O34" s="19"/>
    </row>
    <row r="35" spans="11:15" ht="12.75">
      <c r="K35" s="25"/>
      <c r="O35" s="19"/>
    </row>
    <row r="36" spans="11:15" ht="12.75">
      <c r="K36" s="25"/>
      <c r="O36" s="19"/>
    </row>
    <row r="37" spans="11:15" ht="12.75">
      <c r="K37" s="25"/>
      <c r="O37" s="19"/>
    </row>
    <row r="38" spans="11:15" ht="12.75">
      <c r="K38" s="25"/>
      <c r="O38" s="19"/>
    </row>
    <row r="39" spans="11:15" ht="12.75">
      <c r="K39" s="25"/>
      <c r="O39" s="19"/>
    </row>
    <row r="40" spans="11:15" ht="12.75">
      <c r="K40" s="25"/>
      <c r="O40" s="19"/>
    </row>
    <row r="41" spans="11:15" ht="12.75">
      <c r="K41" s="25"/>
      <c r="O41" s="19"/>
    </row>
    <row r="42" spans="11:15" ht="12.75">
      <c r="K42" s="25"/>
      <c r="O42" s="19"/>
    </row>
  </sheetData>
  <sheetProtection/>
  <mergeCells count="4">
    <mergeCell ref="A1:J1"/>
    <mergeCell ref="A2:J2"/>
    <mergeCell ref="A3:J3"/>
    <mergeCell ref="A4:J4"/>
  </mergeCells>
  <printOptions/>
  <pageMargins left="0.5" right="0.5" top="1" bottom="1" header="0.25" footer="0.5"/>
  <pageSetup fitToHeight="1" fitToWidth="1" horizontalDpi="600" verticalDpi="600" orientation="landscape" scale="84" r:id="rId1"/>
  <headerFooter alignWithMargins="0">
    <oddHeader>&amp;R&amp;9CASE NO. 2021-00214
ATTACHMENT 1
TO STAFF DR NO. 1-20</oddHeader>
    <oddFooter>&amp;C&amp;P of &amp;N</oddFooter>
  </headerFooter>
  <ignoredErrors>
    <ignoredError sqref="J7:J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chrfelan</dc:creator>
  <cp:keywords/>
  <dc:description/>
  <cp:lastModifiedBy>Eric J Wilen</cp:lastModifiedBy>
  <cp:lastPrinted>2021-07-14T14:26:08Z</cp:lastPrinted>
  <dcterms:created xsi:type="dcterms:W3CDTF">2009-10-07T20:43:46Z</dcterms:created>
  <dcterms:modified xsi:type="dcterms:W3CDTF">2021-07-14T14:31:36Z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