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scovery\Kentucky\1 - Kentucky Rate Cases\2021-00214 (2021 Kentucky Rate Case)\Staff Set 1 Attachments\"/>
    </mc:Choice>
  </mc:AlternateContent>
  <xr:revisionPtr revIDLastSave="0" documentId="13_ncr:1_{AC434047-C343-4096-9716-638C2E73C58D}" xr6:coauthVersionLast="47" xr6:coauthVersionMax="47" xr10:uidLastSave="{00000000-0000-0000-0000-000000000000}"/>
  <bookViews>
    <workbookView xWindow="-28920" yWindow="-360" windowWidth="29040" windowHeight="15840" xr2:uid="{50896A36-0E36-4A65-8136-C96C4A64F97E}"/>
  </bookViews>
  <sheets>
    <sheet name="1-07a Summary" sheetId="1" r:id="rId1"/>
    <sheet name="1-07 Detai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3" i="2" l="1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U12" i="2" s="1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Q53" i="2"/>
  <c r="P53" i="2"/>
  <c r="O53" i="2"/>
  <c r="N53" i="2"/>
  <c r="M53" i="2"/>
  <c r="L53" i="2"/>
  <c r="K53" i="2"/>
  <c r="J53" i="2"/>
  <c r="I53" i="2"/>
  <c r="H53" i="2"/>
  <c r="G53" i="2"/>
  <c r="F53" i="2"/>
  <c r="U11" i="2" l="1"/>
  <c r="U10" i="2"/>
  <c r="C21" i="1" s="1"/>
  <c r="V11" i="2"/>
  <c r="V13" i="2"/>
  <c r="D18" i="1" s="1"/>
  <c r="C15" i="1"/>
  <c r="V10" i="2"/>
  <c r="R53" i="2"/>
  <c r="C24" i="1"/>
  <c r="E24" i="1" s="1"/>
  <c r="G24" i="1" s="1"/>
  <c r="D15" i="1"/>
  <c r="E15" i="1" l="1"/>
  <c r="V14" i="2"/>
  <c r="U14" i="2"/>
  <c r="D21" i="1"/>
  <c r="D26" i="1" s="1"/>
  <c r="C18" i="1"/>
  <c r="E18" i="1" s="1"/>
  <c r="G18" i="1" s="1"/>
  <c r="C26" i="1" l="1"/>
  <c r="G15" i="1"/>
  <c r="E21" i="1"/>
  <c r="G21" i="1" s="1"/>
  <c r="E26" i="1" l="1"/>
  <c r="G26" i="1"/>
</calcChain>
</file>

<file path=xl/sharedStrings.xml><?xml version="1.0" encoding="utf-8"?>
<sst xmlns="http://schemas.openxmlformats.org/spreadsheetml/2006/main" count="290" uniqueCount="96">
  <si>
    <t>Atmos Energy Corporation, Kentucky/Mid-States Division</t>
  </si>
  <si>
    <t>Kentucky Jurisdiction Case No. 2021-00214</t>
  </si>
  <si>
    <t>Advertising Expense</t>
  </si>
  <si>
    <t>For the 12 month period Oct-19 through Sep-20  (12 months preceding the base period)</t>
  </si>
  <si>
    <t>12 Months Ended September 2020</t>
  </si>
  <si>
    <t>Sales or</t>
  </si>
  <si>
    <t>Safety or</t>
  </si>
  <si>
    <t>Line</t>
  </si>
  <si>
    <t>Item</t>
  </si>
  <si>
    <t>Promotional</t>
  </si>
  <si>
    <t>Req by Law</t>
  </si>
  <si>
    <t>Total</t>
  </si>
  <si>
    <t xml:space="preserve">Kentucky </t>
  </si>
  <si>
    <t>Allocated</t>
  </si>
  <si>
    <t>No.</t>
  </si>
  <si>
    <t>(A)</t>
  </si>
  <si>
    <t>Advertising (1)</t>
  </si>
  <si>
    <t>Advertising</t>
  </si>
  <si>
    <t>Utility</t>
  </si>
  <si>
    <t>Jurisdictional</t>
  </si>
  <si>
    <t>Amount</t>
  </si>
  <si>
    <t>Div 009</t>
  </si>
  <si>
    <t>Newspaper, Magazine,bill stuffer &amp; Other</t>
  </si>
  <si>
    <t>Div 091</t>
  </si>
  <si>
    <t>Div 002</t>
  </si>
  <si>
    <t>Div 012</t>
  </si>
  <si>
    <t>Grand Total</t>
  </si>
  <si>
    <t xml:space="preserve">Note: </t>
  </si>
  <si>
    <t>Below-the-line accounts are not included in the analysis above.</t>
  </si>
  <si>
    <t>1. Sales and Promotional Advertising is excluded from the Company's Revenue Requirement.</t>
  </si>
  <si>
    <t>Div</t>
  </si>
  <si>
    <t>Account</t>
  </si>
  <si>
    <t>Account Description</t>
  </si>
  <si>
    <t>Sub Account</t>
  </si>
  <si>
    <t>Sub Account Description</t>
  </si>
  <si>
    <t>OCT-19</t>
  </si>
  <si>
    <t>NOV-19</t>
  </si>
  <si>
    <t>DEC-19</t>
  </si>
  <si>
    <t>JAN-20</t>
  </si>
  <si>
    <t>FEB-20</t>
  </si>
  <si>
    <t>MAR-20</t>
  </si>
  <si>
    <t>APR-20</t>
  </si>
  <si>
    <t>MAY-20</t>
  </si>
  <si>
    <t>JUN-20</t>
  </si>
  <si>
    <t>JUL-20</t>
  </si>
  <si>
    <t>AUG-20</t>
  </si>
  <si>
    <t>SEP-20</t>
  </si>
  <si>
    <t xml:space="preserve"> Total</t>
  </si>
  <si>
    <t>002</t>
  </si>
  <si>
    <t>04040</t>
  </si>
  <si>
    <t>Community Rel&amp;Trade Shows</t>
  </si>
  <si>
    <t>8700</t>
  </si>
  <si>
    <t>Distribution-Operation supervision and engineering</t>
  </si>
  <si>
    <t>04002</t>
  </si>
  <si>
    <t>Required By Law, Safety</t>
  </si>
  <si>
    <t>9120</t>
  </si>
  <si>
    <t>Sales-Demonstrating and selling expenses</t>
  </si>
  <si>
    <t>04046</t>
  </si>
  <si>
    <t>Customer Relations &amp; Assist</t>
  </si>
  <si>
    <t>04044</t>
  </si>
  <si>
    <t>04021</t>
  </si>
  <si>
    <t>Promo Other, Misc</t>
  </si>
  <si>
    <t>9210</t>
  </si>
  <si>
    <t>A&amp;G-Office supplies &amp; expense</t>
  </si>
  <si>
    <t>04018</t>
  </si>
  <si>
    <t>Safety</t>
  </si>
  <si>
    <t>9320</t>
  </si>
  <si>
    <t>A&amp;G-Maintenance of general plant</t>
  </si>
  <si>
    <t>009</t>
  </si>
  <si>
    <t>04022</t>
  </si>
  <si>
    <t>Promo Sales, Misc</t>
  </si>
  <si>
    <t>9030</t>
  </si>
  <si>
    <t>Customer accounts-Customer records and collections expenses</t>
  </si>
  <si>
    <t>9090</t>
  </si>
  <si>
    <t>Customer service-Operating informational and instructional advertising expense</t>
  </si>
  <si>
    <t>9110</t>
  </si>
  <si>
    <t>Sales-Supervision</t>
  </si>
  <si>
    <t>9130</t>
  </si>
  <si>
    <t>Sales-Advertising expenses</t>
  </si>
  <si>
    <t>04023</t>
  </si>
  <si>
    <t>GCA Public Notice Publication</t>
  </si>
  <si>
    <t>9250</t>
  </si>
  <si>
    <t>A&amp;G-Injuries &amp; damages</t>
  </si>
  <si>
    <t>012</t>
  </si>
  <si>
    <t>9010</t>
  </si>
  <si>
    <t>Customer accounts-Operation supervision</t>
  </si>
  <si>
    <t>091</t>
  </si>
  <si>
    <t>04017</t>
  </si>
  <si>
    <t>Promo Sales, Consumer Rel</t>
  </si>
  <si>
    <t>8750</t>
  </si>
  <si>
    <t>Distribution-Measuring and regulating station expenses</t>
  </si>
  <si>
    <t>9100</t>
  </si>
  <si>
    <t>Customer service-Miscellaneous customer service</t>
  </si>
  <si>
    <t xml:space="preserve">Req by Law </t>
  </si>
  <si>
    <t>Division</t>
  </si>
  <si>
    <t>The Company does not record Avertising expense in the detail listed on Data Request Schedule C1.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</si>
</sst>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Helvetica-Narrow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7" fontId="2" fillId="0" borderId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66">
    <xf numFmtId="0" fontId="0" fillId="0" borderId="0" xfId="0"/>
    <xf numFmtId="0" fontId="5" fillId="0" borderId="0" xfId="8" applyFont="1" applyAlignment="1">
      <alignment vertical="center"/>
    </xf>
    <xf numFmtId="164" fontId="5" fillId="0" borderId="1" xfId="1" applyNumberFormat="1" applyFont="1" applyBorder="1" applyAlignment="1" applyProtection="1">
      <alignment horizontal="center"/>
    </xf>
    <xf numFmtId="164" fontId="5" fillId="0" borderId="1" xfId="1" applyNumberFormat="1" applyFont="1" applyFill="1" applyBorder="1" applyAlignment="1" applyProtection="1">
      <alignment horizontal="center"/>
    </xf>
    <xf numFmtId="164" fontId="5" fillId="0" borderId="6" xfId="1" applyNumberFormat="1" applyFont="1" applyBorder="1" applyAlignment="1">
      <alignment horizontal="center"/>
    </xf>
    <xf numFmtId="164" fontId="5" fillId="0" borderId="6" xfId="1" applyNumberFormat="1" applyFont="1" applyBorder="1" applyAlignment="1" applyProtection="1">
      <alignment horizontal="center"/>
    </xf>
    <xf numFmtId="164" fontId="5" fillId="0" borderId="6" xfId="1" applyNumberFormat="1" applyFont="1" applyFill="1" applyBorder="1" applyAlignment="1" applyProtection="1">
      <alignment horizontal="center" wrapText="1"/>
    </xf>
    <xf numFmtId="0" fontId="3" fillId="0" borderId="0" xfId="4" applyFont="1"/>
    <xf numFmtId="0" fontId="3" fillId="0" borderId="0" xfId="8" applyFont="1" applyAlignment="1">
      <alignment horizontal="center"/>
    </xf>
    <xf numFmtId="164" fontId="3" fillId="0" borderId="0" xfId="8" applyNumberFormat="1" applyFont="1"/>
    <xf numFmtId="0" fontId="3" fillId="0" borderId="0" xfId="8" applyFont="1"/>
    <xf numFmtId="0" fontId="3" fillId="0" borderId="6" xfId="8" applyFont="1" applyBorder="1" applyAlignment="1">
      <alignment horizontal="center"/>
    </xf>
    <xf numFmtId="164" fontId="3" fillId="0" borderId="6" xfId="8" applyNumberFormat="1" applyFont="1" applyBorder="1"/>
    <xf numFmtId="0" fontId="4" fillId="0" borderId="0" xfId="0" applyFont="1"/>
    <xf numFmtId="37" fontId="3" fillId="0" borderId="0" xfId="3" applyFont="1" applyFill="1" applyAlignment="1">
      <alignment horizontal="left"/>
    </xf>
    <xf numFmtId="0" fontId="4" fillId="0" borderId="0" xfId="0" applyFont="1" applyFill="1"/>
    <xf numFmtId="37" fontId="3" fillId="0" borderId="0" xfId="3" applyFont="1"/>
    <xf numFmtId="37" fontId="3" fillId="0" borderId="0" xfId="3" applyFont="1" applyAlignment="1" applyProtection="1">
      <alignment horizontal="center"/>
    </xf>
    <xf numFmtId="37" fontId="3" fillId="0" borderId="0" xfId="3" applyFont="1" applyAlignment="1" applyProtection="1">
      <alignment horizontal="right"/>
    </xf>
    <xf numFmtId="37" fontId="3" fillId="0" borderId="1" xfId="3" applyFont="1" applyBorder="1" applyAlignment="1">
      <alignment horizontal="center"/>
    </xf>
    <xf numFmtId="37" fontId="3" fillId="0" borderId="1" xfId="3" applyFont="1" applyBorder="1"/>
    <xf numFmtId="37" fontId="3" fillId="0" borderId="0" xfId="3" applyFont="1" applyAlignment="1">
      <alignment horizontal="center"/>
    </xf>
    <xf numFmtId="37" fontId="5" fillId="0" borderId="0" xfId="3" applyFont="1" applyAlignment="1" applyProtection="1">
      <alignment horizontal="center"/>
    </xf>
    <xf numFmtId="37" fontId="3" fillId="0" borderId="5" xfId="3" applyFont="1" applyBorder="1" applyAlignment="1" applyProtection="1">
      <alignment horizontal="center"/>
    </xf>
    <xf numFmtId="37" fontId="3" fillId="0" borderId="6" xfId="3" applyFont="1" applyBorder="1" applyAlignment="1" applyProtection="1">
      <alignment horizontal="center"/>
    </xf>
    <xf numFmtId="37" fontId="3" fillId="0" borderId="6" xfId="3" applyFont="1" applyBorder="1" applyAlignment="1">
      <alignment horizontal="center"/>
    </xf>
    <xf numFmtId="37" fontId="5" fillId="0" borderId="0" xfId="3" applyFont="1" applyAlignment="1" applyProtection="1">
      <alignment horizontal="left" indent="1"/>
    </xf>
    <xf numFmtId="0" fontId="3" fillId="0" borderId="0" xfId="5" applyFont="1"/>
    <xf numFmtId="37" fontId="3" fillId="0" borderId="0" xfId="3" applyFont="1" applyAlignment="1">
      <alignment horizontal="left" indent="2"/>
    </xf>
    <xf numFmtId="42" fontId="3" fillId="0" borderId="0" xfId="5" applyNumberFormat="1" applyFont="1"/>
    <xf numFmtId="9" fontId="3" fillId="0" borderId="0" xfId="6" applyFont="1" applyAlignment="1">
      <alignment horizontal="center"/>
    </xf>
    <xf numFmtId="164" fontId="3" fillId="0" borderId="0" xfId="5" applyNumberFormat="1" applyFont="1"/>
    <xf numFmtId="0" fontId="3" fillId="0" borderId="0" xfId="5" applyFont="1" applyAlignment="1">
      <alignment horizontal="center"/>
    </xf>
    <xf numFmtId="41" fontId="3" fillId="0" borderId="0" xfId="5" applyNumberFormat="1" applyFont="1"/>
    <xf numFmtId="10" fontId="3" fillId="0" borderId="0" xfId="2" applyNumberFormat="1" applyFont="1" applyAlignment="1">
      <alignment horizontal="center"/>
    </xf>
    <xf numFmtId="37" fontId="3" fillId="0" borderId="0" xfId="3" applyFont="1" applyAlignment="1" applyProtection="1">
      <alignment horizontal="left" indent="2"/>
    </xf>
    <xf numFmtId="37" fontId="3" fillId="0" borderId="0" xfId="3" applyFont="1" applyAlignment="1" applyProtection="1">
      <alignment horizontal="left" indent="3"/>
    </xf>
    <xf numFmtId="164" fontId="3" fillId="0" borderId="0" xfId="1" applyNumberFormat="1" applyFont="1"/>
    <xf numFmtId="37" fontId="5" fillId="0" borderId="0" xfId="3" applyFont="1" applyAlignment="1">
      <alignment horizontal="left" indent="1"/>
    </xf>
    <xf numFmtId="42" fontId="3" fillId="0" borderId="7" xfId="7" applyNumberFormat="1" applyFont="1" applyBorder="1"/>
    <xf numFmtId="41" fontId="3" fillId="0" borderId="7" xfId="5" applyNumberFormat="1" applyFont="1" applyBorder="1"/>
    <xf numFmtId="37" fontId="3" fillId="0" borderId="0" xfId="3" applyFont="1" applyAlignment="1" applyProtection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/>
    <xf numFmtId="164" fontId="6" fillId="0" borderId="6" xfId="0" applyNumberFormat="1" applyFont="1" applyFill="1" applyBorder="1"/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/>
    <xf numFmtId="164" fontId="4" fillId="0" borderId="0" xfId="1" applyNumberFormat="1" applyFont="1"/>
    <xf numFmtId="164" fontId="4" fillId="0" borderId="0" xfId="1" applyNumberFormat="1" applyFont="1" applyFill="1"/>
    <xf numFmtId="0" fontId="4" fillId="0" borderId="6" xfId="0" applyFont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0" borderId="6" xfId="0" applyFont="1" applyFill="1" applyBorder="1"/>
    <xf numFmtId="164" fontId="4" fillId="0" borderId="6" xfId="0" applyNumberFormat="1" applyFont="1" applyFill="1" applyBorder="1"/>
    <xf numFmtId="164" fontId="4" fillId="0" borderId="7" xfId="0" applyNumberFormat="1" applyFont="1" applyFill="1" applyBorder="1"/>
    <xf numFmtId="37" fontId="3" fillId="0" borderId="0" xfId="3" applyFont="1" applyAlignment="1">
      <alignment horizontal="left"/>
    </xf>
    <xf numFmtId="37" fontId="3" fillId="0" borderId="0" xfId="3" applyFont="1" applyFill="1"/>
    <xf numFmtId="37" fontId="5" fillId="0" borderId="0" xfId="3" applyFont="1"/>
    <xf numFmtId="37" fontId="5" fillId="0" borderId="2" xfId="3" applyFont="1" applyBorder="1" applyAlignment="1" applyProtection="1">
      <alignment horizontal="center"/>
    </xf>
    <xf numFmtId="37" fontId="5" fillId="0" borderId="3" xfId="3" applyFont="1" applyBorder="1" applyAlignment="1" applyProtection="1">
      <alignment horizontal="center"/>
    </xf>
    <xf numFmtId="37" fontId="5" fillId="0" borderId="4" xfId="3" applyFont="1" applyBorder="1" applyAlignment="1" applyProtection="1">
      <alignment horizontal="center"/>
    </xf>
    <xf numFmtId="37" fontId="3" fillId="0" borderId="0" xfId="3" applyFont="1" applyAlignment="1">
      <alignment horizontal="left"/>
    </xf>
    <xf numFmtId="37" fontId="3" fillId="0" borderId="0" xfId="3" applyFont="1" applyFill="1" applyAlignment="1">
      <alignment horizontal="left"/>
    </xf>
    <xf numFmtId="37" fontId="5" fillId="0" borderId="0" xfId="3" applyFont="1" applyAlignment="1">
      <alignment horizontal="center"/>
    </xf>
  </cellXfs>
  <cellStyles count="9">
    <cellStyle name="Comma" xfId="1" builtinId="3"/>
    <cellStyle name="Currency 2" xfId="7" xr:uid="{1E3B7075-0B25-42EC-AFC0-86BEB843A16D}"/>
    <cellStyle name="Normal" xfId="0" builtinId="0"/>
    <cellStyle name="Normal 2" xfId="5" xr:uid="{112AD631-1DA4-4F67-B090-79290D1936D3}"/>
    <cellStyle name="Normal_1-07 a Summary" xfId="4" xr:uid="{2B5219D9-E15D-4A28-9F5E-05C53B29072B}"/>
    <cellStyle name="Normal_Detail" xfId="8" xr:uid="{0C45E120-8705-4F01-A00E-2C849C7C6E03}"/>
    <cellStyle name="Normal_KY Revenue Requirement Model 10-7-09" xfId="3" xr:uid="{488C1B15-EAEB-407A-AF77-69672E31721B}"/>
    <cellStyle name="Percent" xfId="2" builtinId="5"/>
    <cellStyle name="Percent 2" xfId="6" xr:uid="{CF05F2C2-0BC0-4D69-80F8-B9877A2B07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751C2-F23F-42B6-AD09-F218B9A9C4B4}">
  <sheetPr>
    <pageSetUpPr fitToPage="1"/>
  </sheetPr>
  <dimension ref="A1:H32"/>
  <sheetViews>
    <sheetView tabSelected="1" zoomScale="90" zoomScaleNormal="90" workbookViewId="0">
      <selection sqref="A1:H1"/>
    </sheetView>
  </sheetViews>
  <sheetFormatPr defaultRowHeight="12.75"/>
  <cols>
    <col min="1" max="1" width="9.33203125" style="13"/>
    <col min="2" max="2" width="56" style="13" customWidth="1"/>
    <col min="3" max="3" width="16.83203125" style="13" bestFit="1" customWidth="1"/>
    <col min="4" max="4" width="14.1640625" style="13" bestFit="1" customWidth="1"/>
    <col min="5" max="5" width="12.83203125" style="13" bestFit="1" customWidth="1"/>
    <col min="6" max="6" width="15.33203125" style="13" bestFit="1" customWidth="1"/>
    <col min="7" max="7" width="11.5" style="13" bestFit="1" customWidth="1"/>
    <col min="8" max="16384" width="9.33203125" style="13"/>
  </cols>
  <sheetData>
    <row r="1" spans="1:8">
      <c r="A1" s="63" t="s">
        <v>0</v>
      </c>
      <c r="B1" s="63"/>
      <c r="C1" s="63"/>
      <c r="D1" s="63"/>
      <c r="E1" s="63"/>
      <c r="F1" s="63"/>
      <c r="G1" s="63"/>
      <c r="H1" s="63"/>
    </row>
    <row r="2" spans="1:8" s="15" customFormat="1">
      <c r="A2" s="64" t="s">
        <v>1</v>
      </c>
      <c r="B2" s="64"/>
      <c r="C2" s="64"/>
      <c r="D2" s="64"/>
      <c r="E2" s="64"/>
      <c r="F2" s="64"/>
      <c r="G2" s="64"/>
      <c r="H2" s="64"/>
    </row>
    <row r="3" spans="1:8">
      <c r="A3" s="63" t="s">
        <v>2</v>
      </c>
      <c r="B3" s="63"/>
      <c r="C3" s="63"/>
      <c r="D3" s="63"/>
      <c r="E3" s="63"/>
      <c r="F3" s="63"/>
      <c r="G3" s="63"/>
      <c r="H3" s="63"/>
    </row>
    <row r="4" spans="1:8">
      <c r="A4" s="63" t="s">
        <v>3</v>
      </c>
      <c r="B4" s="63"/>
      <c r="C4" s="63"/>
      <c r="D4" s="63"/>
      <c r="E4" s="63"/>
      <c r="F4" s="63"/>
      <c r="G4" s="63"/>
      <c r="H4" s="16"/>
    </row>
    <row r="5" spans="1:8">
      <c r="A5" s="65"/>
      <c r="B5" s="65"/>
      <c r="C5" s="65"/>
      <c r="D5" s="65"/>
      <c r="E5" s="65"/>
      <c r="F5" s="65"/>
      <c r="G5" s="65"/>
      <c r="H5" s="16"/>
    </row>
    <row r="6" spans="1:8">
      <c r="A6" s="17"/>
      <c r="B6" s="16"/>
      <c r="C6" s="16"/>
      <c r="D6" s="16"/>
      <c r="E6" s="16"/>
      <c r="F6" s="16"/>
      <c r="G6" s="18"/>
      <c r="H6" s="16"/>
    </row>
    <row r="7" spans="1:8">
      <c r="A7" s="17"/>
      <c r="B7" s="16"/>
      <c r="C7" s="16"/>
      <c r="D7" s="16"/>
      <c r="E7" s="16"/>
      <c r="F7" s="16"/>
      <c r="G7" s="18"/>
      <c r="H7" s="16"/>
    </row>
    <row r="8" spans="1:8">
      <c r="A8" s="19"/>
      <c r="B8" s="20"/>
      <c r="C8" s="60" t="s">
        <v>4</v>
      </c>
      <c r="D8" s="61"/>
      <c r="E8" s="61"/>
      <c r="F8" s="61"/>
      <c r="G8" s="62"/>
      <c r="H8" s="16"/>
    </row>
    <row r="9" spans="1:8">
      <c r="A9" s="21"/>
      <c r="B9" s="16"/>
      <c r="C9" s="17" t="s">
        <v>5</v>
      </c>
      <c r="D9" s="17" t="s">
        <v>6</v>
      </c>
      <c r="E9" s="16"/>
      <c r="F9" s="22"/>
      <c r="G9" s="16"/>
      <c r="H9" s="16"/>
    </row>
    <row r="10" spans="1:8">
      <c r="A10" s="17" t="s">
        <v>7</v>
      </c>
      <c r="B10" s="17" t="s">
        <v>8</v>
      </c>
      <c r="C10" s="17" t="s">
        <v>9</v>
      </c>
      <c r="D10" s="17" t="s">
        <v>10</v>
      </c>
      <c r="E10" s="17" t="s">
        <v>11</v>
      </c>
      <c r="F10" s="21" t="s">
        <v>12</v>
      </c>
      <c r="G10" s="21" t="s">
        <v>13</v>
      </c>
      <c r="H10" s="16"/>
    </row>
    <row r="11" spans="1:8">
      <c r="A11" s="23" t="s">
        <v>14</v>
      </c>
      <c r="B11" s="23" t="s">
        <v>15</v>
      </c>
      <c r="C11" s="24" t="s">
        <v>16</v>
      </c>
      <c r="D11" s="24" t="s">
        <v>17</v>
      </c>
      <c r="E11" s="23" t="s">
        <v>18</v>
      </c>
      <c r="F11" s="25" t="s">
        <v>19</v>
      </c>
      <c r="G11" s="23" t="s">
        <v>20</v>
      </c>
      <c r="H11" s="16"/>
    </row>
    <row r="12" spans="1:8">
      <c r="A12" s="7"/>
      <c r="B12" s="7"/>
      <c r="C12" s="7"/>
      <c r="D12" s="7"/>
      <c r="E12" s="7"/>
      <c r="F12" s="7"/>
      <c r="G12" s="7"/>
      <c r="H12" s="7"/>
    </row>
    <row r="13" spans="1:8">
      <c r="A13" s="7"/>
      <c r="B13" s="7"/>
      <c r="C13" s="7"/>
      <c r="D13" s="7"/>
      <c r="E13" s="7"/>
      <c r="F13" s="7"/>
      <c r="G13" s="7"/>
      <c r="H13" s="7"/>
    </row>
    <row r="14" spans="1:8">
      <c r="A14" s="17">
        <v>1</v>
      </c>
      <c r="B14" s="26" t="s">
        <v>21</v>
      </c>
      <c r="C14" s="27"/>
      <c r="D14" s="27"/>
      <c r="E14" s="27"/>
      <c r="F14" s="27"/>
      <c r="G14" s="27"/>
      <c r="H14" s="27"/>
    </row>
    <row r="15" spans="1:8">
      <c r="A15" s="17">
        <v>2</v>
      </c>
      <c r="B15" s="28" t="s">
        <v>22</v>
      </c>
      <c r="C15" s="29">
        <f>'1-07 Detail'!U11</f>
        <v>153680.32000000004</v>
      </c>
      <c r="D15" s="29">
        <f>'1-07 Detail'!V11</f>
        <v>34172.410000000003</v>
      </c>
      <c r="E15" s="29">
        <f>SUM(C15:D15)</f>
        <v>187852.73000000004</v>
      </c>
      <c r="F15" s="30">
        <v>1</v>
      </c>
      <c r="G15" s="31">
        <f>E15*F15</f>
        <v>187852.73000000004</v>
      </c>
      <c r="H15" s="27"/>
    </row>
    <row r="16" spans="1:8">
      <c r="A16" s="17">
        <v>3</v>
      </c>
      <c r="B16" s="16"/>
      <c r="C16" s="27"/>
      <c r="D16" s="27"/>
      <c r="E16" s="27"/>
      <c r="F16" s="32"/>
      <c r="G16" s="27"/>
      <c r="H16" s="27"/>
    </row>
    <row r="17" spans="1:8">
      <c r="A17" s="17">
        <v>4</v>
      </c>
      <c r="B17" s="26" t="s">
        <v>23</v>
      </c>
      <c r="C17" s="27"/>
      <c r="D17" s="27"/>
      <c r="E17" s="27"/>
      <c r="F17" s="32"/>
      <c r="G17" s="27"/>
      <c r="H17" s="7"/>
    </row>
    <row r="18" spans="1:8">
      <c r="A18" s="17">
        <v>5</v>
      </c>
      <c r="B18" s="28" t="s">
        <v>22</v>
      </c>
      <c r="C18" s="33">
        <f>'1-07 Detail'!U13</f>
        <v>53430.27</v>
      </c>
      <c r="D18" s="33">
        <f>'1-07 Detail'!V13</f>
        <v>298057.4200000001</v>
      </c>
      <c r="E18" s="33">
        <f>SUM(C18:D18)</f>
        <v>351487.69000000012</v>
      </c>
      <c r="F18" s="34">
        <v>0.51570000000000005</v>
      </c>
      <c r="G18" s="31">
        <f>E18*F18</f>
        <v>181262.20173300008</v>
      </c>
      <c r="H18" s="7"/>
    </row>
    <row r="19" spans="1:8">
      <c r="A19" s="17">
        <v>6</v>
      </c>
      <c r="B19" s="35"/>
      <c r="C19" s="27"/>
      <c r="D19" s="27"/>
      <c r="E19" s="27"/>
      <c r="F19" s="32"/>
      <c r="G19" s="27"/>
      <c r="H19" s="7"/>
    </row>
    <row r="20" spans="1:8">
      <c r="A20" s="17">
        <v>7</v>
      </c>
      <c r="B20" s="26" t="s">
        <v>24</v>
      </c>
      <c r="C20" s="27"/>
      <c r="D20" s="27"/>
      <c r="E20" s="27"/>
      <c r="F20" s="32"/>
      <c r="G20" s="27"/>
      <c r="H20" s="7"/>
    </row>
    <row r="21" spans="1:8">
      <c r="A21" s="17">
        <v>8</v>
      </c>
      <c r="B21" s="28" t="s">
        <v>22</v>
      </c>
      <c r="C21" s="33">
        <f>'1-07 Detail'!U10</f>
        <v>206620.54000000004</v>
      </c>
      <c r="D21" s="33">
        <f>'1-07 Detail'!V10</f>
        <v>1146.45</v>
      </c>
      <c r="E21" s="33">
        <f>SUM(C21:D21)</f>
        <v>207766.99000000005</v>
      </c>
      <c r="F21" s="34">
        <v>5.2699999999999997E-2</v>
      </c>
      <c r="G21" s="31">
        <f>E21*F21</f>
        <v>10949.320373000002</v>
      </c>
      <c r="H21" s="7"/>
    </row>
    <row r="22" spans="1:8">
      <c r="A22" s="17">
        <v>9</v>
      </c>
      <c r="B22" s="36"/>
      <c r="C22" s="27"/>
      <c r="D22" s="27"/>
      <c r="E22" s="27"/>
      <c r="F22" s="34"/>
      <c r="G22" s="37"/>
      <c r="H22" s="7"/>
    </row>
    <row r="23" spans="1:8">
      <c r="A23" s="17">
        <v>10</v>
      </c>
      <c r="B23" s="26" t="s">
        <v>25</v>
      </c>
      <c r="C23" s="27"/>
      <c r="D23" s="27"/>
      <c r="E23" s="27"/>
      <c r="F23" s="34"/>
      <c r="G23" s="37"/>
      <c r="H23" s="7"/>
    </row>
    <row r="24" spans="1:8">
      <c r="A24" s="17">
        <v>11</v>
      </c>
      <c r="B24" s="28" t="s">
        <v>22</v>
      </c>
      <c r="C24" s="33">
        <f>'1-07 Detail'!U12</f>
        <v>20272.64</v>
      </c>
      <c r="D24" s="33">
        <v>0</v>
      </c>
      <c r="E24" s="33">
        <f>SUM(C24:D24)</f>
        <v>20272.64</v>
      </c>
      <c r="F24" s="34">
        <v>5.57E-2</v>
      </c>
      <c r="G24" s="31">
        <f>E24*F24</f>
        <v>1129.186048</v>
      </c>
      <c r="H24" s="7"/>
    </row>
    <row r="25" spans="1:8">
      <c r="A25" s="17">
        <v>12</v>
      </c>
      <c r="B25" s="16"/>
      <c r="C25" s="27"/>
      <c r="D25" s="27"/>
      <c r="E25" s="27"/>
      <c r="F25" s="27"/>
      <c r="G25" s="27"/>
      <c r="H25" s="7"/>
    </row>
    <row r="26" spans="1:8" ht="13.5" thickBot="1">
      <c r="A26" s="17">
        <v>13</v>
      </c>
      <c r="B26" s="38" t="s">
        <v>26</v>
      </c>
      <c r="C26" s="39">
        <f>SUM(C15:C25)</f>
        <v>434003.77000000008</v>
      </c>
      <c r="D26" s="39">
        <f>SUM(D15:D25)</f>
        <v>333376.28000000009</v>
      </c>
      <c r="E26" s="39">
        <f>SUM(E15:E25)</f>
        <v>767380.05000000016</v>
      </c>
      <c r="F26" s="33"/>
      <c r="G26" s="40">
        <f>SUM(G15:G24)</f>
        <v>381193.43815400009</v>
      </c>
      <c r="H26" s="7"/>
    </row>
    <row r="27" spans="1:8" ht="13.5" thickTop="1">
      <c r="A27" s="27"/>
      <c r="B27" s="27"/>
      <c r="C27" s="27"/>
      <c r="D27" s="27"/>
      <c r="E27" s="27"/>
      <c r="F27" s="27"/>
      <c r="G27" s="27"/>
      <c r="H27" s="7"/>
    </row>
    <row r="28" spans="1:8">
      <c r="A28" s="27"/>
      <c r="C28" s="27"/>
      <c r="D28" s="27"/>
      <c r="E28" s="27"/>
      <c r="F28" s="27"/>
      <c r="G28" s="27"/>
      <c r="H28" s="7"/>
    </row>
    <row r="29" spans="1:8">
      <c r="A29" s="27"/>
      <c r="B29" s="59" t="s">
        <v>27</v>
      </c>
      <c r="C29" s="27"/>
      <c r="D29" s="27"/>
      <c r="E29" s="27"/>
      <c r="F29" s="27"/>
      <c r="G29" s="27"/>
      <c r="H29" s="7"/>
    </row>
    <row r="30" spans="1:8">
      <c r="B30" s="16" t="s">
        <v>95</v>
      </c>
    </row>
    <row r="31" spans="1:8">
      <c r="B31" s="16" t="s">
        <v>28</v>
      </c>
    </row>
    <row r="32" spans="1:8">
      <c r="B32" s="41" t="s">
        <v>29</v>
      </c>
    </row>
  </sheetData>
  <mergeCells count="6">
    <mergeCell ref="C8:G8"/>
    <mergeCell ref="A1:H1"/>
    <mergeCell ref="A2:H2"/>
    <mergeCell ref="A3:H3"/>
    <mergeCell ref="A4:G4"/>
    <mergeCell ref="A5:G5"/>
  </mergeCells>
  <pageMargins left="0.7" right="0.7" top="0.75" bottom="0.75" header="0.3" footer="0.3"/>
  <pageSetup fitToHeight="0" orientation="landscape" horizontalDpi="4294967293" verticalDpi="1200" r:id="rId1"/>
  <headerFooter>
    <oddHeader>&amp;RCASE NO. 2021-00214
ATTACHMENT 1
TO STAFF DR NO. 1-07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7FF70-1956-4501-B92A-6E806A0E3BC4}">
  <sheetPr>
    <pageSetUpPr fitToPage="1"/>
  </sheetPr>
  <dimension ref="A1:V54"/>
  <sheetViews>
    <sheetView zoomScale="80" zoomScaleNormal="80" workbookViewId="0">
      <selection sqref="A1:H1"/>
    </sheetView>
  </sheetViews>
  <sheetFormatPr defaultRowHeight="12.75"/>
  <cols>
    <col min="1" max="1" width="9.33203125" style="42"/>
    <col min="2" max="2" width="15.33203125" style="43" bestFit="1" customWidth="1"/>
    <col min="3" max="3" width="84.83203125" style="15" bestFit="1" customWidth="1"/>
    <col min="4" max="4" width="16" style="43" bestFit="1" customWidth="1"/>
    <col min="5" max="5" width="32.33203125" style="15" bestFit="1" customWidth="1"/>
    <col min="6" max="7" width="11.1640625" style="51" bestFit="1" customWidth="1"/>
    <col min="8" max="8" width="10.83203125" style="51" bestFit="1" customWidth="1"/>
    <col min="9" max="9" width="11.1640625" style="51" bestFit="1" customWidth="1"/>
    <col min="10" max="10" width="10.33203125" style="51" bestFit="1" customWidth="1"/>
    <col min="11" max="11" width="11.6640625" style="51" bestFit="1" customWidth="1"/>
    <col min="12" max="12" width="11.1640625" style="51" bestFit="1" customWidth="1"/>
    <col min="13" max="13" width="11.6640625" style="51" bestFit="1" customWidth="1"/>
    <col min="14" max="15" width="10.6640625" style="51" bestFit="1" customWidth="1"/>
    <col min="16" max="18" width="11.1640625" style="51" bestFit="1" customWidth="1"/>
    <col min="19" max="20" width="9.33203125" style="13"/>
    <col min="21" max="21" width="15.83203125" style="13" bestFit="1" customWidth="1"/>
    <col min="22" max="22" width="17.33203125" style="13" bestFit="1" customWidth="1"/>
    <col min="23" max="16384" width="9.33203125" style="13"/>
  </cols>
  <sheetData>
    <row r="1" spans="1:22">
      <c r="A1" s="63" t="s">
        <v>0</v>
      </c>
      <c r="B1" s="63"/>
      <c r="C1" s="63"/>
      <c r="D1" s="63"/>
      <c r="E1" s="63"/>
      <c r="F1" s="63"/>
      <c r="G1" s="63"/>
      <c r="H1" s="63"/>
    </row>
    <row r="2" spans="1:22">
      <c r="A2" s="64" t="s">
        <v>1</v>
      </c>
      <c r="B2" s="64"/>
      <c r="C2" s="64"/>
      <c r="D2" s="64"/>
      <c r="E2" s="64"/>
      <c r="F2" s="64"/>
      <c r="G2" s="64"/>
      <c r="H2" s="64"/>
    </row>
    <row r="3" spans="1:22">
      <c r="A3" s="63" t="s">
        <v>2</v>
      </c>
      <c r="B3" s="63"/>
      <c r="C3" s="63"/>
      <c r="D3" s="63"/>
      <c r="E3" s="63"/>
      <c r="F3" s="63"/>
      <c r="G3" s="63"/>
      <c r="H3" s="63"/>
    </row>
    <row r="4" spans="1:22">
      <c r="A4" s="63" t="s">
        <v>3</v>
      </c>
      <c r="B4" s="63"/>
      <c r="C4" s="63"/>
      <c r="D4" s="63"/>
      <c r="E4" s="63"/>
      <c r="F4" s="63"/>
      <c r="G4" s="63"/>
      <c r="H4" s="58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22">
      <c r="A5" s="57"/>
      <c r="B5" s="14"/>
      <c r="C5" s="14"/>
      <c r="D5" s="14"/>
      <c r="E5" s="14"/>
      <c r="F5" s="14"/>
      <c r="G5" s="14"/>
      <c r="H5" s="58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22">
      <c r="A6" s="57"/>
      <c r="B6" s="14"/>
      <c r="C6" s="14"/>
      <c r="D6" s="14"/>
      <c r="E6" s="14"/>
      <c r="F6" s="14"/>
      <c r="G6" s="14"/>
      <c r="H6" s="58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22">
      <c r="A7" s="44" t="s">
        <v>94</v>
      </c>
      <c r="B7" s="45" t="s">
        <v>31</v>
      </c>
      <c r="C7" s="46" t="s">
        <v>32</v>
      </c>
      <c r="D7" s="45" t="s">
        <v>33</v>
      </c>
      <c r="E7" s="46" t="s">
        <v>34</v>
      </c>
      <c r="F7" s="47" t="s">
        <v>35</v>
      </c>
      <c r="G7" s="47" t="s">
        <v>36</v>
      </c>
      <c r="H7" s="47" t="s">
        <v>37</v>
      </c>
      <c r="I7" s="47" t="s">
        <v>38</v>
      </c>
      <c r="J7" s="47" t="s">
        <v>39</v>
      </c>
      <c r="K7" s="47" t="s">
        <v>40</v>
      </c>
      <c r="L7" s="47" t="s">
        <v>41</v>
      </c>
      <c r="M7" s="47" t="s">
        <v>42</v>
      </c>
      <c r="N7" s="47" t="s">
        <v>43</v>
      </c>
      <c r="O7" s="47" t="s">
        <v>44</v>
      </c>
      <c r="P7" s="47" t="s">
        <v>45</v>
      </c>
      <c r="Q7" s="47" t="s">
        <v>46</v>
      </c>
      <c r="R7" s="47" t="s">
        <v>47</v>
      </c>
    </row>
    <row r="8" spans="1:22">
      <c r="A8" s="42" t="s">
        <v>48</v>
      </c>
      <c r="B8" s="48" t="s">
        <v>51</v>
      </c>
      <c r="C8" s="15" t="s">
        <v>52</v>
      </c>
      <c r="D8" s="48" t="s">
        <v>53</v>
      </c>
      <c r="E8" s="15" t="s">
        <v>54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832.39</v>
      </c>
      <c r="Q8" s="49">
        <v>0</v>
      </c>
      <c r="R8" s="49">
        <f t="shared" ref="R8:R52" si="0">SUM(F8:Q8)</f>
        <v>832.39</v>
      </c>
      <c r="T8" s="1"/>
      <c r="U8" s="2" t="s">
        <v>5</v>
      </c>
      <c r="V8" s="3" t="s">
        <v>6</v>
      </c>
    </row>
    <row r="9" spans="1:22">
      <c r="A9" s="42" t="s">
        <v>48</v>
      </c>
      <c r="B9" s="48" t="s">
        <v>55</v>
      </c>
      <c r="C9" s="15" t="s">
        <v>56</v>
      </c>
      <c r="D9" s="48" t="s">
        <v>57</v>
      </c>
      <c r="E9" s="15" t="s">
        <v>58</v>
      </c>
      <c r="F9" s="49">
        <v>285.83999999999997</v>
      </c>
      <c r="G9" s="49">
        <v>0</v>
      </c>
      <c r="H9" s="49">
        <v>0</v>
      </c>
      <c r="I9" s="49">
        <v>0</v>
      </c>
      <c r="J9" s="49">
        <v>1750.3700000000001</v>
      </c>
      <c r="K9" s="49">
        <v>3895.46</v>
      </c>
      <c r="L9" s="49">
        <v>777.41</v>
      </c>
      <c r="M9" s="49">
        <v>463.27</v>
      </c>
      <c r="N9" s="49">
        <v>257.37</v>
      </c>
      <c r="O9" s="49">
        <v>0</v>
      </c>
      <c r="P9" s="49">
        <v>0</v>
      </c>
      <c r="Q9" s="49">
        <v>1297.1600000000001</v>
      </c>
      <c r="R9" s="49">
        <f t="shared" si="0"/>
        <v>8726.880000000001</v>
      </c>
      <c r="T9" s="4" t="s">
        <v>30</v>
      </c>
      <c r="U9" s="5" t="s">
        <v>9</v>
      </c>
      <c r="V9" s="6" t="s">
        <v>93</v>
      </c>
    </row>
    <row r="10" spans="1:22">
      <c r="A10" s="42" t="s">
        <v>48</v>
      </c>
      <c r="B10" s="48" t="s">
        <v>55</v>
      </c>
      <c r="C10" s="15" t="s">
        <v>56</v>
      </c>
      <c r="D10" s="48" t="s">
        <v>59</v>
      </c>
      <c r="E10" s="15" t="s">
        <v>17</v>
      </c>
      <c r="F10" s="49">
        <v>8352.2000000000007</v>
      </c>
      <c r="G10" s="49">
        <v>1.22</v>
      </c>
      <c r="H10" s="49">
        <v>0</v>
      </c>
      <c r="I10" s="49">
        <v>0</v>
      </c>
      <c r="J10" s="49">
        <v>9825.7900000000009</v>
      </c>
      <c r="K10" s="49">
        <v>16576.22</v>
      </c>
      <c r="L10" s="49">
        <v>9825.7900000000009</v>
      </c>
      <c r="M10" s="49">
        <v>9867.66</v>
      </c>
      <c r="N10" s="49">
        <v>1544.23</v>
      </c>
      <c r="O10" s="49">
        <v>16659.850000000002</v>
      </c>
      <c r="P10" s="49">
        <v>9883.1</v>
      </c>
      <c r="Q10" s="49">
        <v>9221.5499999999993</v>
      </c>
      <c r="R10" s="49">
        <f t="shared" si="0"/>
        <v>91757.610000000015</v>
      </c>
      <c r="T10" s="8" t="s">
        <v>48</v>
      </c>
      <c r="U10" s="9">
        <f>SUM($R$9:$R$15)+$R$17</f>
        <v>206620.54000000004</v>
      </c>
      <c r="V10" s="9">
        <f>$R$8+$R$16</f>
        <v>1146.45</v>
      </c>
    </row>
    <row r="11" spans="1:22">
      <c r="A11" s="42" t="s">
        <v>48</v>
      </c>
      <c r="B11" s="48" t="s">
        <v>55</v>
      </c>
      <c r="C11" s="15" t="s">
        <v>56</v>
      </c>
      <c r="D11" s="48" t="s">
        <v>60</v>
      </c>
      <c r="E11" s="15" t="s">
        <v>61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225.1</v>
      </c>
      <c r="Q11" s="49">
        <v>1347.23</v>
      </c>
      <c r="R11" s="49">
        <f t="shared" si="0"/>
        <v>1572.33</v>
      </c>
      <c r="T11" s="8" t="s">
        <v>68</v>
      </c>
      <c r="U11" s="9">
        <f>SUM($R$18:$R$19)+SUM($R$21:$R$33)</f>
        <v>153680.32000000004</v>
      </c>
      <c r="V11" s="9">
        <f>$R$20+$R$34</f>
        <v>34172.410000000003</v>
      </c>
    </row>
    <row r="12" spans="1:22">
      <c r="A12" s="42" t="s">
        <v>48</v>
      </c>
      <c r="B12" s="48" t="s">
        <v>62</v>
      </c>
      <c r="C12" s="15" t="s">
        <v>63</v>
      </c>
      <c r="D12" s="48" t="s">
        <v>57</v>
      </c>
      <c r="E12" s="15" t="s">
        <v>58</v>
      </c>
      <c r="F12" s="49">
        <v>29.15</v>
      </c>
      <c r="G12" s="49">
        <v>585.92000000000007</v>
      </c>
      <c r="H12" s="49">
        <v>0</v>
      </c>
      <c r="I12" s="49">
        <v>7961.94</v>
      </c>
      <c r="J12" s="49">
        <v>181.58</v>
      </c>
      <c r="K12" s="49">
        <v>1228.25</v>
      </c>
      <c r="L12" s="49">
        <v>0</v>
      </c>
      <c r="M12" s="49">
        <v>129.23000000000002</v>
      </c>
      <c r="N12" s="49">
        <v>0</v>
      </c>
      <c r="O12" s="49">
        <v>0</v>
      </c>
      <c r="P12" s="49">
        <v>0</v>
      </c>
      <c r="Q12" s="49">
        <v>64.95</v>
      </c>
      <c r="R12" s="49">
        <f t="shared" si="0"/>
        <v>10181.02</v>
      </c>
      <c r="T12" s="8" t="s">
        <v>83</v>
      </c>
      <c r="U12" s="9">
        <f>SUM($R$35:$R$37)</f>
        <v>20272.64</v>
      </c>
      <c r="V12" s="10">
        <v>0</v>
      </c>
    </row>
    <row r="13" spans="1:22">
      <c r="A13" s="42" t="s">
        <v>48</v>
      </c>
      <c r="B13" s="48" t="s">
        <v>62</v>
      </c>
      <c r="C13" s="15" t="s">
        <v>63</v>
      </c>
      <c r="D13" s="48" t="s">
        <v>49</v>
      </c>
      <c r="E13" s="15" t="s">
        <v>50</v>
      </c>
      <c r="F13" s="49">
        <v>17203.23</v>
      </c>
      <c r="G13" s="49">
        <v>0</v>
      </c>
      <c r="H13" s="49">
        <v>38</v>
      </c>
      <c r="I13" s="49">
        <v>610.06000000000006</v>
      </c>
      <c r="J13" s="49">
        <v>7033.58</v>
      </c>
      <c r="K13" s="49">
        <v>2638.1600000000003</v>
      </c>
      <c r="L13" s="49">
        <v>-2562.8000000000002</v>
      </c>
      <c r="M13" s="49">
        <v>0</v>
      </c>
      <c r="N13" s="49">
        <v>2562.8000000000002</v>
      </c>
      <c r="O13" s="49">
        <v>0</v>
      </c>
      <c r="P13" s="49">
        <v>0</v>
      </c>
      <c r="Q13" s="49">
        <v>6535.72</v>
      </c>
      <c r="R13" s="49">
        <f t="shared" si="0"/>
        <v>34058.75</v>
      </c>
      <c r="T13" s="11" t="s">
        <v>86</v>
      </c>
      <c r="U13" s="12">
        <f>SUM($R$44:$R$52)+$R$38+$R$40+$R$41</f>
        <v>53430.27</v>
      </c>
      <c r="V13" s="12">
        <f>$R$39+$R$42+$R$43</f>
        <v>298057.4200000001</v>
      </c>
    </row>
    <row r="14" spans="1:22">
      <c r="A14" s="42" t="s">
        <v>48</v>
      </c>
      <c r="B14" s="48" t="s">
        <v>62</v>
      </c>
      <c r="C14" s="15" t="s">
        <v>63</v>
      </c>
      <c r="D14" s="48" t="s">
        <v>59</v>
      </c>
      <c r="E14" s="15" t="s">
        <v>17</v>
      </c>
      <c r="F14" s="49">
        <v>11376.789999999999</v>
      </c>
      <c r="G14" s="49">
        <v>11315.080000000002</v>
      </c>
      <c r="H14" s="49">
        <v>8408.1200000000008</v>
      </c>
      <c r="I14" s="49">
        <v>20989.360000000001</v>
      </c>
      <c r="J14" s="49">
        <v>2809.9600000000009</v>
      </c>
      <c r="K14" s="49">
        <v>1555.53</v>
      </c>
      <c r="L14" s="49">
        <v>0</v>
      </c>
      <c r="M14" s="49">
        <v>0</v>
      </c>
      <c r="N14" s="49">
        <v>1544.23</v>
      </c>
      <c r="O14" s="49">
        <v>0</v>
      </c>
      <c r="P14" s="49">
        <v>0</v>
      </c>
      <c r="Q14" s="49">
        <v>0</v>
      </c>
      <c r="R14" s="49">
        <f t="shared" si="0"/>
        <v>57999.070000000007</v>
      </c>
      <c r="T14" s="10"/>
      <c r="U14" s="9">
        <f>SUM(U10:U13)</f>
        <v>434003.77000000014</v>
      </c>
      <c r="V14" s="9">
        <f>SUM(V10:V13)</f>
        <v>333376.28000000009</v>
      </c>
    </row>
    <row r="15" spans="1:22">
      <c r="A15" s="42" t="s">
        <v>48</v>
      </c>
      <c r="B15" s="48" t="s">
        <v>62</v>
      </c>
      <c r="C15" s="15" t="s">
        <v>63</v>
      </c>
      <c r="D15" s="48" t="s">
        <v>60</v>
      </c>
      <c r="E15" s="15" t="s">
        <v>61</v>
      </c>
      <c r="F15" s="49">
        <v>0</v>
      </c>
      <c r="G15" s="49">
        <v>0</v>
      </c>
      <c r="H15" s="49">
        <v>89.05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2068.35</v>
      </c>
      <c r="Q15" s="49">
        <v>0</v>
      </c>
      <c r="R15" s="49">
        <f t="shared" si="0"/>
        <v>2157.4</v>
      </c>
      <c r="T15" s="50"/>
      <c r="U15" s="50"/>
      <c r="V15" s="51"/>
    </row>
    <row r="16" spans="1:22">
      <c r="A16" s="42" t="s">
        <v>48</v>
      </c>
      <c r="B16" s="48" t="s">
        <v>62</v>
      </c>
      <c r="C16" s="15" t="s">
        <v>63</v>
      </c>
      <c r="D16" s="48" t="s">
        <v>64</v>
      </c>
      <c r="E16" s="15" t="s">
        <v>65</v>
      </c>
      <c r="F16" s="49">
        <v>0</v>
      </c>
      <c r="G16" s="49">
        <v>150</v>
      </c>
      <c r="H16" s="49">
        <v>164.06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f t="shared" si="0"/>
        <v>314.06</v>
      </c>
    </row>
    <row r="17" spans="1:18">
      <c r="A17" s="52" t="s">
        <v>48</v>
      </c>
      <c r="B17" s="53" t="s">
        <v>66</v>
      </c>
      <c r="C17" s="54" t="s">
        <v>67</v>
      </c>
      <c r="D17" s="53" t="s">
        <v>60</v>
      </c>
      <c r="E17" s="54" t="s">
        <v>61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167.48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f t="shared" si="0"/>
        <v>167.48</v>
      </c>
    </row>
    <row r="18" spans="1:18">
      <c r="A18" s="42" t="s">
        <v>68</v>
      </c>
      <c r="B18" s="48" t="s">
        <v>51</v>
      </c>
      <c r="C18" s="15" t="s">
        <v>52</v>
      </c>
      <c r="D18" s="48" t="s">
        <v>57</v>
      </c>
      <c r="E18" s="15" t="s">
        <v>58</v>
      </c>
      <c r="F18" s="49">
        <v>0</v>
      </c>
      <c r="G18" s="49">
        <v>0</v>
      </c>
      <c r="H18" s="49">
        <v>34.22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f t="shared" si="0"/>
        <v>34.22</v>
      </c>
    </row>
    <row r="19" spans="1:18">
      <c r="A19" s="42" t="s">
        <v>68</v>
      </c>
      <c r="B19" s="48" t="s">
        <v>51</v>
      </c>
      <c r="C19" s="15" t="s">
        <v>52</v>
      </c>
      <c r="D19" s="48" t="s">
        <v>49</v>
      </c>
      <c r="E19" s="15" t="s">
        <v>50</v>
      </c>
      <c r="F19" s="49">
        <v>809.61</v>
      </c>
      <c r="G19" s="49">
        <v>1515.68</v>
      </c>
      <c r="H19" s="49">
        <v>700</v>
      </c>
      <c r="I19" s="49">
        <v>0</v>
      </c>
      <c r="J19" s="49">
        <v>0</v>
      </c>
      <c r="K19" s="49">
        <v>0</v>
      </c>
      <c r="L19" s="49">
        <v>0</v>
      </c>
      <c r="M19" s="49">
        <v>246.25</v>
      </c>
      <c r="N19" s="49">
        <v>0</v>
      </c>
      <c r="O19" s="49">
        <v>0</v>
      </c>
      <c r="P19" s="49">
        <v>0</v>
      </c>
      <c r="Q19" s="49">
        <v>0</v>
      </c>
      <c r="R19" s="49">
        <f t="shared" si="0"/>
        <v>3271.54</v>
      </c>
    </row>
    <row r="20" spans="1:18">
      <c r="A20" s="42" t="s">
        <v>68</v>
      </c>
      <c r="B20" s="48" t="s">
        <v>51</v>
      </c>
      <c r="C20" s="15" t="s">
        <v>52</v>
      </c>
      <c r="D20" s="48" t="s">
        <v>53</v>
      </c>
      <c r="E20" s="15" t="s">
        <v>54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35424.370000000003</v>
      </c>
      <c r="M20" s="49">
        <v>0</v>
      </c>
      <c r="N20" s="49">
        <v>-2451.0700000000002</v>
      </c>
      <c r="O20" s="49">
        <v>0</v>
      </c>
      <c r="P20" s="49">
        <v>0</v>
      </c>
      <c r="Q20" s="49">
        <v>0</v>
      </c>
      <c r="R20" s="49">
        <f t="shared" si="0"/>
        <v>32973.300000000003</v>
      </c>
    </row>
    <row r="21" spans="1:18">
      <c r="A21" s="42" t="s">
        <v>68</v>
      </c>
      <c r="B21" s="48" t="s">
        <v>51</v>
      </c>
      <c r="C21" s="15" t="s">
        <v>52</v>
      </c>
      <c r="D21" s="48" t="s">
        <v>69</v>
      </c>
      <c r="E21" s="15" t="s">
        <v>70</v>
      </c>
      <c r="F21" s="49">
        <v>119.9</v>
      </c>
      <c r="G21" s="49">
        <v>9.0600000000000023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f t="shared" si="0"/>
        <v>128.96</v>
      </c>
    </row>
    <row r="22" spans="1:18">
      <c r="A22" s="42" t="s">
        <v>68</v>
      </c>
      <c r="B22" s="48" t="s">
        <v>71</v>
      </c>
      <c r="C22" s="15" t="s">
        <v>72</v>
      </c>
      <c r="D22" s="48" t="s">
        <v>49</v>
      </c>
      <c r="E22" s="15" t="s">
        <v>50</v>
      </c>
      <c r="F22" s="49">
        <v>0</v>
      </c>
      <c r="G22" s="49">
        <v>0</v>
      </c>
      <c r="H22" s="49">
        <v>414.23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f t="shared" si="0"/>
        <v>414.23</v>
      </c>
    </row>
    <row r="23" spans="1:18">
      <c r="A23" s="42" t="s">
        <v>68</v>
      </c>
      <c r="B23" s="48" t="s">
        <v>73</v>
      </c>
      <c r="C23" s="15" t="s">
        <v>74</v>
      </c>
      <c r="D23" s="48" t="s">
        <v>57</v>
      </c>
      <c r="E23" s="15" t="s">
        <v>58</v>
      </c>
      <c r="F23" s="49">
        <v>0</v>
      </c>
      <c r="G23" s="49">
        <v>3073.22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f t="shared" si="0"/>
        <v>3073.22</v>
      </c>
    </row>
    <row r="24" spans="1:18">
      <c r="A24" s="42" t="s">
        <v>68</v>
      </c>
      <c r="B24" s="48" t="s">
        <v>73</v>
      </c>
      <c r="C24" s="15" t="s">
        <v>74</v>
      </c>
      <c r="D24" s="48" t="s">
        <v>49</v>
      </c>
      <c r="E24" s="15" t="s">
        <v>50</v>
      </c>
      <c r="F24" s="49">
        <v>0</v>
      </c>
      <c r="G24" s="49">
        <v>264.45999999999998</v>
      </c>
      <c r="H24" s="49">
        <v>328.21000000000004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f t="shared" si="0"/>
        <v>592.67000000000007</v>
      </c>
    </row>
    <row r="25" spans="1:18">
      <c r="A25" s="42" t="s">
        <v>68</v>
      </c>
      <c r="B25" s="48" t="s">
        <v>75</v>
      </c>
      <c r="C25" s="15" t="s">
        <v>76</v>
      </c>
      <c r="D25" s="48" t="s">
        <v>57</v>
      </c>
      <c r="E25" s="15" t="s">
        <v>58</v>
      </c>
      <c r="F25" s="49">
        <v>685.92</v>
      </c>
      <c r="G25" s="49">
        <v>19.22</v>
      </c>
      <c r="H25" s="49">
        <v>384.74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2192.6699999999996</v>
      </c>
      <c r="R25" s="49">
        <f t="shared" si="0"/>
        <v>3282.5499999999997</v>
      </c>
    </row>
    <row r="26" spans="1:18">
      <c r="A26" s="42" t="s">
        <v>68</v>
      </c>
      <c r="B26" s="48" t="s">
        <v>75</v>
      </c>
      <c r="C26" s="15" t="s">
        <v>76</v>
      </c>
      <c r="D26" s="48" t="s">
        <v>49</v>
      </c>
      <c r="E26" s="15" t="s">
        <v>50</v>
      </c>
      <c r="F26" s="49">
        <v>0</v>
      </c>
      <c r="G26" s="49">
        <v>338.30999999999995</v>
      </c>
      <c r="H26" s="49">
        <v>0</v>
      </c>
      <c r="I26" s="49">
        <v>0</v>
      </c>
      <c r="J26" s="49">
        <v>101.03</v>
      </c>
      <c r="K26" s="49">
        <v>90</v>
      </c>
      <c r="L26" s="49">
        <v>0</v>
      </c>
      <c r="M26" s="49">
        <v>0</v>
      </c>
      <c r="N26" s="49">
        <v>0</v>
      </c>
      <c r="O26" s="49">
        <v>0</v>
      </c>
      <c r="P26" s="49">
        <v>90</v>
      </c>
      <c r="Q26" s="49">
        <v>3000</v>
      </c>
      <c r="R26" s="49">
        <f t="shared" si="0"/>
        <v>3619.34</v>
      </c>
    </row>
    <row r="27" spans="1:18">
      <c r="A27" s="42" t="s">
        <v>68</v>
      </c>
      <c r="B27" s="48" t="s">
        <v>55</v>
      </c>
      <c r="C27" s="15" t="s">
        <v>56</v>
      </c>
      <c r="D27" s="48" t="s">
        <v>57</v>
      </c>
      <c r="E27" s="15" t="s">
        <v>58</v>
      </c>
      <c r="F27" s="49">
        <v>9302.8799999999992</v>
      </c>
      <c r="G27" s="49">
        <v>8305.0300000000007</v>
      </c>
      <c r="H27" s="49">
        <v>3813.31</v>
      </c>
      <c r="I27" s="49">
        <v>6979.91</v>
      </c>
      <c r="J27" s="49">
        <v>10876.220000000001</v>
      </c>
      <c r="K27" s="49">
        <v>5149.55</v>
      </c>
      <c r="L27" s="49">
        <v>371</v>
      </c>
      <c r="M27" s="49">
        <v>3796.69</v>
      </c>
      <c r="N27" s="49">
        <v>0</v>
      </c>
      <c r="O27" s="49">
        <v>812</v>
      </c>
      <c r="P27" s="49">
        <v>10145.51</v>
      </c>
      <c r="Q27" s="49">
        <v>10801.45</v>
      </c>
      <c r="R27" s="49">
        <f t="shared" si="0"/>
        <v>70353.550000000017</v>
      </c>
    </row>
    <row r="28" spans="1:18">
      <c r="A28" s="42" t="s">
        <v>68</v>
      </c>
      <c r="B28" s="48" t="s">
        <v>55</v>
      </c>
      <c r="C28" s="15" t="s">
        <v>56</v>
      </c>
      <c r="D28" s="48" t="s">
        <v>49</v>
      </c>
      <c r="E28" s="15" t="s">
        <v>50</v>
      </c>
      <c r="F28" s="49">
        <v>343.95000000000005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f t="shared" si="0"/>
        <v>343.95000000000005</v>
      </c>
    </row>
    <row r="29" spans="1:18">
      <c r="A29" s="42" t="s">
        <v>68</v>
      </c>
      <c r="B29" s="48" t="s">
        <v>55</v>
      </c>
      <c r="C29" s="15" t="s">
        <v>56</v>
      </c>
      <c r="D29" s="48" t="s">
        <v>59</v>
      </c>
      <c r="E29" s="15" t="s">
        <v>17</v>
      </c>
      <c r="F29" s="49">
        <v>1697.5</v>
      </c>
      <c r="G29" s="49">
        <v>1990</v>
      </c>
      <c r="H29" s="49">
        <v>4800</v>
      </c>
      <c r="I29" s="49">
        <v>1125</v>
      </c>
      <c r="J29" s="49">
        <v>100</v>
      </c>
      <c r="K29" s="49">
        <v>7610</v>
      </c>
      <c r="L29" s="49">
        <v>2119.8000000000002</v>
      </c>
      <c r="M29" s="49">
        <v>0</v>
      </c>
      <c r="N29" s="49">
        <v>2000</v>
      </c>
      <c r="O29" s="49">
        <v>1150</v>
      </c>
      <c r="P29" s="49">
        <v>1655.95</v>
      </c>
      <c r="Q29" s="49">
        <v>500</v>
      </c>
      <c r="R29" s="49">
        <f t="shared" si="0"/>
        <v>24748.25</v>
      </c>
    </row>
    <row r="30" spans="1:18">
      <c r="A30" s="42" t="s">
        <v>68</v>
      </c>
      <c r="B30" s="48" t="s">
        <v>77</v>
      </c>
      <c r="C30" s="15" t="s">
        <v>78</v>
      </c>
      <c r="D30" s="48" t="s">
        <v>49</v>
      </c>
      <c r="E30" s="15" t="s">
        <v>50</v>
      </c>
      <c r="F30" s="49">
        <v>333.5</v>
      </c>
      <c r="G30" s="49">
        <v>3336.7900000000004</v>
      </c>
      <c r="H30" s="49">
        <v>3292.5</v>
      </c>
      <c r="I30" s="49">
        <v>1331.76</v>
      </c>
      <c r="J30" s="49">
        <v>1439.98</v>
      </c>
      <c r="K30" s="49">
        <v>1679.01</v>
      </c>
      <c r="L30" s="49">
        <v>1196.3000000000002</v>
      </c>
      <c r="M30" s="49">
        <v>0</v>
      </c>
      <c r="N30" s="49">
        <v>0</v>
      </c>
      <c r="O30" s="49">
        <v>0</v>
      </c>
      <c r="P30" s="49">
        <v>199.92</v>
      </c>
      <c r="Q30" s="49">
        <v>50</v>
      </c>
      <c r="R30" s="49">
        <f t="shared" si="0"/>
        <v>12859.76</v>
      </c>
    </row>
    <row r="31" spans="1:18">
      <c r="A31" s="42" t="s">
        <v>68</v>
      </c>
      <c r="B31" s="48" t="s">
        <v>77</v>
      </c>
      <c r="C31" s="15" t="s">
        <v>78</v>
      </c>
      <c r="D31" s="48" t="s">
        <v>59</v>
      </c>
      <c r="E31" s="15" t="s">
        <v>17</v>
      </c>
      <c r="F31" s="49">
        <v>665</v>
      </c>
      <c r="G31" s="49">
        <v>1550</v>
      </c>
      <c r="H31" s="49">
        <v>5065.41</v>
      </c>
      <c r="I31" s="49">
        <v>2860.8399999999997</v>
      </c>
      <c r="J31" s="49">
        <v>2366.88</v>
      </c>
      <c r="K31" s="49">
        <v>1445.99</v>
      </c>
      <c r="L31" s="49">
        <v>2515.25</v>
      </c>
      <c r="M31" s="49">
        <v>2575.02</v>
      </c>
      <c r="N31" s="49">
        <v>534</v>
      </c>
      <c r="O31" s="49">
        <v>2050</v>
      </c>
      <c r="P31" s="49">
        <v>2184</v>
      </c>
      <c r="Q31" s="49">
        <v>350</v>
      </c>
      <c r="R31" s="49">
        <f t="shared" si="0"/>
        <v>24162.390000000003</v>
      </c>
    </row>
    <row r="32" spans="1:18">
      <c r="A32" s="42" t="s">
        <v>68</v>
      </c>
      <c r="B32" s="48" t="s">
        <v>62</v>
      </c>
      <c r="C32" s="15" t="s">
        <v>63</v>
      </c>
      <c r="D32" s="48" t="s">
        <v>57</v>
      </c>
      <c r="E32" s="15" t="s">
        <v>58</v>
      </c>
      <c r="F32" s="49">
        <v>395</v>
      </c>
      <c r="G32" s="49">
        <v>395</v>
      </c>
      <c r="H32" s="49">
        <v>395</v>
      </c>
      <c r="I32" s="49">
        <v>0</v>
      </c>
      <c r="J32" s="49">
        <v>395</v>
      </c>
      <c r="K32" s="49">
        <v>395</v>
      </c>
      <c r="L32" s="49">
        <v>664.85</v>
      </c>
      <c r="M32" s="49">
        <v>395</v>
      </c>
      <c r="N32" s="49">
        <v>395</v>
      </c>
      <c r="O32" s="49">
        <v>0</v>
      </c>
      <c r="P32" s="49">
        <v>395</v>
      </c>
      <c r="Q32" s="49">
        <v>779.13</v>
      </c>
      <c r="R32" s="49">
        <f t="shared" si="0"/>
        <v>4603.9799999999996</v>
      </c>
    </row>
    <row r="33" spans="1:18">
      <c r="A33" s="42" t="s">
        <v>68</v>
      </c>
      <c r="B33" s="48" t="s">
        <v>62</v>
      </c>
      <c r="C33" s="15" t="s">
        <v>63</v>
      </c>
      <c r="D33" s="48" t="s">
        <v>79</v>
      </c>
      <c r="E33" s="15" t="s">
        <v>80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2191.71</v>
      </c>
      <c r="R33" s="49">
        <f t="shared" si="0"/>
        <v>2191.71</v>
      </c>
    </row>
    <row r="34" spans="1:18">
      <c r="A34" s="52" t="s">
        <v>68</v>
      </c>
      <c r="B34" s="53" t="s">
        <v>81</v>
      </c>
      <c r="C34" s="54" t="s">
        <v>82</v>
      </c>
      <c r="D34" s="53" t="s">
        <v>64</v>
      </c>
      <c r="E34" s="54" t="s">
        <v>65</v>
      </c>
      <c r="F34" s="55">
        <v>140.86999999999998</v>
      </c>
      <c r="G34" s="55">
        <v>392.28</v>
      </c>
      <c r="H34" s="55">
        <v>0</v>
      </c>
      <c r="I34" s="55">
        <v>63.81</v>
      </c>
      <c r="J34" s="55">
        <v>71.66</v>
      </c>
      <c r="K34" s="55">
        <v>0</v>
      </c>
      <c r="L34" s="55">
        <v>0</v>
      </c>
      <c r="M34" s="55">
        <v>0</v>
      </c>
      <c r="N34" s="55">
        <v>0</v>
      </c>
      <c r="O34" s="55">
        <v>530.49</v>
      </c>
      <c r="P34" s="55">
        <v>0</v>
      </c>
      <c r="Q34" s="55">
        <v>0</v>
      </c>
      <c r="R34" s="55">
        <f t="shared" si="0"/>
        <v>1199.1100000000001</v>
      </c>
    </row>
    <row r="35" spans="1:18">
      <c r="A35" s="42" t="s">
        <v>83</v>
      </c>
      <c r="B35" s="48" t="s">
        <v>84</v>
      </c>
      <c r="C35" s="15" t="s">
        <v>85</v>
      </c>
      <c r="D35" s="48" t="s">
        <v>49</v>
      </c>
      <c r="E35" s="15" t="s">
        <v>50</v>
      </c>
      <c r="F35" s="49">
        <v>0</v>
      </c>
      <c r="G35" s="49">
        <v>3438.6</v>
      </c>
      <c r="H35" s="49">
        <v>5.6843418860808015E-14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f t="shared" si="0"/>
        <v>3438.6</v>
      </c>
    </row>
    <row r="36" spans="1:18">
      <c r="A36" s="42" t="s">
        <v>83</v>
      </c>
      <c r="B36" s="48" t="s">
        <v>71</v>
      </c>
      <c r="C36" s="15" t="s">
        <v>72</v>
      </c>
      <c r="D36" s="48" t="s">
        <v>49</v>
      </c>
      <c r="E36" s="15" t="s">
        <v>50</v>
      </c>
      <c r="F36" s="49">
        <v>255.32</v>
      </c>
      <c r="G36" s="49">
        <v>433</v>
      </c>
      <c r="H36" s="49">
        <v>1121.8100000000002</v>
      </c>
      <c r="I36" s="49">
        <v>0</v>
      </c>
      <c r="J36" s="49">
        <v>0</v>
      </c>
      <c r="K36" s="49">
        <v>0</v>
      </c>
      <c r="L36" s="49">
        <v>235.66000000000003</v>
      </c>
      <c r="M36" s="49">
        <v>0</v>
      </c>
      <c r="N36" s="49">
        <v>0</v>
      </c>
      <c r="O36" s="49">
        <v>0</v>
      </c>
      <c r="P36" s="49">
        <v>0</v>
      </c>
      <c r="Q36" s="49">
        <v>300</v>
      </c>
      <c r="R36" s="49">
        <f t="shared" si="0"/>
        <v>2345.79</v>
      </c>
    </row>
    <row r="37" spans="1:18">
      <c r="A37" s="52" t="s">
        <v>83</v>
      </c>
      <c r="B37" s="53" t="s">
        <v>62</v>
      </c>
      <c r="C37" s="54" t="s">
        <v>63</v>
      </c>
      <c r="D37" s="53" t="s">
        <v>49</v>
      </c>
      <c r="E37" s="54" t="s">
        <v>50</v>
      </c>
      <c r="F37" s="55">
        <v>3173.35</v>
      </c>
      <c r="G37" s="55">
        <v>1552.96</v>
      </c>
      <c r="H37" s="55">
        <v>2562.8000000000002</v>
      </c>
      <c r="I37" s="55">
        <v>514.35</v>
      </c>
      <c r="J37" s="55">
        <v>1537.68</v>
      </c>
      <c r="K37" s="55">
        <v>0</v>
      </c>
      <c r="L37" s="55">
        <v>645.83000000000004</v>
      </c>
      <c r="M37" s="55">
        <v>0</v>
      </c>
      <c r="N37" s="55">
        <v>1286.8599999999999</v>
      </c>
      <c r="O37" s="55">
        <v>640.70000000000005</v>
      </c>
      <c r="P37" s="55">
        <v>2573.7200000000003</v>
      </c>
      <c r="Q37" s="55">
        <v>0</v>
      </c>
      <c r="R37" s="55">
        <f t="shared" si="0"/>
        <v>14488.25</v>
      </c>
    </row>
    <row r="38" spans="1:18">
      <c r="A38" s="42" t="s">
        <v>86</v>
      </c>
      <c r="B38" s="48" t="s">
        <v>51</v>
      </c>
      <c r="C38" s="15" t="s">
        <v>52</v>
      </c>
      <c r="D38" s="48" t="s">
        <v>49</v>
      </c>
      <c r="E38" s="15" t="s">
        <v>50</v>
      </c>
      <c r="F38" s="49">
        <v>37.1</v>
      </c>
      <c r="G38" s="49">
        <v>0</v>
      </c>
      <c r="H38" s="49">
        <v>38.67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376.96</v>
      </c>
      <c r="Q38" s="49">
        <v>114.57</v>
      </c>
      <c r="R38" s="49">
        <f t="shared" si="0"/>
        <v>567.29999999999995</v>
      </c>
    </row>
    <row r="39" spans="1:18">
      <c r="A39" s="42" t="s">
        <v>86</v>
      </c>
      <c r="B39" s="48" t="s">
        <v>51</v>
      </c>
      <c r="C39" s="15" t="s">
        <v>52</v>
      </c>
      <c r="D39" s="48" t="s">
        <v>53</v>
      </c>
      <c r="E39" s="15" t="s">
        <v>54</v>
      </c>
      <c r="F39" s="49">
        <v>0</v>
      </c>
      <c r="G39" s="49">
        <v>0</v>
      </c>
      <c r="H39" s="49">
        <v>3133.16</v>
      </c>
      <c r="I39" s="49">
        <v>68196.180000000008</v>
      </c>
      <c r="J39" s="49">
        <v>33096.840000000004</v>
      </c>
      <c r="K39" s="49">
        <v>2497.6299999999997</v>
      </c>
      <c r="L39" s="49">
        <v>57249.289999999994</v>
      </c>
      <c r="M39" s="49">
        <v>10659.880000000001</v>
      </c>
      <c r="N39" s="49">
        <v>0</v>
      </c>
      <c r="O39" s="49">
        <v>43351.56</v>
      </c>
      <c r="P39" s="49">
        <v>55539.540000000008</v>
      </c>
      <c r="Q39" s="49">
        <v>24309.33</v>
      </c>
      <c r="R39" s="49">
        <f t="shared" si="0"/>
        <v>298033.41000000009</v>
      </c>
    </row>
    <row r="40" spans="1:18">
      <c r="A40" s="42" t="s">
        <v>86</v>
      </c>
      <c r="B40" s="48" t="s">
        <v>51</v>
      </c>
      <c r="C40" s="15" t="s">
        <v>52</v>
      </c>
      <c r="D40" s="48" t="s">
        <v>69</v>
      </c>
      <c r="E40" s="15" t="s">
        <v>70</v>
      </c>
      <c r="F40" s="49">
        <v>77.83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4485.97</v>
      </c>
      <c r="M40" s="49">
        <v>500</v>
      </c>
      <c r="N40" s="49">
        <v>0</v>
      </c>
      <c r="O40" s="49">
        <v>0</v>
      </c>
      <c r="P40" s="49">
        <v>0</v>
      </c>
      <c r="Q40" s="49">
        <v>0</v>
      </c>
      <c r="R40" s="49">
        <f t="shared" si="0"/>
        <v>5063.8</v>
      </c>
    </row>
    <row r="41" spans="1:18">
      <c r="A41" s="42" t="s">
        <v>86</v>
      </c>
      <c r="B41" s="48" t="s">
        <v>51</v>
      </c>
      <c r="C41" s="15" t="s">
        <v>52</v>
      </c>
      <c r="D41" s="48" t="s">
        <v>87</v>
      </c>
      <c r="E41" s="15" t="s">
        <v>88</v>
      </c>
      <c r="F41" s="49">
        <v>68.349999999999994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f t="shared" si="0"/>
        <v>68.349999999999994</v>
      </c>
    </row>
    <row r="42" spans="1:18">
      <c r="A42" s="42" t="s">
        <v>86</v>
      </c>
      <c r="B42" s="48" t="s">
        <v>51</v>
      </c>
      <c r="C42" s="15" t="s">
        <v>52</v>
      </c>
      <c r="D42" s="48" t="s">
        <v>64</v>
      </c>
      <c r="E42" s="15" t="s">
        <v>65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f t="shared" si="0"/>
        <v>0</v>
      </c>
    </row>
    <row r="43" spans="1:18">
      <c r="A43" s="42" t="s">
        <v>86</v>
      </c>
      <c r="B43" s="48" t="s">
        <v>89</v>
      </c>
      <c r="C43" s="15" t="s">
        <v>90</v>
      </c>
      <c r="D43" s="48" t="s">
        <v>64</v>
      </c>
      <c r="E43" s="15" t="s">
        <v>65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24.01</v>
      </c>
      <c r="P43" s="49">
        <v>0</v>
      </c>
      <c r="Q43" s="49">
        <v>0</v>
      </c>
      <c r="R43" s="49">
        <f t="shared" si="0"/>
        <v>24.01</v>
      </c>
    </row>
    <row r="44" spans="1:18">
      <c r="A44" s="42" t="s">
        <v>86</v>
      </c>
      <c r="B44" s="48" t="s">
        <v>71</v>
      </c>
      <c r="C44" s="15" t="s">
        <v>72</v>
      </c>
      <c r="D44" s="48" t="s">
        <v>57</v>
      </c>
      <c r="E44" s="15" t="s">
        <v>58</v>
      </c>
      <c r="F44" s="49">
        <v>171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f t="shared" si="0"/>
        <v>171</v>
      </c>
    </row>
    <row r="45" spans="1:18">
      <c r="A45" s="42" t="s">
        <v>86</v>
      </c>
      <c r="B45" s="48" t="s">
        <v>91</v>
      </c>
      <c r="C45" s="15" t="s">
        <v>92</v>
      </c>
      <c r="D45" s="48" t="s">
        <v>57</v>
      </c>
      <c r="E45" s="15" t="s">
        <v>58</v>
      </c>
      <c r="F45" s="49">
        <v>34.39</v>
      </c>
      <c r="G45" s="49">
        <v>0</v>
      </c>
      <c r="H45" s="49">
        <v>7.1054273576010019E-15</v>
      </c>
      <c r="I45" s="49">
        <v>62.78</v>
      </c>
      <c r="J45" s="49">
        <v>30.18</v>
      </c>
      <c r="K45" s="49">
        <v>72.77</v>
      </c>
      <c r="L45" s="49">
        <v>32.86</v>
      </c>
      <c r="M45" s="49">
        <v>0</v>
      </c>
      <c r="N45" s="49">
        <v>57.68</v>
      </c>
      <c r="O45" s="49">
        <v>30.18</v>
      </c>
      <c r="P45" s="49">
        <v>2.68</v>
      </c>
      <c r="Q45" s="49">
        <v>27.5</v>
      </c>
      <c r="R45" s="49">
        <f t="shared" si="0"/>
        <v>351.02000000000004</v>
      </c>
    </row>
    <row r="46" spans="1:18">
      <c r="A46" s="42" t="s">
        <v>86</v>
      </c>
      <c r="B46" s="48" t="s">
        <v>75</v>
      </c>
      <c r="C46" s="15" t="s">
        <v>76</v>
      </c>
      <c r="D46" s="48" t="s">
        <v>49</v>
      </c>
      <c r="E46" s="15" t="s">
        <v>50</v>
      </c>
      <c r="F46" s="49">
        <v>23.37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f t="shared" si="0"/>
        <v>23.37</v>
      </c>
    </row>
    <row r="47" spans="1:18">
      <c r="A47" s="42" t="s">
        <v>86</v>
      </c>
      <c r="B47" s="48" t="s">
        <v>75</v>
      </c>
      <c r="C47" s="15" t="s">
        <v>76</v>
      </c>
      <c r="D47" s="48" t="s">
        <v>69</v>
      </c>
      <c r="E47" s="15" t="s">
        <v>70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1993.1599999999999</v>
      </c>
      <c r="N47" s="49">
        <v>0</v>
      </c>
      <c r="O47" s="49">
        <v>0</v>
      </c>
      <c r="P47" s="49">
        <v>0</v>
      </c>
      <c r="Q47" s="49">
        <v>0</v>
      </c>
      <c r="R47" s="49">
        <f t="shared" si="0"/>
        <v>1993.1599999999999</v>
      </c>
    </row>
    <row r="48" spans="1:18">
      <c r="A48" s="42" t="s">
        <v>86</v>
      </c>
      <c r="B48" s="48" t="s">
        <v>55</v>
      </c>
      <c r="C48" s="15" t="s">
        <v>56</v>
      </c>
      <c r="D48" s="48" t="s">
        <v>57</v>
      </c>
      <c r="E48" s="15" t="s">
        <v>58</v>
      </c>
      <c r="F48" s="49">
        <v>0</v>
      </c>
      <c r="G48" s="49">
        <v>0</v>
      </c>
      <c r="H48" s="49">
        <v>2459.0899999999997</v>
      </c>
      <c r="I48" s="49">
        <v>0</v>
      </c>
      <c r="J48" s="49">
        <v>150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2638.03</v>
      </c>
      <c r="R48" s="49">
        <f t="shared" si="0"/>
        <v>5247.12</v>
      </c>
    </row>
    <row r="49" spans="1:18">
      <c r="A49" s="42" t="s">
        <v>86</v>
      </c>
      <c r="B49" s="48" t="s">
        <v>55</v>
      </c>
      <c r="C49" s="15" t="s">
        <v>56</v>
      </c>
      <c r="D49" s="48" t="s">
        <v>49</v>
      </c>
      <c r="E49" s="15" t="s">
        <v>50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18336.849999999999</v>
      </c>
      <c r="R49" s="49">
        <f t="shared" si="0"/>
        <v>18336.849999999999</v>
      </c>
    </row>
    <row r="50" spans="1:18">
      <c r="A50" s="42" t="s">
        <v>86</v>
      </c>
      <c r="B50" s="48" t="s">
        <v>77</v>
      </c>
      <c r="C50" s="15" t="s">
        <v>78</v>
      </c>
      <c r="D50" s="48" t="s">
        <v>57</v>
      </c>
      <c r="E50" s="15" t="s">
        <v>58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2030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f t="shared" si="0"/>
        <v>2030</v>
      </c>
    </row>
    <row r="51" spans="1:18">
      <c r="A51" s="42" t="s">
        <v>86</v>
      </c>
      <c r="B51" s="48" t="s">
        <v>77</v>
      </c>
      <c r="C51" s="15" t="s">
        <v>78</v>
      </c>
      <c r="D51" s="48" t="s">
        <v>59</v>
      </c>
      <c r="E51" s="15" t="s">
        <v>17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11370.85</v>
      </c>
      <c r="R51" s="49">
        <f t="shared" si="0"/>
        <v>11370.85</v>
      </c>
    </row>
    <row r="52" spans="1:18">
      <c r="A52" s="42" t="s">
        <v>86</v>
      </c>
      <c r="B52" s="48" t="s">
        <v>77</v>
      </c>
      <c r="C52" s="15" t="s">
        <v>78</v>
      </c>
      <c r="D52" s="48" t="s">
        <v>60</v>
      </c>
      <c r="E52" s="15" t="s">
        <v>61</v>
      </c>
      <c r="F52" s="49">
        <v>0</v>
      </c>
      <c r="G52" s="49">
        <v>0</v>
      </c>
      <c r="H52" s="49">
        <v>0</v>
      </c>
      <c r="I52" s="49">
        <v>0</v>
      </c>
      <c r="J52" s="49">
        <v>713.98</v>
      </c>
      <c r="K52" s="49">
        <v>-344.90000000000003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7838.37</v>
      </c>
      <c r="R52" s="49">
        <f t="shared" si="0"/>
        <v>8207.4500000000007</v>
      </c>
    </row>
    <row r="53" spans="1:18" ht="13.5" thickBot="1">
      <c r="F53" s="56">
        <f t="shared" ref="F53:R53" si="1">SUM(F8:F52)</f>
        <v>55582.049999999996</v>
      </c>
      <c r="G53" s="56">
        <f t="shared" si="1"/>
        <v>38665.83</v>
      </c>
      <c r="H53" s="56">
        <f t="shared" si="1"/>
        <v>37242.37999999999</v>
      </c>
      <c r="I53" s="56">
        <f t="shared" si="1"/>
        <v>110695.99</v>
      </c>
      <c r="J53" s="56">
        <f t="shared" si="1"/>
        <v>72480.73</v>
      </c>
      <c r="K53" s="56">
        <f t="shared" si="1"/>
        <v>46686.149999999987</v>
      </c>
      <c r="L53" s="56">
        <f t="shared" si="1"/>
        <v>112981.58</v>
      </c>
      <c r="M53" s="56">
        <f t="shared" si="1"/>
        <v>30626.16</v>
      </c>
      <c r="N53" s="56">
        <f t="shared" si="1"/>
        <v>7731.0999999999995</v>
      </c>
      <c r="O53" s="56">
        <f t="shared" si="1"/>
        <v>65248.790000000008</v>
      </c>
      <c r="P53" s="56">
        <f t="shared" si="1"/>
        <v>86172.22</v>
      </c>
      <c r="Q53" s="56">
        <f t="shared" si="1"/>
        <v>103267.07</v>
      </c>
      <c r="R53" s="56">
        <f t="shared" si="1"/>
        <v>767380.05</v>
      </c>
    </row>
    <row r="54" spans="1:18" ht="13.5" thickTop="1"/>
  </sheetData>
  <mergeCells count="4">
    <mergeCell ref="A1:H1"/>
    <mergeCell ref="A2:H2"/>
    <mergeCell ref="A3:H3"/>
    <mergeCell ref="A4:G4"/>
  </mergeCells>
  <printOptions horizontalCentered="1"/>
  <pageMargins left="0.5" right="0.5" top="1" bottom="1" header="0.5" footer="0.5"/>
  <pageSetup scale="44" fitToHeight="0" orientation="landscape" r:id="rId1"/>
  <headerFooter alignWithMargins="0">
    <oddHeader>&amp;RCASE NO. 2021-00214
ATTACHMENT 1
TO STAFF DR NO. 1-07</oddHeader>
  </headerFooter>
  <ignoredErrors>
    <ignoredError sqref="A8:R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1-07a Summary</vt:lpstr>
      <vt:lpstr>1-07 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 Yurova</dc:creator>
  <cp:lastModifiedBy>Eric J Wilen</cp:lastModifiedBy>
  <cp:lastPrinted>2021-07-08T17:37:21Z</cp:lastPrinted>
  <dcterms:created xsi:type="dcterms:W3CDTF">2021-06-16T18:57:46Z</dcterms:created>
  <dcterms:modified xsi:type="dcterms:W3CDTF">2021-07-08T17:37:26Z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