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MFR Attachments\"/>
    </mc:Choice>
  </mc:AlternateContent>
  <xr:revisionPtr revIDLastSave="0" documentId="13_ncr:1_{1CE89D97-E042-42E2-BBC4-5F433FB4A75D}" xr6:coauthVersionLast="47" xr6:coauthVersionMax="47" xr10:uidLastSave="{00000000-0000-0000-0000-000000000000}"/>
  <bookViews>
    <workbookView xWindow="-120" yWindow="-120" windowWidth="29040" windowHeight="15840" xr2:uid="{DC1788F9-9570-407F-A532-4B0900896907}"/>
  </bookViews>
  <sheets>
    <sheet name="K" sheetId="1" r:id="rId1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K!$A$1:$R$137</definedName>
    <definedName name="_xlnm.Print_Titles" localSheetId="0">K!$1:$13</definedName>
    <definedName name="ROR">#REF!</definedName>
    <definedName name="std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8" i="1" l="1"/>
  <c r="Q128" i="1"/>
  <c r="N128" i="1"/>
  <c r="M128" i="1"/>
  <c r="L128" i="1"/>
  <c r="I128" i="1"/>
  <c r="P128" i="1"/>
  <c r="O128" i="1"/>
  <c r="K128" i="1"/>
  <c r="J128" i="1"/>
  <c r="R124" i="1"/>
  <c r="P124" i="1"/>
  <c r="O124" i="1"/>
  <c r="N124" i="1"/>
  <c r="M124" i="1"/>
  <c r="J124" i="1"/>
  <c r="H124" i="1"/>
  <c r="H130" i="1" s="1"/>
  <c r="H128" i="1" s="1"/>
  <c r="G124" i="1"/>
  <c r="G130" i="1" s="1"/>
  <c r="G128" i="1" s="1"/>
  <c r="R98" i="1"/>
  <c r="I98" i="1"/>
  <c r="H86" i="1"/>
  <c r="H85" i="1"/>
  <c r="R55" i="1"/>
  <c r="Q55" i="1"/>
  <c r="Q58" i="1" s="1"/>
  <c r="Q60" i="1" s="1"/>
  <c r="Q62" i="1" s="1"/>
  <c r="P55" i="1"/>
  <c r="P58" i="1" s="1"/>
  <c r="P60" i="1" s="1"/>
  <c r="P62" i="1" s="1"/>
  <c r="P66" i="1" s="1"/>
  <c r="O55" i="1"/>
  <c r="M55" i="1"/>
  <c r="M58" i="1" s="1"/>
  <c r="M60" i="1" s="1"/>
  <c r="M62" i="1" s="1"/>
  <c r="L55" i="1"/>
  <c r="L58" i="1" s="1"/>
  <c r="L60" i="1" s="1"/>
  <c r="L62" i="1" s="1"/>
  <c r="K55" i="1"/>
  <c r="J55" i="1"/>
  <c r="I55" i="1"/>
  <c r="I58" i="1" s="1"/>
  <c r="I60" i="1" s="1"/>
  <c r="I62" i="1" s="1"/>
  <c r="H55" i="1"/>
  <c r="G55" i="1"/>
  <c r="R45" i="1"/>
  <c r="N45" i="1"/>
  <c r="J45" i="1"/>
  <c r="R31" i="1"/>
  <c r="Q31" i="1"/>
  <c r="P31" i="1"/>
  <c r="O31" i="1"/>
  <c r="N31" i="1"/>
  <c r="M31" i="1"/>
  <c r="L31" i="1"/>
  <c r="K31" i="1"/>
  <c r="J31" i="1"/>
  <c r="I31" i="1"/>
  <c r="H31" i="1"/>
  <c r="G31" i="1"/>
  <c r="Q25" i="1"/>
  <c r="Q27" i="1" s="1"/>
  <c r="P25" i="1"/>
  <c r="P27" i="1" s="1"/>
  <c r="L25" i="1"/>
  <c r="L27" i="1" s="1"/>
  <c r="I25" i="1"/>
  <c r="I27" i="1" s="1"/>
  <c r="H25" i="1"/>
  <c r="H27" i="1" s="1"/>
  <c r="G25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6" i="1"/>
  <c r="J13" i="1"/>
  <c r="K13" i="1" s="1"/>
  <c r="L13" i="1" s="1"/>
  <c r="M13" i="1" s="1"/>
  <c r="N13" i="1" s="1"/>
  <c r="O13" i="1" s="1"/>
  <c r="P13" i="1" s="1"/>
  <c r="Q13" i="1" s="1"/>
  <c r="R13" i="1" s="1"/>
  <c r="L45" i="1" l="1"/>
  <c r="K58" i="1"/>
  <c r="K60" i="1" s="1"/>
  <c r="K62" i="1" s="1"/>
  <c r="O58" i="1"/>
  <c r="O60" i="1" s="1"/>
  <c r="O62" i="1" s="1"/>
  <c r="O66" i="1" s="1"/>
  <c r="O98" i="1"/>
  <c r="Q98" i="1"/>
  <c r="N25" i="1"/>
  <c r="N27" i="1" s="1"/>
  <c r="N33" i="1" s="1"/>
  <c r="K45" i="1"/>
  <c r="O45" i="1"/>
  <c r="J58" i="1"/>
  <c r="J60" i="1" s="1"/>
  <c r="J62" i="1" s="1"/>
  <c r="R58" i="1"/>
  <c r="R60" i="1" s="1"/>
  <c r="R62" i="1" s="1"/>
  <c r="J98" i="1"/>
  <c r="I66" i="1"/>
  <c r="J25" i="1"/>
  <c r="J27" i="1" s="1"/>
  <c r="R25" i="1"/>
  <c r="R27" i="1" s="1"/>
  <c r="R33" i="1" s="1"/>
  <c r="P45" i="1"/>
  <c r="N55" i="1"/>
  <c r="N58" i="1" s="1"/>
  <c r="N60" i="1" s="1"/>
  <c r="N62" i="1" s="1"/>
  <c r="N66" i="1" s="1"/>
  <c r="J66" i="1"/>
  <c r="R66" i="1"/>
  <c r="L98" i="1"/>
  <c r="P98" i="1"/>
  <c r="K124" i="1"/>
  <c r="G27" i="1"/>
  <c r="G33" i="1" s="1"/>
  <c r="K25" i="1"/>
  <c r="K27" i="1" s="1"/>
  <c r="K33" i="1" s="1"/>
  <c r="O25" i="1"/>
  <c r="O27" i="1" s="1"/>
  <c r="O33" i="1" s="1"/>
  <c r="I45" i="1"/>
  <c r="M45" i="1"/>
  <c r="Q45" i="1"/>
  <c r="M98" i="1"/>
  <c r="L124" i="1"/>
  <c r="L33" i="1"/>
  <c r="N98" i="1"/>
  <c r="I124" i="1"/>
  <c r="Q124" i="1"/>
  <c r="M25" i="1"/>
  <c r="M27" i="1" s="1"/>
  <c r="M33" i="1" s="1"/>
  <c r="Q66" i="1"/>
  <c r="K98" i="1"/>
  <c r="G115" i="1"/>
  <c r="G58" i="1"/>
  <c r="G77" i="1" s="1"/>
  <c r="K64" i="1"/>
  <c r="I33" i="1"/>
  <c r="M64" i="1"/>
  <c r="P33" i="1"/>
  <c r="L64" i="1"/>
  <c r="Q33" i="1"/>
  <c r="J33" i="1"/>
  <c r="N64" i="1"/>
  <c r="H33" i="1"/>
  <c r="O64" i="1"/>
  <c r="P64" i="1"/>
  <c r="I64" i="1"/>
  <c r="Q64" i="1"/>
  <c r="K66" i="1"/>
  <c r="H58" i="1"/>
  <c r="J64" i="1"/>
  <c r="R64" i="1"/>
  <c r="L66" i="1"/>
  <c r="M66" i="1"/>
  <c r="H115" i="1"/>
  <c r="G80" i="1" l="1"/>
  <c r="G78" i="1"/>
  <c r="G76" i="1"/>
  <c r="G60" i="1"/>
  <c r="G62" i="1" s="1"/>
  <c r="H80" i="1"/>
  <c r="H78" i="1"/>
  <c r="H76" i="1"/>
  <c r="H60" i="1"/>
  <c r="H62" i="1" s="1"/>
  <c r="H77" i="1"/>
  <c r="G64" i="1" l="1"/>
  <c r="G66" i="1"/>
  <c r="H64" i="1"/>
  <c r="H66" i="1"/>
</calcChain>
</file>

<file path=xl/sharedStrings.xml><?xml version="1.0" encoding="utf-8"?>
<sst xmlns="http://schemas.openxmlformats.org/spreadsheetml/2006/main" count="257" uniqueCount="130">
  <si>
    <t>Comparative Financial Data</t>
  </si>
  <si>
    <t>and 10 Most Recent Calendar Years</t>
  </si>
  <si>
    <t>Data:__X___Base Period___X___Forecasted Period</t>
  </si>
  <si>
    <t>FR 16(8)(k)</t>
  </si>
  <si>
    <t>Type of Filing:_______Original________Updated ____X____Revised</t>
  </si>
  <si>
    <t>Schedule K</t>
  </si>
  <si>
    <t>Workpaper Reference No(s).____________________</t>
  </si>
  <si>
    <t>Witness: Faulk, Christian, Densman</t>
  </si>
  <si>
    <t>Line</t>
  </si>
  <si>
    <t>Forecasted</t>
  </si>
  <si>
    <t>Base</t>
  </si>
  <si>
    <t>Most Recent Ten Calendar Years - as Reported</t>
  </si>
  <si>
    <t>No.</t>
  </si>
  <si>
    <t>Description</t>
  </si>
  <si>
    <t>Period</t>
  </si>
  <si>
    <t xml:space="preserve"> </t>
  </si>
  <si>
    <t>Plant Data: ($000)</t>
  </si>
  <si>
    <t xml:space="preserve">   Plant in Service by functional class:</t>
  </si>
  <si>
    <t xml:space="preserve">   Intangible Plant</t>
  </si>
  <si>
    <t xml:space="preserve">   Production &amp; Gathering Plant</t>
  </si>
  <si>
    <t xml:space="preserve">   Underground Storage</t>
  </si>
  <si>
    <t xml:space="preserve">   Transmission Plant</t>
  </si>
  <si>
    <t xml:space="preserve">   Distribution Plant</t>
  </si>
  <si>
    <t xml:space="preserve">   General Plant</t>
  </si>
  <si>
    <t xml:space="preserve">    Acquisition Adjustments</t>
  </si>
  <si>
    <t xml:space="preserve">    Gross Plant</t>
  </si>
  <si>
    <t xml:space="preserve">   Less:  Accumulated depreciation</t>
  </si>
  <si>
    <t xml:space="preserve">   Net plant in Service</t>
  </si>
  <si>
    <t xml:space="preserve">  Construction Work in Progress</t>
  </si>
  <si>
    <t xml:space="preserve">    Total CWIP</t>
  </si>
  <si>
    <t>Total</t>
  </si>
  <si>
    <t>% of Construction financed internally</t>
  </si>
  <si>
    <r>
      <t xml:space="preserve">Capital structure:  </t>
    </r>
    <r>
      <rPr>
        <b/>
        <u/>
        <sz val="10.8"/>
        <rFont val="Helvetica-Narrow"/>
      </rPr>
      <t>(Total Company)</t>
    </r>
  </si>
  <si>
    <t>(based on year-end accounts))</t>
  </si>
  <si>
    <t xml:space="preserve">  Short-term debt ($000)</t>
  </si>
  <si>
    <t xml:space="preserve">  Long-term debt ($000)</t>
  </si>
  <si>
    <t xml:space="preserve">  Preferred stock ($000)</t>
  </si>
  <si>
    <t xml:space="preserve">  Common equity ($000)</t>
  </si>
  <si>
    <t>Condensed Income Statement data: ($000)</t>
  </si>
  <si>
    <t xml:space="preserve">  Operating Revenues </t>
  </si>
  <si>
    <t xml:space="preserve">  Operating Expenses (excludes Federal</t>
  </si>
  <si>
    <t xml:space="preserve">  and State Taxes, includes gas cost) 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</si>
  <si>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</si>
  <si>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</si>
  <si>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</si>
  <si>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</si>
  <si>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 xml:space="preserve">  Operating Income</t>
  </si>
  <si>
    <t xml:space="preserve">  AFUDC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</si>
  <si>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</si>
  <si>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</si>
  <si>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</si>
  <si>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</si>
  <si>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</si>
  <si>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N/A</t>
  </si>
  <si>
    <t xml:space="preserve">  Earnings available for common equity</t>
  </si>
  <si>
    <t xml:space="preserve">  AFUDC - % of Net Income</t>
  </si>
  <si>
    <t xml:space="preserve">  AFUDC - % of earnings available for </t>
  </si>
  <si>
    <t xml:space="preserve">   common equity</t>
  </si>
  <si>
    <t>Costs of Capital</t>
  </si>
  <si>
    <t xml:space="preserve">  Embedded cost of short-term debt (%)</t>
  </si>
  <si>
    <t xml:space="preserve">  Embedded cost of long-term debt  (%)</t>
  </si>
  <si>
    <t xml:space="preserve">  Embedded cost of preferred stock (%)</t>
  </si>
  <si>
    <t>Fixed Charge Coverage: (1)</t>
  </si>
  <si>
    <t xml:space="preserve">  Pre-Tax Interest Coverage </t>
  </si>
  <si>
    <t xml:space="preserve">  Pre-Tax Interest Coverage (Excluding AFUDC)</t>
  </si>
  <si>
    <t xml:space="preserve">  After Tax Interest Coverage  </t>
  </si>
  <si>
    <t xml:space="preserve">  SEC Coverage (3)</t>
  </si>
  <si>
    <t xml:space="preserve">  After Tax Interest Coverage (Excluding AFUDC)</t>
  </si>
  <si>
    <t xml:space="preserve">  Indenture Provision Coverage</t>
  </si>
  <si>
    <t xml:space="preserve">  After Tax Fixed Charge Coverage (3)</t>
  </si>
  <si>
    <t>Stock and Bond Ratings: (1)</t>
  </si>
  <si>
    <t xml:space="preserve">  Moody's Bond Rating</t>
  </si>
  <si>
    <t xml:space="preserve">  S&amp;P Bond Rating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</si>
  <si>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</si>
  <si>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</si>
  <si>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</si>
  <si>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</si>
  <si>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Shares Outstanding - Weighted</t>
  </si>
  <si>
    <t xml:space="preserve">   Average (Monthly) (000)</t>
  </si>
  <si>
    <t xml:space="preserve">  Earnings Per Share - Weighted Avg. ($)</t>
  </si>
  <si>
    <t xml:space="preserve">  Dividends Paid Per Share ($)</t>
  </si>
  <si>
    <t xml:space="preserve">  Dividends Declared Per Share ($)</t>
  </si>
  <si>
    <t xml:space="preserve">  Dividend Payout Ratio (Declared</t>
  </si>
  <si>
    <t xml:space="preserve">   Basis) (%)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</si>
  <si>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</si>
  <si>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</si>
  <si>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</si>
  <si>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</si>
  <si>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</si>
  <si>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</si>
  <si>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</si>
  <si>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</si>
  <si>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</si>
  <si>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</si>
  <si>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(1) Based on fiscal year-end of parent company</t>
  </si>
  <si>
    <t>Rate of Return Measures (1)</t>
  </si>
  <si>
    <t xml:space="preserve">  Return On Common Equity (Average)</t>
  </si>
  <si>
    <t xml:space="preserve">  Return On Total Capital (Average)</t>
  </si>
  <si>
    <t xml:space="preserve">  Return On Net Plant in Service (Average)</t>
  </si>
  <si>
    <t>Other Financial and Operating Data:</t>
  </si>
  <si>
    <t xml:space="preserve">  Mix of Sales:</t>
  </si>
  <si>
    <t>(MMcf)</t>
  </si>
  <si>
    <t xml:space="preserve">   Residential</t>
  </si>
  <si>
    <t xml:space="preserve">   Commercial</t>
  </si>
  <si>
    <t xml:space="preserve">   Industrial</t>
  </si>
  <si>
    <t xml:space="preserve">   Public authority &amp; Other Sales</t>
  </si>
  <si>
    <t>Unbilled</t>
  </si>
  <si>
    <t xml:space="preserve">  Total Mix of Sales</t>
  </si>
  <si>
    <t xml:space="preserve">  Mix of Fuel:</t>
  </si>
  <si>
    <t xml:space="preserve">   Other</t>
  </si>
  <si>
    <t xml:space="preserve">  Total MIX of Fuel (2)</t>
  </si>
  <si>
    <t>Composite Depreciation Rate</t>
  </si>
  <si>
    <t>(1) Based on fiscal year-end of parent company, except for Base Period &amp; Test Period which are based on Atmos Energy Corporation, Kentucky.  Return calculations cannot be used for revenue requirement purposes</t>
  </si>
  <si>
    <t>(2) Kentucky gas purchases by accounting month.</t>
  </si>
  <si>
    <t>(3) No longer required to provide Computation of Earnings to Fixed charges in SEC filings.</t>
  </si>
  <si>
    <t>(4) The high cost of short-term debt for 2020 is due to fixed commitment fees and low short-term borrowings.</t>
  </si>
  <si>
    <t>SOURCES:</t>
  </si>
  <si>
    <t>FR_16(8) (k)_Att1 - Schedule K.xlsx</t>
  </si>
  <si>
    <t>KY Plant Data-2021_6-2-21.xlsx</t>
  </si>
  <si>
    <t>Atmos Energy Corporation, Kentucky/Mid-States Division</t>
  </si>
  <si>
    <t>Kentucky Jurisdiction Case No. 2021-00214</t>
  </si>
  <si>
    <t>Base Period: Twelve Months Ended September 30, 2021</t>
  </si>
  <si>
    <t>Forecasted Test Period: Twelve Months Ended December 31, 2022</t>
  </si>
  <si>
    <t>22.46% (4)</t>
  </si>
  <si>
    <t>A1</t>
  </si>
  <si>
    <t>A2</t>
  </si>
  <si>
    <t>Baa1</t>
  </si>
  <si>
    <t>A</t>
  </si>
  <si>
    <t>A-</t>
  </si>
  <si>
    <t>BBB+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</si>
</sst>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_)"/>
    <numFmt numFmtId="165" formatCode="hh:mm:ss_)"/>
    <numFmt numFmtId="166" formatCode="0.00_)"/>
    <numFmt numFmtId="167" formatCode="0.0%"/>
  </numFmts>
  <fonts count="13">
    <font>
      <sz val="12"/>
      <name val="Helvetica-Narrow"/>
      <family val="2"/>
    </font>
    <font>
      <sz val="12"/>
      <name val="Helvetica-Narrow"/>
      <family val="2"/>
    </font>
    <font>
      <sz val="12"/>
      <color rgb="FF0000FF"/>
      <name val="Times New Roman"/>
      <family val="1"/>
    </font>
    <font>
      <sz val="12"/>
      <color rgb="FF0000FF"/>
      <name val="Helvetica-Narrow"/>
      <family val="2"/>
    </font>
    <font>
      <sz val="12"/>
      <name val="Helvetica-Narrow"/>
    </font>
    <font>
      <sz val="12"/>
      <color rgb="FFFF0000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u/>
      <sz val="12"/>
      <name val="Helvetica-Narrow"/>
    </font>
    <font>
      <b/>
      <u/>
      <sz val="10.8"/>
      <name val="Helvetica-Narrow"/>
    </font>
    <font>
      <sz val="12"/>
      <color rgb="FF008000"/>
      <name val="Helvetica-Narrow"/>
      <family val="2"/>
    </font>
    <font>
      <sz val="12"/>
      <name val="Times New Roman"/>
      <family val="1"/>
    </font>
    <font>
      <sz val="10"/>
      <name val="Helvetica-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7" fontId="0" fillId="0" borderId="0" applyProtection="0"/>
    <xf numFmtId="9" fontId="11" fillId="0" borderId="0" applyFont="0" applyFill="0" applyBorder="0" applyAlignment="0" applyProtection="0"/>
  </cellStyleXfs>
  <cellXfs count="50">
    <xf numFmtId="37" fontId="0" fillId="0" borderId="0" xfId="0"/>
    <xf numFmtId="37" fontId="2" fillId="0" borderId="0" xfId="0" applyFont="1"/>
    <xf numFmtId="37" fontId="1" fillId="0" borderId="0" xfId="0" applyFont="1"/>
    <xf numFmtId="164" fontId="1" fillId="0" borderId="0" xfId="0" applyNumberFormat="1" applyFont="1" applyProtection="1"/>
    <xf numFmtId="165" fontId="1" fillId="0" borderId="0" xfId="0" applyNumberFormat="1" applyFont="1" applyProtection="1"/>
    <xf numFmtId="37" fontId="3" fillId="0" borderId="0" xfId="0" applyFont="1"/>
    <xf numFmtId="37" fontId="1" fillId="0" borderId="0" xfId="0" applyFont="1" applyAlignment="1" applyProtection="1">
      <alignment horizontal="center"/>
    </xf>
    <xf numFmtId="37" fontId="1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4" fillId="0" borderId="0" xfId="0" applyFont="1" applyAlignment="1" applyProtection="1">
      <alignment horizontal="left"/>
    </xf>
    <xf numFmtId="37" fontId="1" fillId="0" borderId="0" xfId="0" applyFont="1" applyAlignment="1" applyProtection="1">
      <alignment horizontal="right"/>
    </xf>
    <xf numFmtId="37" fontId="1" fillId="0" borderId="1" xfId="0" applyFont="1" applyBorder="1" applyAlignment="1" applyProtection="1">
      <alignment horizontal="left"/>
    </xf>
    <xf numFmtId="37" fontId="1" fillId="0" borderId="1" xfId="0" applyFont="1" applyBorder="1"/>
    <xf numFmtId="37" fontId="1" fillId="0" borderId="2" xfId="0" applyFont="1" applyBorder="1" applyAlignment="1" applyProtection="1">
      <alignment horizontal="left"/>
    </xf>
    <xf numFmtId="37" fontId="0" fillId="0" borderId="2" xfId="0" applyBorder="1" applyAlignment="1">
      <alignment horizontal="right"/>
    </xf>
    <xf numFmtId="37" fontId="5" fillId="0" borderId="0" xfId="0" applyFont="1"/>
    <xf numFmtId="37" fontId="1" fillId="0" borderId="1" xfId="0" applyFont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37" fontId="6" fillId="0" borderId="0" xfId="0" applyFont="1" applyAlignment="1" applyProtection="1">
      <alignment horizontal="left"/>
    </xf>
    <xf numFmtId="37" fontId="6" fillId="0" borderId="0" xfId="0" applyFont="1"/>
    <xf numFmtId="37" fontId="1" fillId="0" borderId="0" xfId="0" applyFont="1" applyProtection="1"/>
    <xf numFmtId="37" fontId="0" fillId="0" borderId="0" xfId="0" applyAlignment="1" applyProtection="1">
      <alignment horizontal="center"/>
    </xf>
    <xf numFmtId="37" fontId="0" fillId="0" borderId="1" xfId="0" applyBorder="1" applyAlignment="1" applyProtection="1">
      <alignment horizontal="center"/>
    </xf>
    <xf numFmtId="37" fontId="0" fillId="0" borderId="2" xfId="0" applyBorder="1" applyAlignment="1" applyProtection="1">
      <alignment horizontal="center"/>
    </xf>
    <xf numFmtId="37" fontId="0" fillId="0" borderId="3" xfId="0" applyBorder="1" applyAlignment="1" applyProtection="1">
      <alignment horizontal="center"/>
    </xf>
    <xf numFmtId="37" fontId="0" fillId="0" borderId="0" xfId="0" applyAlignment="1">
      <alignment horizontal="center"/>
    </xf>
    <xf numFmtId="37" fontId="7" fillId="0" borderId="0" xfId="0" applyFont="1" applyAlignment="1" applyProtection="1">
      <alignment horizontal="center"/>
    </xf>
    <xf numFmtId="10" fontId="7" fillId="0" borderId="0" xfId="0" applyNumberFormat="1" applyFont="1" applyAlignment="1" applyProtection="1">
      <alignment horizontal="center"/>
    </xf>
    <xf numFmtId="37" fontId="8" fillId="0" borderId="0" xfId="0" applyFont="1"/>
    <xf numFmtId="166" fontId="1" fillId="0" borderId="0" xfId="0" applyNumberFormat="1" applyFont="1" applyProtection="1"/>
    <xf numFmtId="37" fontId="0" fillId="0" borderId="0" xfId="0" applyAlignment="1" applyProtection="1">
      <alignment horizontal="center"/>
      <protection locked="0"/>
    </xf>
    <xf numFmtId="37" fontId="0" fillId="0" borderId="1" xfId="0" applyBorder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  <xf numFmtId="37" fontId="0" fillId="0" borderId="2" xfId="0" applyBorder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</xf>
    <xf numFmtId="39" fontId="0" fillId="0" borderId="0" xfId="0" applyNumberFormat="1" applyAlignment="1" applyProtection="1">
      <alignment horizontal="center"/>
    </xf>
    <xf numFmtId="10" fontId="1" fillId="0" borderId="0" xfId="0" applyNumberFormat="1" applyFont="1" applyProtection="1"/>
    <xf numFmtId="37" fontId="10" fillId="0" borderId="0" xfId="0" applyFont="1" applyAlignment="1" applyProtection="1">
      <alignment horizontal="center"/>
    </xf>
    <xf numFmtId="37" fontId="0" fillId="0" borderId="0" xfId="0" applyProtection="1"/>
    <xf numFmtId="9" fontId="1" fillId="0" borderId="0" xfId="1" applyFont="1" applyFill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37" fontId="0" fillId="0" borderId="0" xfId="0" applyAlignment="1" applyProtection="1">
      <alignment horizontal="right"/>
    </xf>
    <xf numFmtId="167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37" fontId="1" fillId="0" borderId="0" xfId="0" applyFont="1" applyAlignment="1">
      <alignment horizontal="left" indent="1"/>
    </xf>
    <xf numFmtId="10" fontId="0" fillId="0" borderId="0" xfId="0" applyNumberFormat="1" applyProtection="1"/>
    <xf numFmtId="37" fontId="12" fillId="0" borderId="0" xfId="0" applyFont="1"/>
    <xf numFmtId="37" fontId="12" fillId="0" borderId="0" xfId="0" applyFont="1" applyAlignment="1" applyProtection="1">
      <alignment horizontal="left"/>
    </xf>
    <xf numFmtId="37" fontId="1" fillId="0" borderId="0" xfId="0" applyFont="1" applyAlignment="1">
      <alignment horizontal="center"/>
    </xf>
    <xf numFmtId="37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E9815-862C-4BCB-995D-7E759DC73271}">
  <dimension ref="A1:AJ142"/>
  <sheetViews>
    <sheetView tabSelected="1" view="pageBreakPreview" zoomScale="80" zoomScaleNormal="100" zoomScaleSheetLayoutView="80" workbookViewId="0">
      <selection sqref="A1:R1"/>
    </sheetView>
  </sheetViews>
  <sheetFormatPr defaultColWidth="6.44140625" defaultRowHeight="15"/>
  <cols>
    <col min="1" max="1" width="5.33203125" style="2" customWidth="1"/>
    <col min="2" max="2" width="11.44140625" style="2" customWidth="1"/>
    <col min="3" max="4" width="6.44140625" style="2"/>
    <col min="5" max="5" width="7.109375" style="2" customWidth="1"/>
    <col min="6" max="6" width="7.33203125" style="2" customWidth="1"/>
    <col min="7" max="7" width="12.77734375" style="2" customWidth="1"/>
    <col min="8" max="8" width="13.6640625" style="2" customWidth="1"/>
    <col min="9" max="9" width="10.44140625" style="2" bestFit="1" customWidth="1"/>
    <col min="10" max="10" width="9.88671875" style="2" customWidth="1"/>
    <col min="11" max="11" width="9.44140625" style="2" customWidth="1"/>
    <col min="12" max="12" width="9.77734375" style="2" customWidth="1"/>
    <col min="13" max="13" width="9.44140625" style="2" bestFit="1" customWidth="1"/>
    <col min="14" max="14" width="9.88671875" style="2" customWidth="1"/>
    <col min="15" max="15" width="9.5546875" style="2" customWidth="1"/>
    <col min="16" max="18" width="9.77734375" style="2" customWidth="1"/>
    <col min="19" max="19" width="9.44140625" style="2" customWidth="1"/>
    <col min="20" max="20" width="7.21875" style="2" customWidth="1"/>
    <col min="21" max="22" width="6.44140625" style="2"/>
    <col min="23" max="23" width="9.33203125" style="2" customWidth="1"/>
    <col min="24" max="24" width="6.44140625" style="2"/>
    <col min="25" max="25" width="10.6640625" style="2" customWidth="1"/>
    <col min="26" max="16384" width="6.44140625" style="2"/>
  </cols>
  <sheetData>
    <row r="1" spans="1:36" ht="15.75">
      <c r="A1" s="49" t="s">
        <v>119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"/>
    </row>
    <row r="2" spans="1:36">
      <c r="A2" s="49" t="s">
        <v>120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3"/>
    </row>
    <row r="3" spans="1:36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"/>
    </row>
    <row r="4" spans="1:36">
      <c r="A4" s="49" t="s">
        <v>121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36">
      <c r="A5" s="49" t="s">
        <v>122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36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5"/>
    </row>
    <row r="7" spans="1:36">
      <c r="A7" s="6"/>
      <c r="N7" s="7"/>
    </row>
    <row r="8" spans="1:36">
      <c r="A8" s="7" t="s">
        <v>2</v>
      </c>
      <c r="N8" s="7"/>
      <c r="O8" s="7"/>
      <c r="Q8" s="7"/>
      <c r="R8" s="8" t="s">
        <v>3</v>
      </c>
    </row>
    <row r="9" spans="1:36">
      <c r="A9" s="9" t="s">
        <v>4</v>
      </c>
      <c r="N9" s="7"/>
      <c r="O9" s="7"/>
      <c r="Q9" s="7"/>
      <c r="R9" s="10" t="s">
        <v>5</v>
      </c>
    </row>
    <row r="10" spans="1:36">
      <c r="A10" s="11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2"/>
      <c r="Q10" s="11"/>
      <c r="R10" s="14" t="s">
        <v>7</v>
      </c>
    </row>
    <row r="11" spans="1:36">
      <c r="T11" s="15"/>
    </row>
    <row r="12" spans="1:36">
      <c r="A12" s="7" t="s">
        <v>8</v>
      </c>
      <c r="G12" s="6" t="s">
        <v>9</v>
      </c>
      <c r="H12" s="6" t="s">
        <v>10</v>
      </c>
      <c r="I12" s="12"/>
      <c r="J12" s="12"/>
      <c r="K12" s="12"/>
      <c r="L12" s="12"/>
      <c r="M12" s="16" t="s">
        <v>11</v>
      </c>
      <c r="N12" s="16"/>
      <c r="O12" s="12"/>
      <c r="P12" s="12"/>
      <c r="Q12" s="12"/>
      <c r="R12" s="12"/>
    </row>
    <row r="13" spans="1:36">
      <c r="A13" s="11" t="s">
        <v>12</v>
      </c>
      <c r="B13" s="12"/>
      <c r="C13" s="16" t="s">
        <v>13</v>
      </c>
      <c r="D13" s="12"/>
      <c r="E13" s="12"/>
      <c r="F13" s="12"/>
      <c r="G13" s="16" t="s">
        <v>14</v>
      </c>
      <c r="H13" s="16" t="s">
        <v>14</v>
      </c>
      <c r="I13" s="17">
        <v>2020</v>
      </c>
      <c r="J13" s="17">
        <f>I13-1</f>
        <v>2019</v>
      </c>
      <c r="K13" s="17">
        <f t="shared" ref="K13:R13" si="0">J13-1</f>
        <v>2018</v>
      </c>
      <c r="L13" s="17">
        <f t="shared" si="0"/>
        <v>2017</v>
      </c>
      <c r="M13" s="17">
        <f t="shared" si="0"/>
        <v>2016</v>
      </c>
      <c r="N13" s="17">
        <f t="shared" si="0"/>
        <v>2015</v>
      </c>
      <c r="O13" s="17">
        <f t="shared" si="0"/>
        <v>2014</v>
      </c>
      <c r="P13" s="17">
        <f t="shared" si="0"/>
        <v>2013</v>
      </c>
      <c r="Q13" s="17">
        <f t="shared" si="0"/>
        <v>2012</v>
      </c>
      <c r="R13" s="17">
        <f t="shared" si="0"/>
        <v>2011</v>
      </c>
    </row>
    <row r="14" spans="1:36">
      <c r="K14" s="2" t="s">
        <v>15</v>
      </c>
    </row>
    <row r="15" spans="1:36" ht="15.75">
      <c r="A15" s="6">
        <v>1</v>
      </c>
      <c r="B15" s="18" t="s">
        <v>16</v>
      </c>
      <c r="C15" s="19"/>
      <c r="G15"/>
      <c r="H15"/>
      <c r="I15"/>
      <c r="J15"/>
      <c r="K15"/>
      <c r="L15"/>
      <c r="M15"/>
      <c r="N15"/>
      <c r="O15"/>
      <c r="P15"/>
      <c r="Q15"/>
      <c r="R15"/>
      <c r="S15" s="1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ht="15.75">
      <c r="A16" s="21">
        <f>A15+1</f>
        <v>2</v>
      </c>
      <c r="B16" s="7" t="s">
        <v>17</v>
      </c>
      <c r="G16"/>
      <c r="H16"/>
      <c r="I16"/>
      <c r="J16"/>
      <c r="K16"/>
      <c r="L16"/>
      <c r="M16"/>
      <c r="N16"/>
      <c r="O16"/>
      <c r="P16"/>
      <c r="Q16"/>
      <c r="R16"/>
      <c r="S16" s="1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ht="15.75">
      <c r="A17" s="21">
        <f t="shared" ref="A17:A80" si="1">A16+1</f>
        <v>3</v>
      </c>
      <c r="B17" s="7" t="s">
        <v>18</v>
      </c>
      <c r="G17" s="21">
        <v>781.05130098999985</v>
      </c>
      <c r="H17" s="21">
        <v>781.05130098999985</v>
      </c>
      <c r="I17" s="21">
        <v>128</v>
      </c>
      <c r="J17" s="21">
        <v>128</v>
      </c>
      <c r="K17" s="21">
        <v>128</v>
      </c>
      <c r="L17" s="21">
        <v>128</v>
      </c>
      <c r="M17" s="21">
        <v>128</v>
      </c>
      <c r="N17" s="21">
        <v>128</v>
      </c>
      <c r="O17" s="21">
        <v>128</v>
      </c>
      <c r="P17" s="21">
        <v>128</v>
      </c>
      <c r="Q17" s="21">
        <v>128</v>
      </c>
      <c r="R17" s="21">
        <v>128</v>
      </c>
      <c r="S17" s="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>
      <c r="A18" s="21">
        <f t="shared" si="1"/>
        <v>4</v>
      </c>
      <c r="B18" s="7" t="s">
        <v>19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636</v>
      </c>
      <c r="P18" s="21">
        <v>901</v>
      </c>
      <c r="Q18" s="21">
        <v>901</v>
      </c>
      <c r="R18" s="21">
        <v>901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>
      <c r="A19" s="21">
        <f t="shared" si="1"/>
        <v>5</v>
      </c>
      <c r="B19" s="7" t="s">
        <v>20</v>
      </c>
      <c r="G19" s="21">
        <v>16168.206670000001</v>
      </c>
      <c r="H19" s="21">
        <v>16168.206670000001</v>
      </c>
      <c r="I19" s="21">
        <v>14473</v>
      </c>
      <c r="J19" s="21">
        <v>14471</v>
      </c>
      <c r="K19" s="21">
        <v>13328</v>
      </c>
      <c r="L19" s="21">
        <v>13329</v>
      </c>
      <c r="M19" s="21">
        <v>12454</v>
      </c>
      <c r="N19" s="21">
        <v>11560</v>
      </c>
      <c r="O19" s="21">
        <v>10792</v>
      </c>
      <c r="P19" s="21">
        <v>9630</v>
      </c>
      <c r="Q19" s="21">
        <v>10104</v>
      </c>
      <c r="R19" s="21">
        <v>9388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>
      <c r="A20" s="21">
        <f t="shared" si="1"/>
        <v>6</v>
      </c>
      <c r="B20" s="7" t="s">
        <v>21</v>
      </c>
      <c r="G20" s="21">
        <v>33200.42828</v>
      </c>
      <c r="H20" s="21">
        <v>33200.42828</v>
      </c>
      <c r="I20" s="21">
        <v>33002</v>
      </c>
      <c r="J20" s="21">
        <v>32817</v>
      </c>
      <c r="K20" s="21">
        <v>31462</v>
      </c>
      <c r="L20" s="21">
        <v>31784</v>
      </c>
      <c r="M20" s="21">
        <v>31814</v>
      </c>
      <c r="N20" s="21">
        <v>31808</v>
      </c>
      <c r="O20" s="21">
        <v>31877</v>
      </c>
      <c r="P20" s="21">
        <v>32962</v>
      </c>
      <c r="Q20" s="21">
        <v>32836</v>
      </c>
      <c r="R20" s="21">
        <v>33144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6">
      <c r="A21" s="21">
        <f t="shared" si="1"/>
        <v>7</v>
      </c>
      <c r="B21" s="7" t="s">
        <v>22</v>
      </c>
      <c r="G21" s="21">
        <v>786426.00019061554</v>
      </c>
      <c r="H21" s="21">
        <v>736943.65722096595</v>
      </c>
      <c r="I21" s="21">
        <v>708442</v>
      </c>
      <c r="J21" s="21">
        <v>666530</v>
      </c>
      <c r="K21" s="21">
        <v>573567</v>
      </c>
      <c r="L21" s="21">
        <v>517179</v>
      </c>
      <c r="M21" s="21">
        <v>472849</v>
      </c>
      <c r="N21" s="21">
        <v>413302</v>
      </c>
      <c r="O21" s="21">
        <v>381623</v>
      </c>
      <c r="P21" s="21">
        <v>340200</v>
      </c>
      <c r="Q21" s="21">
        <v>323036</v>
      </c>
      <c r="R21" s="21">
        <v>296493</v>
      </c>
    </row>
    <row r="22" spans="1:36">
      <c r="A22" s="21">
        <f t="shared" si="1"/>
        <v>8</v>
      </c>
      <c r="B22" s="7" t="s">
        <v>23</v>
      </c>
      <c r="G22" s="21">
        <v>52193.025144883381</v>
      </c>
      <c r="H22" s="21">
        <v>46063.358359429141</v>
      </c>
      <c r="I22" s="21">
        <v>24782</v>
      </c>
      <c r="J22" s="21">
        <v>23892</v>
      </c>
      <c r="K22" s="21">
        <v>22758</v>
      </c>
      <c r="L22" s="21">
        <v>21675</v>
      </c>
      <c r="M22" s="21">
        <v>21271</v>
      </c>
      <c r="N22" s="21">
        <v>18126</v>
      </c>
      <c r="O22" s="21">
        <v>16683</v>
      </c>
      <c r="P22" s="21">
        <v>15589</v>
      </c>
      <c r="Q22" s="21">
        <v>15238</v>
      </c>
      <c r="R22" s="21">
        <v>16000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>
      <c r="A23" s="21">
        <f t="shared" si="1"/>
        <v>9</v>
      </c>
      <c r="B23" s="7" t="s">
        <v>24</v>
      </c>
      <c r="G23" s="21"/>
      <c r="H23" s="21"/>
      <c r="I23" s="21">
        <v>3279</v>
      </c>
      <c r="J23" s="21">
        <v>3279</v>
      </c>
      <c r="K23" s="21">
        <v>3279</v>
      </c>
      <c r="L23" s="21">
        <v>3279</v>
      </c>
      <c r="M23" s="21">
        <v>3279</v>
      </c>
      <c r="N23" s="21">
        <v>3279</v>
      </c>
      <c r="O23" s="21">
        <v>3279</v>
      </c>
      <c r="P23" s="21">
        <v>3279</v>
      </c>
      <c r="Q23" s="21">
        <v>3279</v>
      </c>
      <c r="R23" s="21">
        <v>3279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>
      <c r="A24" s="21">
        <f t="shared" si="1"/>
        <v>10</v>
      </c>
      <c r="B24" s="7" t="s">
        <v>15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>
      <c r="A25" s="21">
        <f t="shared" si="1"/>
        <v>11</v>
      </c>
      <c r="B25" s="7" t="s">
        <v>25</v>
      </c>
      <c r="G25" s="21">
        <f t="shared" ref="G25:R25" si="2">SUM(G17:G24)</f>
        <v>888768.71158648899</v>
      </c>
      <c r="H25" s="21">
        <f t="shared" si="2"/>
        <v>833156.70183138514</v>
      </c>
      <c r="I25" s="21">
        <f t="shared" si="2"/>
        <v>784106</v>
      </c>
      <c r="J25" s="21">
        <f t="shared" si="2"/>
        <v>741117</v>
      </c>
      <c r="K25" s="21">
        <f t="shared" si="2"/>
        <v>644522</v>
      </c>
      <c r="L25" s="21">
        <f t="shared" si="2"/>
        <v>587374</v>
      </c>
      <c r="M25" s="21">
        <f t="shared" si="2"/>
        <v>541795</v>
      </c>
      <c r="N25" s="21">
        <f t="shared" si="2"/>
        <v>478203</v>
      </c>
      <c r="O25" s="21">
        <f t="shared" si="2"/>
        <v>445018</v>
      </c>
      <c r="P25" s="21">
        <f t="shared" si="2"/>
        <v>402689</v>
      </c>
      <c r="Q25" s="21">
        <f t="shared" si="2"/>
        <v>385522</v>
      </c>
      <c r="R25" s="21">
        <f t="shared" si="2"/>
        <v>359333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>
      <c r="A26" s="21">
        <f t="shared" si="1"/>
        <v>12</v>
      </c>
      <c r="B26" s="7" t="s">
        <v>26</v>
      </c>
      <c r="G26" s="22">
        <v>191212.83304073417</v>
      </c>
      <c r="H26" s="23">
        <v>185508.66731563731</v>
      </c>
      <c r="I26" s="21">
        <v>178144</v>
      </c>
      <c r="J26" s="21">
        <v>176418</v>
      </c>
      <c r="K26" s="21">
        <v>178946</v>
      </c>
      <c r="L26" s="21">
        <v>175150</v>
      </c>
      <c r="M26" s="21">
        <v>167228</v>
      </c>
      <c r="N26" s="21">
        <v>165298</v>
      </c>
      <c r="O26" s="21">
        <v>160839</v>
      </c>
      <c r="P26" s="21">
        <v>158300</v>
      </c>
      <c r="Q26" s="21">
        <v>151849</v>
      </c>
      <c r="R26" s="21">
        <v>150795</v>
      </c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>
      <c r="A27" s="21">
        <f t="shared" si="1"/>
        <v>13</v>
      </c>
      <c r="B27" s="7" t="s">
        <v>27</v>
      </c>
      <c r="G27" s="21">
        <f t="shared" ref="G27:R27" si="3">G25-G26</f>
        <v>697555.87854575482</v>
      </c>
      <c r="H27" s="21">
        <f t="shared" si="3"/>
        <v>647648.0345157478</v>
      </c>
      <c r="I27" s="24">
        <f t="shared" si="3"/>
        <v>605962</v>
      </c>
      <c r="J27" s="24">
        <f t="shared" si="3"/>
        <v>564699</v>
      </c>
      <c r="K27" s="24">
        <f t="shared" si="3"/>
        <v>465576</v>
      </c>
      <c r="L27" s="24">
        <f t="shared" si="3"/>
        <v>412224</v>
      </c>
      <c r="M27" s="24">
        <f t="shared" si="3"/>
        <v>374567</v>
      </c>
      <c r="N27" s="24">
        <f t="shared" si="3"/>
        <v>312905</v>
      </c>
      <c r="O27" s="24">
        <f t="shared" si="3"/>
        <v>284179</v>
      </c>
      <c r="P27" s="24">
        <f t="shared" si="3"/>
        <v>244389</v>
      </c>
      <c r="Q27" s="24">
        <f t="shared" si="3"/>
        <v>233673</v>
      </c>
      <c r="R27" s="24">
        <f t="shared" si="3"/>
        <v>208538</v>
      </c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>
      <c r="A28" s="21">
        <f t="shared" si="1"/>
        <v>14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36">
      <c r="A29" s="21">
        <f t="shared" si="1"/>
        <v>15</v>
      </c>
      <c r="B29" s="7" t="s">
        <v>28</v>
      </c>
      <c r="G29" s="21">
        <v>0</v>
      </c>
      <c r="H29" s="21">
        <v>0</v>
      </c>
      <c r="I29" s="21">
        <v>6625</v>
      </c>
      <c r="J29" s="21">
        <v>6557</v>
      </c>
      <c r="K29" s="21">
        <v>42150</v>
      </c>
      <c r="L29" s="21">
        <v>32838</v>
      </c>
      <c r="M29" s="21">
        <v>10146.378000000001</v>
      </c>
      <c r="N29" s="21">
        <v>26310.035</v>
      </c>
      <c r="O29" s="21">
        <v>12708</v>
      </c>
      <c r="P29" s="21">
        <v>16578</v>
      </c>
      <c r="Q29" s="21">
        <v>6006</v>
      </c>
      <c r="R29" s="21">
        <v>3306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>
      <c r="A30" s="21">
        <f t="shared" si="1"/>
        <v>16</v>
      </c>
      <c r="B30" s="7" t="s">
        <v>15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>
      <c r="A31" s="21">
        <f t="shared" si="1"/>
        <v>17</v>
      </c>
      <c r="B31" s="7" t="s">
        <v>29</v>
      </c>
      <c r="G31" s="21">
        <f t="shared" ref="G31:R31" si="4">SUM(G29:G30)</f>
        <v>0</v>
      </c>
      <c r="H31" s="21">
        <f t="shared" si="4"/>
        <v>0</v>
      </c>
      <c r="I31" s="21">
        <f t="shared" si="4"/>
        <v>6625</v>
      </c>
      <c r="J31" s="21">
        <f t="shared" si="4"/>
        <v>6557</v>
      </c>
      <c r="K31" s="21">
        <f t="shared" si="4"/>
        <v>42150</v>
      </c>
      <c r="L31" s="21">
        <f t="shared" si="4"/>
        <v>32838</v>
      </c>
      <c r="M31" s="21">
        <f t="shared" si="4"/>
        <v>10146.378000000001</v>
      </c>
      <c r="N31" s="21">
        <f t="shared" si="4"/>
        <v>26310.035</v>
      </c>
      <c r="O31" s="21">
        <f t="shared" si="4"/>
        <v>12708</v>
      </c>
      <c r="P31" s="21">
        <f t="shared" si="4"/>
        <v>16578</v>
      </c>
      <c r="Q31" s="21">
        <f t="shared" si="4"/>
        <v>6006</v>
      </c>
      <c r="R31" s="21">
        <f t="shared" si="4"/>
        <v>3306</v>
      </c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>
      <c r="A32" s="21">
        <f t="shared" si="1"/>
        <v>18</v>
      </c>
      <c r="G32" s="21"/>
      <c r="H32" s="21"/>
      <c r="I32" s="21"/>
      <c r="J32" s="21"/>
      <c r="K32" s="21"/>
      <c r="L32" s="21"/>
      <c r="M32" s="21"/>
      <c r="N32" s="21"/>
      <c r="O32" s="25"/>
      <c r="P32" s="21"/>
      <c r="Q32" s="21"/>
      <c r="R32" s="21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>
      <c r="A33" s="21">
        <f t="shared" si="1"/>
        <v>19</v>
      </c>
      <c r="B33" s="7" t="s">
        <v>30</v>
      </c>
      <c r="G33" s="26">
        <f t="shared" ref="G33:R33" si="5">G27+G31</f>
        <v>697555.87854575482</v>
      </c>
      <c r="H33" s="26">
        <f t="shared" si="5"/>
        <v>647648.0345157478</v>
      </c>
      <c r="I33" s="26">
        <f t="shared" si="5"/>
        <v>612587</v>
      </c>
      <c r="J33" s="26">
        <f t="shared" si="5"/>
        <v>571256</v>
      </c>
      <c r="K33" s="26">
        <f t="shared" si="5"/>
        <v>507726</v>
      </c>
      <c r="L33" s="26">
        <f t="shared" si="5"/>
        <v>445062</v>
      </c>
      <c r="M33" s="26">
        <f t="shared" si="5"/>
        <v>384713.37800000003</v>
      </c>
      <c r="N33" s="26">
        <f t="shared" si="5"/>
        <v>339215.03499999997</v>
      </c>
      <c r="O33" s="26">
        <f t="shared" si="5"/>
        <v>296887</v>
      </c>
      <c r="P33" s="26">
        <f t="shared" si="5"/>
        <v>260967</v>
      </c>
      <c r="Q33" s="26">
        <f t="shared" si="5"/>
        <v>239679</v>
      </c>
      <c r="R33" s="26">
        <f t="shared" si="5"/>
        <v>211844</v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>
      <c r="A34" s="21">
        <f t="shared" si="1"/>
        <v>20</v>
      </c>
      <c r="G34" s="21"/>
      <c r="H34" s="25"/>
      <c r="I34" s="21"/>
      <c r="J34" s="21"/>
      <c r="K34" s="21"/>
      <c r="L34" s="25"/>
      <c r="M34" s="21"/>
      <c r="N34" s="21"/>
      <c r="O34" s="21"/>
      <c r="P34" s="21"/>
      <c r="Q34" s="21"/>
      <c r="R34" s="21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1">
        <f t="shared" si="1"/>
        <v>21</v>
      </c>
      <c r="B35" s="7" t="s">
        <v>31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>
      <c r="A36" s="21">
        <f t="shared" si="1"/>
        <v>22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>
      <c r="A37" s="21">
        <f t="shared" si="1"/>
        <v>23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36">
      <c r="A38" s="21">
        <f t="shared" si="1"/>
        <v>24</v>
      </c>
      <c r="B38" s="28" t="s">
        <v>32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0"/>
      <c r="T38" s="20"/>
      <c r="U38" s="20"/>
      <c r="AA38" s="29"/>
    </row>
    <row r="39" spans="1:36">
      <c r="A39" s="21">
        <f t="shared" si="1"/>
        <v>25</v>
      </c>
      <c r="B39" s="18" t="s">
        <v>33</v>
      </c>
      <c r="C39" s="19"/>
      <c r="D39" s="19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0"/>
      <c r="T39" s="20"/>
      <c r="U39" s="20"/>
      <c r="X39" s="29"/>
      <c r="AA39" s="29"/>
      <c r="AC39" s="29"/>
      <c r="AD39" s="29"/>
      <c r="AE39" s="29"/>
      <c r="AF39" s="29"/>
      <c r="AG39" s="29"/>
      <c r="AH39" s="29"/>
    </row>
    <row r="40" spans="1:36" ht="15.75">
      <c r="A40" s="21">
        <f t="shared" si="1"/>
        <v>26</v>
      </c>
      <c r="B40" s="7" t="s">
        <v>34</v>
      </c>
      <c r="G40" s="30">
        <v>21556.707437275982</v>
      </c>
      <c r="H40" s="30">
        <v>21556.707437275982</v>
      </c>
      <c r="I40" s="30">
        <v>0</v>
      </c>
      <c r="J40" s="30">
        <v>464915</v>
      </c>
      <c r="K40" s="30">
        <v>575780</v>
      </c>
      <c r="L40" s="30">
        <v>447745</v>
      </c>
      <c r="M40" s="30">
        <v>829811</v>
      </c>
      <c r="N40" s="30">
        <v>457927</v>
      </c>
      <c r="O40" s="30">
        <v>196695</v>
      </c>
      <c r="P40" s="30">
        <v>367984</v>
      </c>
      <c r="Q40" s="30">
        <v>570929</v>
      </c>
      <c r="R40" s="30">
        <v>206396</v>
      </c>
      <c r="S40" s="1"/>
      <c r="X40" s="29"/>
      <c r="Z40" s="29"/>
      <c r="AA40" s="29"/>
      <c r="AC40" s="29"/>
      <c r="AD40" s="29"/>
      <c r="AE40" s="29"/>
      <c r="AF40" s="29"/>
      <c r="AG40" s="29"/>
      <c r="AH40" s="29"/>
    </row>
    <row r="41" spans="1:36" ht="15.75">
      <c r="A41" s="21">
        <f t="shared" si="1"/>
        <v>27</v>
      </c>
      <c r="B41" s="7" t="s">
        <v>35</v>
      </c>
      <c r="G41" s="30">
        <v>5119937.5239615394</v>
      </c>
      <c r="H41" s="30">
        <v>4781475.9855000013</v>
      </c>
      <c r="I41" s="30">
        <v>4531944</v>
      </c>
      <c r="J41" s="30">
        <v>3529452</v>
      </c>
      <c r="K41" s="30">
        <v>3068665</v>
      </c>
      <c r="L41" s="30">
        <v>3067045</v>
      </c>
      <c r="M41" s="30">
        <v>2438779</v>
      </c>
      <c r="N41" s="30">
        <v>2437515</v>
      </c>
      <c r="O41" s="30">
        <v>2455986</v>
      </c>
      <c r="P41" s="30">
        <v>2455671</v>
      </c>
      <c r="Q41" s="30">
        <v>1956305</v>
      </c>
      <c r="R41" s="30">
        <v>2206117</v>
      </c>
      <c r="S41" s="1"/>
      <c r="AA41" s="29"/>
    </row>
    <row r="42" spans="1:36">
      <c r="A42" s="21">
        <f t="shared" si="1"/>
        <v>28</v>
      </c>
      <c r="B42" s="7" t="s">
        <v>36</v>
      </c>
      <c r="G42" s="21"/>
      <c r="H42" s="21"/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X42" s="29"/>
      <c r="AA42" s="29"/>
      <c r="AC42" s="29"/>
      <c r="AD42" s="29"/>
      <c r="AE42" s="29"/>
      <c r="AF42" s="29"/>
      <c r="AG42" s="29"/>
      <c r="AH42" s="29"/>
    </row>
    <row r="43" spans="1:36" ht="15.75">
      <c r="A43" s="21">
        <f t="shared" si="1"/>
        <v>29</v>
      </c>
      <c r="B43" s="7" t="s">
        <v>37</v>
      </c>
      <c r="G43" s="31">
        <v>6828047.9001038456</v>
      </c>
      <c r="H43" s="31">
        <v>6828047.9001038456</v>
      </c>
      <c r="I43" s="30">
        <v>6791203</v>
      </c>
      <c r="J43" s="30">
        <v>5750223</v>
      </c>
      <c r="K43" s="30">
        <v>4769951</v>
      </c>
      <c r="L43" s="30">
        <v>3898666</v>
      </c>
      <c r="M43" s="30">
        <v>3463059</v>
      </c>
      <c r="N43" s="30">
        <v>3194797</v>
      </c>
      <c r="O43" s="30">
        <v>3086232</v>
      </c>
      <c r="P43" s="30">
        <v>2580409</v>
      </c>
      <c r="Q43" s="30">
        <v>2359243</v>
      </c>
      <c r="R43" s="30">
        <v>2255421</v>
      </c>
      <c r="S43" s="1"/>
      <c r="AA43" s="29"/>
    </row>
    <row r="44" spans="1:36">
      <c r="A44" s="21">
        <f t="shared" si="1"/>
        <v>30</v>
      </c>
      <c r="G44" s="21"/>
      <c r="H44" s="21"/>
      <c r="I44" s="24"/>
      <c r="J44" s="24"/>
      <c r="K44" s="24"/>
      <c r="L44" s="24"/>
      <c r="M44" s="24"/>
      <c r="N44" s="24"/>
      <c r="O44" s="24"/>
      <c r="P44" s="24"/>
      <c r="Q44" s="24"/>
      <c r="R44" s="24"/>
      <c r="X44" s="29"/>
      <c r="Z44" s="29"/>
      <c r="AA44" s="29"/>
      <c r="AC44" s="29"/>
      <c r="AD44" s="29"/>
      <c r="AE44" s="29"/>
      <c r="AF44" s="29"/>
      <c r="AG44" s="29"/>
      <c r="AH44" s="29"/>
    </row>
    <row r="45" spans="1:36">
      <c r="A45" s="21">
        <f t="shared" si="1"/>
        <v>31</v>
      </c>
      <c r="B45" s="7" t="s">
        <v>30</v>
      </c>
      <c r="G45" s="26">
        <v>11969542.131502662</v>
      </c>
      <c r="H45" s="26">
        <v>11631080.593041122</v>
      </c>
      <c r="I45" s="26">
        <f t="shared" ref="I45:R45" si="6">SUM(I40:I43)</f>
        <v>11323147</v>
      </c>
      <c r="J45" s="26">
        <f t="shared" si="6"/>
        <v>9744590</v>
      </c>
      <c r="K45" s="26">
        <f t="shared" si="6"/>
        <v>8414396</v>
      </c>
      <c r="L45" s="26">
        <f t="shared" si="6"/>
        <v>7413456</v>
      </c>
      <c r="M45" s="26">
        <f t="shared" si="6"/>
        <v>6731649</v>
      </c>
      <c r="N45" s="26">
        <f t="shared" si="6"/>
        <v>6090239</v>
      </c>
      <c r="O45" s="26">
        <f>SUM(O40:O43)</f>
        <v>5738913</v>
      </c>
      <c r="P45" s="26">
        <f t="shared" si="6"/>
        <v>5404064</v>
      </c>
      <c r="Q45" s="26">
        <f t="shared" si="6"/>
        <v>4886477</v>
      </c>
      <c r="R45" s="26">
        <f t="shared" si="6"/>
        <v>4667934</v>
      </c>
      <c r="AA45" s="29"/>
    </row>
    <row r="46" spans="1:36">
      <c r="A46" s="21">
        <f t="shared" si="1"/>
        <v>32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X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6">
      <c r="A47" s="21">
        <f t="shared" si="1"/>
        <v>33</v>
      </c>
      <c r="B47" s="18" t="s">
        <v>38</v>
      </c>
      <c r="C47" s="19"/>
      <c r="D47" s="19"/>
      <c r="E47" s="19"/>
      <c r="F47" s="19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AA47" s="29"/>
    </row>
    <row r="48" spans="1:36" ht="15.75">
      <c r="A48" s="21">
        <f t="shared" si="1"/>
        <v>34</v>
      </c>
      <c r="B48" s="7" t="s">
        <v>39</v>
      </c>
      <c r="G48" s="30">
        <v>173466.92294966945</v>
      </c>
      <c r="H48" s="30">
        <v>166354.70566691415</v>
      </c>
      <c r="I48" s="30">
        <v>153508</v>
      </c>
      <c r="J48" s="30">
        <v>177709</v>
      </c>
      <c r="K48" s="30">
        <v>180855</v>
      </c>
      <c r="L48" s="30">
        <v>164102</v>
      </c>
      <c r="M48" s="30">
        <v>147431</v>
      </c>
      <c r="N48" s="30">
        <v>170468</v>
      </c>
      <c r="O48" s="30">
        <v>196882</v>
      </c>
      <c r="P48" s="30">
        <v>162968</v>
      </c>
      <c r="Q48" s="30">
        <v>134778</v>
      </c>
      <c r="R48" s="30">
        <v>149662</v>
      </c>
      <c r="S48" s="1"/>
      <c r="AA48" s="29"/>
    </row>
    <row r="49" spans="1:34" ht="15.75">
      <c r="A49" s="21">
        <f t="shared" si="1"/>
        <v>35</v>
      </c>
      <c r="B49" s="7" t="s">
        <v>40</v>
      </c>
      <c r="G49" s="21"/>
      <c r="H49" s="2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1"/>
      <c r="X49" s="29"/>
      <c r="Z49" s="29"/>
      <c r="AA49" s="29"/>
      <c r="AC49" s="29"/>
      <c r="AD49" s="29"/>
      <c r="AE49" s="29"/>
      <c r="AF49" s="29"/>
      <c r="AG49" s="29"/>
      <c r="AH49" s="29"/>
    </row>
    <row r="50" spans="1:34">
      <c r="A50" s="21">
        <f t="shared" si="1"/>
        <v>36</v>
      </c>
      <c r="B50" s="7" t="s">
        <v>41</v>
      </c>
      <c r="G50" s="30">
        <v>137851.92570928688</v>
      </c>
      <c r="H50" s="30">
        <v>130640.55713126183</v>
      </c>
      <c r="I50" s="30">
        <v>118505</v>
      </c>
      <c r="J50" s="30">
        <v>144252</v>
      </c>
      <c r="K50" s="30">
        <v>145642</v>
      </c>
      <c r="L50" s="30">
        <v>124455</v>
      </c>
      <c r="M50" s="30">
        <v>113447</v>
      </c>
      <c r="N50" s="30">
        <v>141526</v>
      </c>
      <c r="O50" s="30">
        <v>166452</v>
      </c>
      <c r="P50" s="30">
        <v>139358</v>
      </c>
      <c r="Q50" s="30">
        <v>112027</v>
      </c>
      <c r="R50" s="30">
        <v>126219</v>
      </c>
      <c r="Z50" s="29"/>
      <c r="AA50" s="29"/>
    </row>
    <row r="51" spans="1:34">
      <c r="A51" s="21">
        <f t="shared" si="1"/>
        <v>37</v>
      </c>
      <c r="B51" s="7" t="s">
        <v>42</v>
      </c>
      <c r="G51" s="30"/>
      <c r="H51" s="30"/>
      <c r="I51" s="32"/>
      <c r="J51" s="32"/>
      <c r="K51" s="32"/>
      <c r="L51" s="32"/>
      <c r="M51" s="32"/>
      <c r="N51" s="32"/>
      <c r="O51" s="32"/>
      <c r="P51" s="32"/>
      <c r="Q51" s="32"/>
      <c r="R51" s="32"/>
      <c r="X51" s="29"/>
      <c r="Z51" s="29"/>
      <c r="AA51" s="29"/>
      <c r="AC51" s="29"/>
      <c r="AD51" s="29"/>
      <c r="AE51" s="29"/>
      <c r="AF51" s="29"/>
      <c r="AG51" s="29"/>
      <c r="AH51" s="29"/>
    </row>
    <row r="52" spans="1:34">
      <c r="A52" s="21">
        <f t="shared" si="1"/>
        <v>38</v>
      </c>
      <c r="B52" s="7" t="s">
        <v>43</v>
      </c>
      <c r="G52" s="30"/>
      <c r="H52" s="30"/>
      <c r="I52" s="32"/>
      <c r="J52" s="32"/>
      <c r="K52" s="32"/>
      <c r="L52" s="32"/>
      <c r="M52" s="32"/>
      <c r="N52" s="32"/>
      <c r="O52" s="32"/>
      <c r="P52" s="32"/>
      <c r="Q52" s="32"/>
      <c r="R52" s="32"/>
      <c r="Z52" s="29"/>
      <c r="AA52" s="29"/>
    </row>
    <row r="53" spans="1:34">
      <c r="A53" s="21">
        <f t="shared" si="1"/>
        <v>39</v>
      </c>
      <c r="B53" s="7" t="s">
        <v>44</v>
      </c>
      <c r="G53" s="21">
        <v>6852.1133363651288</v>
      </c>
      <c r="H53" s="21">
        <v>7177.2921055139459</v>
      </c>
      <c r="I53" s="30">
        <v>3380</v>
      </c>
      <c r="J53" s="30">
        <v>6288</v>
      </c>
      <c r="K53" s="30">
        <v>8861</v>
      </c>
      <c r="L53" s="30">
        <v>9697</v>
      </c>
      <c r="M53" s="30">
        <v>9516</v>
      </c>
      <c r="N53" s="30">
        <v>9884</v>
      </c>
      <c r="O53" s="30">
        <v>9671</v>
      </c>
      <c r="P53" s="30">
        <v>7060</v>
      </c>
      <c r="Q53" s="30">
        <v>8157</v>
      </c>
      <c r="R53" s="30">
        <v>8094</v>
      </c>
      <c r="X53" s="29"/>
      <c r="Z53" s="29"/>
      <c r="AA53" s="29"/>
      <c r="AC53" s="29"/>
      <c r="AD53" s="29"/>
      <c r="AE53" s="29"/>
      <c r="AF53" s="29"/>
      <c r="AG53" s="29"/>
      <c r="AH53" s="29"/>
    </row>
    <row r="54" spans="1:34">
      <c r="A54" s="21">
        <f t="shared" si="1"/>
        <v>40</v>
      </c>
      <c r="B54" s="7" t="s">
        <v>45</v>
      </c>
      <c r="G54" s="31"/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2"/>
      <c r="Z54" s="29"/>
      <c r="AA54" s="29"/>
    </row>
    <row r="55" spans="1:34">
      <c r="A55" s="21">
        <f t="shared" si="1"/>
        <v>41</v>
      </c>
      <c r="B55" s="7" t="s">
        <v>46</v>
      </c>
      <c r="G55" s="21">
        <f t="shared" ref="G55:R55" si="7">G48-G50-G53-G54</f>
        <v>28762.883904017439</v>
      </c>
      <c r="H55" s="21">
        <f t="shared" si="7"/>
        <v>28536.856430138374</v>
      </c>
      <c r="I55" s="24">
        <f t="shared" si="7"/>
        <v>31623</v>
      </c>
      <c r="J55" s="24">
        <f t="shared" si="7"/>
        <v>27169</v>
      </c>
      <c r="K55" s="24">
        <f t="shared" si="7"/>
        <v>26352</v>
      </c>
      <c r="L55" s="24">
        <f t="shared" si="7"/>
        <v>29950</v>
      </c>
      <c r="M55" s="24">
        <f t="shared" si="7"/>
        <v>24468</v>
      </c>
      <c r="N55" s="24">
        <f t="shared" si="7"/>
        <v>19058</v>
      </c>
      <c r="O55" s="24">
        <f t="shared" si="7"/>
        <v>20759</v>
      </c>
      <c r="P55" s="24">
        <f t="shared" si="7"/>
        <v>16550</v>
      </c>
      <c r="Q55" s="24">
        <f t="shared" si="7"/>
        <v>14594</v>
      </c>
      <c r="R55" s="24">
        <f t="shared" si="7"/>
        <v>15349</v>
      </c>
      <c r="Z55" s="29"/>
      <c r="AA55" s="29"/>
    </row>
    <row r="56" spans="1:34" ht="15.75">
      <c r="A56" s="21">
        <f t="shared" si="1"/>
        <v>42</v>
      </c>
      <c r="B56" s="7" t="s">
        <v>47</v>
      </c>
      <c r="G56" s="30">
        <v>0</v>
      </c>
      <c r="H56" s="30">
        <v>0</v>
      </c>
      <c r="I56" s="30">
        <v>614</v>
      </c>
      <c r="J56" s="30">
        <v>1513</v>
      </c>
      <c r="K56" s="30">
        <v>1239</v>
      </c>
      <c r="L56" s="30">
        <v>379</v>
      </c>
      <c r="M56" s="30">
        <v>175</v>
      </c>
      <c r="N56" s="30">
        <v>182</v>
      </c>
      <c r="O56" s="30">
        <v>139</v>
      </c>
      <c r="P56" s="30">
        <v>88</v>
      </c>
      <c r="Q56" s="30">
        <v>101</v>
      </c>
      <c r="R56" s="30">
        <v>22</v>
      </c>
      <c r="S56" s="1"/>
      <c r="Z56" s="29"/>
      <c r="AA56" s="29"/>
      <c r="AC56" s="29"/>
      <c r="AD56" s="29"/>
      <c r="AE56" s="29"/>
      <c r="AF56" s="29"/>
      <c r="AG56" s="29"/>
      <c r="AH56" s="29"/>
    </row>
    <row r="57" spans="1:34">
      <c r="A57" s="21">
        <f t="shared" si="1"/>
        <v>43</v>
      </c>
      <c r="B57" s="7" t="s">
        <v>48</v>
      </c>
      <c r="G57" s="31">
        <v>2345.0400300000001</v>
      </c>
      <c r="H57" s="31">
        <v>2704.0245999999997</v>
      </c>
      <c r="I57" s="30">
        <v>1861</v>
      </c>
      <c r="J57" s="30">
        <v>2113</v>
      </c>
      <c r="K57" s="30">
        <v>943</v>
      </c>
      <c r="L57" s="30">
        <v>2135</v>
      </c>
      <c r="M57" s="30">
        <v>1912</v>
      </c>
      <c r="N57" s="30">
        <v>2063</v>
      </c>
      <c r="O57" s="30">
        <v>2019</v>
      </c>
      <c r="P57" s="30">
        <v>2033</v>
      </c>
      <c r="Q57" s="30">
        <v>2046</v>
      </c>
      <c r="R57" s="30">
        <v>2657</v>
      </c>
    </row>
    <row r="58" spans="1:34">
      <c r="A58" s="21">
        <f t="shared" si="1"/>
        <v>44</v>
      </c>
      <c r="B58" s="7" t="s">
        <v>49</v>
      </c>
      <c r="G58" s="21">
        <f t="shared" ref="G58:R58" si="8">G55+G56+G57</f>
        <v>31107.923934017439</v>
      </c>
      <c r="H58" s="21">
        <f t="shared" si="8"/>
        <v>31240.881030138375</v>
      </c>
      <c r="I58" s="24">
        <f t="shared" si="8"/>
        <v>34098</v>
      </c>
      <c r="J58" s="24">
        <f t="shared" si="8"/>
        <v>30795</v>
      </c>
      <c r="K58" s="24">
        <f t="shared" si="8"/>
        <v>28534</v>
      </c>
      <c r="L58" s="24">
        <f t="shared" si="8"/>
        <v>32464</v>
      </c>
      <c r="M58" s="24">
        <f t="shared" si="8"/>
        <v>26555</v>
      </c>
      <c r="N58" s="24">
        <f>N55+N56+N57</f>
        <v>21303</v>
      </c>
      <c r="O58" s="24">
        <f t="shared" si="8"/>
        <v>22917</v>
      </c>
      <c r="P58" s="24">
        <f t="shared" si="8"/>
        <v>18671</v>
      </c>
      <c r="Q58" s="24">
        <f t="shared" si="8"/>
        <v>16741</v>
      </c>
      <c r="R58" s="24">
        <f t="shared" si="8"/>
        <v>18028</v>
      </c>
    </row>
    <row r="59" spans="1:34">
      <c r="A59" s="21">
        <f t="shared" si="1"/>
        <v>45</v>
      </c>
      <c r="B59" s="7" t="s">
        <v>50</v>
      </c>
      <c r="G59" s="31">
        <v>10496.657164710725</v>
      </c>
      <c r="H59" s="31">
        <v>9651.4713099451128</v>
      </c>
      <c r="I59" s="33">
        <v>9366</v>
      </c>
      <c r="J59" s="33">
        <v>9456</v>
      </c>
      <c r="K59" s="33">
        <v>8022</v>
      </c>
      <c r="L59" s="33">
        <v>8009</v>
      </c>
      <c r="M59" s="33">
        <v>7377</v>
      </c>
      <c r="N59" s="33">
        <v>6698</v>
      </c>
      <c r="O59" s="33">
        <v>6347</v>
      </c>
      <c r="P59" s="33">
        <v>6524</v>
      </c>
      <c r="Q59" s="33">
        <v>5612</v>
      </c>
      <c r="R59" s="33">
        <v>5792</v>
      </c>
    </row>
    <row r="60" spans="1:34">
      <c r="A60" s="21">
        <f t="shared" si="1"/>
        <v>46</v>
      </c>
      <c r="B60" s="7" t="s">
        <v>51</v>
      </c>
      <c r="G60" s="21">
        <f t="shared" ref="G60:R60" si="9">G58-G59</f>
        <v>20611.266769306712</v>
      </c>
      <c r="H60" s="21">
        <f t="shared" si="9"/>
        <v>21589.40972019326</v>
      </c>
      <c r="I60" s="21">
        <f t="shared" si="9"/>
        <v>24732</v>
      </c>
      <c r="J60" s="21">
        <f t="shared" si="9"/>
        <v>21339</v>
      </c>
      <c r="K60" s="21">
        <f t="shared" si="9"/>
        <v>20512</v>
      </c>
      <c r="L60" s="21">
        <f t="shared" si="9"/>
        <v>24455</v>
      </c>
      <c r="M60" s="21">
        <f t="shared" si="9"/>
        <v>19178</v>
      </c>
      <c r="N60" s="21">
        <f t="shared" si="9"/>
        <v>14605</v>
      </c>
      <c r="O60" s="21">
        <f t="shared" si="9"/>
        <v>16570</v>
      </c>
      <c r="P60" s="21">
        <f t="shared" si="9"/>
        <v>12147</v>
      </c>
      <c r="Q60" s="21">
        <f t="shared" si="9"/>
        <v>11129</v>
      </c>
      <c r="R60" s="21">
        <f t="shared" si="9"/>
        <v>12236</v>
      </c>
    </row>
    <row r="61" spans="1:34">
      <c r="A61" s="21">
        <f t="shared" si="1"/>
        <v>47</v>
      </c>
      <c r="B61" s="7" t="s">
        <v>52</v>
      </c>
      <c r="G61" s="22" t="s">
        <v>53</v>
      </c>
      <c r="H61" s="22" t="s">
        <v>53</v>
      </c>
      <c r="I61" s="22" t="s">
        <v>53</v>
      </c>
      <c r="J61" s="22" t="s">
        <v>53</v>
      </c>
      <c r="K61" s="22" t="s">
        <v>53</v>
      </c>
      <c r="L61" s="22" t="s">
        <v>53</v>
      </c>
      <c r="M61" s="22" t="s">
        <v>53</v>
      </c>
      <c r="N61" s="22" t="s">
        <v>53</v>
      </c>
      <c r="O61" s="22" t="s">
        <v>53</v>
      </c>
      <c r="P61" s="22" t="s">
        <v>53</v>
      </c>
      <c r="Q61" s="22" t="s">
        <v>53</v>
      </c>
      <c r="R61" s="22" t="s">
        <v>53</v>
      </c>
    </row>
    <row r="62" spans="1:34" ht="15.75">
      <c r="A62" s="21">
        <f t="shared" si="1"/>
        <v>48</v>
      </c>
      <c r="B62" s="7" t="s">
        <v>54</v>
      </c>
      <c r="G62" s="26">
        <f t="shared" ref="G62:R62" si="10">G60</f>
        <v>20611.266769306712</v>
      </c>
      <c r="H62" s="26">
        <f t="shared" si="10"/>
        <v>21589.40972019326</v>
      </c>
      <c r="I62" s="26">
        <f t="shared" si="10"/>
        <v>24732</v>
      </c>
      <c r="J62" s="26">
        <f t="shared" si="10"/>
        <v>21339</v>
      </c>
      <c r="K62" s="26">
        <f t="shared" si="10"/>
        <v>20512</v>
      </c>
      <c r="L62" s="26">
        <f t="shared" si="10"/>
        <v>24455</v>
      </c>
      <c r="M62" s="26">
        <f t="shared" si="10"/>
        <v>19178</v>
      </c>
      <c r="N62" s="26">
        <f t="shared" si="10"/>
        <v>14605</v>
      </c>
      <c r="O62" s="26">
        <f t="shared" si="10"/>
        <v>16570</v>
      </c>
      <c r="P62" s="26">
        <f t="shared" si="10"/>
        <v>12147</v>
      </c>
      <c r="Q62" s="26">
        <f t="shared" si="10"/>
        <v>11129</v>
      </c>
      <c r="R62" s="26">
        <f t="shared" si="10"/>
        <v>12236</v>
      </c>
      <c r="S62" s="1"/>
    </row>
    <row r="63" spans="1:34">
      <c r="A63" s="21">
        <f t="shared" si="1"/>
        <v>49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34">
      <c r="A64" s="21">
        <f t="shared" si="1"/>
        <v>50</v>
      </c>
      <c r="B64" s="7" t="s">
        <v>55</v>
      </c>
      <c r="G64" s="34">
        <f t="shared" ref="G64:R64" si="11">ROUND(G56/G62,4)</f>
        <v>0</v>
      </c>
      <c r="H64" s="34">
        <f t="shared" si="11"/>
        <v>0</v>
      </c>
      <c r="I64" s="34">
        <f t="shared" si="11"/>
        <v>2.4799999999999999E-2</v>
      </c>
      <c r="J64" s="34">
        <f t="shared" si="11"/>
        <v>7.0900000000000005E-2</v>
      </c>
      <c r="K64" s="34">
        <f t="shared" si="11"/>
        <v>6.0400000000000002E-2</v>
      </c>
      <c r="L64" s="34">
        <f t="shared" si="11"/>
        <v>1.55E-2</v>
      </c>
      <c r="M64" s="34">
        <f t="shared" si="11"/>
        <v>9.1000000000000004E-3</v>
      </c>
      <c r="N64" s="34">
        <f t="shared" si="11"/>
        <v>1.2500000000000001E-2</v>
      </c>
      <c r="O64" s="34">
        <f t="shared" si="11"/>
        <v>8.3999999999999995E-3</v>
      </c>
      <c r="P64" s="34">
        <f t="shared" si="11"/>
        <v>7.1999999999999998E-3</v>
      </c>
      <c r="Q64" s="34">
        <f t="shared" si="11"/>
        <v>9.1000000000000004E-3</v>
      </c>
      <c r="R64" s="34">
        <f t="shared" si="11"/>
        <v>1.8E-3</v>
      </c>
    </row>
    <row r="65" spans="1:19">
      <c r="A65" s="21">
        <f t="shared" si="1"/>
        <v>51</v>
      </c>
      <c r="B65" s="7" t="s">
        <v>56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9">
      <c r="A66" s="21">
        <f t="shared" si="1"/>
        <v>52</v>
      </c>
      <c r="B66" s="7" t="s">
        <v>57</v>
      </c>
      <c r="G66" s="34">
        <f t="shared" ref="G66:R66" si="12">ROUND(G56/G62,4)</f>
        <v>0</v>
      </c>
      <c r="H66" s="34">
        <f t="shared" si="12"/>
        <v>0</v>
      </c>
      <c r="I66" s="34">
        <f>ROUND(I56/I62,4)</f>
        <v>2.4799999999999999E-2</v>
      </c>
      <c r="J66" s="34">
        <f>ROUND(J56/J62,4)</f>
        <v>7.0900000000000005E-2</v>
      </c>
      <c r="K66" s="34">
        <f t="shared" si="12"/>
        <v>6.0400000000000002E-2</v>
      </c>
      <c r="L66" s="34">
        <f t="shared" si="12"/>
        <v>1.55E-2</v>
      </c>
      <c r="M66" s="34">
        <f t="shared" si="12"/>
        <v>9.1000000000000004E-3</v>
      </c>
      <c r="N66" s="34">
        <f t="shared" si="12"/>
        <v>1.2500000000000001E-2</v>
      </c>
      <c r="O66" s="34">
        <f t="shared" si="12"/>
        <v>8.3999999999999995E-3</v>
      </c>
      <c r="P66" s="34">
        <f t="shared" si="12"/>
        <v>7.1999999999999998E-3</v>
      </c>
      <c r="Q66" s="34">
        <f t="shared" si="12"/>
        <v>9.1000000000000004E-3</v>
      </c>
      <c r="R66" s="34">
        <f t="shared" si="12"/>
        <v>1.8E-3</v>
      </c>
    </row>
    <row r="67" spans="1:19">
      <c r="A67" s="21">
        <f t="shared" si="1"/>
        <v>53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9">
      <c r="A68" s="21">
        <f t="shared" si="1"/>
        <v>54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9">
      <c r="A69" s="21">
        <f t="shared" si="1"/>
        <v>55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9">
      <c r="A70" s="21">
        <f t="shared" si="1"/>
        <v>56</v>
      </c>
      <c r="B70" s="18" t="s">
        <v>58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9">
      <c r="A71" s="21">
        <f t="shared" si="1"/>
        <v>57</v>
      </c>
      <c r="B71" s="7" t="s">
        <v>59</v>
      </c>
      <c r="C71" s="19"/>
      <c r="G71" s="34">
        <v>0.25169999999999998</v>
      </c>
      <c r="H71" s="34">
        <v>0.2517316892072915</v>
      </c>
      <c r="I71" s="34" t="s">
        <v>123</v>
      </c>
      <c r="J71" s="34">
        <v>8.0600000000000005E-2</v>
      </c>
      <c r="K71" s="34">
        <v>3.4000000000000002E-2</v>
      </c>
      <c r="L71" s="34">
        <v>1.6799999999999999E-2</v>
      </c>
      <c r="M71" s="34">
        <v>1.12E-2</v>
      </c>
      <c r="N71" s="34">
        <v>1.09E-2</v>
      </c>
      <c r="O71" s="34">
        <v>1.49E-2</v>
      </c>
      <c r="P71" s="34">
        <v>1.17E-2</v>
      </c>
      <c r="Q71" s="34">
        <v>1.2200000000000001E-2</v>
      </c>
      <c r="R71" s="34">
        <v>1.03E-2</v>
      </c>
    </row>
    <row r="72" spans="1:19">
      <c r="A72" s="21">
        <f t="shared" si="1"/>
        <v>58</v>
      </c>
      <c r="B72" s="7" t="s">
        <v>60</v>
      </c>
      <c r="F72" s="20"/>
      <c r="G72" s="34">
        <v>0.04</v>
      </c>
      <c r="H72" s="34">
        <v>4.1700000000000001E-2</v>
      </c>
      <c r="I72" s="34">
        <v>4.2599999999999999E-2</v>
      </c>
      <c r="J72" s="34">
        <v>4.6899999999999997E-2</v>
      </c>
      <c r="K72" s="34">
        <v>5.1900000000000002E-2</v>
      </c>
      <c r="L72" s="34">
        <v>5.45E-2</v>
      </c>
      <c r="M72" s="34">
        <v>5.8900000000000001E-2</v>
      </c>
      <c r="N72" s="34">
        <v>5.8999999999999997E-2</v>
      </c>
      <c r="O72" s="34">
        <v>6.0299999999999999E-2</v>
      </c>
      <c r="P72" s="34">
        <v>6.2600000000000003E-2</v>
      </c>
      <c r="Q72" s="34">
        <v>6.5100000000000005E-2</v>
      </c>
      <c r="R72" s="34">
        <v>6.7500000000000004E-2</v>
      </c>
    </row>
    <row r="73" spans="1:19">
      <c r="A73" s="21">
        <f t="shared" si="1"/>
        <v>59</v>
      </c>
      <c r="B73" s="7" t="s">
        <v>61</v>
      </c>
      <c r="F73" s="20"/>
      <c r="G73" s="21" t="s">
        <v>53</v>
      </c>
      <c r="H73" s="21" t="s">
        <v>53</v>
      </c>
      <c r="I73" s="21" t="s">
        <v>53</v>
      </c>
      <c r="J73" s="21" t="s">
        <v>53</v>
      </c>
      <c r="K73" s="21" t="s">
        <v>53</v>
      </c>
      <c r="L73" s="21" t="s">
        <v>53</v>
      </c>
      <c r="M73" s="21" t="s">
        <v>53</v>
      </c>
      <c r="N73" s="21" t="s">
        <v>53</v>
      </c>
      <c r="O73" s="21" t="s">
        <v>53</v>
      </c>
      <c r="P73" s="21" t="s">
        <v>53</v>
      </c>
      <c r="Q73" s="21" t="s">
        <v>53</v>
      </c>
      <c r="R73" s="21" t="s">
        <v>53</v>
      </c>
    </row>
    <row r="74" spans="1:19">
      <c r="A74" s="21">
        <f t="shared" si="1"/>
        <v>60</v>
      </c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9">
      <c r="A75" s="21">
        <f t="shared" si="1"/>
        <v>61</v>
      </c>
      <c r="B75" s="18" t="s">
        <v>62</v>
      </c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9" ht="15.75">
      <c r="A76" s="21">
        <f t="shared" si="1"/>
        <v>62</v>
      </c>
      <c r="B76" s="7" t="s">
        <v>63</v>
      </c>
      <c r="C76" s="19"/>
      <c r="D76" s="19"/>
      <c r="F76" s="20"/>
      <c r="G76" s="35">
        <f>(+G53+G58)/G59</f>
        <v>3.6163929787096847</v>
      </c>
      <c r="H76" s="35">
        <f>(+H53+H58)/H59</f>
        <v>3.9805509338317457</v>
      </c>
      <c r="I76" s="35">
        <v>8.9</v>
      </c>
      <c r="J76" s="35">
        <v>6.98</v>
      </c>
      <c r="K76" s="35">
        <v>6.14</v>
      </c>
      <c r="L76" s="35">
        <v>5.85</v>
      </c>
      <c r="M76" s="35">
        <v>5.6</v>
      </c>
      <c r="N76" s="35">
        <v>5.15</v>
      </c>
      <c r="O76" s="35">
        <v>4.62</v>
      </c>
      <c r="P76" s="35">
        <v>3.86</v>
      </c>
      <c r="Q76" s="35">
        <v>3.01</v>
      </c>
      <c r="R76" s="35">
        <v>2.9660460457804634</v>
      </c>
      <c r="S76" s="1"/>
    </row>
    <row r="77" spans="1:19">
      <c r="A77" s="21">
        <f t="shared" si="1"/>
        <v>63</v>
      </c>
      <c r="B77" s="7" t="s">
        <v>64</v>
      </c>
      <c r="F77" s="20"/>
      <c r="G77" s="35">
        <f>(+G53+G58-G56)/G59</f>
        <v>3.6163929787096847</v>
      </c>
      <c r="H77" s="35">
        <f>(+H53+H58-H56)/H59</f>
        <v>3.9805509338317457</v>
      </c>
      <c r="I77" s="35">
        <v>9.84</v>
      </c>
      <c r="J77" s="35">
        <v>7.3</v>
      </c>
      <c r="K77" s="35">
        <v>6.73</v>
      </c>
      <c r="L77" s="35">
        <v>6.03</v>
      </c>
      <c r="M77" s="35">
        <v>5.72</v>
      </c>
      <c r="N77" s="35">
        <v>5.26</v>
      </c>
      <c r="O77" s="35">
        <v>4.6900000000000004</v>
      </c>
      <c r="P77" s="35">
        <v>3.91</v>
      </c>
      <c r="Q77" s="35">
        <v>3.06</v>
      </c>
      <c r="R77" s="35">
        <v>2.9527909831987955</v>
      </c>
    </row>
    <row r="78" spans="1:19">
      <c r="A78" s="21">
        <f t="shared" si="1"/>
        <v>64</v>
      </c>
      <c r="B78" s="7" t="s">
        <v>65</v>
      </c>
      <c r="F78" s="20"/>
      <c r="G78" s="35">
        <f>G58/G59</f>
        <v>2.9636029305216178</v>
      </c>
      <c r="H78" s="35">
        <f>H58/H59</f>
        <v>3.2369034758407254</v>
      </c>
      <c r="I78" s="35">
        <v>7.34</v>
      </c>
      <c r="J78" s="35">
        <v>5.69</v>
      </c>
      <c r="K78" s="35">
        <v>6.07</v>
      </c>
      <c r="L78" s="35">
        <v>4.0599999999999996</v>
      </c>
      <c r="M78" s="35">
        <v>3.92</v>
      </c>
      <c r="N78" s="35">
        <v>3.56</v>
      </c>
      <c r="O78" s="35">
        <v>3.2</v>
      </c>
      <c r="P78" s="35">
        <v>2.86</v>
      </c>
      <c r="Q78" s="35">
        <v>2.3199999999999998</v>
      </c>
      <c r="R78" s="35">
        <v>2.2575233976506173</v>
      </c>
    </row>
    <row r="79" spans="1:19">
      <c r="A79" s="21">
        <f t="shared" si="1"/>
        <v>65</v>
      </c>
      <c r="B79" s="7" t="s">
        <v>66</v>
      </c>
      <c r="F79" s="20"/>
      <c r="G79" s="21" t="s">
        <v>53</v>
      </c>
      <c r="H79" s="21" t="s">
        <v>53</v>
      </c>
      <c r="I79" s="35" t="s">
        <v>53</v>
      </c>
      <c r="J79" s="35" t="s">
        <v>53</v>
      </c>
      <c r="K79" s="35" t="s">
        <v>53</v>
      </c>
      <c r="L79" s="35">
        <v>5.45</v>
      </c>
      <c r="M79" s="35">
        <v>5.16</v>
      </c>
      <c r="N79" s="35">
        <v>4.7699999999999996</v>
      </c>
      <c r="O79" s="35">
        <v>4.1100000000000003</v>
      </c>
      <c r="P79" s="35">
        <v>3.63</v>
      </c>
      <c r="Q79" s="35">
        <v>2.84</v>
      </c>
      <c r="R79" s="35">
        <v>2.78</v>
      </c>
    </row>
    <row r="80" spans="1:19">
      <c r="A80" s="21">
        <f t="shared" si="1"/>
        <v>66</v>
      </c>
      <c r="B80" s="7" t="s">
        <v>67</v>
      </c>
      <c r="F80" s="20"/>
      <c r="G80" s="35">
        <f>(G58-G56)/G59</f>
        <v>2.9636029305216178</v>
      </c>
      <c r="H80" s="35">
        <f>(H58-H56)/H59</f>
        <v>3.2369034758407254</v>
      </c>
      <c r="I80" s="35">
        <v>8.1199999999999992</v>
      </c>
      <c r="J80" s="35">
        <v>5.96</v>
      </c>
      <c r="K80" s="35">
        <v>6.65</v>
      </c>
      <c r="L80" s="35">
        <v>4.18</v>
      </c>
      <c r="M80" s="35">
        <v>4.01</v>
      </c>
      <c r="N80" s="35">
        <v>3.63</v>
      </c>
      <c r="O80" s="35">
        <v>3.24</v>
      </c>
      <c r="P80" s="35">
        <v>2.9</v>
      </c>
      <c r="Q80" s="35">
        <v>2.36</v>
      </c>
      <c r="R80" s="35">
        <v>2.244268335068949</v>
      </c>
    </row>
    <row r="81" spans="1:19">
      <c r="A81" s="21">
        <f t="shared" ref="A81:A132" si="13">A80+1</f>
        <v>67</v>
      </c>
      <c r="B81" s="7" t="s">
        <v>68</v>
      </c>
      <c r="F81" s="20"/>
      <c r="G81" s="21" t="s">
        <v>53</v>
      </c>
      <c r="H81" s="21" t="s">
        <v>53</v>
      </c>
      <c r="I81" s="35" t="s">
        <v>53</v>
      </c>
      <c r="J81" s="35" t="s">
        <v>53</v>
      </c>
      <c r="K81" s="35" t="s">
        <v>53</v>
      </c>
      <c r="L81" s="35" t="s">
        <v>53</v>
      </c>
      <c r="M81" s="35" t="s">
        <v>53</v>
      </c>
      <c r="N81" s="35" t="s">
        <v>53</v>
      </c>
      <c r="O81" s="35" t="s">
        <v>53</v>
      </c>
      <c r="P81" s="35" t="s">
        <v>53</v>
      </c>
      <c r="Q81" s="35" t="s">
        <v>53</v>
      </c>
      <c r="R81" s="35" t="s">
        <v>53</v>
      </c>
    </row>
    <row r="82" spans="1:19">
      <c r="A82" s="21">
        <f t="shared" si="13"/>
        <v>68</v>
      </c>
      <c r="B82" s="7" t="s">
        <v>69</v>
      </c>
      <c r="G82" s="21" t="s">
        <v>53</v>
      </c>
      <c r="H82" s="21" t="s">
        <v>53</v>
      </c>
      <c r="I82" s="35" t="s">
        <v>53</v>
      </c>
      <c r="J82" s="35" t="s">
        <v>53</v>
      </c>
      <c r="K82" s="35" t="s">
        <v>53</v>
      </c>
      <c r="L82" s="35">
        <v>3.81</v>
      </c>
      <c r="M82" s="35">
        <v>3.64</v>
      </c>
      <c r="N82" s="35">
        <v>3.32</v>
      </c>
      <c r="O82" s="35">
        <v>3.02</v>
      </c>
      <c r="P82" s="35">
        <v>2.7</v>
      </c>
      <c r="Q82" s="35">
        <v>2.2116799519301451</v>
      </c>
      <c r="R82" s="35">
        <v>2.1340881930445068</v>
      </c>
    </row>
    <row r="83" spans="1:19">
      <c r="A83" s="21">
        <f t="shared" si="13"/>
        <v>69</v>
      </c>
      <c r="F83" s="36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9">
      <c r="A84" s="21">
        <f t="shared" si="13"/>
        <v>70</v>
      </c>
      <c r="B84" s="18" t="s">
        <v>70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9" ht="15.75">
      <c r="A85" s="21">
        <f t="shared" si="13"/>
        <v>71</v>
      </c>
      <c r="B85" s="7" t="s">
        <v>71</v>
      </c>
      <c r="C85" s="19"/>
      <c r="D85" s="19"/>
      <c r="G85" s="21" t="s">
        <v>53</v>
      </c>
      <c r="H85" s="21" t="str">
        <f>I85</f>
        <v>A1</v>
      </c>
      <c r="I85" s="21" t="s">
        <v>124</v>
      </c>
      <c r="J85" s="21" t="s">
        <v>125</v>
      </c>
      <c r="K85" s="21" t="s">
        <v>125</v>
      </c>
      <c r="L85" s="21" t="s">
        <v>125</v>
      </c>
      <c r="M85" s="21" t="s">
        <v>125</v>
      </c>
      <c r="N85" s="21" t="s">
        <v>125</v>
      </c>
      <c r="O85" s="21" t="s">
        <v>125</v>
      </c>
      <c r="P85" s="21" t="s">
        <v>126</v>
      </c>
      <c r="Q85" s="21" t="s">
        <v>126</v>
      </c>
      <c r="R85" s="21" t="s">
        <v>126</v>
      </c>
      <c r="S85" s="1"/>
    </row>
    <row r="86" spans="1:19" ht="15.75">
      <c r="A86" s="21">
        <f t="shared" si="13"/>
        <v>72</v>
      </c>
      <c r="B86" s="7" t="s">
        <v>72</v>
      </c>
      <c r="F86" s="20"/>
      <c r="G86" s="21" t="s">
        <v>53</v>
      </c>
      <c r="H86" s="21" t="str">
        <f>I86</f>
        <v>A</v>
      </c>
      <c r="I86" s="21" t="s">
        <v>127</v>
      </c>
      <c r="J86" s="21" t="s">
        <v>127</v>
      </c>
      <c r="K86" s="21" t="s">
        <v>127</v>
      </c>
      <c r="L86" s="21" t="s">
        <v>127</v>
      </c>
      <c r="M86" s="21" t="s">
        <v>127</v>
      </c>
      <c r="N86" s="21" t="s">
        <v>128</v>
      </c>
      <c r="O86" s="21" t="s">
        <v>128</v>
      </c>
      <c r="P86" s="21" t="s">
        <v>128</v>
      </c>
      <c r="Q86" s="21" t="s">
        <v>129</v>
      </c>
      <c r="R86" s="21" t="s">
        <v>129</v>
      </c>
      <c r="S86" s="1"/>
    </row>
    <row r="87" spans="1:19">
      <c r="A87" s="21">
        <f t="shared" si="13"/>
        <v>73</v>
      </c>
      <c r="B87" s="7" t="s">
        <v>73</v>
      </c>
      <c r="G87" s="21" t="s">
        <v>53</v>
      </c>
      <c r="H87" s="21" t="s">
        <v>53</v>
      </c>
      <c r="I87" s="21" t="s">
        <v>53</v>
      </c>
      <c r="J87" s="21" t="s">
        <v>53</v>
      </c>
      <c r="K87" s="21" t="s">
        <v>53</v>
      </c>
      <c r="L87" s="21" t="s">
        <v>53</v>
      </c>
      <c r="M87" s="21" t="s">
        <v>53</v>
      </c>
      <c r="N87" s="21" t="s">
        <v>53</v>
      </c>
      <c r="O87" s="21" t="s">
        <v>53</v>
      </c>
      <c r="P87" s="21" t="s">
        <v>53</v>
      </c>
      <c r="Q87" s="21" t="s">
        <v>53</v>
      </c>
      <c r="R87" s="21" t="s">
        <v>53</v>
      </c>
    </row>
    <row r="88" spans="1:19">
      <c r="A88" s="21">
        <f t="shared" si="13"/>
        <v>74</v>
      </c>
      <c r="B88" s="7" t="s">
        <v>74</v>
      </c>
      <c r="G88" s="21" t="s">
        <v>53</v>
      </c>
      <c r="H88" s="21" t="s">
        <v>53</v>
      </c>
      <c r="I88" s="21" t="s">
        <v>53</v>
      </c>
      <c r="J88" s="21" t="s">
        <v>53</v>
      </c>
      <c r="K88" s="21" t="s">
        <v>53</v>
      </c>
      <c r="L88" s="21" t="s">
        <v>53</v>
      </c>
      <c r="M88" s="21" t="s">
        <v>53</v>
      </c>
      <c r="N88" s="21" t="s">
        <v>53</v>
      </c>
      <c r="O88" s="21" t="s">
        <v>53</v>
      </c>
      <c r="P88" s="21" t="s">
        <v>53</v>
      </c>
      <c r="Q88" s="21" t="s">
        <v>53</v>
      </c>
      <c r="R88" s="21" t="s">
        <v>53</v>
      </c>
    </row>
    <row r="89" spans="1:19">
      <c r="A89" s="21">
        <f t="shared" si="13"/>
        <v>75</v>
      </c>
      <c r="G89" s="21" t="s">
        <v>15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9">
      <c r="A90" s="21">
        <f t="shared" si="13"/>
        <v>76</v>
      </c>
      <c r="B90" s="18" t="s">
        <v>75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9" ht="15.75">
      <c r="A91" s="21">
        <f t="shared" si="13"/>
        <v>77</v>
      </c>
      <c r="B91" s="7" t="s">
        <v>76</v>
      </c>
      <c r="C91" s="19"/>
      <c r="D91" s="19"/>
      <c r="E91" s="19"/>
      <c r="G91" s="21" t="s">
        <v>53</v>
      </c>
      <c r="H91" s="21" t="s">
        <v>53</v>
      </c>
      <c r="I91" s="21">
        <v>125882</v>
      </c>
      <c r="J91" s="21">
        <v>119339</v>
      </c>
      <c r="K91" s="21">
        <v>111274</v>
      </c>
      <c r="L91" s="21">
        <v>106105</v>
      </c>
      <c r="M91" s="21">
        <v>103931</v>
      </c>
      <c r="N91" s="21">
        <v>101479</v>
      </c>
      <c r="O91" s="21">
        <v>100388</v>
      </c>
      <c r="P91" s="21">
        <v>90640</v>
      </c>
      <c r="Q91" s="21">
        <v>90240</v>
      </c>
      <c r="R91" s="21">
        <v>90296</v>
      </c>
      <c r="S91" s="1"/>
    </row>
    <row r="92" spans="1:19">
      <c r="A92" s="21">
        <f t="shared" si="13"/>
        <v>78</v>
      </c>
      <c r="B92" s="7" t="s">
        <v>77</v>
      </c>
      <c r="G92" s="21" t="s">
        <v>53</v>
      </c>
      <c r="H92" s="21" t="s">
        <v>53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</row>
    <row r="93" spans="1:19" ht="15.75">
      <c r="A93" s="21">
        <f t="shared" si="13"/>
        <v>79</v>
      </c>
      <c r="B93" s="7" t="s">
        <v>78</v>
      </c>
      <c r="G93" s="21" t="s">
        <v>53</v>
      </c>
      <c r="H93" s="21" t="s">
        <v>53</v>
      </c>
      <c r="I93" s="21">
        <v>122872</v>
      </c>
      <c r="J93" s="21">
        <v>117461</v>
      </c>
      <c r="K93" s="21">
        <v>111012</v>
      </c>
      <c r="L93" s="21">
        <v>106100</v>
      </c>
      <c r="M93" s="21">
        <v>103524</v>
      </c>
      <c r="N93" s="21">
        <v>101892</v>
      </c>
      <c r="O93" s="21">
        <v>97608</v>
      </c>
      <c r="P93" s="21">
        <v>91711</v>
      </c>
      <c r="Q93" s="21">
        <v>91172</v>
      </c>
      <c r="R93" s="21">
        <v>90652</v>
      </c>
      <c r="S93" s="1"/>
    </row>
    <row r="94" spans="1:19">
      <c r="A94" s="21">
        <f t="shared" si="13"/>
        <v>80</v>
      </c>
      <c r="B94" s="7" t="s">
        <v>79</v>
      </c>
      <c r="G94" s="21" t="s">
        <v>53</v>
      </c>
      <c r="H94" s="21" t="s">
        <v>53</v>
      </c>
      <c r="I94" s="35">
        <v>4.8899999999999997</v>
      </c>
      <c r="J94" s="35">
        <v>4.3499999999999996</v>
      </c>
      <c r="K94" s="35">
        <v>5.43</v>
      </c>
      <c r="L94" s="35">
        <v>3.73</v>
      </c>
      <c r="M94" s="35">
        <v>3.38</v>
      </c>
      <c r="N94" s="35">
        <v>3.09</v>
      </c>
      <c r="O94" s="35">
        <v>2.96</v>
      </c>
      <c r="P94" s="35">
        <v>2.64</v>
      </c>
      <c r="Q94" s="35">
        <v>2.37</v>
      </c>
      <c r="R94" s="35">
        <v>2.27</v>
      </c>
    </row>
    <row r="95" spans="1:19">
      <c r="A95" s="21">
        <f t="shared" si="13"/>
        <v>81</v>
      </c>
      <c r="B95" s="7" t="s">
        <v>80</v>
      </c>
      <c r="G95" s="21" t="s">
        <v>53</v>
      </c>
      <c r="H95" s="21" t="s">
        <v>53</v>
      </c>
      <c r="I95" s="35">
        <v>2.2999999999999998</v>
      </c>
      <c r="J95" s="35">
        <v>2.1</v>
      </c>
      <c r="K95" s="35">
        <v>1.94</v>
      </c>
      <c r="L95" s="35">
        <v>1.8</v>
      </c>
      <c r="M95" s="35">
        <v>1.68</v>
      </c>
      <c r="N95" s="35">
        <v>1.56</v>
      </c>
      <c r="O95" s="35">
        <v>1.48</v>
      </c>
      <c r="P95" s="35">
        <v>1.4</v>
      </c>
      <c r="Q95" s="35">
        <v>1.38</v>
      </c>
      <c r="R95" s="35">
        <v>1.36</v>
      </c>
    </row>
    <row r="96" spans="1:19" ht="15.75">
      <c r="A96" s="21">
        <f t="shared" si="13"/>
        <v>82</v>
      </c>
      <c r="B96" s="7" t="s">
        <v>81</v>
      </c>
      <c r="G96" s="21" t="s">
        <v>53</v>
      </c>
      <c r="H96" s="21" t="s">
        <v>53</v>
      </c>
      <c r="I96" s="35">
        <v>2.2999999999999998</v>
      </c>
      <c r="J96" s="35">
        <v>2.1</v>
      </c>
      <c r="K96" s="35">
        <v>1.94</v>
      </c>
      <c r="L96" s="35">
        <v>1.8</v>
      </c>
      <c r="M96" s="35">
        <v>1.68</v>
      </c>
      <c r="N96" s="35">
        <v>1.56</v>
      </c>
      <c r="O96" s="35">
        <v>1.48</v>
      </c>
      <c r="P96" s="35">
        <v>1.4</v>
      </c>
      <c r="Q96" s="35">
        <v>1.38</v>
      </c>
      <c r="R96" s="35">
        <v>1.36</v>
      </c>
      <c r="S96" s="1"/>
    </row>
    <row r="97" spans="1:19">
      <c r="A97" s="21">
        <f t="shared" si="13"/>
        <v>83</v>
      </c>
      <c r="B97" s="7" t="s">
        <v>82</v>
      </c>
      <c r="G97" s="21" t="s">
        <v>53</v>
      </c>
      <c r="H97" s="21" t="s">
        <v>53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1:19">
      <c r="A98" s="21">
        <f t="shared" si="13"/>
        <v>84</v>
      </c>
      <c r="B98" s="7" t="s">
        <v>83</v>
      </c>
      <c r="G98" s="21" t="s">
        <v>53</v>
      </c>
      <c r="H98" s="21" t="s">
        <v>53</v>
      </c>
      <c r="I98" s="39">
        <f>I96/I94</f>
        <v>0.47034764826175868</v>
      </c>
      <c r="J98" s="39">
        <f>J96/J94</f>
        <v>0.48275862068965525</v>
      </c>
      <c r="K98" s="39">
        <f>K96/K94</f>
        <v>0.35727440147329653</v>
      </c>
      <c r="L98" s="39">
        <f>L96/L94</f>
        <v>0.48257372654155495</v>
      </c>
      <c r="M98" s="40">
        <f t="shared" ref="M98:R98" si="14">M96/M94</f>
        <v>0.49704142011834318</v>
      </c>
      <c r="N98" s="40">
        <f t="shared" si="14"/>
        <v>0.50485436893203883</v>
      </c>
      <c r="O98" s="40">
        <f t="shared" si="14"/>
        <v>0.5</v>
      </c>
      <c r="P98" s="40">
        <f t="shared" si="14"/>
        <v>0.53030303030303028</v>
      </c>
      <c r="Q98" s="40">
        <f t="shared" si="14"/>
        <v>0.58227848101265811</v>
      </c>
      <c r="R98" s="40">
        <f t="shared" si="14"/>
        <v>0.59911894273127753</v>
      </c>
    </row>
    <row r="99" spans="1:19">
      <c r="A99" s="21">
        <f t="shared" si="13"/>
        <v>85</v>
      </c>
      <c r="B99" s="7" t="s">
        <v>84</v>
      </c>
      <c r="G99" s="21" t="s">
        <v>53</v>
      </c>
      <c r="H99" s="21" t="s">
        <v>53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1:19" ht="15.75">
      <c r="A100" s="21">
        <f t="shared" si="13"/>
        <v>86</v>
      </c>
      <c r="B100" s="7" t="s">
        <v>85</v>
      </c>
      <c r="G100" s="21" t="s">
        <v>53</v>
      </c>
      <c r="H100" s="21" t="s">
        <v>53</v>
      </c>
      <c r="I100" s="35">
        <v>113.42</v>
      </c>
      <c r="J100" s="35">
        <v>99.5</v>
      </c>
      <c r="K100" s="35">
        <v>92.29</v>
      </c>
      <c r="L100" s="35">
        <v>74.73</v>
      </c>
      <c r="M100" s="35">
        <v>64.25</v>
      </c>
      <c r="N100" s="35">
        <v>58.08</v>
      </c>
      <c r="O100" s="35">
        <v>47.06</v>
      </c>
      <c r="P100" s="35">
        <v>36.86</v>
      </c>
      <c r="Q100" s="35">
        <v>35.4</v>
      </c>
      <c r="R100" s="35">
        <v>31.72</v>
      </c>
      <c r="S100" s="1"/>
    </row>
    <row r="101" spans="1:19">
      <c r="A101" s="21">
        <f t="shared" si="13"/>
        <v>87</v>
      </c>
      <c r="B101" s="7" t="s">
        <v>86</v>
      </c>
      <c r="G101" s="21" t="s">
        <v>53</v>
      </c>
      <c r="H101" s="21" t="s">
        <v>53</v>
      </c>
      <c r="I101" s="35">
        <v>105.47</v>
      </c>
      <c r="J101" s="35">
        <v>89.33</v>
      </c>
      <c r="K101" s="35">
        <v>84.41</v>
      </c>
      <c r="L101" s="35">
        <v>68.959999999999994</v>
      </c>
      <c r="M101" s="35">
        <v>57.82</v>
      </c>
      <c r="N101" s="35">
        <v>47.35</v>
      </c>
      <c r="O101" s="35">
        <v>41.08</v>
      </c>
      <c r="P101" s="35">
        <v>33.200000000000003</v>
      </c>
      <c r="Q101" s="35">
        <v>30.97</v>
      </c>
      <c r="R101" s="35">
        <v>29.1</v>
      </c>
    </row>
    <row r="102" spans="1:19">
      <c r="A102" s="21">
        <f t="shared" si="13"/>
        <v>88</v>
      </c>
      <c r="B102" s="7" t="s">
        <v>87</v>
      </c>
      <c r="G102" s="21" t="s">
        <v>53</v>
      </c>
      <c r="H102" s="21" t="s">
        <v>53</v>
      </c>
      <c r="I102" s="35">
        <v>120.57</v>
      </c>
      <c r="J102" s="35">
        <v>103.72</v>
      </c>
      <c r="K102" s="35">
        <v>85.89</v>
      </c>
      <c r="L102" s="35">
        <v>80.400000000000006</v>
      </c>
      <c r="M102" s="35">
        <v>74.33</v>
      </c>
      <c r="N102" s="35">
        <v>58.81</v>
      </c>
      <c r="O102" s="35">
        <v>48.01</v>
      </c>
      <c r="P102" s="35">
        <v>42.69</v>
      </c>
      <c r="Q102" s="35">
        <v>33.15</v>
      </c>
      <c r="R102" s="35">
        <v>34.979999999999997</v>
      </c>
    </row>
    <row r="103" spans="1:19">
      <c r="A103" s="21">
        <f t="shared" si="13"/>
        <v>89</v>
      </c>
      <c r="B103" s="7" t="s">
        <v>88</v>
      </c>
      <c r="G103" s="21" t="s">
        <v>53</v>
      </c>
      <c r="H103" s="21" t="s">
        <v>53</v>
      </c>
      <c r="I103" s="35">
        <v>80.5</v>
      </c>
      <c r="J103" s="35">
        <v>89.85</v>
      </c>
      <c r="K103" s="35">
        <v>78.03</v>
      </c>
      <c r="L103" s="35">
        <v>73.209999999999994</v>
      </c>
      <c r="M103" s="35">
        <v>61.74</v>
      </c>
      <c r="N103" s="35">
        <v>52.02</v>
      </c>
      <c r="O103" s="35">
        <v>44.19</v>
      </c>
      <c r="P103" s="35">
        <v>35.11</v>
      </c>
      <c r="Q103" s="35">
        <v>30.6</v>
      </c>
      <c r="R103" s="35">
        <v>31.51</v>
      </c>
    </row>
    <row r="104" spans="1:19">
      <c r="A104" s="21">
        <f t="shared" si="13"/>
        <v>90</v>
      </c>
      <c r="B104" s="7" t="s">
        <v>89</v>
      </c>
      <c r="G104" s="21" t="s">
        <v>53</v>
      </c>
      <c r="H104" s="21" t="s">
        <v>53</v>
      </c>
      <c r="I104" s="35">
        <v>110.7</v>
      </c>
      <c r="J104" s="35">
        <v>107.93</v>
      </c>
      <c r="K104" s="35">
        <v>90.53</v>
      </c>
      <c r="L104" s="35">
        <v>85.54</v>
      </c>
      <c r="M104" s="35">
        <v>81.319999999999993</v>
      </c>
      <c r="N104" s="35">
        <v>56.41</v>
      </c>
      <c r="O104" s="35">
        <v>53.4</v>
      </c>
      <c r="P104" s="35">
        <v>44.87</v>
      </c>
      <c r="Q104" s="35">
        <v>35.07</v>
      </c>
      <c r="R104" s="35">
        <v>34.94</v>
      </c>
    </row>
    <row r="105" spans="1:19">
      <c r="A105" s="21">
        <f t="shared" si="13"/>
        <v>91</v>
      </c>
      <c r="B105" s="7" t="s">
        <v>90</v>
      </c>
      <c r="G105" s="21" t="s">
        <v>53</v>
      </c>
      <c r="H105" s="21" t="s">
        <v>53</v>
      </c>
      <c r="I105" s="35">
        <v>94.16</v>
      </c>
      <c r="J105" s="35">
        <v>99.07</v>
      </c>
      <c r="K105" s="35">
        <v>82.68</v>
      </c>
      <c r="L105" s="35">
        <v>78.900000000000006</v>
      </c>
      <c r="M105" s="35">
        <v>70.599999999999994</v>
      </c>
      <c r="N105" s="35">
        <v>51.28</v>
      </c>
      <c r="O105" s="35">
        <v>46.94</v>
      </c>
      <c r="P105" s="35">
        <v>38.590000000000003</v>
      </c>
      <c r="Q105" s="35">
        <v>30.91</v>
      </c>
      <c r="R105" s="35">
        <v>31.34</v>
      </c>
    </row>
    <row r="106" spans="1:19">
      <c r="A106" s="21">
        <f t="shared" si="13"/>
        <v>92</v>
      </c>
      <c r="B106" s="7" t="s">
        <v>91</v>
      </c>
      <c r="G106" s="21" t="s">
        <v>53</v>
      </c>
      <c r="H106" s="21" t="s">
        <v>53</v>
      </c>
      <c r="I106" s="35">
        <v>106.04</v>
      </c>
      <c r="J106" s="35">
        <v>114.65</v>
      </c>
      <c r="K106" s="35">
        <v>94.77</v>
      </c>
      <c r="L106" s="35">
        <v>88.69</v>
      </c>
      <c r="M106" s="35">
        <v>81.16</v>
      </c>
      <c r="N106" s="35">
        <v>58.18</v>
      </c>
      <c r="O106" s="35">
        <v>52.68</v>
      </c>
      <c r="P106" s="35">
        <v>45.19</v>
      </c>
      <c r="Q106" s="35">
        <v>36.94</v>
      </c>
      <c r="R106" s="35">
        <v>34.32</v>
      </c>
    </row>
    <row r="107" spans="1:19">
      <c r="A107" s="21">
        <f t="shared" si="13"/>
        <v>93</v>
      </c>
      <c r="B107" s="7" t="s">
        <v>92</v>
      </c>
      <c r="G107" s="21" t="s">
        <v>53</v>
      </c>
      <c r="H107" s="21" t="s">
        <v>53</v>
      </c>
      <c r="I107" s="35">
        <v>92</v>
      </c>
      <c r="J107" s="35">
        <v>105.27</v>
      </c>
      <c r="K107" s="35">
        <v>89.81</v>
      </c>
      <c r="L107" s="35">
        <v>82.42</v>
      </c>
      <c r="M107" s="35">
        <v>71.88</v>
      </c>
      <c r="N107" s="35">
        <v>51.48</v>
      </c>
      <c r="O107" s="35">
        <v>47.01</v>
      </c>
      <c r="P107" s="35">
        <v>39.4</v>
      </c>
      <c r="Q107" s="35">
        <v>34.94</v>
      </c>
      <c r="R107" s="35">
        <v>28.87</v>
      </c>
    </row>
    <row r="108" spans="1:19">
      <c r="A108" s="21">
        <f t="shared" si="13"/>
        <v>94</v>
      </c>
      <c r="B108" s="7" t="s">
        <v>93</v>
      </c>
      <c r="G108" s="21" t="s">
        <v>53</v>
      </c>
      <c r="H108" s="21" t="s">
        <v>53</v>
      </c>
      <c r="I108" s="35">
        <v>55.270549840484406</v>
      </c>
      <c r="J108" s="35">
        <v>48.954316751943196</v>
      </c>
      <c r="K108" s="35">
        <v>42.967886354628327</v>
      </c>
      <c r="L108" s="35">
        <v>36.745202639019794</v>
      </c>
      <c r="M108" s="35">
        <v>33.450000000000003</v>
      </c>
      <c r="N108" s="35">
        <v>31.35</v>
      </c>
      <c r="O108" s="35">
        <v>31.62</v>
      </c>
      <c r="P108" s="35">
        <v>28.14</v>
      </c>
      <c r="Q108" s="35">
        <v>25.876837186855614</v>
      </c>
      <c r="R108" s="35">
        <v>24.879991616290869</v>
      </c>
    </row>
    <row r="109" spans="1:19">
      <c r="A109" s="21">
        <f t="shared" si="13"/>
        <v>95</v>
      </c>
      <c r="G109" s="41"/>
      <c r="H109" s="41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1:19">
      <c r="A110" s="21">
        <f t="shared" si="13"/>
        <v>96</v>
      </c>
      <c r="B110" s="2" t="s">
        <v>94</v>
      </c>
      <c r="G110" s="38"/>
      <c r="H110" s="38"/>
      <c r="I110" s="38"/>
      <c r="J110" s="38"/>
      <c r="K110" s="38"/>
      <c r="L110" s="38"/>
      <c r="M110" s="38"/>
      <c r="N110" s="38"/>
      <c r="O110" s="42"/>
      <c r="P110" s="42"/>
      <c r="Q110" s="42"/>
      <c r="R110" s="42"/>
    </row>
    <row r="111" spans="1:19">
      <c r="A111" s="21">
        <f t="shared" si="13"/>
        <v>97</v>
      </c>
      <c r="G111" s="38"/>
      <c r="H111" s="38"/>
      <c r="I111" s="38"/>
      <c r="J111" s="38"/>
      <c r="K111" s="38"/>
      <c r="L111" s="38"/>
      <c r="M111" s="38"/>
      <c r="N111" s="38"/>
      <c r="O111" s="42"/>
      <c r="P111" s="38"/>
      <c r="Q111" s="38"/>
      <c r="R111" s="38"/>
    </row>
    <row r="112" spans="1:19">
      <c r="A112" s="21">
        <f t="shared" si="13"/>
        <v>98</v>
      </c>
      <c r="B112" s="18" t="s">
        <v>95</v>
      </c>
      <c r="C112" s="19"/>
      <c r="D112" s="19"/>
      <c r="E112" s="19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1:19" ht="15.75">
      <c r="A113" s="21">
        <f t="shared" si="13"/>
        <v>99</v>
      </c>
      <c r="B113" s="7" t="s">
        <v>96</v>
      </c>
      <c r="G113" s="43">
        <v>5.3811181644391616E-2</v>
      </c>
      <c r="H113" s="43">
        <v>5.5635184191608324E-2</v>
      </c>
      <c r="I113" s="43">
        <v>9.5913016589979486E-2</v>
      </c>
      <c r="J113" s="43">
        <v>9.7223867209800904E-2</v>
      </c>
      <c r="K113" s="43">
        <v>0.13913730413974917</v>
      </c>
      <c r="L113" s="43">
        <v>0.108</v>
      </c>
      <c r="M113" s="43">
        <v>0.105</v>
      </c>
      <c r="N113" s="43">
        <v>0.1</v>
      </c>
      <c r="O113" s="43">
        <v>0.10199999999999999</v>
      </c>
      <c r="P113" s="43">
        <v>9.8000000000000004E-2</v>
      </c>
      <c r="Q113" s="43">
        <v>8.3297938918196424E-2</v>
      </c>
      <c r="R113" s="43">
        <v>8.5520016942695926E-2</v>
      </c>
      <c r="S113" s="1"/>
    </row>
    <row r="114" spans="1:19">
      <c r="A114" s="21">
        <f t="shared" si="13"/>
        <v>100</v>
      </c>
      <c r="B114" s="7" t="s">
        <v>97</v>
      </c>
      <c r="G114" s="43">
        <v>4.8336492648249421E-2</v>
      </c>
      <c r="H114" s="43">
        <v>4.935217633893655E-2</v>
      </c>
      <c r="I114" s="43">
        <v>5.7096118107037318E-2</v>
      </c>
      <c r="J114" s="43">
        <v>5.6325391737181804E-2</v>
      </c>
      <c r="K114" s="43">
        <v>7.6202885900120879E-2</v>
      </c>
      <c r="L114" s="43">
        <v>5.6000000000000001E-2</v>
      </c>
      <c r="M114" s="43">
        <v>5.5E-2</v>
      </c>
      <c r="N114" s="43">
        <v>5.1999999999999998E-2</v>
      </c>
      <c r="O114" s="43">
        <v>5.1999999999999998E-2</v>
      </c>
      <c r="P114" s="43">
        <v>4.8000000000000001E-2</v>
      </c>
      <c r="Q114" s="43">
        <v>4.0231888705646007E-2</v>
      </c>
      <c r="R114" s="43">
        <v>4.3176826787451009E-2</v>
      </c>
    </row>
    <row r="115" spans="1:19">
      <c r="A115" s="21">
        <f t="shared" si="13"/>
        <v>101</v>
      </c>
      <c r="B115" s="7" t="s">
        <v>98</v>
      </c>
      <c r="G115" s="43">
        <f>G55/G27</f>
        <v>4.1233806191959134E-2</v>
      </c>
      <c r="H115" s="43">
        <f>H55/H27</f>
        <v>4.4062291413384178E-2</v>
      </c>
      <c r="I115" s="43">
        <v>4.7841754545278101E-2</v>
      </c>
      <c r="J115" s="43">
        <v>4.6158242389846102E-2</v>
      </c>
      <c r="K115" s="43">
        <v>6.1442067527243176E-2</v>
      </c>
      <c r="L115" s="43">
        <v>4.4999999999999998E-2</v>
      </c>
      <c r="M115" s="43">
        <v>4.4999999999999998E-2</v>
      </c>
      <c r="N115" s="43">
        <v>4.4999999999999998E-2</v>
      </c>
      <c r="O115" s="43">
        <v>4.4999999999999998E-2</v>
      </c>
      <c r="P115" s="43">
        <v>4.2999999999999997E-2</v>
      </c>
      <c r="Q115" s="43">
        <v>3.618310387082551E-2</v>
      </c>
      <c r="R115" s="43">
        <v>3.8142668443685655E-2</v>
      </c>
    </row>
    <row r="116" spans="1:19">
      <c r="A116" s="21">
        <f t="shared" si="13"/>
        <v>102</v>
      </c>
      <c r="G116" s="21"/>
      <c r="H116" s="21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1:19">
      <c r="A117" s="21">
        <f t="shared" si="13"/>
        <v>103</v>
      </c>
      <c r="B117" s="18" t="s">
        <v>99</v>
      </c>
      <c r="C117" s="19"/>
      <c r="D117" s="19"/>
      <c r="E117" s="19"/>
      <c r="G117" s="21"/>
      <c r="H117" s="21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9">
      <c r="A118" s="21">
        <f t="shared" si="13"/>
        <v>104</v>
      </c>
      <c r="B118" s="7" t="s">
        <v>100</v>
      </c>
      <c r="D118" s="7" t="s">
        <v>101</v>
      </c>
      <c r="G118" s="21"/>
      <c r="H118" s="21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9" ht="15.75">
      <c r="A119" s="21">
        <f t="shared" si="13"/>
        <v>105</v>
      </c>
      <c r="B119" s="7" t="s">
        <v>102</v>
      </c>
      <c r="G119" s="21">
        <v>10018.608234542498</v>
      </c>
      <c r="H119" s="21">
        <v>9963.4276721000006</v>
      </c>
      <c r="I119" s="21">
        <v>9388.74</v>
      </c>
      <c r="J119" s="21">
        <v>9886.8850000000002</v>
      </c>
      <c r="K119" s="21">
        <v>10416.026</v>
      </c>
      <c r="L119" s="21">
        <v>8723.7250000000004</v>
      </c>
      <c r="M119" s="21">
        <v>9093.8050000000003</v>
      </c>
      <c r="N119" s="21">
        <v>9826</v>
      </c>
      <c r="O119" s="21">
        <v>11729</v>
      </c>
      <c r="P119" s="21">
        <v>10695</v>
      </c>
      <c r="Q119" s="21">
        <v>8433</v>
      </c>
      <c r="R119" s="21">
        <v>10187</v>
      </c>
      <c r="S119" s="1"/>
    </row>
    <row r="120" spans="1:19">
      <c r="A120" s="21">
        <f t="shared" si="13"/>
        <v>106</v>
      </c>
      <c r="B120" s="7" t="s">
        <v>103</v>
      </c>
      <c r="G120" s="21">
        <v>5066.767660972755</v>
      </c>
      <c r="H120" s="21">
        <v>5034.5630505999998</v>
      </c>
      <c r="I120" s="21">
        <v>4747.9250000000002</v>
      </c>
      <c r="J120" s="21">
        <v>5104.8639999999996</v>
      </c>
      <c r="K120" s="21">
        <v>5346.1440000000002</v>
      </c>
      <c r="L120" s="21">
        <v>4575.0360000000001</v>
      </c>
      <c r="M120" s="21">
        <v>4537.6940000000004</v>
      </c>
      <c r="N120" s="21">
        <v>4845</v>
      </c>
      <c r="O120" s="21">
        <v>5650</v>
      </c>
      <c r="P120" s="21">
        <v>5143</v>
      </c>
      <c r="Q120" s="21">
        <v>3972</v>
      </c>
      <c r="R120" s="21">
        <v>4642</v>
      </c>
    </row>
    <row r="121" spans="1:19">
      <c r="A121" s="21">
        <f t="shared" si="13"/>
        <v>107</v>
      </c>
      <c r="B121" s="7" t="s">
        <v>104</v>
      </c>
      <c r="G121" s="21">
        <v>894.51135289999979</v>
      </c>
      <c r="H121" s="21">
        <v>894.51135289999979</v>
      </c>
      <c r="I121" s="21">
        <v>1139.357</v>
      </c>
      <c r="J121" s="21">
        <v>1918.8630000000001</v>
      </c>
      <c r="K121" s="21">
        <v>1286.2380000000001</v>
      </c>
      <c r="L121" s="21">
        <v>1516.7629999999999</v>
      </c>
      <c r="M121" s="21">
        <v>1047.8109999999999</v>
      </c>
      <c r="N121" s="21">
        <v>693</v>
      </c>
      <c r="O121" s="21">
        <v>810</v>
      </c>
      <c r="P121" s="21">
        <v>811</v>
      </c>
      <c r="Q121" s="21">
        <v>995</v>
      </c>
      <c r="R121" s="21">
        <v>821</v>
      </c>
    </row>
    <row r="122" spans="1:19">
      <c r="A122" s="21">
        <f t="shared" si="13"/>
        <v>108</v>
      </c>
      <c r="B122" s="7" t="s">
        <v>105</v>
      </c>
      <c r="G122" s="21">
        <v>903.6386892999999</v>
      </c>
      <c r="H122" s="21">
        <v>903.63868930000001</v>
      </c>
      <c r="I122" s="21">
        <v>858.57600000000002</v>
      </c>
      <c r="J122" s="21">
        <v>945.27599999999995</v>
      </c>
      <c r="K122" s="21">
        <v>994.47199999999998</v>
      </c>
      <c r="L122" s="21">
        <v>858.65499999999997</v>
      </c>
      <c r="M122" s="21">
        <v>916.029</v>
      </c>
      <c r="N122" s="21">
        <v>1025</v>
      </c>
      <c r="O122" s="21">
        <v>1234</v>
      </c>
      <c r="P122" s="21">
        <v>1179</v>
      </c>
      <c r="Q122" s="21">
        <v>980</v>
      </c>
      <c r="R122" s="21">
        <v>1111</v>
      </c>
    </row>
    <row r="123" spans="1:19">
      <c r="A123" s="21">
        <f t="shared" si="13"/>
        <v>109</v>
      </c>
      <c r="B123" s="44" t="s">
        <v>106</v>
      </c>
      <c r="G123" s="23">
        <v>0</v>
      </c>
      <c r="H123" s="23">
        <v>0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9">
      <c r="A124" s="21">
        <f t="shared" si="13"/>
        <v>110</v>
      </c>
      <c r="B124" s="7" t="s">
        <v>107</v>
      </c>
      <c r="G124" s="21">
        <f>SUM(G119:G123)</f>
        <v>16883.525937715254</v>
      </c>
      <c r="H124" s="21">
        <f>SUM(H119:H123)</f>
        <v>16796.140764899999</v>
      </c>
      <c r="I124" s="24">
        <f t="shared" ref="I124:R124" si="15">I119+I120+I121+I122</f>
        <v>16134.598000000002</v>
      </c>
      <c r="J124" s="24">
        <f t="shared" si="15"/>
        <v>17855.888000000003</v>
      </c>
      <c r="K124" s="24">
        <f t="shared" si="15"/>
        <v>18042.88</v>
      </c>
      <c r="L124" s="24">
        <f t="shared" si="15"/>
        <v>15674.179000000002</v>
      </c>
      <c r="M124" s="24">
        <f t="shared" si="15"/>
        <v>15595.339</v>
      </c>
      <c r="N124" s="24">
        <f t="shared" si="15"/>
        <v>16389</v>
      </c>
      <c r="O124" s="24">
        <f t="shared" si="15"/>
        <v>19423</v>
      </c>
      <c r="P124" s="24">
        <f t="shared" si="15"/>
        <v>17828</v>
      </c>
      <c r="Q124" s="24">
        <f t="shared" si="15"/>
        <v>14380</v>
      </c>
      <c r="R124" s="24">
        <f t="shared" si="15"/>
        <v>16761</v>
      </c>
    </row>
    <row r="125" spans="1:19">
      <c r="A125" s="21">
        <f t="shared" si="13"/>
        <v>111</v>
      </c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1:19">
      <c r="A126" s="21">
        <f t="shared" si="13"/>
        <v>112</v>
      </c>
      <c r="B126" s="7" t="s">
        <v>108</v>
      </c>
      <c r="D126" s="7" t="s">
        <v>101</v>
      </c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1:19">
      <c r="A127" s="21">
        <f t="shared" si="13"/>
        <v>113</v>
      </c>
      <c r="B127" s="7"/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</row>
    <row r="128" spans="1:19">
      <c r="A128" s="21">
        <f t="shared" si="13"/>
        <v>114</v>
      </c>
      <c r="B128" s="7" t="s">
        <v>109</v>
      </c>
      <c r="G128" s="21">
        <f t="shared" ref="G128:R128" si="16">G130-G127</f>
        <v>17204.312930531843</v>
      </c>
      <c r="H128" s="21">
        <f t="shared" si="16"/>
        <v>17115.267439433101</v>
      </c>
      <c r="I128" s="21">
        <f t="shared" si="16"/>
        <v>16662</v>
      </c>
      <c r="J128" s="21">
        <f t="shared" si="16"/>
        <v>18711</v>
      </c>
      <c r="K128" s="21">
        <f t="shared" si="16"/>
        <v>19087</v>
      </c>
      <c r="L128" s="21">
        <f t="shared" si="16"/>
        <v>16060</v>
      </c>
      <c r="M128" s="21">
        <f t="shared" si="16"/>
        <v>15417</v>
      </c>
      <c r="N128" s="21">
        <f t="shared" si="16"/>
        <v>18606</v>
      </c>
      <c r="O128" s="21">
        <f t="shared" si="16"/>
        <v>21324</v>
      </c>
      <c r="P128" s="21">
        <f t="shared" si="16"/>
        <v>18367</v>
      </c>
      <c r="Q128" s="21">
        <f t="shared" si="16"/>
        <v>17441</v>
      </c>
      <c r="R128" s="21">
        <f t="shared" si="16"/>
        <v>16748</v>
      </c>
    </row>
    <row r="129" spans="1:20">
      <c r="A129" s="21">
        <f t="shared" si="13"/>
        <v>115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1:20" ht="15.75">
      <c r="A130" s="21">
        <f t="shared" si="13"/>
        <v>116</v>
      </c>
      <c r="B130" s="7" t="s">
        <v>110</v>
      </c>
      <c r="G130" s="21">
        <f>+G124+(0.019*G124)</f>
        <v>17204.312930531843</v>
      </c>
      <c r="H130" s="21">
        <f>+H124+(0.019*H124)</f>
        <v>17115.267439433101</v>
      </c>
      <c r="I130" s="21">
        <v>16662</v>
      </c>
      <c r="J130" s="21">
        <v>18711</v>
      </c>
      <c r="K130" s="21">
        <v>19087</v>
      </c>
      <c r="L130" s="21">
        <v>16060</v>
      </c>
      <c r="M130" s="21">
        <v>15417</v>
      </c>
      <c r="N130" s="21">
        <v>18606</v>
      </c>
      <c r="O130" s="21">
        <v>21324</v>
      </c>
      <c r="P130" s="21">
        <v>18367</v>
      </c>
      <c r="Q130" s="21">
        <v>17441</v>
      </c>
      <c r="R130" s="21">
        <v>16748</v>
      </c>
      <c r="S130" s="1"/>
    </row>
    <row r="131" spans="1:20">
      <c r="A131" s="21">
        <f t="shared" si="13"/>
        <v>117</v>
      </c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1:20" ht="15.75">
      <c r="A132" s="21">
        <f t="shared" si="13"/>
        <v>118</v>
      </c>
      <c r="B132" s="7" t="s">
        <v>111</v>
      </c>
      <c r="G132" s="34">
        <v>2.2122292919729992E-2</v>
      </c>
      <c r="H132" s="34">
        <v>2.008127365684936E-2</v>
      </c>
      <c r="I132" s="34">
        <v>2.47E-2</v>
      </c>
      <c r="J132" s="34">
        <v>2.6100000000000002E-2</v>
      </c>
      <c r="K132" s="34">
        <v>3.0700000000000002E-2</v>
      </c>
      <c r="L132" s="34">
        <v>3.1199999999999999E-2</v>
      </c>
      <c r="M132" s="34">
        <v>3.3300000000000003E-2</v>
      </c>
      <c r="N132" s="34">
        <v>3.6578607167145429E-2</v>
      </c>
      <c r="O132" s="34">
        <v>3.5000000000000003E-2</v>
      </c>
      <c r="P132" s="34">
        <v>3.3099999999999997E-2</v>
      </c>
      <c r="Q132" s="34">
        <v>3.49E-2</v>
      </c>
      <c r="R132" s="34">
        <v>3.5799999999999998E-2</v>
      </c>
      <c r="S132" s="1"/>
      <c r="T132" s="5"/>
    </row>
    <row r="133" spans="1:20">
      <c r="A133" s="7"/>
      <c r="B133" s="7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</row>
    <row r="134" spans="1:20">
      <c r="B134" s="46" t="s">
        <v>112</v>
      </c>
      <c r="G134"/>
      <c r="H134"/>
      <c r="I134"/>
      <c r="J134"/>
      <c r="K134"/>
      <c r="L134"/>
      <c r="M134"/>
      <c r="N134"/>
      <c r="O134"/>
      <c r="P134"/>
      <c r="Q134"/>
      <c r="R134"/>
    </row>
    <row r="135" spans="1:20">
      <c r="B135" s="47" t="s">
        <v>113</v>
      </c>
      <c r="G135"/>
      <c r="H135"/>
      <c r="I135"/>
      <c r="J135"/>
      <c r="K135"/>
      <c r="L135"/>
      <c r="M135"/>
      <c r="N135"/>
      <c r="O135"/>
      <c r="P135"/>
      <c r="Q135"/>
      <c r="R135"/>
    </row>
    <row r="136" spans="1:20">
      <c r="B136" s="46" t="s">
        <v>114</v>
      </c>
      <c r="G136"/>
      <c r="H136"/>
      <c r="I136"/>
      <c r="J136"/>
      <c r="K136"/>
      <c r="L136"/>
      <c r="M136"/>
      <c r="N136"/>
      <c r="O136"/>
      <c r="P136"/>
      <c r="Q136"/>
      <c r="R136"/>
    </row>
    <row r="137" spans="1:20">
      <c r="B137" s="47" t="s">
        <v>115</v>
      </c>
      <c r="G137"/>
      <c r="H137"/>
      <c r="I137"/>
      <c r="J137"/>
      <c r="K137"/>
      <c r="L137"/>
      <c r="M137"/>
      <c r="N137"/>
      <c r="O137"/>
      <c r="P137"/>
      <c r="Q137"/>
      <c r="R137"/>
    </row>
    <row r="138" spans="1:20">
      <c r="G138"/>
      <c r="H138"/>
      <c r="I138"/>
      <c r="J138"/>
      <c r="K138"/>
      <c r="L138"/>
      <c r="M138"/>
      <c r="N138"/>
      <c r="O138"/>
      <c r="P138"/>
      <c r="Q138"/>
      <c r="R138"/>
    </row>
    <row r="139" spans="1:20">
      <c r="G139"/>
      <c r="H139"/>
      <c r="I139"/>
      <c r="J139"/>
      <c r="K139"/>
      <c r="L139"/>
      <c r="M139"/>
      <c r="N139"/>
      <c r="O139"/>
      <c r="P139"/>
      <c r="Q139"/>
      <c r="R139"/>
    </row>
    <row r="140" spans="1:20">
      <c r="B140" s="2" t="s">
        <v>116</v>
      </c>
      <c r="G140"/>
      <c r="H140"/>
      <c r="I140"/>
      <c r="J140"/>
      <c r="K140"/>
      <c r="L140"/>
      <c r="M140"/>
      <c r="N140"/>
      <c r="O140"/>
      <c r="P140"/>
      <c r="Q140"/>
      <c r="R140"/>
    </row>
    <row r="141" spans="1:20">
      <c r="B141" s="2" t="s">
        <v>117</v>
      </c>
    </row>
    <row r="142" spans="1:20">
      <c r="B142" s="2" t="s">
        <v>118</v>
      </c>
    </row>
  </sheetData>
  <mergeCells count="6">
    <mergeCell ref="A6:R6"/>
    <mergeCell ref="A1:R1"/>
    <mergeCell ref="A2:R2"/>
    <mergeCell ref="A3:R3"/>
    <mergeCell ref="A4:R4"/>
    <mergeCell ref="A5:R5"/>
  </mergeCells>
  <printOptions horizontalCentered="1"/>
  <pageMargins left="0.75" right="0.75" top="0.62" bottom="0.81" header="0.5" footer="0.39"/>
  <pageSetup scale="54" fitToHeight="4" orientation="landscape" verticalDpi="300" r:id="rId1"/>
  <headerFooter alignWithMargins="0">
    <oddHeader>&amp;RCASE NO. 2021-00214
FR 16(8)(k)
ATTACHMENT 1</oddHeader>
    <oddFooter>&amp;RSchedule &amp;A
Page &amp;P of &amp;N</oddFooter>
  </headerFooter>
  <rowBreaks count="2" manualBreakCount="2">
    <brk id="45" max="17" man="1"/>
    <brk id="8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 Troup</dc:creator>
  <cp:lastModifiedBy>Eric J Wilen</cp:lastModifiedBy>
  <cp:lastPrinted>2021-06-29T20:56:15Z</cp:lastPrinted>
  <dcterms:created xsi:type="dcterms:W3CDTF">2021-06-22T15:31:29Z</dcterms:created>
  <dcterms:modified xsi:type="dcterms:W3CDTF">2021-06-29T20:56:19Z</dcterms:modified>
</cp:coreProperties>
</file>