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Originals Converted\"/>
    </mc:Choice>
  </mc:AlternateContent>
  <xr:revisionPtr revIDLastSave="0" documentId="13_ncr:1_{70B36A6E-020A-4F0A-B621-953EA94C6F15}" xr6:coauthVersionLast="47" xr6:coauthVersionMax="47" xr10:uidLastSave="{00000000-0000-0000-0000-000000000000}"/>
  <bookViews>
    <workbookView xWindow="-120" yWindow="-120" windowWidth="20730" windowHeight="11160" xr2:uid="{CE55E77A-82DC-4642-8FBF-52D257E64B87}"/>
  </bookViews>
  <sheets>
    <sheet name="Table of Contents" sheetId="1" r:id="rId1"/>
    <sheet name="Allocation" sheetId="2" r:id="rId2"/>
    <sheet name="Cover A" sheetId="3" r:id="rId3"/>
    <sheet name="A.1" sheetId="4" r:id="rId4"/>
  </sheets>
  <definedNames>
    <definedName name="\p">A.1!$B$48:$B$49</definedName>
    <definedName name="_Div012">#REF!</definedName>
    <definedName name="_Div02">#REF!</definedName>
    <definedName name="_Div091">#REF!</definedName>
    <definedName name="_Regression_Int" localSheetId="3" hidden="1">1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3">A.1!$A$1:$G$45</definedName>
    <definedName name="_xlnm.Print_Area" localSheetId="1">Allocation!$A$1:$I$31</definedName>
    <definedName name="Print_Area_MI">A.1!$A$1:$K$44</definedName>
    <definedName name="ROR">#REF!</definedName>
    <definedName name="SCHEDA">A.1!$A$1:$K$44</definedName>
    <definedName name="std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E20" i="4"/>
  <c r="G24" i="4"/>
  <c r="G26" i="4" s="1"/>
  <c r="G30" i="4" s="1"/>
  <c r="G36" i="4" s="1"/>
  <c r="G40" i="4" s="1"/>
  <c r="G44" i="4" s="1"/>
  <c r="E24" i="4"/>
  <c r="E26" i="4" s="1"/>
  <c r="E30" i="4" s="1"/>
  <c r="E36" i="4" s="1"/>
  <c r="A4" i="4"/>
  <c r="A2" i="4"/>
  <c r="A1" i="4"/>
  <c r="A4" i="3"/>
  <c r="A3" i="3"/>
  <c r="A2" i="3"/>
  <c r="A1" i="3"/>
  <c r="E25" i="2"/>
  <c r="I22" i="2"/>
  <c r="I21" i="2"/>
  <c r="I20" i="2"/>
  <c r="I17" i="2"/>
  <c r="E17" i="2"/>
  <c r="I15" i="2"/>
  <c r="E15" i="2"/>
  <c r="I14" i="2"/>
  <c r="E14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4" i="2"/>
  <c r="A3" i="2"/>
  <c r="A2" i="2"/>
  <c r="A1" i="2"/>
</calcChain>
</file>

<file path=xl/sharedStrings.xml><?xml version="1.0" encoding="utf-8"?>
<sst xmlns="http://schemas.openxmlformats.org/spreadsheetml/2006/main" count="130" uniqueCount="104">
  <si>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</si>
  <si>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</si>
  <si>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</si>
  <si>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</si>
  <si>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Schedule</t>
  </si>
  <si>
    <t>Description</t>
  </si>
  <si>
    <t>Filing Requirement</t>
  </si>
  <si>
    <t>A</t>
  </si>
  <si>
    <t>Summary</t>
  </si>
  <si>
    <t>FR 16(8)(a)</t>
  </si>
  <si>
    <t>B</t>
  </si>
  <si>
    <t>Rate Base</t>
  </si>
  <si>
    <t>FR 16(8)(b)</t>
  </si>
  <si>
    <t>C</t>
  </si>
  <si>
    <t>Operating Income (Revenues &amp; Expenses)</t>
  </si>
  <si>
    <t>FR 16(8)(c)</t>
  </si>
  <si>
    <t>D</t>
  </si>
  <si>
    <t>Adjustments to Operating Income by Account</t>
  </si>
  <si>
    <t>FR 16(8)(d)</t>
  </si>
  <si>
    <t>E</t>
  </si>
  <si>
    <t>Income Tax Calculation</t>
  </si>
  <si>
    <t>FR 16(8)(e)</t>
  </si>
  <si>
    <t>F</t>
  </si>
  <si>
    <t>Rule F Compliance Adjustments</t>
  </si>
  <si>
    <t>FR 16(8)(f)</t>
  </si>
  <si>
    <t>G</t>
  </si>
  <si>
    <t>Payroll Analysis</t>
  </si>
  <si>
    <t>FR 16(8)(g)</t>
  </si>
  <si>
    <t>H</t>
  </si>
  <si>
    <t>Gross Revenue Conversion Factor</t>
  </si>
  <si>
    <t>FR 16(8)(h)</t>
  </si>
  <si>
    <t>I</t>
  </si>
  <si>
    <t>Comparative Income Statements</t>
  </si>
  <si>
    <t>FR 16(8)(i)</t>
  </si>
  <si>
    <t>J</t>
  </si>
  <si>
    <t>Cost of Capital</t>
  </si>
  <si>
    <t>FR 16(8)(j)</t>
  </si>
  <si>
    <t>K</t>
  </si>
  <si>
    <t>Comparative Financial Data</t>
  </si>
  <si>
    <t>FR 16(8)(k)</t>
  </si>
  <si>
    <t>Allocation Factors</t>
  </si>
  <si>
    <t>Forecast Period</t>
  </si>
  <si>
    <t>Base Period</t>
  </si>
  <si>
    <t>KY/ Md-Sts</t>
  </si>
  <si>
    <t>Kentucky</t>
  </si>
  <si>
    <t xml:space="preserve">Kentucky </t>
  </si>
  <si>
    <t>Line No.</t>
  </si>
  <si>
    <t>Division</t>
  </si>
  <si>
    <t>Jurisdiction</t>
  </si>
  <si>
    <t>Composite</t>
  </si>
  <si>
    <t>Rate Base, Dep. Exp., &amp; Taxes Other</t>
  </si>
  <si>
    <t>Shared Services</t>
  </si>
  <si>
    <t>General Office (Div 002)</t>
  </si>
  <si>
    <t>Customer Support (Div 012)</t>
  </si>
  <si>
    <t>Kentucky/Mid-States</t>
  </si>
  <si>
    <t>Mid-States General Office (Div 091)</t>
  </si>
  <si>
    <t>Greenville Avenue Data Center</t>
  </si>
  <si>
    <t>Charles K. Vaughan Center</t>
  </si>
  <si>
    <t>AEAM</t>
  </si>
  <si>
    <t>ALGN</t>
  </si>
  <si>
    <t>Kentucky Composite Tax</t>
  </si>
  <si>
    <t>Rate of Return on Equity</t>
  </si>
  <si>
    <t>STDRATE</t>
  </si>
  <si>
    <t>LTDRATE</t>
  </si>
  <si>
    <t>Pages</t>
  </si>
  <si>
    <t>Overall Financial Summary</t>
  </si>
  <si>
    <t>Data:__X____Base Period___X____Forecasted Period</t>
  </si>
  <si>
    <t>Type of Filing:___X____Original________Updated ________Revised</t>
  </si>
  <si>
    <t>Schedule A</t>
  </si>
  <si>
    <t>Workpaper Reference No(s).____________________</t>
  </si>
  <si>
    <t>Witness: Christian</t>
  </si>
  <si>
    <t>Base</t>
  </si>
  <si>
    <t>Forecasted</t>
  </si>
  <si>
    <t>Supporting</t>
  </si>
  <si>
    <t>Jurisdictional</t>
  </si>
  <si>
    <t>Line</t>
  </si>
  <si>
    <t>Revenue</t>
  </si>
  <si>
    <t>No.</t>
  </si>
  <si>
    <t>Reference</t>
  </si>
  <si>
    <t>Requirement</t>
  </si>
  <si>
    <t>(a)</t>
  </si>
  <si>
    <t>(b)</t>
  </si>
  <si>
    <t>(c)</t>
  </si>
  <si>
    <t>(d)</t>
  </si>
  <si>
    <t>B-1</t>
  </si>
  <si>
    <t>Adjusted Operating Income</t>
  </si>
  <si>
    <t>C-1</t>
  </si>
  <si>
    <t>Earned Rate of Return (line 2 divided by line 1)</t>
  </si>
  <si>
    <t>J-1.1</t>
  </si>
  <si>
    <t>Required Rate of Return</t>
  </si>
  <si>
    <t>J-1</t>
  </si>
  <si>
    <t>Required Operating Income (line 1 times line 4)</t>
  </si>
  <si>
    <t>Operating Income Deficiency (line 5 minus line 2)</t>
  </si>
  <si>
    <t>Revenue Deficiency (line 6 times line 7)</t>
  </si>
  <si>
    <t>Rate Strike Difference</t>
  </si>
  <si>
    <t>Amortization of Excess ADIT</t>
  </si>
  <si>
    <t>WP B.5 B1, WP B.5 F1</t>
  </si>
  <si>
    <t>Subtotal (line 8 plus line 9 plus line 10)</t>
  </si>
  <si>
    <t>Amortization of COS and Depreciation Reserves</t>
  </si>
  <si>
    <t>F-12</t>
  </si>
  <si>
    <t>Revenue Increase Requested</t>
  </si>
  <si>
    <t>Adjusted Operating Revenues</t>
  </si>
  <si>
    <t>Revenue Requirements (line 12 plus line 13)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</si>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</sst>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_(&quot;$&quot;* #,##0_);_(&quot;$&quot;* \(#,##0\);_(&quot;$&quot;* &quot;-&quot;??_);_(@_)"/>
    <numFmt numFmtId="167" formatCode="_(* #,##0.00000_);_(* \(#,##0.00000\);_(* &quot;-&quot;??_);_(@_)"/>
    <numFmt numFmtId="168" formatCode="0.000000_)"/>
  </numFmts>
  <fonts count="13">
    <font>
      <sz val="12"/>
      <name val="Helvetica-Narrow"/>
      <family val="2"/>
    </font>
    <font>
      <sz val="12"/>
      <name val="Helvetica-Narrow"/>
      <family val="2"/>
    </font>
    <font>
      <u/>
      <sz val="9"/>
      <color indexed="12"/>
      <name val="Helvetica-Narrow"/>
      <family val="2"/>
    </font>
    <font>
      <u/>
      <sz val="12"/>
      <color indexed="12"/>
      <name val="Helvetica-Narrow"/>
      <family val="2"/>
    </font>
    <font>
      <b/>
      <sz val="12"/>
      <name val="Helvetica-Narrow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0"/>
      <color rgb="FFFF0000"/>
      <name val="Helvetica-Narrow"/>
      <family val="2"/>
    </font>
    <font>
      <sz val="12"/>
      <color rgb="FFFF0000"/>
      <name val="Helvetica-Narrow"/>
      <family val="2"/>
    </font>
    <font>
      <sz val="12"/>
      <color theme="0" tint="-0.499984740745262"/>
      <name val="Helvetica-Narrow"/>
      <family val="2"/>
    </font>
    <font>
      <b/>
      <sz val="12"/>
      <name val="Helvetica-Narrow"/>
      <family val="2"/>
    </font>
    <font>
      <sz val="10"/>
      <color theme="0" tint="-0.499984740745262"/>
      <name val="Helvetica-Narrow"/>
      <family val="2"/>
    </font>
    <font>
      <sz val="12"/>
      <name val="Helvetica-Narrow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37" fontId="0" fillId="0" borderId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37" fontId="0" fillId="0" borderId="0" xfId="0"/>
    <xf numFmtId="49" fontId="1" fillId="0" borderId="0" xfId="0" applyNumberFormat="1" applyFont="1" applyAlignment="1">
      <alignment horizontal="center"/>
    </xf>
    <xf numFmtId="37" fontId="0" fillId="0" borderId="1" xfId="0" applyBorder="1" applyAlignment="1">
      <alignment horizontal="center"/>
    </xf>
    <xf numFmtId="37" fontId="0" fillId="0" borderId="0" xfId="0" applyAlignment="1">
      <alignment horizontal="center"/>
    </xf>
    <xf numFmtId="37" fontId="3" fillId="0" borderId="0" xfId="4" applyNumberFormat="1" applyFont="1" applyAlignment="1" applyProtection="1"/>
    <xf numFmtId="37" fontId="0" fillId="0" borderId="0" xfId="0" applyAlignment="1">
      <alignment horizontal="left"/>
    </xf>
    <xf numFmtId="37" fontId="4" fillId="0" borderId="0" xfId="0" applyFont="1" applyAlignment="1">
      <alignment horizontal="center"/>
    </xf>
    <xf numFmtId="37" fontId="0" fillId="0" borderId="1" xfId="0" applyBorder="1"/>
    <xf numFmtId="37" fontId="0" fillId="0" borderId="0" xfId="0" applyAlignment="1">
      <alignment horizontal="center" wrapText="1"/>
    </xf>
    <xf numFmtId="37" fontId="0" fillId="0" borderId="1" xfId="0" applyBorder="1" applyAlignment="1">
      <alignment horizontal="center" wrapText="1"/>
    </xf>
    <xf numFmtId="37" fontId="4" fillId="0" borderId="1" xfId="0" applyFont="1" applyBorder="1"/>
    <xf numFmtId="37" fontId="4" fillId="0" borderId="0" xfId="0" applyFont="1" applyAlignment="1">
      <alignment horizontal="left" indent="1"/>
    </xf>
    <xf numFmtId="10" fontId="0" fillId="0" borderId="0" xfId="3" applyNumberFormat="1" applyFont="1" applyAlignment="1">
      <alignment horizontal="center"/>
    </xf>
    <xf numFmtId="37" fontId="0" fillId="0" borderId="0" xfId="0" applyAlignment="1">
      <alignment horizontal="left" indent="2"/>
    </xf>
    <xf numFmtId="10" fontId="1" fillId="0" borderId="0" xfId="3" applyNumberFormat="1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10" fontId="1" fillId="0" borderId="0" xfId="3" applyNumberFormat="1" applyFont="1" applyAlignment="1">
      <alignment horizontal="center"/>
    </xf>
    <xf numFmtId="37" fontId="6" fillId="0" borderId="0" xfId="0" applyFont="1"/>
    <xf numFmtId="9" fontId="0" fillId="0" borderId="0" xfId="3" applyFont="1" applyFill="1" applyAlignment="1">
      <alignment horizontal="center"/>
    </xf>
    <xf numFmtId="37" fontId="4" fillId="0" borderId="0" xfId="0" applyFont="1"/>
    <xf numFmtId="37" fontId="7" fillId="0" borderId="0" xfId="0" applyFont="1"/>
    <xf numFmtId="37" fontId="1" fillId="0" borderId="0" xfId="0" applyFont="1"/>
    <xf numFmtId="37" fontId="8" fillId="0" borderId="0" xfId="0" applyFont="1" applyAlignment="1">
      <alignment horizontal="left"/>
    </xf>
    <xf numFmtId="37" fontId="4" fillId="0" borderId="1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</xf>
    <xf numFmtId="164" fontId="1" fillId="0" borderId="0" xfId="0" applyNumberFormat="1" applyFont="1" applyProtection="1"/>
    <xf numFmtId="37" fontId="1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1" fillId="2" borderId="0" xfId="0" applyFont="1" applyFill="1"/>
    <xf numFmtId="37" fontId="1" fillId="0" borderId="0" xfId="0" applyFont="1" applyAlignment="1" applyProtection="1">
      <alignment horizontal="right"/>
    </xf>
    <xf numFmtId="37" fontId="1" fillId="0" borderId="2" xfId="0" applyFont="1" applyBorder="1" applyAlignment="1" applyProtection="1">
      <alignment horizontal="left"/>
    </xf>
    <xf numFmtId="37" fontId="1" fillId="0" borderId="2" xfId="0" applyFont="1" applyBorder="1"/>
    <xf numFmtId="165" fontId="1" fillId="0" borderId="2" xfId="0" applyNumberFormat="1" applyFont="1" applyBorder="1" applyProtection="1"/>
    <xf numFmtId="37" fontId="1" fillId="0" borderId="2" xfId="0" applyFont="1" applyBorder="1" applyAlignment="1" applyProtection="1">
      <alignment horizontal="right"/>
    </xf>
    <xf numFmtId="165" fontId="1" fillId="0" borderId="0" xfId="0" applyNumberFormat="1" applyFont="1" applyProtection="1"/>
    <xf numFmtId="37" fontId="1" fillId="0" borderId="0" xfId="0" applyFont="1" applyAlignment="1" applyProtection="1">
      <alignment horizontal="center"/>
    </xf>
    <xf numFmtId="37" fontId="9" fillId="0" borderId="0" xfId="0" applyFont="1"/>
    <xf numFmtId="37" fontId="9" fillId="0" borderId="0" xfId="0" quotePrefix="1" applyFont="1" applyAlignment="1">
      <alignment horizontal="center"/>
    </xf>
    <xf numFmtId="37" fontId="1" fillId="0" borderId="2" xfId="0" applyFont="1" applyBorder="1" applyAlignment="1" applyProtection="1">
      <alignment horizontal="center"/>
    </xf>
    <xf numFmtId="37" fontId="1" fillId="0" borderId="0" xfId="0" quotePrefix="1" applyFont="1" applyAlignment="1">
      <alignment horizontal="center"/>
    </xf>
    <xf numFmtId="37" fontId="9" fillId="0" borderId="0" xfId="0" applyFont="1" applyAlignment="1" applyProtection="1">
      <alignment horizontal="center"/>
    </xf>
    <xf numFmtId="165" fontId="9" fillId="0" borderId="0" xfId="0" applyNumberFormat="1" applyFont="1" applyProtection="1"/>
    <xf numFmtId="37" fontId="1" fillId="0" borderId="0" xfId="0" applyFont="1" applyProtection="1"/>
    <xf numFmtId="37" fontId="1" fillId="2" borderId="0" xfId="0" applyFont="1" applyFill="1" applyProtection="1"/>
    <xf numFmtId="166" fontId="1" fillId="0" borderId="0" xfId="2" applyNumberFormat="1" applyFont="1" applyFill="1"/>
    <xf numFmtId="166" fontId="1" fillId="0" borderId="0" xfId="2" applyNumberFormat="1" applyFont="1" applyFill="1" applyProtection="1"/>
    <xf numFmtId="10" fontId="0" fillId="0" borderId="0" xfId="0" applyNumberFormat="1" applyProtection="1"/>
    <xf numFmtId="10" fontId="1" fillId="0" borderId="0" xfId="0" applyNumberFormat="1" applyFont="1" applyProtection="1"/>
    <xf numFmtId="10" fontId="1" fillId="2" borderId="0" xfId="0" applyNumberFormat="1" applyFont="1" applyFill="1" applyProtection="1"/>
    <xf numFmtId="10" fontId="1" fillId="0" borderId="0" xfId="3" applyNumberFormat="1" applyFont="1" applyFill="1"/>
    <xf numFmtId="10" fontId="1" fillId="2" borderId="0" xfId="3" applyNumberFormat="1" applyFont="1" applyFill="1" applyBorder="1"/>
    <xf numFmtId="10" fontId="9" fillId="0" borderId="0" xfId="0" applyNumberFormat="1" applyFont="1" applyProtection="1"/>
    <xf numFmtId="167" fontId="1" fillId="0" borderId="0" xfId="1" applyNumberFormat="1" applyFont="1" applyFill="1" applyProtection="1"/>
    <xf numFmtId="168" fontId="1" fillId="2" borderId="0" xfId="0" applyNumberFormat="1" applyFont="1" applyFill="1" applyProtection="1"/>
    <xf numFmtId="37" fontId="10" fillId="0" borderId="0" xfId="0" applyFont="1" applyAlignment="1" applyProtection="1">
      <alignment horizontal="left"/>
    </xf>
    <xf numFmtId="166" fontId="10" fillId="0" borderId="0" xfId="2" applyNumberFormat="1" applyFont="1" applyFill="1" applyProtection="1"/>
    <xf numFmtId="166" fontId="10" fillId="2" borderId="0" xfId="2" applyNumberFormat="1" applyFont="1" applyFill="1" applyProtection="1"/>
    <xf numFmtId="37" fontId="11" fillId="0" borderId="0" xfId="0" applyFont="1" applyProtection="1"/>
    <xf numFmtId="37" fontId="0" fillId="0" borderId="0" xfId="0" applyProtection="1"/>
    <xf numFmtId="37" fontId="4" fillId="0" borderId="0" xfId="0" applyFont="1" applyAlignment="1">
      <alignment horizontal="left" indent="2"/>
    </xf>
    <xf numFmtId="166" fontId="4" fillId="0" borderId="0" xfId="2" applyNumberFormat="1" applyFont="1" applyFill="1" applyProtection="1"/>
    <xf numFmtId="37" fontId="4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center"/>
    </xf>
    <xf numFmtId="37" fontId="1" fillId="0" borderId="0" xfId="0" quotePrefix="1" applyFont="1" applyAlignment="1">
      <alignment horizontal="left"/>
    </xf>
    <xf numFmtId="10" fontId="1" fillId="0" borderId="0" xfId="3" applyNumberFormat="1" applyFont="1" applyBorder="1" applyAlignment="1">
      <alignment horizontal="left"/>
    </xf>
    <xf numFmtId="37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 applyProtection="1">
      <alignment horizontal="center"/>
    </xf>
    <xf numFmtId="37" fontId="1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A30D-42E6-446A-8F5E-924CE81B4BFF}">
  <dimension ref="A1:C20"/>
  <sheetViews>
    <sheetView tabSelected="1" view="pageBreakPreview" zoomScale="80" zoomScaleNormal="100" zoomScaleSheetLayoutView="80" workbookViewId="0">
      <selection sqref="A1:C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67" t="s">
        <v>0</v>
      </c>
      <c r="B1" s="67"/>
      <c r="C1" s="67"/>
    </row>
    <row r="2" spans="1:3">
      <c r="A2" s="67" t="s">
        <v>1</v>
      </c>
      <c r="B2" s="67"/>
      <c r="C2" s="67"/>
    </row>
    <row r="3" spans="1:3">
      <c r="A3" s="68" t="s">
        <v>2</v>
      </c>
      <c r="B3" s="69"/>
      <c r="C3" s="69"/>
    </row>
    <row r="4" spans="1:3">
      <c r="A4" s="68" t="s">
        <v>3</v>
      </c>
      <c r="B4" s="69"/>
      <c r="C4" s="69"/>
    </row>
    <row r="5" spans="1:3">
      <c r="A5" s="1"/>
      <c r="B5" s="1"/>
      <c r="C5" s="1"/>
    </row>
    <row r="6" spans="1:3">
      <c r="A6" s="1"/>
      <c r="B6" s="1"/>
      <c r="C6" s="1"/>
    </row>
    <row r="8" spans="1:3">
      <c r="A8" s="2" t="s">
        <v>4</v>
      </c>
      <c r="B8" s="2" t="s">
        <v>5</v>
      </c>
      <c r="C8" s="2" t="s">
        <v>6</v>
      </c>
    </row>
    <row r="10" spans="1:3">
      <c r="A10" s="3" t="s">
        <v>7</v>
      </c>
      <c r="B10" s="4" t="s">
        <v>8</v>
      </c>
      <c r="C10" s="5" t="s">
        <v>9</v>
      </c>
    </row>
    <row r="11" spans="1:3">
      <c r="A11" s="3" t="s">
        <v>10</v>
      </c>
      <c r="B11" s="4" t="s">
        <v>11</v>
      </c>
      <c r="C11" s="5" t="s">
        <v>12</v>
      </c>
    </row>
    <row r="12" spans="1:3">
      <c r="A12" s="3" t="s">
        <v>13</v>
      </c>
      <c r="B12" s="4" t="s">
        <v>14</v>
      </c>
      <c r="C12" s="5" t="s">
        <v>15</v>
      </c>
    </row>
    <row r="13" spans="1:3">
      <c r="A13" s="3" t="s">
        <v>16</v>
      </c>
      <c r="B13" s="4" t="s">
        <v>17</v>
      </c>
      <c r="C13" s="5" t="s">
        <v>18</v>
      </c>
    </row>
    <row r="14" spans="1:3">
      <c r="A14" s="3" t="s">
        <v>19</v>
      </c>
      <c r="B14" s="4" t="s">
        <v>20</v>
      </c>
      <c r="C14" s="5" t="s">
        <v>21</v>
      </c>
    </row>
    <row r="15" spans="1:3">
      <c r="A15" s="3" t="s">
        <v>22</v>
      </c>
      <c r="B15" s="4" t="s">
        <v>23</v>
      </c>
      <c r="C15" s="5" t="s">
        <v>24</v>
      </c>
    </row>
    <row r="16" spans="1:3">
      <c r="A16" s="3" t="s">
        <v>25</v>
      </c>
      <c r="B16" s="4" t="s">
        <v>26</v>
      </c>
      <c r="C16" s="5" t="s">
        <v>27</v>
      </c>
    </row>
    <row r="17" spans="1:3">
      <c r="A17" s="3" t="s">
        <v>28</v>
      </c>
      <c r="B17" s="4" t="s">
        <v>29</v>
      </c>
      <c r="C17" s="5" t="s">
        <v>30</v>
      </c>
    </row>
    <row r="18" spans="1:3">
      <c r="A18" s="3" t="s">
        <v>31</v>
      </c>
      <c r="B18" s="4" t="s">
        <v>32</v>
      </c>
      <c r="C18" s="5" t="s">
        <v>33</v>
      </c>
    </row>
    <row r="19" spans="1:3">
      <c r="A19" s="3" t="s">
        <v>34</v>
      </c>
      <c r="B19" s="4" t="s">
        <v>35</v>
      </c>
      <c r="C19" s="5" t="s">
        <v>36</v>
      </c>
    </row>
    <row r="20" spans="1:3">
      <c r="A20" s="3" t="s">
        <v>37</v>
      </c>
      <c r="B20" s="4" t="s">
        <v>38</v>
      </c>
      <c r="C20" s="5" t="s">
        <v>39</v>
      </c>
    </row>
  </sheetData>
  <mergeCells count="4">
    <mergeCell ref="A1:C1"/>
    <mergeCell ref="A2:C2"/>
    <mergeCell ref="A3:C3"/>
    <mergeCell ref="A4:C4"/>
  </mergeCells>
  <hyperlinks>
    <hyperlink ref="B10" location="'Cover A'!A1" display="Summary" xr:uid="{4CAA77B2-FBF2-44E6-922C-E9CC68598A01}"/>
    <hyperlink ref="B11" location="'Cover B'!A1" display="Rate Base" xr:uid="{286A35EF-2537-4BE4-90DB-AB7F36F55049}"/>
    <hyperlink ref="B12" location="'Cover C'!A1" display="Operating Income (Revenues &amp; Expenses)" xr:uid="{9C89391B-C65C-490C-9BAF-EA06B9B5C8C6}"/>
    <hyperlink ref="B13" location="'Cover D'!A1" display="Adjustments to Operating Income by Account" xr:uid="{DDF43508-03B2-40B7-AAE7-C9FED3DFCC3E}"/>
    <hyperlink ref="B14" location="'Cover E'!A1" display="Income Tax Calculation" xr:uid="{0B7EED3A-B265-436B-8F0B-E4BE361950CF}"/>
    <hyperlink ref="B15" location="'Cover F'!A1" display="Rule F Compliance Adjustments" xr:uid="{6452E012-26EC-4157-9E83-932FA296D52E}"/>
    <hyperlink ref="B16" location="G.1!A1" display="Payroll Analysis" xr:uid="{F7941C0A-0BA9-4892-BDEE-04EE90B724C8}"/>
    <hyperlink ref="B17" location="H.1!A1" display="Gross Revenue Conversion Factor" xr:uid="{7E2F0FE6-A68D-4C5A-BE2B-C24E5BC23DEA}"/>
    <hyperlink ref="B18" location="I.1!A1" display="Comparative Income Statements" xr:uid="{6985E8CB-D4C9-4EC8-95BF-6812931AD067}"/>
    <hyperlink ref="B19" location="'J-1 Base'!A1" display="Cost of Capital" xr:uid="{73FA6775-41CA-4584-AF0A-CB5C97768EF5}"/>
    <hyperlink ref="B20" location="K!A1" display="Comparative Financial Data" xr:uid="{B90F679D-9DC2-4CCC-950F-3B0BC46B0B35}"/>
  </hyperlinks>
  <pageMargins left="0.91" right="0.75" top="1" bottom="1" header="0.5" footer="0.5"/>
  <pageSetup scale="92" orientation="portrait" r:id="rId1"/>
  <headerFooter alignWithMargins="0">
    <oddHeader>&amp;RCASE NO. 2021-00214
FR_16(8)(a) 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3867-459F-4F1F-B983-A73042C2711C}">
  <sheetPr>
    <pageSetUpPr fitToPage="1"/>
  </sheetPr>
  <dimension ref="A1:K31"/>
  <sheetViews>
    <sheetView view="pageBreakPreview" zoomScale="80" zoomScaleNormal="100" zoomScaleSheetLayoutView="80" workbookViewId="0">
      <selection sqref="A1:I1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67" t="str">
        <f>'Table of Contents'!A1:C1</f>
        <v>Atmos Energy Corporation, Kentucky/Mid-States Division</v>
      </c>
      <c r="B1" s="67"/>
      <c r="C1" s="67"/>
      <c r="D1" s="67"/>
      <c r="E1" s="67"/>
      <c r="F1" s="67"/>
      <c r="G1" s="67"/>
      <c r="H1" s="67"/>
      <c r="I1" s="67"/>
    </row>
    <row r="2" spans="1:10">
      <c r="A2" s="67" t="str">
        <f>'Table of Contents'!A2:C2</f>
        <v>Kentucky Jurisdiction Case No. 2021-00214</v>
      </c>
      <c r="B2" s="67"/>
      <c r="C2" s="67"/>
      <c r="D2" s="67"/>
      <c r="E2" s="67"/>
      <c r="F2" s="67"/>
      <c r="G2" s="67"/>
      <c r="H2" s="67"/>
      <c r="I2" s="67"/>
    </row>
    <row r="3" spans="1:10">
      <c r="A3" s="67" t="str">
        <f>'Table of Contents'!A3:C3</f>
        <v>Base Period: Twelve Months Ended September 30, 2021</v>
      </c>
      <c r="B3" s="67"/>
      <c r="C3" s="67"/>
      <c r="D3" s="67"/>
      <c r="E3" s="67"/>
      <c r="F3" s="67"/>
      <c r="G3" s="67"/>
      <c r="H3" s="67"/>
      <c r="I3" s="67"/>
    </row>
    <row r="4" spans="1:10">
      <c r="A4" s="67" t="str">
        <f>'Table of Contents'!A4:C4</f>
        <v>Forecasted Test Period: Twelve Months Ended December 31, 2022</v>
      </c>
      <c r="B4" s="67"/>
      <c r="C4" s="67"/>
      <c r="D4" s="67"/>
      <c r="E4" s="67"/>
      <c r="F4" s="67"/>
      <c r="G4" s="67"/>
      <c r="H4" s="67"/>
      <c r="I4" s="67"/>
    </row>
    <row r="6" spans="1:10" ht="15.75">
      <c r="A6" s="70" t="s">
        <v>40</v>
      </c>
      <c r="B6" s="70"/>
      <c r="C6" s="70"/>
      <c r="D6" s="70"/>
      <c r="E6" s="70"/>
      <c r="F6" s="70"/>
      <c r="G6" s="70"/>
      <c r="H6" s="70"/>
      <c r="I6" s="70"/>
    </row>
    <row r="7" spans="1:10" ht="15.75">
      <c r="A7" s="6"/>
      <c r="B7" s="6"/>
      <c r="C7" s="6"/>
      <c r="D7" s="6"/>
      <c r="E7" s="6"/>
      <c r="F7" s="6"/>
      <c r="G7" s="6"/>
      <c r="H7" s="6"/>
      <c r="I7" s="6"/>
    </row>
    <row r="8" spans="1:10">
      <c r="C8" s="7"/>
      <c r="D8" s="2" t="s">
        <v>41</v>
      </c>
      <c r="E8" s="7"/>
      <c r="G8" s="7"/>
      <c r="H8" s="2" t="s">
        <v>42</v>
      </c>
      <c r="I8" s="7"/>
    </row>
    <row r="9" spans="1:10">
      <c r="C9" s="8" t="s">
        <v>43</v>
      </c>
      <c r="D9" s="8" t="s">
        <v>44</v>
      </c>
      <c r="E9" s="3" t="s">
        <v>45</v>
      </c>
      <c r="F9" s="3"/>
      <c r="G9" s="8" t="s">
        <v>43</v>
      </c>
      <c r="H9" s="8" t="s">
        <v>44</v>
      </c>
      <c r="I9" s="3" t="s">
        <v>45</v>
      </c>
    </row>
    <row r="10" spans="1:10">
      <c r="A10" s="7" t="s">
        <v>46</v>
      </c>
      <c r="B10" s="2" t="s">
        <v>5</v>
      </c>
      <c r="C10" s="9" t="s">
        <v>47</v>
      </c>
      <c r="D10" s="2" t="s">
        <v>48</v>
      </c>
      <c r="E10" s="2" t="s">
        <v>49</v>
      </c>
      <c r="F10" s="3"/>
      <c r="G10" s="9" t="s">
        <v>47</v>
      </c>
      <c r="H10" s="2" t="s">
        <v>48</v>
      </c>
      <c r="I10" s="2" t="s">
        <v>49</v>
      </c>
    </row>
    <row r="11" spans="1:10">
      <c r="C11" s="8"/>
      <c r="D11" s="8"/>
    </row>
    <row r="12" spans="1:10" ht="15.75">
      <c r="B12" s="10" t="s">
        <v>50</v>
      </c>
      <c r="C12" s="8"/>
      <c r="D12" s="8"/>
    </row>
    <row r="13" spans="1:10" ht="15.75">
      <c r="A13" s="3">
        <v>1</v>
      </c>
      <c r="B13" s="11" t="s">
        <v>51</v>
      </c>
      <c r="I13" s="12"/>
    </row>
    <row r="14" spans="1:10">
      <c r="A14" s="3">
        <f>A13+1</f>
        <v>2</v>
      </c>
      <c r="B14" s="13" t="s">
        <v>52</v>
      </c>
      <c r="C14" s="14">
        <v>9.8599999999999993E-2</v>
      </c>
      <c r="D14" s="14">
        <v>0.50419999999999998</v>
      </c>
      <c r="E14" s="14">
        <f>C14*D14</f>
        <v>4.9714119999999994E-2</v>
      </c>
      <c r="F14" s="15"/>
      <c r="G14" s="14">
        <v>9.8599999999999993E-2</v>
      </c>
      <c r="H14" s="14">
        <v>0.50419999999999998</v>
      </c>
      <c r="I14" s="16">
        <f>G14*H14</f>
        <v>4.9714119999999994E-2</v>
      </c>
      <c r="J14" s="17"/>
    </row>
    <row r="15" spans="1:10">
      <c r="A15" s="3">
        <f t="shared" ref="A15:A31" si="0">A14+1</f>
        <v>3</v>
      </c>
      <c r="B15" s="13" t="s">
        <v>53</v>
      </c>
      <c r="C15" s="14">
        <v>0.11020000000000001</v>
      </c>
      <c r="D15" s="14">
        <v>0.50429999999999997</v>
      </c>
      <c r="E15" s="14">
        <f>C15*D15</f>
        <v>5.5573860000000003E-2</v>
      </c>
      <c r="F15" s="15"/>
      <c r="G15" s="14">
        <v>0.11020000000000001</v>
      </c>
      <c r="H15" s="14">
        <v>0.50429999999999997</v>
      </c>
      <c r="I15" s="16">
        <f>G15*H15</f>
        <v>5.5573860000000003E-2</v>
      </c>
      <c r="J15" s="17"/>
    </row>
    <row r="16" spans="1:10" ht="15.75">
      <c r="A16" s="3">
        <f t="shared" si="0"/>
        <v>4</v>
      </c>
      <c r="B16" s="11" t="s">
        <v>54</v>
      </c>
      <c r="C16" s="3"/>
      <c r="D16" s="3"/>
      <c r="E16" s="15"/>
      <c r="F16" s="15"/>
      <c r="G16" s="3"/>
      <c r="H16" s="3"/>
      <c r="I16" s="12"/>
    </row>
    <row r="17" spans="1:11">
      <c r="A17" s="3">
        <f t="shared" si="0"/>
        <v>5</v>
      </c>
      <c r="B17" s="13" t="s">
        <v>55</v>
      </c>
      <c r="C17" s="18">
        <v>1</v>
      </c>
      <c r="D17" s="14">
        <v>0.50419999999999998</v>
      </c>
      <c r="E17" s="14">
        <f>C17*D17</f>
        <v>0.50419999999999998</v>
      </c>
      <c r="F17" s="15"/>
      <c r="G17" s="18">
        <v>1</v>
      </c>
      <c r="H17" s="14">
        <v>0.50419999999999998</v>
      </c>
      <c r="I17" s="16">
        <f>G17*H17</f>
        <v>0.50419999999999998</v>
      </c>
      <c r="J17" s="17"/>
    </row>
    <row r="18" spans="1:11">
      <c r="A18" s="3">
        <f t="shared" si="0"/>
        <v>6</v>
      </c>
      <c r="C18" s="3"/>
      <c r="D18" s="3"/>
      <c r="E18" s="3"/>
      <c r="F18" s="3"/>
      <c r="G18" s="3"/>
      <c r="H18" s="3"/>
      <c r="I18" s="3"/>
    </row>
    <row r="19" spans="1:11">
      <c r="A19" s="3">
        <f t="shared" si="0"/>
        <v>7</v>
      </c>
      <c r="B19" s="13"/>
      <c r="C19" s="3"/>
      <c r="D19" s="3"/>
      <c r="E19" s="3"/>
      <c r="F19" s="3"/>
      <c r="G19" s="3"/>
      <c r="H19" s="3"/>
      <c r="I19" s="3"/>
    </row>
    <row r="20" spans="1:11" ht="15.75">
      <c r="A20" s="3">
        <f t="shared" si="0"/>
        <v>8</v>
      </c>
      <c r="B20" s="19" t="s">
        <v>56</v>
      </c>
      <c r="C20" s="3"/>
      <c r="D20" s="3"/>
      <c r="E20" s="14">
        <v>1.559576E-2</v>
      </c>
      <c r="F20" s="3"/>
      <c r="G20" s="3"/>
      <c r="H20" s="3"/>
      <c r="I20" s="16">
        <f>E20</f>
        <v>1.559576E-2</v>
      </c>
    </row>
    <row r="21" spans="1:11" ht="15.75">
      <c r="A21" s="3">
        <f t="shared" si="0"/>
        <v>9</v>
      </c>
      <c r="B21" s="19" t="s">
        <v>57</v>
      </c>
      <c r="C21" s="3"/>
      <c r="D21" s="3"/>
      <c r="E21" s="14">
        <v>2.4788790000000002E-2</v>
      </c>
      <c r="F21" s="3"/>
      <c r="G21" s="3"/>
      <c r="H21" s="3"/>
      <c r="I21" s="16">
        <f>E21</f>
        <v>2.4788790000000002E-2</v>
      </c>
    </row>
    <row r="22" spans="1:11" ht="15.75">
      <c r="A22" s="3">
        <f t="shared" si="0"/>
        <v>10</v>
      </c>
      <c r="B22" s="19" t="s">
        <v>58</v>
      </c>
      <c r="C22" s="3"/>
      <c r="D22" s="3"/>
      <c r="E22" s="14">
        <v>6.106367E-2</v>
      </c>
      <c r="F22" s="3"/>
      <c r="G22" s="3"/>
      <c r="H22" s="3"/>
      <c r="I22" s="16">
        <f>E22</f>
        <v>6.106367E-2</v>
      </c>
    </row>
    <row r="23" spans="1:11" ht="15.75">
      <c r="A23" s="3">
        <f t="shared" si="0"/>
        <v>11</v>
      </c>
      <c r="B23" s="19" t="s">
        <v>59</v>
      </c>
      <c r="C23" s="3"/>
      <c r="D23" s="3"/>
      <c r="E23" s="14">
        <v>4.6370689999999999E-2</v>
      </c>
      <c r="F23" s="3"/>
      <c r="G23" s="3"/>
      <c r="H23" s="3"/>
      <c r="I23" s="12"/>
    </row>
    <row r="24" spans="1:11">
      <c r="A24" s="3">
        <f t="shared" si="0"/>
        <v>12</v>
      </c>
      <c r="B24" s="13"/>
      <c r="C24" s="3"/>
      <c r="D24" s="3"/>
      <c r="E24" s="3"/>
      <c r="F24" s="3"/>
      <c r="G24" s="3"/>
      <c r="H24" s="3"/>
      <c r="I24" s="3"/>
    </row>
    <row r="25" spans="1:11" ht="15.75">
      <c r="A25" s="3">
        <f t="shared" si="0"/>
        <v>13</v>
      </c>
      <c r="B25" s="19" t="s">
        <v>60</v>
      </c>
      <c r="C25" s="3"/>
      <c r="D25" s="3"/>
      <c r="E25" s="14">
        <f>ROUND(0.05+0.21*(1-0.05),5)</f>
        <v>0.2495</v>
      </c>
      <c r="F25" s="3"/>
      <c r="G25" s="3"/>
      <c r="H25" s="3"/>
      <c r="I25" s="3"/>
      <c r="J25" s="17"/>
      <c r="K25" s="20"/>
    </row>
    <row r="26" spans="1:11">
      <c r="A26" s="3">
        <f t="shared" si="0"/>
        <v>14</v>
      </c>
      <c r="B26" s="21"/>
      <c r="C26" s="3"/>
      <c r="D26" s="3"/>
      <c r="E26" s="15"/>
      <c r="F26" s="3"/>
      <c r="G26" s="3"/>
      <c r="H26" s="3"/>
      <c r="I26" s="3"/>
    </row>
    <row r="27" spans="1:11" ht="15.75">
      <c r="A27" s="3">
        <f t="shared" si="0"/>
        <v>15</v>
      </c>
      <c r="B27" s="19" t="s">
        <v>61</v>
      </c>
      <c r="C27" s="3"/>
      <c r="D27" s="3"/>
      <c r="E27" s="15">
        <v>0.10349999999999999</v>
      </c>
      <c r="F27" s="22"/>
      <c r="G27" s="3"/>
      <c r="H27" s="3"/>
      <c r="I27" s="3"/>
    </row>
    <row r="28" spans="1:11">
      <c r="A28" s="3">
        <f t="shared" si="0"/>
        <v>16</v>
      </c>
      <c r="B28" s="21"/>
      <c r="C28" s="3"/>
      <c r="D28" s="3"/>
      <c r="E28" s="3"/>
      <c r="F28" s="3"/>
      <c r="G28" s="3"/>
      <c r="H28" s="3"/>
      <c r="I28" s="3"/>
    </row>
    <row r="29" spans="1:11" ht="15.75">
      <c r="A29" s="3">
        <f t="shared" si="0"/>
        <v>17</v>
      </c>
      <c r="B29" s="19" t="s">
        <v>62</v>
      </c>
      <c r="C29" s="3"/>
      <c r="D29" s="3"/>
      <c r="E29" s="14">
        <v>0.25169999999999998</v>
      </c>
      <c r="F29" s="3"/>
      <c r="G29" s="3"/>
      <c r="H29" s="3"/>
      <c r="I29" s="3"/>
    </row>
    <row r="30" spans="1:11">
      <c r="A30" s="3">
        <f t="shared" si="0"/>
        <v>18</v>
      </c>
      <c r="B30" s="21"/>
      <c r="C30" s="3"/>
      <c r="D30" s="3"/>
      <c r="E30" s="3"/>
      <c r="F30" s="3"/>
      <c r="G30" s="3"/>
      <c r="H30" s="3"/>
      <c r="I30" s="3"/>
    </row>
    <row r="31" spans="1:11" ht="15.75">
      <c r="A31" s="3">
        <f t="shared" si="0"/>
        <v>19</v>
      </c>
      <c r="B31" s="19" t="s">
        <v>63</v>
      </c>
      <c r="C31" s="3"/>
      <c r="D31" s="3"/>
      <c r="E31" s="16">
        <v>0.04</v>
      </c>
      <c r="F31" s="12"/>
      <c r="G31" s="12"/>
      <c r="H31" s="12"/>
      <c r="I31" s="12"/>
    </row>
  </sheetData>
  <mergeCells count="5">
    <mergeCell ref="A1:I1"/>
    <mergeCell ref="A2:I2"/>
    <mergeCell ref="A3:I3"/>
    <mergeCell ref="A4:I4"/>
    <mergeCell ref="A6:I6"/>
  </mergeCells>
  <pageMargins left="0.83" right="0.75" top="0.74" bottom="0.75" header="0.5" footer="0.19"/>
  <pageSetup scale="91" orientation="landscape" r:id="rId1"/>
  <headerFooter alignWithMargins="0">
    <oddHeader>&amp;RCASE NO. 2021-00214
FR_16(8)(a) 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C115-6A65-4F0B-96F2-4D51BE486439}">
  <dimension ref="A1:C16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67" t="str">
        <f>'Table of Contents'!A1:C1</f>
        <v>Atmos Energy Corporation, Kentucky/Mid-States Division</v>
      </c>
      <c r="B1" s="67"/>
      <c r="C1" s="67"/>
    </row>
    <row r="2" spans="1:3">
      <c r="A2" s="67" t="str">
        <f>'Table of Contents'!A2:C2</f>
        <v>Kentucky Jurisdiction Case No. 2021-00214</v>
      </c>
      <c r="B2" s="67"/>
      <c r="C2" s="67"/>
    </row>
    <row r="3" spans="1:3">
      <c r="A3" s="67" t="str">
        <f>'Table of Contents'!A3:C3</f>
        <v>Base Period: Twelve Months Ended September 30, 2021</v>
      </c>
      <c r="B3" s="67"/>
      <c r="C3" s="67"/>
    </row>
    <row r="4" spans="1:3">
      <c r="A4" s="67" t="str">
        <f>'Table of Contents'!A4:C4</f>
        <v>Forecasted Test Period: Twelve Months Ended December 31, 2022</v>
      </c>
      <c r="B4" s="67"/>
      <c r="C4" s="67"/>
    </row>
    <row r="14" spans="1:3" ht="15.75">
      <c r="A14" s="23" t="s">
        <v>4</v>
      </c>
      <c r="B14" s="23" t="s">
        <v>64</v>
      </c>
      <c r="C14" s="23" t="s">
        <v>5</v>
      </c>
    </row>
    <row r="15" spans="1:3">
      <c r="A15" s="24"/>
      <c r="B15" s="21"/>
      <c r="C15" s="21"/>
    </row>
    <row r="16" spans="1:3">
      <c r="A16" s="24" t="s">
        <v>7</v>
      </c>
      <c r="B16" s="24">
        <v>1</v>
      </c>
      <c r="C16" s="24" t="s">
        <v>65</v>
      </c>
    </row>
  </sheetData>
  <mergeCells count="4">
    <mergeCell ref="A1:C1"/>
    <mergeCell ref="A2:C2"/>
    <mergeCell ref="A3:C3"/>
    <mergeCell ref="A4:C4"/>
  </mergeCells>
  <printOptions horizontalCentered="1"/>
  <pageMargins left="0.75" right="0.75" top="1" bottom="1" header="0.5" footer="0.5"/>
  <pageSetup orientation="portrait" r:id="rId1"/>
  <headerFooter alignWithMargins="0">
    <oddHeader>&amp;RCASE NO. 2021-00214
FR_16(8)(a) 
ATTACHMENT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769C-EA32-4F4D-9735-F30DEBCEFD37}">
  <sheetPr syncVertical="1" syncRef="A1" transitionEvaluation="1" transitionEntry="1">
    <pageSetUpPr fitToPage="1"/>
  </sheetPr>
  <dimension ref="A1:Q51"/>
  <sheetViews>
    <sheetView view="pageBreakPreview" zoomScale="80" zoomScaleNormal="80" zoomScaleSheetLayoutView="80" workbookViewId="0">
      <selection sqref="A1:G1"/>
    </sheetView>
  </sheetViews>
  <sheetFormatPr defaultColWidth="9.6640625" defaultRowHeight="15"/>
  <cols>
    <col min="1" max="1" width="4.6640625" style="21" customWidth="1"/>
    <col min="2" max="2" width="40" style="21" customWidth="1"/>
    <col min="3" max="3" width="20.5546875" style="21" customWidth="1"/>
    <col min="4" max="4" width="1.77734375" style="21" customWidth="1"/>
    <col min="5" max="5" width="16" style="21" bestFit="1" customWidth="1"/>
    <col min="6" max="6" width="3" style="21" customWidth="1"/>
    <col min="7" max="7" width="17.33203125" style="21" bestFit="1" customWidth="1"/>
    <col min="8" max="8" width="3" style="21" customWidth="1"/>
    <col min="9" max="9" width="2.109375" style="21" customWidth="1"/>
    <col min="10" max="10" width="11.77734375" style="21" customWidth="1"/>
    <col min="11" max="11" width="2.21875" style="21" customWidth="1"/>
    <col min="12" max="12" width="12.44140625" style="21" customWidth="1"/>
    <col min="13" max="13" width="5.6640625" style="21" customWidth="1"/>
    <col min="14" max="14" width="11.44140625" style="21" customWidth="1"/>
    <col min="15" max="15" width="1.77734375" style="21" customWidth="1"/>
    <col min="16" max="16" width="12" style="21" customWidth="1"/>
    <col min="17" max="17" width="15.6640625" style="21" customWidth="1"/>
    <col min="18" max="18" width="18.6640625" style="21" customWidth="1"/>
    <col min="19" max="19" width="11.6640625" style="21" customWidth="1"/>
    <col min="20" max="20" width="9.6640625" style="21"/>
    <col min="21" max="21" width="23.6640625" style="21" customWidth="1"/>
    <col min="22" max="22" width="14.6640625" style="21" customWidth="1"/>
    <col min="23" max="23" width="18.6640625" style="21" customWidth="1"/>
    <col min="24" max="24" width="13.6640625" style="21" customWidth="1"/>
    <col min="25" max="25" width="29.6640625" style="21" customWidth="1"/>
    <col min="26" max="26" width="9.6640625" style="21"/>
    <col min="27" max="27" width="14.6640625" style="21" customWidth="1"/>
    <col min="28" max="28" width="13.6640625" style="21" customWidth="1"/>
    <col min="29" max="29" width="11.6640625" style="21" customWidth="1"/>
    <col min="30" max="30" width="9.6640625" style="21"/>
    <col min="31" max="31" width="4.6640625" style="21" customWidth="1"/>
    <col min="32" max="32" width="48.6640625" style="21" customWidth="1"/>
    <col min="33" max="33" width="9.6640625" style="21"/>
    <col min="34" max="37" width="10.6640625" style="21" customWidth="1"/>
    <col min="38" max="39" width="9.6640625" style="21"/>
    <col min="40" max="40" width="4.6640625" style="21" customWidth="1"/>
    <col min="41" max="41" width="50.6640625" style="21" customWidth="1"/>
    <col min="42" max="42" width="9.6640625" style="21"/>
    <col min="43" max="43" width="11.6640625" style="21" customWidth="1"/>
    <col min="44" max="44" width="9.6640625" style="21"/>
    <col min="45" max="46" width="4.6640625" style="21" customWidth="1"/>
    <col min="47" max="47" width="40.6640625" style="21" customWidth="1"/>
    <col min="48" max="48" width="1.6640625" style="21" customWidth="1"/>
    <col min="49" max="52" width="11.6640625" style="21" customWidth="1"/>
    <col min="53" max="54" width="9.6640625" style="21"/>
    <col min="55" max="55" width="4.6640625" style="21" customWidth="1"/>
    <col min="56" max="56" width="30.6640625" style="21" customWidth="1"/>
    <col min="57" max="65" width="9.6640625" style="21"/>
    <col min="66" max="66" width="14.6640625" style="21" customWidth="1"/>
    <col min="67" max="68" width="9.6640625" style="21"/>
    <col min="69" max="69" width="12.6640625" style="21" customWidth="1"/>
    <col min="70" max="70" width="10.6640625" style="21" customWidth="1"/>
    <col min="71" max="16384" width="9.6640625" style="21"/>
  </cols>
  <sheetData>
    <row r="1" spans="1:16">
      <c r="A1" s="71" t="str">
        <f>'Table of Contents'!A1:C1</f>
        <v>Atmos Energy Corporation, Kentucky/Mid-States Division</v>
      </c>
      <c r="B1" s="71"/>
      <c r="C1" s="71"/>
      <c r="D1" s="71"/>
      <c r="E1" s="71"/>
      <c r="F1" s="71"/>
      <c r="G1" s="71"/>
      <c r="H1" s="25"/>
    </row>
    <row r="2" spans="1:16">
      <c r="A2" s="71" t="str">
        <f>'Table of Contents'!A2:C2</f>
        <v>Kentucky Jurisdiction Case No. 2021-00214</v>
      </c>
      <c r="B2" s="71"/>
      <c r="C2" s="71"/>
      <c r="D2" s="71"/>
      <c r="E2" s="71"/>
      <c r="F2" s="71"/>
      <c r="G2" s="71"/>
      <c r="H2" s="25"/>
    </row>
    <row r="3" spans="1:16">
      <c r="A3" s="72" t="s">
        <v>65</v>
      </c>
      <c r="B3" s="72"/>
      <c r="C3" s="72"/>
      <c r="D3" s="72"/>
      <c r="E3" s="72"/>
      <c r="F3" s="72"/>
      <c r="G3" s="72"/>
      <c r="H3" s="25"/>
    </row>
    <row r="4" spans="1:16">
      <c r="A4" s="71" t="str">
        <f>'Table of Contents'!A4:C4</f>
        <v>Forecasted Test Period: Twelve Months Ended December 31, 2022</v>
      </c>
      <c r="B4" s="71"/>
      <c r="C4" s="71"/>
      <c r="D4" s="71"/>
      <c r="E4" s="71"/>
      <c r="F4" s="71"/>
      <c r="G4" s="71"/>
      <c r="H4" s="25"/>
    </row>
    <row r="5" spans="1:16">
      <c r="A5" s="26"/>
      <c r="B5" s="25"/>
      <c r="C5" s="25"/>
      <c r="D5" s="25"/>
      <c r="E5" s="25"/>
      <c r="F5" s="25"/>
      <c r="G5" s="25"/>
      <c r="H5" s="25"/>
    </row>
    <row r="6" spans="1:16">
      <c r="D6" s="27"/>
      <c r="E6" s="27"/>
      <c r="F6" s="27"/>
    </row>
    <row r="7" spans="1:16">
      <c r="A7" s="28" t="s">
        <v>66</v>
      </c>
      <c r="G7" s="29" t="s">
        <v>9</v>
      </c>
      <c r="H7" s="28"/>
      <c r="I7" s="30"/>
    </row>
    <row r="8" spans="1:16">
      <c r="A8" s="28" t="s">
        <v>67</v>
      </c>
      <c r="G8" s="31" t="s">
        <v>68</v>
      </c>
      <c r="H8" s="28"/>
      <c r="I8" s="30"/>
    </row>
    <row r="9" spans="1:16">
      <c r="A9" s="32" t="s">
        <v>69</v>
      </c>
      <c r="B9" s="33"/>
      <c r="C9" s="33"/>
      <c r="D9" s="34"/>
      <c r="E9" s="34"/>
      <c r="F9" s="34"/>
      <c r="G9" s="35" t="s">
        <v>70</v>
      </c>
      <c r="H9" s="28"/>
      <c r="I9" s="30"/>
    </row>
    <row r="10" spans="1:16">
      <c r="D10" s="36"/>
      <c r="E10" s="37" t="s">
        <v>71</v>
      </c>
      <c r="F10" s="36"/>
      <c r="G10" s="37" t="s">
        <v>72</v>
      </c>
      <c r="I10" s="30"/>
    </row>
    <row r="11" spans="1:16">
      <c r="C11" s="37" t="s">
        <v>73</v>
      </c>
      <c r="D11" s="36"/>
      <c r="E11" s="37" t="s">
        <v>74</v>
      </c>
      <c r="F11" s="36"/>
      <c r="G11" s="37" t="s">
        <v>74</v>
      </c>
      <c r="I11" s="30"/>
    </row>
    <row r="12" spans="1:16">
      <c r="A12" s="37" t="s">
        <v>75</v>
      </c>
      <c r="C12" s="37" t="s">
        <v>4</v>
      </c>
      <c r="D12" s="36"/>
      <c r="E12" s="37" t="s">
        <v>76</v>
      </c>
      <c r="F12" s="36"/>
      <c r="G12" s="37" t="s">
        <v>76</v>
      </c>
      <c r="I12" s="30"/>
      <c r="J12" s="38"/>
      <c r="K12" s="39"/>
      <c r="L12" s="38"/>
      <c r="M12" s="38"/>
      <c r="N12" s="38"/>
      <c r="O12" s="38"/>
      <c r="P12" s="38"/>
    </row>
    <row r="13" spans="1:16">
      <c r="A13" s="40" t="s">
        <v>77</v>
      </c>
      <c r="B13" s="40" t="s">
        <v>5</v>
      </c>
      <c r="C13" s="40" t="s">
        <v>78</v>
      </c>
      <c r="D13" s="34"/>
      <c r="E13" s="40" t="s">
        <v>79</v>
      </c>
      <c r="F13" s="34"/>
      <c r="G13" s="40" t="s">
        <v>79</v>
      </c>
      <c r="I13" s="30"/>
      <c r="J13" s="38"/>
      <c r="K13" s="38"/>
      <c r="L13" s="38"/>
      <c r="M13" s="38"/>
      <c r="N13" s="38"/>
      <c r="O13" s="38"/>
      <c r="P13" s="38"/>
    </row>
    <row r="14" spans="1:16">
      <c r="B14" s="41" t="s">
        <v>80</v>
      </c>
      <c r="C14" s="41" t="s">
        <v>81</v>
      </c>
      <c r="D14" s="36"/>
      <c r="E14" s="41" t="s">
        <v>82</v>
      </c>
      <c r="F14" s="36"/>
      <c r="G14" s="41" t="s">
        <v>83</v>
      </c>
      <c r="I14" s="30"/>
      <c r="J14" s="42"/>
      <c r="K14" s="43"/>
      <c r="L14" s="42"/>
      <c r="M14" s="38"/>
      <c r="N14" s="42"/>
      <c r="O14" s="43"/>
      <c r="P14" s="42"/>
    </row>
    <row r="15" spans="1:16">
      <c r="D15" s="36"/>
      <c r="E15" s="36"/>
      <c r="F15" s="36"/>
      <c r="G15" s="44"/>
      <c r="H15" s="44"/>
      <c r="I15" s="45"/>
      <c r="J15" s="38"/>
      <c r="K15" s="38"/>
      <c r="L15" s="38"/>
      <c r="M15" s="38"/>
      <c r="N15" s="38"/>
      <c r="O15" s="38"/>
      <c r="P15" s="38"/>
    </row>
    <row r="16" spans="1:16">
      <c r="A16" s="37">
        <v>1</v>
      </c>
      <c r="B16" s="28" t="s">
        <v>11</v>
      </c>
      <c r="C16" s="37" t="s">
        <v>84</v>
      </c>
      <c r="E16" s="46">
        <v>547733497.68499041</v>
      </c>
      <c r="G16" s="47">
        <v>596130007.08261716</v>
      </c>
      <c r="H16" s="44"/>
      <c r="I16" s="30"/>
      <c r="J16" s="38"/>
      <c r="K16" s="38"/>
      <c r="L16" s="38"/>
      <c r="M16" s="38"/>
      <c r="N16" s="38"/>
      <c r="O16" s="38"/>
      <c r="P16" s="38"/>
    </row>
    <row r="17" spans="1:17">
      <c r="G17" s="44"/>
      <c r="H17" s="44"/>
      <c r="I17" s="30"/>
      <c r="J17" s="38"/>
      <c r="K17" s="38"/>
      <c r="L17" s="38"/>
      <c r="M17" s="38"/>
      <c r="N17" s="38"/>
      <c r="O17" s="38"/>
      <c r="P17" s="38"/>
    </row>
    <row r="18" spans="1:17">
      <c r="A18" s="37">
        <v>2</v>
      </c>
      <c r="B18" s="28" t="s">
        <v>85</v>
      </c>
      <c r="C18" s="37" t="s">
        <v>86</v>
      </c>
      <c r="E18" s="47">
        <v>29211510.567838371</v>
      </c>
      <c r="G18" s="47">
        <v>29418391.696365148</v>
      </c>
      <c r="H18" s="44"/>
      <c r="I18" s="45"/>
      <c r="J18" s="38"/>
      <c r="K18" s="38"/>
      <c r="L18" s="38"/>
      <c r="M18" s="38"/>
      <c r="N18" s="38"/>
      <c r="O18" s="38"/>
      <c r="P18" s="38"/>
    </row>
    <row r="19" spans="1:17">
      <c r="G19" s="44"/>
      <c r="H19" s="44"/>
      <c r="I19" s="30"/>
      <c r="J19" s="38"/>
      <c r="K19" s="38"/>
      <c r="L19" s="38"/>
      <c r="M19" s="38"/>
      <c r="N19" s="38"/>
      <c r="O19" s="38"/>
      <c r="P19" s="38"/>
    </row>
    <row r="20" spans="1:17">
      <c r="A20" s="37">
        <v>3</v>
      </c>
      <c r="B20" s="28" t="s">
        <v>87</v>
      </c>
      <c r="C20" s="24" t="s">
        <v>88</v>
      </c>
      <c r="E20" s="48">
        <f>ROUND(E18/E16,4)</f>
        <v>5.33E-2</v>
      </c>
      <c r="G20" s="48">
        <f>ROUND(G18/G16,4)</f>
        <v>4.9299999999999997E-2</v>
      </c>
      <c r="H20" s="49"/>
      <c r="I20" s="50"/>
      <c r="J20" s="38"/>
      <c r="K20" s="38"/>
      <c r="L20" s="38"/>
      <c r="M20" s="38"/>
      <c r="N20" s="38"/>
      <c r="O20" s="38"/>
      <c r="P20" s="38"/>
    </row>
    <row r="21" spans="1:17">
      <c r="G21" s="44"/>
      <c r="H21" s="44"/>
      <c r="I21" s="30"/>
      <c r="J21" s="38"/>
      <c r="K21" s="38"/>
      <c r="L21" s="38"/>
      <c r="M21" s="38"/>
      <c r="N21" s="38"/>
      <c r="O21" s="38"/>
      <c r="P21" s="38"/>
    </row>
    <row r="22" spans="1:17">
      <c r="A22" s="37">
        <v>4</v>
      </c>
      <c r="B22" s="28" t="s">
        <v>89</v>
      </c>
      <c r="C22" s="37" t="s">
        <v>90</v>
      </c>
      <c r="E22" s="51">
        <v>7.8399999999999997E-2</v>
      </c>
      <c r="G22" s="48">
        <v>7.6600000000000001E-2</v>
      </c>
      <c r="H22" s="49"/>
      <c r="I22" s="52"/>
      <c r="J22" s="53"/>
      <c r="K22" s="38"/>
      <c r="L22" s="53"/>
      <c r="M22" s="38"/>
      <c r="N22" s="53"/>
      <c r="O22" s="38"/>
      <c r="P22" s="53"/>
      <c r="Q22" s="17"/>
    </row>
    <row r="23" spans="1:17">
      <c r="G23" s="44"/>
      <c r="H23" s="44"/>
      <c r="I23" s="30"/>
      <c r="J23" s="38"/>
      <c r="K23" s="38"/>
      <c r="L23" s="38"/>
      <c r="M23" s="38"/>
      <c r="N23" s="38"/>
      <c r="O23" s="38"/>
      <c r="P23" s="38"/>
    </row>
    <row r="24" spans="1:17">
      <c r="A24" s="37">
        <v>5</v>
      </c>
      <c r="B24" s="28" t="s">
        <v>91</v>
      </c>
      <c r="C24" s="24" t="s">
        <v>86</v>
      </c>
      <c r="E24" s="47">
        <f>ROUND(E16*E22,0)</f>
        <v>42942306</v>
      </c>
      <c r="G24" s="47">
        <f>ROUND(G16*G22,0)</f>
        <v>45663559</v>
      </c>
      <c r="H24" s="44"/>
      <c r="I24" s="45"/>
      <c r="J24" s="38"/>
      <c r="K24" s="38"/>
      <c r="L24" s="38"/>
      <c r="M24" s="38"/>
      <c r="N24" s="38"/>
      <c r="O24" s="38"/>
      <c r="P24" s="38"/>
    </row>
    <row r="25" spans="1:17">
      <c r="G25" s="44"/>
      <c r="H25" s="44"/>
      <c r="I25" s="30"/>
      <c r="J25" s="38"/>
      <c r="K25" s="38"/>
      <c r="L25" s="38"/>
      <c r="M25" s="38"/>
      <c r="N25" s="38"/>
      <c r="O25" s="38"/>
      <c r="P25" s="38"/>
    </row>
    <row r="26" spans="1:17">
      <c r="A26" s="37">
        <v>6</v>
      </c>
      <c r="B26" s="28" t="s">
        <v>92</v>
      </c>
      <c r="C26" s="24" t="s">
        <v>86</v>
      </c>
      <c r="E26" s="47">
        <f>(E24-E18)</f>
        <v>13730795.432161629</v>
      </c>
      <c r="G26" s="47">
        <f>(G24-G18)</f>
        <v>16245167.303634852</v>
      </c>
      <c r="H26" s="44"/>
      <c r="I26" s="45"/>
      <c r="J26" s="38"/>
      <c r="K26" s="38"/>
      <c r="L26" s="38"/>
      <c r="M26" s="38"/>
      <c r="N26" s="38"/>
      <c r="O26" s="38"/>
      <c r="P26" s="38"/>
    </row>
    <row r="27" spans="1:17">
      <c r="G27" s="44"/>
      <c r="H27" s="44"/>
      <c r="I27" s="30"/>
      <c r="J27" s="38"/>
      <c r="K27" s="38"/>
      <c r="L27" s="38"/>
      <c r="M27" s="38"/>
      <c r="N27" s="38"/>
      <c r="O27" s="38"/>
      <c r="P27" s="38"/>
    </row>
    <row r="28" spans="1:17">
      <c r="A28" s="37">
        <v>7</v>
      </c>
      <c r="B28" s="28" t="s">
        <v>29</v>
      </c>
      <c r="C28" s="37" t="s">
        <v>28</v>
      </c>
      <c r="E28" s="54">
        <v>1.341839</v>
      </c>
      <c r="G28" s="54">
        <v>1.341839</v>
      </c>
      <c r="H28" s="44"/>
      <c r="I28" s="55"/>
      <c r="J28" s="38"/>
      <c r="K28" s="38"/>
      <c r="L28" s="38"/>
      <c r="M28" s="38"/>
      <c r="N28" s="38"/>
      <c r="O28" s="38"/>
      <c r="P28" s="38"/>
    </row>
    <row r="29" spans="1:17">
      <c r="G29" s="44"/>
      <c r="H29" s="44"/>
      <c r="I29" s="30"/>
      <c r="J29" s="38"/>
      <c r="K29" s="38"/>
      <c r="L29" s="38"/>
      <c r="M29" s="38"/>
      <c r="N29" s="38"/>
      <c r="O29" s="38"/>
      <c r="P29" s="38"/>
    </row>
    <row r="30" spans="1:17" ht="15.75">
      <c r="A30" s="37">
        <v>8</v>
      </c>
      <c r="B30" s="56" t="s">
        <v>93</v>
      </c>
      <c r="C30" s="24" t="s">
        <v>86</v>
      </c>
      <c r="E30" s="57">
        <f>ROUND(E26*E28,0)</f>
        <v>18424517</v>
      </c>
      <c r="G30" s="57">
        <f>ROUND(G26*G28,0)</f>
        <v>21798399</v>
      </c>
      <c r="I30" s="58"/>
      <c r="J30" s="38"/>
      <c r="K30" s="38"/>
      <c r="L30" s="38"/>
      <c r="M30" s="59"/>
      <c r="N30" s="38"/>
      <c r="O30" s="38"/>
      <c r="P30" s="38"/>
    </row>
    <row r="31" spans="1:17">
      <c r="H31" s="44"/>
      <c r="I31" s="30"/>
      <c r="J31" s="38"/>
      <c r="K31" s="38"/>
      <c r="L31" s="38"/>
      <c r="M31" s="38"/>
      <c r="N31" s="38"/>
      <c r="O31" s="38"/>
      <c r="P31" s="38"/>
    </row>
    <row r="32" spans="1:17">
      <c r="A32" s="37">
        <v>9</v>
      </c>
      <c r="B32" s="21" t="s">
        <v>94</v>
      </c>
      <c r="G32" s="44">
        <v>-1855</v>
      </c>
      <c r="H32" s="44"/>
      <c r="I32" s="30"/>
      <c r="J32" s="38"/>
      <c r="K32" s="38"/>
      <c r="L32" s="38"/>
      <c r="M32" s="38"/>
      <c r="N32" s="38"/>
      <c r="O32" s="38"/>
      <c r="P32" s="38"/>
    </row>
    <row r="33" spans="1:16">
      <c r="G33" s="44"/>
      <c r="H33" s="44"/>
      <c r="I33" s="30"/>
      <c r="J33" s="38"/>
      <c r="K33" s="38"/>
      <c r="L33" s="38"/>
      <c r="M33" s="38"/>
      <c r="N33" s="38"/>
      <c r="O33" s="38"/>
      <c r="P33" s="38"/>
    </row>
    <row r="34" spans="1:16">
      <c r="A34" s="24">
        <v>10</v>
      </c>
      <c r="B34" s="21" t="s">
        <v>95</v>
      </c>
      <c r="C34" s="24" t="s">
        <v>96</v>
      </c>
      <c r="E34">
        <v>-1463766.1361715582</v>
      </c>
      <c r="G34" s="60">
        <v>-5406739.6866572108</v>
      </c>
      <c r="H34" s="44"/>
      <c r="I34" s="30"/>
      <c r="J34" s="38"/>
      <c r="K34" s="38"/>
      <c r="L34" s="38"/>
      <c r="M34" s="38"/>
      <c r="N34" s="38"/>
      <c r="O34" s="38"/>
      <c r="P34" s="38"/>
    </row>
    <row r="35" spans="1:16">
      <c r="G35" s="44"/>
      <c r="H35" s="44"/>
      <c r="I35" s="30"/>
      <c r="J35" s="38"/>
      <c r="K35" s="38"/>
      <c r="L35" s="38"/>
      <c r="M35" s="38"/>
      <c r="N35" s="38"/>
      <c r="O35" s="38"/>
      <c r="P35" s="38"/>
    </row>
    <row r="36" spans="1:16" ht="15.75">
      <c r="A36" s="24">
        <v>11</v>
      </c>
      <c r="B36" s="61" t="s">
        <v>97</v>
      </c>
      <c r="E36" s="62">
        <f>E30+E34</f>
        <v>16960750.863828443</v>
      </c>
      <c r="F36" s="62"/>
      <c r="G36" s="62">
        <f>G30+G34+G32</f>
        <v>16389804.313342789</v>
      </c>
      <c r="H36" s="44"/>
      <c r="I36" s="30"/>
      <c r="J36" s="38"/>
      <c r="K36" s="38"/>
      <c r="L36" s="38"/>
      <c r="M36" s="38"/>
      <c r="N36" s="38"/>
      <c r="O36" s="38"/>
      <c r="P36" s="38"/>
    </row>
    <row r="37" spans="1:16">
      <c r="G37" s="44"/>
      <c r="H37" s="44"/>
      <c r="I37" s="30"/>
      <c r="J37" s="38"/>
      <c r="K37" s="38"/>
      <c r="L37" s="38"/>
      <c r="M37" s="38"/>
      <c r="N37" s="38"/>
      <c r="O37" s="38"/>
      <c r="P37" s="38"/>
    </row>
    <row r="38" spans="1:16">
      <c r="A38" s="24">
        <v>12</v>
      </c>
      <c r="B38" s="21" t="s">
        <v>98</v>
      </c>
      <c r="C38" s="24" t="s">
        <v>99</v>
      </c>
      <c r="G38" s="60">
        <v>-9862441.0786000006</v>
      </c>
      <c r="H38" s="44"/>
      <c r="I38" s="30"/>
      <c r="J38" s="38"/>
      <c r="K38" s="38"/>
      <c r="L38" s="38"/>
      <c r="M38" s="38"/>
      <c r="N38" s="38"/>
      <c r="O38" s="38"/>
      <c r="P38" s="38"/>
    </row>
    <row r="39" spans="1:16">
      <c r="G39" s="44"/>
      <c r="H39" s="44"/>
      <c r="I39" s="30"/>
      <c r="J39" s="38"/>
      <c r="K39" s="38"/>
      <c r="L39" s="38"/>
      <c r="M39" s="38"/>
      <c r="N39" s="38"/>
      <c r="O39" s="38"/>
      <c r="P39" s="38"/>
    </row>
    <row r="40" spans="1:16" ht="15.75">
      <c r="A40" s="37">
        <v>13</v>
      </c>
      <c r="B40" s="63" t="s">
        <v>100</v>
      </c>
      <c r="C40" s="64" t="s">
        <v>86</v>
      </c>
      <c r="D40" s="19"/>
      <c r="E40" s="19"/>
      <c r="F40" s="19"/>
      <c r="G40" s="62">
        <f>G36+G38</f>
        <v>6527363.2347427886</v>
      </c>
      <c r="H40" s="44"/>
      <c r="I40" s="30"/>
      <c r="J40" s="38"/>
      <c r="K40" s="38"/>
      <c r="L40" s="38"/>
      <c r="M40" s="38"/>
      <c r="N40" s="38"/>
      <c r="O40" s="38"/>
      <c r="P40" s="38"/>
    </row>
    <row r="41" spans="1:16">
      <c r="G41" s="44"/>
      <c r="H41" s="44"/>
      <c r="I41" s="30"/>
      <c r="J41" s="38"/>
      <c r="K41" s="38"/>
      <c r="L41" s="38"/>
      <c r="M41" s="38"/>
      <c r="N41" s="38"/>
      <c r="O41" s="38"/>
      <c r="P41" s="38"/>
    </row>
    <row r="42" spans="1:16">
      <c r="A42" s="37">
        <v>14</v>
      </c>
      <c r="B42" s="28" t="s">
        <v>101</v>
      </c>
      <c r="C42" s="37" t="s">
        <v>86</v>
      </c>
      <c r="G42" s="47">
        <v>173466922.94966945</v>
      </c>
      <c r="H42" s="44"/>
      <c r="I42" s="30"/>
      <c r="J42" s="38"/>
      <c r="K42" s="38"/>
      <c r="L42" s="38"/>
      <c r="M42" s="38"/>
      <c r="N42" s="38"/>
      <c r="O42" s="38"/>
      <c r="P42" s="38"/>
    </row>
    <row r="43" spans="1:16">
      <c r="G43" s="44"/>
      <c r="H43" s="44"/>
      <c r="I43" s="30"/>
      <c r="J43" s="38"/>
      <c r="K43" s="38"/>
      <c r="L43" s="38"/>
      <c r="M43" s="38"/>
      <c r="N43" s="38"/>
      <c r="O43" s="38"/>
      <c r="P43" s="38"/>
    </row>
    <row r="44" spans="1:16" ht="15.75">
      <c r="A44" s="37">
        <v>15</v>
      </c>
      <c r="B44" s="63" t="s">
        <v>102</v>
      </c>
      <c r="C44" s="37" t="s">
        <v>86</v>
      </c>
      <c r="G44" s="62">
        <f>G40+G42</f>
        <v>179994286.18441224</v>
      </c>
      <c r="H44" s="44"/>
      <c r="I44" s="30"/>
      <c r="J44" s="38" t="s">
        <v>103</v>
      </c>
      <c r="K44" s="38"/>
      <c r="L44" s="38"/>
      <c r="M44" s="38"/>
      <c r="N44" s="38"/>
      <c r="O44" s="38"/>
      <c r="P44" s="38"/>
    </row>
    <row r="45" spans="1:16">
      <c r="K45" s="44"/>
    </row>
    <row r="47" spans="1:16">
      <c r="B47" s="65"/>
      <c r="C47" s="66"/>
      <c r="G47" s="38"/>
    </row>
    <row r="48" spans="1:16">
      <c r="G48" s="38"/>
      <c r="H48" s="38"/>
    </row>
    <row r="49" spans="7:8">
      <c r="G49" s="38"/>
      <c r="H49" s="38"/>
    </row>
    <row r="50" spans="7:8">
      <c r="G50" s="38"/>
    </row>
    <row r="51" spans="7:8">
      <c r="G51" s="38"/>
    </row>
  </sheetData>
  <mergeCells count="4">
    <mergeCell ref="A1:G1"/>
    <mergeCell ref="A2:G2"/>
    <mergeCell ref="A3:G3"/>
    <mergeCell ref="A4:G4"/>
  </mergeCells>
  <printOptions horizontalCentered="1"/>
  <pageMargins left="0.8" right="0.6" top="0.75" bottom="0.94" header="0.5" footer="0.37"/>
  <pageSetup scale="73" orientation="portrait" verticalDpi="300" r:id="rId1"/>
  <headerFooter alignWithMargins="0">
    <oddHeader>&amp;RCASE NO. 2021-00214
FR_16(8)(a) 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 of Contents</vt:lpstr>
      <vt:lpstr>Allocation</vt:lpstr>
      <vt:lpstr>Cover A</vt:lpstr>
      <vt:lpstr>A.1</vt:lpstr>
      <vt:lpstr>\p</vt:lpstr>
      <vt:lpstr>A.1!Print_Area</vt:lpstr>
      <vt:lpstr>Allocation!Print_Area</vt:lpstr>
      <vt:lpstr>Print_Area_MI</vt:lpstr>
      <vt:lpstr>SCHEDA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Sharon E Whiting</cp:lastModifiedBy>
  <dcterms:created xsi:type="dcterms:W3CDTF">2021-06-22T15:07:24Z</dcterms:created>
  <dcterms:modified xsi:type="dcterms:W3CDTF">2021-06-23T12:24:18Z</dcterms:modified>
</cp:coreProperties>
</file>