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33AEDAA6-B172-416B-AEF0-68B323B17D2A}" xr6:coauthVersionLast="47" xr6:coauthVersionMax="47" xr10:uidLastSave="{00000000-0000-0000-0000-000000000000}"/>
  <bookViews>
    <workbookView xWindow="-120" yWindow="-120" windowWidth="29040" windowHeight="15840" xr2:uid="{76782BC1-FB69-479C-A41E-31054EA0EE1E}"/>
  </bookViews>
  <sheets>
    <sheet name="16(7)(h)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p">'16(7)(h)4'!$B$40:$B$41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Int" localSheetId="0" hidden="1">1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_xlnm.Print_Area" localSheetId="0">'16(7)(h)4'!$A$1:$J$37</definedName>
    <definedName name="Print_Area_MI">'16(7)(h)4'!$A$1:$J$36</definedName>
    <definedName name="Print_area1">#REF!</definedName>
    <definedName name="Print_Titles_MI">#REF!</definedName>
    <definedName name="pro">#REF!</definedName>
    <definedName name="PROPERTY">#REF!</definedName>
    <definedName name="py_act">#REF!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CHEDA">'16(7)(h)4'!$A$1:$J$36</definedName>
    <definedName name="Spread_Method">'[9]Tech Serv Mgr Data Entry'!$E$34:$Q$40</definedName>
    <definedName name="SSUBillings">[24]SSUAllocationTable!$D$8:$Y$52</definedName>
    <definedName name="stdrate">#REF!</definedName>
    <definedName name="table_ky">[25]SPREAD!$A$274:$G$300</definedName>
    <definedName name="table_mt">[25]SPREAD!$A$9:$I$33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2" i="1"/>
  <c r="I22" i="1"/>
  <c r="G20" i="1"/>
  <c r="I20" i="1"/>
  <c r="H20" i="1"/>
  <c r="J20" i="1"/>
  <c r="I24" i="1"/>
  <c r="I26" i="1" s="1"/>
  <c r="G24" i="1"/>
  <c r="G26" i="1" s="1"/>
  <c r="G30" i="1" s="1"/>
  <c r="G36" i="1" s="1"/>
  <c r="E20" i="1"/>
  <c r="J13" i="1"/>
  <c r="I13" i="1"/>
  <c r="I30" i="1" l="1"/>
  <c r="I36" i="1" s="1"/>
  <c r="E24" i="1"/>
  <c r="E26" i="1" s="1"/>
  <c r="E30" i="1" s="1"/>
  <c r="H22" i="1"/>
  <c r="H24" i="1" s="1"/>
  <c r="H26" i="1" s="1"/>
  <c r="H30" i="1" s="1"/>
  <c r="H36" i="1" s="1"/>
  <c r="I28" i="1"/>
  <c r="J24" i="1"/>
  <c r="J26" i="1" s="1"/>
  <c r="J30" i="1" s="1"/>
  <c r="J36" i="1" s="1"/>
  <c r="H28" i="1"/>
</calcChain>
</file>

<file path=xl/sharedStrings.xml><?xml version="1.0" encoding="utf-8"?>
<sst xmlns="http://schemas.openxmlformats.org/spreadsheetml/2006/main" count="51" uniqueCount="43">
  <si>
    <t>Atmos Energy Corporation, Kentucky/Mid-States Division</t>
  </si>
  <si>
    <t>Kentucky Jurisdiction Case No. 2021-00214</t>
  </si>
  <si>
    <t>Revenue Requirements Necessary to Support the Forecasted Rate of Return</t>
  </si>
  <si>
    <t>Forecasted Test Period: Twelve Months Ended December 31, 2022</t>
  </si>
  <si>
    <t>Data:__X____Base Period___X____Forecasted Period</t>
  </si>
  <si>
    <t>FR 16(7)(h)4</t>
  </si>
  <si>
    <t>Type of Filing:___X____Original________Updated ________Revised</t>
  </si>
  <si>
    <t>Workpaper Reference No(s).____________________</t>
  </si>
  <si>
    <t>Witness:   Joe Christian</t>
  </si>
  <si>
    <t>Base</t>
  </si>
  <si>
    <t>Forecasted</t>
  </si>
  <si>
    <t>Supporting</t>
  </si>
  <si>
    <t>Jurisdictional</t>
  </si>
  <si>
    <t>Line</t>
  </si>
  <si>
    <t>Schedule</t>
  </si>
  <si>
    <t>Revenue</t>
  </si>
  <si>
    <t>No.</t>
  </si>
  <si>
    <t>Description</t>
  </si>
  <si>
    <t>Reference</t>
  </si>
  <si>
    <t>Requirement</t>
  </si>
  <si>
    <t>(a)</t>
  </si>
  <si>
    <t>(b)</t>
  </si>
  <si>
    <t>(c)</t>
  </si>
  <si>
    <t>(d)</t>
  </si>
  <si>
    <t>(e)</t>
  </si>
  <si>
    <t>(f)</t>
  </si>
  <si>
    <t>(g)</t>
  </si>
  <si>
    <t>Rate Base</t>
  </si>
  <si>
    <t>B-1</t>
  </si>
  <si>
    <t>Adjusted Operating Income</t>
  </si>
  <si>
    <t>C-1</t>
  </si>
  <si>
    <t>Earned Rate of Return (line 2 divided by line 1)</t>
  </si>
  <si>
    <t>J-1.1</t>
  </si>
  <si>
    <t>Required Rate of Return</t>
  </si>
  <si>
    <t>J-1</t>
  </si>
  <si>
    <t>Required Operating Income (line 1 times line 4)</t>
  </si>
  <si>
    <t>Operating Income Deficiency (line 5 minus line 2)</t>
  </si>
  <si>
    <t>Gross Revenue Conversion Factor</t>
  </si>
  <si>
    <t>H</t>
  </si>
  <si>
    <t>Revenue Deficiency (line 6 times line 7)</t>
  </si>
  <si>
    <t>Revenue Increase Requested Incl. EDITL &amp; Depreciation Liability Amortization</t>
  </si>
  <si>
    <t>Adjusted Operating Revenues</t>
  </si>
  <si>
    <t>Revenue Requirements (line 9 plus line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</si>
</sst>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_(&quot;$&quot;* #,##0_);_(&quot;$&quot;* \(#,##0\);_(&quot;$&quot;* &quot;-&quot;??_);_(@_)"/>
    <numFmt numFmtId="167" formatCode="#,##0.00000_);\(#,##0.00000\)"/>
    <numFmt numFmtId="168" formatCode="_(* #,##0.00000_);_(* \(#,##0.00000\);_(* &quot;-&quot;??_);_(@_)"/>
    <numFmt numFmtId="169" formatCode="0.000000_)"/>
  </numFmts>
  <fonts count="5">
    <font>
      <sz val="10"/>
      <name val="Arial"/>
      <family val="2"/>
    </font>
    <font>
      <sz val="12"/>
      <name val="Helvetica-Narrow"/>
      <family val="2"/>
    </font>
    <font>
      <b/>
      <sz val="12"/>
      <name val="Helvetica-Narrow"/>
    </font>
    <font>
      <sz val="12"/>
      <name val="Times New Roman"/>
      <family val="1"/>
    </font>
    <font>
      <b/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7" fontId="1" fillId="0" borderId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37" fontId="1" fillId="0" borderId="0" xfId="1"/>
    <xf numFmtId="37" fontId="1" fillId="0" borderId="0" xfId="1" applyAlignment="1" applyProtection="1">
      <alignment horizontal="centerContinuous"/>
    </xf>
    <xf numFmtId="37" fontId="1" fillId="0" borderId="0" xfId="1" applyAlignment="1">
      <alignment horizontal="centerContinuous"/>
    </xf>
    <xf numFmtId="164" fontId="1" fillId="0" borderId="0" xfId="1" applyNumberFormat="1" applyProtection="1"/>
    <xf numFmtId="37" fontId="1" fillId="0" borderId="0" xfId="1" applyAlignment="1" applyProtection="1">
      <alignment horizontal="left"/>
    </xf>
    <xf numFmtId="37" fontId="2" fillId="0" borderId="0" xfId="1" applyFont="1" applyAlignment="1">
      <alignment horizontal="right"/>
    </xf>
    <xf numFmtId="37" fontId="1" fillId="0" borderId="0" xfId="1" quotePrefix="1"/>
    <xf numFmtId="37" fontId="1" fillId="0" borderId="0" xfId="1" applyAlignment="1" applyProtection="1">
      <alignment horizontal="right"/>
    </xf>
    <xf numFmtId="37" fontId="1" fillId="0" borderId="1" xfId="1" applyBorder="1" applyAlignment="1" applyProtection="1">
      <alignment horizontal="left"/>
    </xf>
    <xf numFmtId="37" fontId="1" fillId="0" borderId="1" xfId="1" applyBorder="1"/>
    <xf numFmtId="165" fontId="1" fillId="0" borderId="1" xfId="1" applyNumberFormat="1" applyBorder="1" applyProtection="1"/>
    <xf numFmtId="37" fontId="1" fillId="0" borderId="2" xfId="1" applyBorder="1"/>
    <xf numFmtId="37" fontId="1" fillId="0" borderId="1" xfId="1" applyBorder="1" applyAlignment="1" applyProtection="1">
      <alignment horizontal="right"/>
    </xf>
    <xf numFmtId="165" fontId="1" fillId="0" borderId="0" xfId="1" applyNumberFormat="1" applyProtection="1"/>
    <xf numFmtId="37" fontId="1" fillId="0" borderId="0" xfId="1" applyAlignment="1" applyProtection="1">
      <alignment horizontal="center"/>
    </xf>
    <xf numFmtId="37" fontId="1" fillId="0" borderId="1" xfId="1" applyBorder="1" applyAlignment="1" applyProtection="1">
      <alignment horizontal="center"/>
    </xf>
    <xf numFmtId="0" fontId="1" fillId="0" borderId="2" xfId="1" applyNumberFormat="1" applyBorder="1" applyAlignment="1">
      <alignment horizontal="center"/>
    </xf>
    <xf numFmtId="37" fontId="1" fillId="0" borderId="0" xfId="1" quotePrefix="1" applyAlignment="1">
      <alignment horizontal="center"/>
    </xf>
    <xf numFmtId="37" fontId="1" fillId="0" borderId="0" xfId="1" applyAlignment="1">
      <alignment horizontal="center"/>
    </xf>
    <xf numFmtId="37" fontId="1" fillId="0" borderId="0" xfId="1" applyProtection="1"/>
    <xf numFmtId="166" fontId="1" fillId="0" borderId="0" xfId="2" applyNumberFormat="1" applyFont="1" applyFill="1"/>
    <xf numFmtId="166" fontId="1" fillId="0" borderId="0" xfId="2" applyNumberFormat="1" applyFont="1" applyFill="1" applyProtection="1"/>
    <xf numFmtId="167" fontId="1" fillId="0" borderId="0" xfId="1" applyNumberFormat="1"/>
    <xf numFmtId="10" fontId="1" fillId="0" borderId="0" xfId="1" applyNumberFormat="1" applyProtection="1"/>
    <xf numFmtId="10" fontId="1" fillId="0" borderId="0" xfId="3" applyNumberFormat="1" applyFont="1" applyFill="1"/>
    <xf numFmtId="10" fontId="1" fillId="0" borderId="0" xfId="3" applyNumberFormat="1" applyFont="1" applyFill="1" applyBorder="1"/>
    <xf numFmtId="168" fontId="1" fillId="0" borderId="0" xfId="4" applyNumberFormat="1" applyFont="1" applyFill="1" applyProtection="1"/>
    <xf numFmtId="169" fontId="1" fillId="0" borderId="0" xfId="1" applyNumberFormat="1" applyProtection="1"/>
    <xf numFmtId="37" fontId="4" fillId="0" borderId="0" xfId="1" applyFont="1" applyAlignment="1" applyProtection="1">
      <alignment horizontal="left"/>
    </xf>
    <xf numFmtId="166" fontId="4" fillId="0" borderId="0" xfId="2" applyNumberFormat="1" applyFont="1" applyFill="1" applyProtection="1"/>
    <xf numFmtId="166" fontId="1" fillId="0" borderId="0" xfId="2" applyNumberFormat="1" applyFont="1" applyFill="1" applyBorder="1"/>
    <xf numFmtId="37" fontId="1" fillId="0" borderId="0" xfId="1" quotePrefix="1" applyAlignment="1">
      <alignment horizontal="left"/>
    </xf>
    <xf numFmtId="10" fontId="1" fillId="0" borderId="0" xfId="3" applyNumberFormat="1" applyFont="1" applyBorder="1" applyAlignment="1">
      <alignment horizontal="left"/>
    </xf>
    <xf numFmtId="37" fontId="1" fillId="0" borderId="0" xfId="1" applyAlignment="1" applyProtection="1">
      <alignment horizontal="center"/>
    </xf>
    <xf numFmtId="0" fontId="0" fillId="0" borderId="0" xfId="0" applyAlignment="1">
      <alignment horizontal="center"/>
    </xf>
  </cellXfs>
  <cellStyles count="5">
    <cellStyle name="Comma 3" xfId="4" xr:uid="{969DBC07-D0A5-4F07-AE4F-0CA147C0BB6E}"/>
    <cellStyle name="Currency 2" xfId="2" xr:uid="{F0F03D7F-0CC2-40C7-8F35-6B3AF083B8DF}"/>
    <cellStyle name="Normal" xfId="0" builtinId="0"/>
    <cellStyle name="Normal 2" xfId="1" xr:uid="{16ED0CB7-1B8E-4587-B5F0-E2434C3EEB37}"/>
    <cellStyle name="Percent 2" xfId="3" xr:uid="{7C0C9838-4C38-42BB-8905-CE86B04F0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639E-A2ED-4FE2-8573-95504D37C9D7}">
  <sheetPr syncVertical="1" syncRef="A1" transitionEvaluation="1" transitionEntry="1">
    <pageSetUpPr fitToPage="1"/>
  </sheetPr>
  <dimension ref="A1:M39"/>
  <sheetViews>
    <sheetView tabSelected="1" zoomScale="75" zoomScaleNormal="75" zoomScaleSheetLayoutView="85" workbookViewId="0">
      <selection activeCell="A7" sqref="A7"/>
    </sheetView>
  </sheetViews>
  <sheetFormatPr defaultColWidth="16" defaultRowHeight="15"/>
  <cols>
    <col min="1" max="1" width="6" style="1" customWidth="1"/>
    <col min="2" max="2" width="58" style="1" customWidth="1"/>
    <col min="3" max="3" width="16.28515625" style="1" customWidth="1"/>
    <col min="4" max="4" width="3.85546875" style="1" customWidth="1"/>
    <col min="5" max="5" width="18.28515625" style="1" customWidth="1"/>
    <col min="6" max="6" width="3.85546875" style="1" customWidth="1"/>
    <col min="7" max="7" width="20.7109375" style="1" bestFit="1" customWidth="1"/>
    <col min="8" max="10" width="20" style="1" bestFit="1" customWidth="1"/>
    <col min="11" max="11" width="7.7109375" style="1" customWidth="1"/>
    <col min="12" max="12" width="22.7109375" style="1" customWidth="1"/>
    <col min="13" max="13" width="18.85546875" style="1" customWidth="1"/>
    <col min="14" max="15" width="22.7109375" style="1" customWidth="1"/>
    <col min="16" max="16" width="20.140625" style="1" customWidth="1"/>
    <col min="17" max="17" width="24" style="1" customWidth="1"/>
    <col min="18" max="18" width="15" style="1" customWidth="1"/>
    <col min="19" max="19" width="16" style="1"/>
    <col min="20" max="20" width="30.42578125" style="1" customWidth="1"/>
    <col min="21" max="21" width="18.85546875" style="1" customWidth="1"/>
    <col min="22" max="22" width="24" style="1" customWidth="1"/>
    <col min="23" max="23" width="17.5703125" style="1" customWidth="1"/>
    <col min="24" max="24" width="38.140625" style="1" customWidth="1"/>
    <col min="25" max="25" width="16" style="1"/>
    <col min="26" max="26" width="18.85546875" style="1" customWidth="1"/>
    <col min="27" max="27" width="17.5703125" style="1" customWidth="1"/>
    <col min="28" max="28" width="15" style="1" customWidth="1"/>
    <col min="29" max="29" width="16" style="1"/>
    <col min="30" max="30" width="6" style="1" customWidth="1"/>
    <col min="31" max="31" width="62.5703125" style="1" customWidth="1"/>
    <col min="32" max="32" width="16" style="1"/>
    <col min="33" max="36" width="13.7109375" style="1" customWidth="1"/>
    <col min="37" max="38" width="16" style="1"/>
    <col min="39" max="39" width="6" style="1" customWidth="1"/>
    <col min="40" max="40" width="65.140625" style="1" customWidth="1"/>
    <col min="41" max="41" width="16" style="1"/>
    <col min="42" max="42" width="15" style="1" customWidth="1"/>
    <col min="43" max="43" width="16" style="1"/>
    <col min="44" max="45" width="6" style="1" customWidth="1"/>
    <col min="46" max="46" width="52.28515625" style="1" customWidth="1"/>
    <col min="47" max="47" width="2.140625" style="1" customWidth="1"/>
    <col min="48" max="51" width="15" style="1" customWidth="1"/>
    <col min="52" max="53" width="16" style="1"/>
    <col min="54" max="54" width="6" style="1" customWidth="1"/>
    <col min="55" max="55" width="39.42578125" style="1" customWidth="1"/>
    <col min="56" max="64" width="16" style="1"/>
    <col min="65" max="65" width="18.85546875" style="1" customWidth="1"/>
    <col min="66" max="67" width="16" style="1"/>
    <col min="68" max="68" width="16.28515625" style="1" customWidth="1"/>
    <col min="69" max="69" width="13.7109375" style="1" customWidth="1"/>
    <col min="70" max="16384" width="16" style="1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3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3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3">
      <c r="A5" s="2"/>
      <c r="B5" s="3"/>
      <c r="C5" s="3"/>
      <c r="D5" s="3"/>
      <c r="E5" s="3"/>
      <c r="F5" s="3"/>
      <c r="G5" s="3"/>
    </row>
    <row r="6" spans="1:13">
      <c r="D6" s="4"/>
      <c r="E6" s="4"/>
      <c r="F6" s="4"/>
    </row>
    <row r="7" spans="1:13" ht="15.75">
      <c r="A7" s="5" t="s">
        <v>4</v>
      </c>
      <c r="J7" s="6" t="s">
        <v>5</v>
      </c>
      <c r="M7" s="7"/>
    </row>
    <row r="8" spans="1:13">
      <c r="A8" s="5" t="s">
        <v>6</v>
      </c>
      <c r="J8" s="8"/>
    </row>
    <row r="9" spans="1:13">
      <c r="A9" s="9" t="s">
        <v>7</v>
      </c>
      <c r="B9" s="10"/>
      <c r="C9" s="10"/>
      <c r="D9" s="11"/>
      <c r="E9" s="11"/>
      <c r="F9" s="11"/>
      <c r="G9" s="12"/>
      <c r="H9" s="12"/>
      <c r="I9" s="12"/>
      <c r="J9" s="13" t="s">
        <v>8</v>
      </c>
    </row>
    <row r="10" spans="1:13">
      <c r="D10" s="14"/>
      <c r="E10" s="15" t="s">
        <v>9</v>
      </c>
      <c r="F10" s="14"/>
      <c r="G10" s="15" t="s">
        <v>10</v>
      </c>
    </row>
    <row r="11" spans="1:13">
      <c r="C11" s="15" t="s">
        <v>11</v>
      </c>
      <c r="D11" s="14"/>
      <c r="E11" s="15" t="s">
        <v>12</v>
      </c>
      <c r="F11" s="14"/>
      <c r="G11" s="15" t="s">
        <v>12</v>
      </c>
    </row>
    <row r="12" spans="1:13">
      <c r="A12" s="15" t="s">
        <v>13</v>
      </c>
      <c r="C12" s="15" t="s">
        <v>14</v>
      </c>
      <c r="D12" s="14"/>
      <c r="E12" s="15" t="s">
        <v>15</v>
      </c>
      <c r="F12" s="14"/>
      <c r="G12" s="15" t="s">
        <v>15</v>
      </c>
    </row>
    <row r="13" spans="1:13">
      <c r="A13" s="16" t="s">
        <v>16</v>
      </c>
      <c r="B13" s="16" t="s">
        <v>17</v>
      </c>
      <c r="C13" s="16" t="s">
        <v>18</v>
      </c>
      <c r="D13" s="11"/>
      <c r="E13" s="16" t="s">
        <v>19</v>
      </c>
      <c r="F13" s="11"/>
      <c r="G13" s="16" t="s">
        <v>19</v>
      </c>
      <c r="H13" s="17">
        <v>2023</v>
      </c>
      <c r="I13" s="17">
        <f>H13+1</f>
        <v>2024</v>
      </c>
      <c r="J13" s="17">
        <f>I13+1</f>
        <v>2025</v>
      </c>
    </row>
    <row r="14" spans="1:13">
      <c r="B14" s="18" t="s">
        <v>20</v>
      </c>
      <c r="C14" s="18" t="s">
        <v>21</v>
      </c>
      <c r="D14" s="14"/>
      <c r="E14" s="18" t="s">
        <v>22</v>
      </c>
      <c r="F14" s="14"/>
      <c r="G14" s="18" t="s">
        <v>23</v>
      </c>
      <c r="H14" s="18" t="s">
        <v>24</v>
      </c>
      <c r="I14" s="18" t="s">
        <v>25</v>
      </c>
      <c r="J14" s="18" t="s">
        <v>26</v>
      </c>
      <c r="L14" s="19"/>
    </row>
    <row r="15" spans="1:13">
      <c r="D15" s="14"/>
      <c r="E15" s="14"/>
      <c r="F15" s="14"/>
      <c r="G15" s="20"/>
      <c r="H15" s="20"/>
    </row>
    <row r="16" spans="1:13">
      <c r="A16" s="15">
        <v>1</v>
      </c>
      <c r="B16" s="5" t="s">
        <v>27</v>
      </c>
      <c r="C16" s="15" t="s">
        <v>28</v>
      </c>
      <c r="E16" s="21">
        <v>547733497.68499041</v>
      </c>
      <c r="G16" s="22">
        <v>596130007.08261716</v>
      </c>
      <c r="H16" s="1">
        <v>671518740.28164923</v>
      </c>
      <c r="I16" s="1">
        <v>721368793.42568827</v>
      </c>
      <c r="J16" s="1">
        <v>775318128.8685019</v>
      </c>
      <c r="L16" s="23"/>
    </row>
    <row r="17" spans="1:10">
      <c r="G17" s="20"/>
      <c r="I17" s="20"/>
      <c r="J17" s="20"/>
    </row>
    <row r="18" spans="1:10">
      <c r="A18" s="15">
        <v>2</v>
      </c>
      <c r="B18" s="5" t="s">
        <v>29</v>
      </c>
      <c r="C18" s="15" t="s">
        <v>30</v>
      </c>
      <c r="E18" s="22">
        <v>29211510.567838371</v>
      </c>
      <c r="G18" s="22">
        <v>29418391.696365148</v>
      </c>
      <c r="H18" s="20">
        <v>26237213.79557116</v>
      </c>
      <c r="I18" s="20">
        <v>24628589.727472197</v>
      </c>
      <c r="J18" s="20">
        <v>23063223.964659542</v>
      </c>
    </row>
    <row r="19" spans="1:10">
      <c r="G19" s="20"/>
      <c r="I19" s="20"/>
      <c r="J19" s="20"/>
    </row>
    <row r="20" spans="1:10">
      <c r="A20" s="15">
        <v>3</v>
      </c>
      <c r="B20" s="5" t="s">
        <v>31</v>
      </c>
      <c r="C20" s="19" t="s">
        <v>32</v>
      </c>
      <c r="E20" s="24">
        <f>ROUND(E18/E16,4)</f>
        <v>5.33E-2</v>
      </c>
      <c r="F20" s="24"/>
      <c r="G20" s="24">
        <f>ROUND(G18/G16,4)</f>
        <v>4.9299999999999997E-2</v>
      </c>
      <c r="H20" s="24">
        <f>ROUND(H18/H16,4)</f>
        <v>3.9100000000000003E-2</v>
      </c>
      <c r="I20" s="24">
        <f>ROUND(I18/I16,4)</f>
        <v>3.4099999999999998E-2</v>
      </c>
      <c r="J20" s="24">
        <f>ROUND(J18/J16,4)</f>
        <v>2.9700000000000001E-2</v>
      </c>
    </row>
    <row r="21" spans="1:10">
      <c r="G21" s="20"/>
      <c r="I21" s="20"/>
      <c r="J21" s="24"/>
    </row>
    <row r="22" spans="1:10">
      <c r="A22" s="15">
        <v>4</v>
      </c>
      <c r="B22" s="5" t="s">
        <v>33</v>
      </c>
      <c r="C22" s="15" t="s">
        <v>34</v>
      </c>
      <c r="E22" s="25">
        <v>7.8399999999999997E-2</v>
      </c>
      <c r="G22" s="24">
        <v>7.6600000000000001E-2</v>
      </c>
      <c r="H22" s="26">
        <f>G22</f>
        <v>7.6600000000000001E-2</v>
      </c>
      <c r="I22" s="24">
        <f>G22</f>
        <v>7.6600000000000001E-2</v>
      </c>
      <c r="J22" s="24">
        <f>G22</f>
        <v>7.6600000000000001E-2</v>
      </c>
    </row>
    <row r="23" spans="1:10">
      <c r="G23" s="20"/>
      <c r="I23" s="20"/>
      <c r="J23" s="24"/>
    </row>
    <row r="24" spans="1:10">
      <c r="A24" s="15">
        <v>5</v>
      </c>
      <c r="B24" s="5" t="s">
        <v>35</v>
      </c>
      <c r="C24" s="19" t="s">
        <v>30</v>
      </c>
      <c r="E24" s="22">
        <f>ROUND(E16*E22,0)</f>
        <v>42942306</v>
      </c>
      <c r="G24" s="22">
        <f>ROUND(G16*G22,0)</f>
        <v>45663559</v>
      </c>
      <c r="H24" s="22">
        <f>ROUND(H16*H22,0)</f>
        <v>51438336</v>
      </c>
      <c r="I24" s="22">
        <f>ROUND(I16*I22,0)</f>
        <v>55256850</v>
      </c>
      <c r="J24" s="22">
        <f>ROUND(J16*J22,0)</f>
        <v>59389369</v>
      </c>
    </row>
    <row r="25" spans="1:10">
      <c r="G25" s="20"/>
      <c r="I25" s="20"/>
      <c r="J25" s="20"/>
    </row>
    <row r="26" spans="1:10">
      <c r="A26" s="15">
        <v>6</v>
      </c>
      <c r="B26" s="5" t="s">
        <v>36</v>
      </c>
      <c r="C26" s="19" t="s">
        <v>30</v>
      </c>
      <c r="E26" s="22">
        <f>(E24-E18)</f>
        <v>13730795.432161629</v>
      </c>
      <c r="G26" s="22">
        <f>(G24-G18)</f>
        <v>16245167.303634852</v>
      </c>
      <c r="H26" s="22">
        <f>(H24-H18)</f>
        <v>25201122.20442884</v>
      </c>
      <c r="I26" s="22">
        <f>(I24-I18)</f>
        <v>30628260.272527803</v>
      </c>
      <c r="J26" s="22">
        <f>(J24-J18)</f>
        <v>36326145.035340458</v>
      </c>
    </row>
    <row r="27" spans="1:10">
      <c r="G27" s="20"/>
      <c r="I27" s="20"/>
      <c r="J27" s="20"/>
    </row>
    <row r="28" spans="1:10">
      <c r="A28" s="15">
        <v>7</v>
      </c>
      <c r="B28" s="5" t="s">
        <v>37</v>
      </c>
      <c r="C28" s="15" t="s">
        <v>38</v>
      </c>
      <c r="E28" s="27">
        <v>1.341839</v>
      </c>
      <c r="G28" s="27">
        <v>1.341839</v>
      </c>
      <c r="H28" s="28">
        <f>$G$28</f>
        <v>1.341839</v>
      </c>
      <c r="I28" s="28">
        <f>$G$28</f>
        <v>1.341839</v>
      </c>
      <c r="J28" s="28">
        <f>$G$28</f>
        <v>1.341839</v>
      </c>
    </row>
    <row r="29" spans="1:10">
      <c r="G29" s="20"/>
      <c r="I29" s="20"/>
      <c r="J29" s="28"/>
    </row>
    <row r="30" spans="1:10" ht="15.75">
      <c r="A30" s="15">
        <v>8</v>
      </c>
      <c r="B30" s="29" t="s">
        <v>39</v>
      </c>
      <c r="E30" s="30">
        <f>ROUND(E26*E28,0)</f>
        <v>18424517</v>
      </c>
      <c r="G30" s="30">
        <f>ROUND(G26*G28,0)</f>
        <v>21798399</v>
      </c>
      <c r="H30" s="30">
        <f>ROUND(H26*H28,0)</f>
        <v>33815849</v>
      </c>
      <c r="I30" s="30">
        <f>ROUND(I26*I28,0)</f>
        <v>41098194</v>
      </c>
      <c r="J30" s="30">
        <f>ROUND(J26*J28,0)</f>
        <v>48743838</v>
      </c>
    </row>
    <row r="31" spans="1:10">
      <c r="G31" s="20"/>
      <c r="I31" s="20"/>
      <c r="J31" s="20"/>
    </row>
    <row r="32" spans="1:10">
      <c r="A32" s="15">
        <v>9</v>
      </c>
      <c r="B32" s="5" t="s">
        <v>40</v>
      </c>
      <c r="C32" s="15" t="s">
        <v>30</v>
      </c>
      <c r="G32" s="22">
        <v>6527363.2347427886</v>
      </c>
      <c r="H32" s="22">
        <v>28409109.313342787</v>
      </c>
      <c r="I32" s="22">
        <v>35691454.313342787</v>
      </c>
      <c r="J32" s="22">
        <v>43337098.313342787</v>
      </c>
    </row>
    <row r="33" spans="1:10">
      <c r="G33" s="20"/>
      <c r="I33" s="20"/>
      <c r="J33" s="20"/>
    </row>
    <row r="34" spans="1:10">
      <c r="A34" s="15">
        <v>10</v>
      </c>
      <c r="B34" s="5" t="s">
        <v>41</v>
      </c>
      <c r="C34" s="15" t="s">
        <v>30</v>
      </c>
      <c r="G34" s="22">
        <v>173466922.94966945</v>
      </c>
      <c r="H34" s="31">
        <v>172809857.98094887</v>
      </c>
      <c r="I34" s="31">
        <v>172358006.06515008</v>
      </c>
      <c r="J34" s="31">
        <v>172755030.87868452</v>
      </c>
    </row>
    <row r="35" spans="1:10">
      <c r="G35" s="20"/>
      <c r="I35" s="20"/>
      <c r="J35" s="20"/>
    </row>
    <row r="36" spans="1:10">
      <c r="A36" s="15">
        <v>11</v>
      </c>
      <c r="B36" s="5" t="s">
        <v>42</v>
      </c>
      <c r="C36" s="15" t="s">
        <v>30</v>
      </c>
      <c r="G36" s="22">
        <f>G32+G34</f>
        <v>179994286.18441224</v>
      </c>
      <c r="H36" s="22">
        <f>H32+H34</f>
        <v>201218967.29429165</v>
      </c>
      <c r="I36" s="22">
        <f>I32+I34</f>
        <v>208049460.37849286</v>
      </c>
      <c r="J36" s="22">
        <f>J32+J34</f>
        <v>216092129.1920273</v>
      </c>
    </row>
    <row r="37" spans="1:10">
      <c r="J37" s="20"/>
    </row>
    <row r="39" spans="1:10">
      <c r="B39" s="32"/>
      <c r="C39" s="33"/>
    </row>
  </sheetData>
  <mergeCells count="4">
    <mergeCell ref="A1:J1"/>
    <mergeCell ref="A2:J2"/>
    <mergeCell ref="A3:J3"/>
    <mergeCell ref="A4:J4"/>
  </mergeCells>
  <printOptions horizontalCentered="1"/>
  <pageMargins left="0.75" right="0.75" top="0.75" bottom="0.75" header="0.5" footer="0.5"/>
  <pageSetup scale="65" orientation="landscape" verticalDpi="300" r:id="rId1"/>
  <headerFooter alignWithMargins="0">
    <oddHeader>&amp;RCASE NO. 2021-00214
FR 16(7)(h)4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16(7)(h)4</vt:lpstr>
      <vt:lpstr>\p</vt:lpstr>
      <vt:lpstr>'16(7)(h)4'!Print_Area</vt:lpstr>
      <vt:lpstr>Print_Area_MI</vt:lpstr>
      <vt:lpstr>SCHEDA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Eric J Wilen</cp:lastModifiedBy>
  <cp:lastPrinted>2021-06-29T20:40:24Z</cp:lastPrinted>
  <dcterms:created xsi:type="dcterms:W3CDTF">2021-06-24T19:32:27Z</dcterms:created>
  <dcterms:modified xsi:type="dcterms:W3CDTF">2021-06-29T20:40:29Z</dcterms:modified>
</cp:coreProperties>
</file>