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dSt-KY Rate Case\2021 KY Rate Case\Direct Testimony\Christian\"/>
    </mc:Choice>
  </mc:AlternateContent>
  <xr:revisionPtr revIDLastSave="0" documentId="13_ncr:1_{D3B5E098-C8CE-416A-A82C-D38B0D014BBC}" xr6:coauthVersionLast="47" xr6:coauthVersionMax="47" xr10:uidLastSave="{00000000-0000-0000-0000-000000000000}"/>
  <bookViews>
    <workbookView xWindow="-120" yWindow="-120" windowWidth="29040" windowHeight="15840" xr2:uid="{20A5B268-D0BD-4FB1-A0D9-F8266AFB95C3}"/>
  </bookViews>
  <sheets>
    <sheet name="JTC-1 Page 1" sheetId="1" r:id="rId1"/>
    <sheet name="JTC-1 Page 2" sheetId="2" r:id="rId2"/>
  </sheets>
  <externalReferences>
    <externalReference r:id="rId3"/>
  </externalReferences>
  <definedNames>
    <definedName name="ALL" localSheetId="0">#REF!</definedName>
    <definedName name="ALL">#REF!</definedName>
    <definedName name="csAllowDetailBudgeting">1</definedName>
    <definedName name="csAllowLocalConsolidation">1</definedName>
    <definedName name="csAppName">"BudgetWeb"</definedName>
    <definedName name="csDE_CorporateItems_Dim01">"="</definedName>
    <definedName name="csDE_CorporateItems_Dim02">"="</definedName>
    <definedName name="csDE_CorporateItems_Dim03">"="</definedName>
    <definedName name="csDE_CorporateItems_Dim06">"="</definedName>
    <definedName name="csDE_CorporateItems_Dim07">"="</definedName>
    <definedName name="csDE_CorporateItems_Dim08">"="</definedName>
    <definedName name="csDE_CorporateItems_Dim09">"="</definedName>
    <definedName name="csDE_CorporateItems_Dim10">"="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input" localSheetId="0">#REF!</definedName>
    <definedName name="input">#REF!</definedName>
    <definedName name="METER" localSheetId="0">#REF!</definedName>
    <definedName name="METER">#REF!</definedName>
    <definedName name="PLANT" localSheetId="0">#REF!</definedName>
    <definedName name="PLANT">#REF!</definedName>
    <definedName name="_xlnm.Print_Area" localSheetId="0">'JTC-1 Page 1'!$A$1:$M$36</definedName>
    <definedName name="_xlnm.Print_Area" localSheetId="1">'JTC-1 Page 2'!$A$1:$K$15</definedName>
    <definedName name="Print_Area_MI">'[1]Short Summary'!$A$7:$E$64</definedName>
    <definedName name="_xlnm.Print_Titles" localSheetId="0">'JTC-1 Page 1'!$3:$6</definedName>
    <definedName name="report" localSheetId="0">#REF!</definedName>
    <definedName name="repo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0" i="2"/>
  <c r="A22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E12" i="1"/>
  <c r="E11" i="1"/>
  <c r="E10" i="1"/>
  <c r="H15" i="2"/>
  <c r="I11" i="2" s="1"/>
  <c r="F15" i="2"/>
  <c r="G11" i="2" s="1"/>
  <c r="G12" i="2"/>
  <c r="D11" i="2"/>
  <c r="D15" i="2" s="1"/>
  <c r="E10" i="2" s="1"/>
  <c r="G10" i="2" l="1"/>
  <c r="G15" i="2"/>
  <c r="I10" i="2"/>
  <c r="K10" i="2" s="1"/>
  <c r="I12" i="2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J32" i="1"/>
  <c r="J30" i="1"/>
  <c r="M17" i="1"/>
  <c r="E12" i="2"/>
  <c r="E11" i="2"/>
  <c r="K11" i="2" s="1"/>
  <c r="K12" i="2" l="1"/>
  <c r="K15" i="2" s="1"/>
  <c r="I15" i="2"/>
  <c r="J31" i="1"/>
  <c r="J34" i="1" s="1"/>
  <c r="G31" i="1"/>
  <c r="L17" i="1"/>
  <c r="K17" i="1"/>
  <c r="H32" i="1"/>
  <c r="F32" i="1"/>
  <c r="I17" i="1"/>
  <c r="F31" i="1"/>
  <c r="G17" i="1"/>
  <c r="J17" i="1"/>
  <c r="I32" i="1"/>
  <c r="G32" i="1"/>
  <c r="H17" i="1"/>
  <c r="G30" i="1"/>
  <c r="M15" i="1"/>
  <c r="I15" i="1"/>
  <c r="I30" i="1"/>
  <c r="L15" i="1"/>
  <c r="H15" i="1"/>
  <c r="H30" i="1"/>
  <c r="K15" i="1"/>
  <c r="G15" i="1"/>
  <c r="F30" i="1"/>
  <c r="J15" i="1"/>
  <c r="H31" i="1"/>
  <c r="L16" i="1"/>
  <c r="K16" i="1"/>
  <c r="G16" i="1"/>
  <c r="I31" i="1"/>
  <c r="M16" i="1"/>
  <c r="J16" i="1"/>
  <c r="I16" i="1"/>
  <c r="H16" i="1"/>
  <c r="E15" i="2"/>
  <c r="F15" i="1" l="1"/>
  <c r="E15" i="1" s="1"/>
  <c r="F16" i="1"/>
  <c r="E16" i="1" s="1"/>
  <c r="F17" i="1"/>
  <c r="E17" i="1" s="1"/>
  <c r="F34" i="1"/>
  <c r="G34" i="1"/>
  <c r="L19" i="1"/>
  <c r="I34" i="1"/>
  <c r="I19" i="1"/>
  <c r="G19" i="1"/>
  <c r="K19" i="1"/>
  <c r="J19" i="1"/>
  <c r="H19" i="1"/>
  <c r="H34" i="1"/>
  <c r="M19" i="1"/>
  <c r="F19" i="1" l="1"/>
  <c r="E19" i="1" s="1"/>
</calcChain>
</file>

<file path=xl/sharedStrings.xml><?xml version="1.0" encoding="utf-8"?>
<sst xmlns="http://schemas.openxmlformats.org/spreadsheetml/2006/main" count="79" uniqueCount="57">
  <si>
    <t>Effective October 1, 2020</t>
  </si>
  <si>
    <t>ATMOS ENERGY CORPORATION</t>
  </si>
  <si>
    <t>Allocation of Atmos Corporate (Co. # 10) Cost Based on 12 Month Period Ended 9/30/20</t>
  </si>
  <si>
    <t>ALL COMPANIES</t>
  </si>
  <si>
    <t>A. Composite Allocation Factor:</t>
  </si>
  <si>
    <t>Total</t>
  </si>
  <si>
    <t>West Tex  Div</t>
  </si>
  <si>
    <t>CO/KS Div</t>
  </si>
  <si>
    <t>LA Div 007</t>
  </si>
  <si>
    <t>LA Div 077</t>
  </si>
  <si>
    <t>Kentucky/ MidStates Div</t>
  </si>
  <si>
    <t>Mississippi Div</t>
  </si>
  <si>
    <t xml:space="preserve">Mid-Tex  Div </t>
  </si>
  <si>
    <t>Atmos P/L</t>
  </si>
  <si>
    <t>AELIG</t>
  </si>
  <si>
    <t>UCGS-Barnsley</t>
  </si>
  <si>
    <t>TLGS</t>
  </si>
  <si>
    <t>TLGP</t>
  </si>
  <si>
    <t>Gross Direct PP&amp;E</t>
  </si>
  <si>
    <t>Average Number of Customers</t>
  </si>
  <si>
    <t>Total O&amp;M Expense *</t>
  </si>
  <si>
    <t>(* w/o Allocation )</t>
  </si>
  <si>
    <t xml:space="preserve"> </t>
  </si>
  <si>
    <t>Total O&amp;M Expense</t>
  </si>
  <si>
    <t>Total Composite Factor for FY 2021</t>
  </si>
  <si>
    <t>Atmos Energy Corporation</t>
  </si>
  <si>
    <t xml:space="preserve">Atmos Energy Mid States Div </t>
  </si>
  <si>
    <t xml:space="preserve">Development of Allocation Factors </t>
  </si>
  <si>
    <t>Div #</t>
  </si>
  <si>
    <t>Division Name</t>
  </si>
  <si>
    <t>Sept ' 20 Direct Property Plant &amp; Equipment</t>
  </si>
  <si>
    <t>Percent of MidStates Property</t>
  </si>
  <si>
    <t>YE Sept '20 Total O &amp;M w/o 922</t>
  </si>
  <si>
    <t>Percent of MidStates  O &amp; M</t>
  </si>
  <si>
    <t>YE Sept '20 Avg Number of Customers</t>
  </si>
  <si>
    <t>Percent of MidStates  Customers</t>
  </si>
  <si>
    <t>STAT Sub account for customers</t>
  </si>
  <si>
    <t>MidStates Allocation Percent</t>
  </si>
  <si>
    <t>09</t>
  </si>
  <si>
    <t>KENTUCKY</t>
  </si>
  <si>
    <t>91C09</t>
  </si>
  <si>
    <t>TENNESSEE</t>
  </si>
  <si>
    <t>91C93</t>
  </si>
  <si>
    <t>VIRGINIA</t>
  </si>
  <si>
    <t>91C96</t>
  </si>
  <si>
    <t>Remaining non reg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</si>
  <si>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</si>
  <si>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</si>
  <si>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</si>
  <si>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</si>
  <si>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</si>
  <si>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</si>
  <si>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</si>
  <si>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</si>
  <si>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</si>
  <si>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</si>
  <si>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Line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</si>
</sst>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_(* #,##0.0000000_);_(* \(#,##0.0000000\);_(* &quot;-&quot;??_);_(@_)"/>
    <numFmt numFmtId="166" formatCode="0.00000"/>
    <numFmt numFmtId="167" formatCode="#,##0.00000_);[Red]\(#,##0.00000\)"/>
    <numFmt numFmtId="168" formatCode="0.00000_);[Red]\(0.00000\)"/>
    <numFmt numFmtId="169" formatCode="0.000000"/>
  </numFmts>
  <fonts count="15" x14ac:knownFonts="1">
    <font>
      <sz val="10"/>
      <name val="Arial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0" fontId="4" fillId="2" borderId="0">
      <alignment horizontal="right"/>
    </xf>
  </cellStyleXfs>
  <cellXfs count="98">
    <xf numFmtId="0" fontId="0" fillId="0" borderId="0" xfId="0"/>
    <xf numFmtId="0" fontId="1" fillId="0" borderId="0" xfId="0" applyFont="1" applyAlignment="1">
      <alignment horizontal="centerContinuous"/>
    </xf>
    <xf numFmtId="164" fontId="3" fillId="0" borderId="0" xfId="1" applyNumberFormat="1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" fillId="0" borderId="0" xfId="1" applyNumberFormat="1" applyFont="1" applyFill="1" applyAlignment="1">
      <alignment horizontal="centerContinuous"/>
    </xf>
    <xf numFmtId="164" fontId="1" fillId="0" borderId="0" xfId="1" applyNumberFormat="1" applyFont="1" applyFill="1" applyAlignment="1">
      <alignment horizontal="centerContinuous"/>
    </xf>
    <xf numFmtId="40" fontId="4" fillId="2" borderId="0" xfId="3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0" fontId="3" fillId="0" borderId="0" xfId="0" applyFont="1"/>
    <xf numFmtId="49" fontId="1" fillId="0" borderId="0" xfId="1" applyNumberFormat="1" applyFont="1" applyFill="1" applyAlignment="1">
      <alignment horizontal="left"/>
    </xf>
    <xf numFmtId="164" fontId="3" fillId="0" borderId="0" xfId="1" applyNumberFormat="1" applyFont="1" applyFill="1" applyAlignment="1"/>
    <xf numFmtId="49" fontId="5" fillId="0" borderId="0" xfId="1" applyNumberFormat="1" applyFont="1" applyFill="1" applyAlignment="1">
      <alignment horizontal="left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quotePrefix="1" applyFont="1" applyAlignment="1">
      <alignment horizontal="left"/>
    </xf>
    <xf numFmtId="0" fontId="2" fillId="0" borderId="0" xfId="0" applyFont="1"/>
    <xf numFmtId="0" fontId="3" fillId="0" borderId="3" xfId="0" applyFont="1" applyBorder="1" applyAlignment="1">
      <alignment horizontal="center"/>
    </xf>
    <xf numFmtId="10" fontId="3" fillId="0" borderId="3" xfId="2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49" fontId="3" fillId="0" borderId="0" xfId="1" applyNumberFormat="1" applyFont="1" applyFill="1" applyAlignment="1">
      <alignment horizontal="center"/>
    </xf>
    <xf numFmtId="0" fontId="3" fillId="0" borderId="0" xfId="1" quotePrefix="1" applyNumberFormat="1" applyFont="1" applyFill="1" applyAlignment="1">
      <alignment horizontal="left"/>
    </xf>
    <xf numFmtId="0" fontId="3" fillId="0" borderId="0" xfId="1" applyNumberFormat="1" applyFont="1" applyFill="1"/>
    <xf numFmtId="164" fontId="1" fillId="0" borderId="3" xfId="1" applyNumberFormat="1" applyFont="1" applyFill="1" applyBorder="1"/>
    <xf numFmtId="164" fontId="3" fillId="0" borderId="3" xfId="1" applyNumberFormat="1" applyFont="1" applyFill="1" applyBorder="1"/>
    <xf numFmtId="164" fontId="3" fillId="0" borderId="0" xfId="1" applyNumberFormat="1" applyFont="1" applyFill="1"/>
    <xf numFmtId="164" fontId="3" fillId="0" borderId="4" xfId="1" applyNumberFormat="1" applyFont="1" applyFill="1" applyBorder="1"/>
    <xf numFmtId="0" fontId="3" fillId="0" borderId="0" xfId="1" applyNumberFormat="1" applyFont="1" applyFill="1" applyAlignment="1">
      <alignment horizontal="left"/>
    </xf>
    <xf numFmtId="164" fontId="8" fillId="0" borderId="0" xfId="1" applyNumberFormat="1" applyFont="1" applyFill="1" applyBorder="1"/>
    <xf numFmtId="164" fontId="9" fillId="0" borderId="0" xfId="1" applyNumberFormat="1" applyFont="1" applyFill="1" applyBorder="1"/>
    <xf numFmtId="164" fontId="10" fillId="0" borderId="0" xfId="1" applyNumberFormat="1" applyFont="1" applyFill="1" applyBorder="1"/>
    <xf numFmtId="0" fontId="3" fillId="0" borderId="0" xfId="0" quotePrefix="1" applyFont="1" applyAlignment="1">
      <alignment horizontal="left"/>
    </xf>
    <xf numFmtId="164" fontId="3" fillId="0" borderId="0" xfId="0" applyNumberFormat="1" applyFont="1"/>
    <xf numFmtId="9" fontId="1" fillId="0" borderId="0" xfId="2" applyFont="1" applyFill="1"/>
    <xf numFmtId="10" fontId="1" fillId="0" borderId="3" xfId="2" applyNumberFormat="1" applyFont="1" applyFill="1" applyBorder="1"/>
    <xf numFmtId="9" fontId="1" fillId="0" borderId="0" xfId="2" quotePrefix="1" applyFont="1" applyFill="1" applyAlignment="1">
      <alignment horizontal="left"/>
    </xf>
    <xf numFmtId="10" fontId="1" fillId="0" borderId="0" xfId="2" applyNumberFormat="1" applyFont="1" applyFill="1" applyBorder="1"/>
    <xf numFmtId="0" fontId="1" fillId="0" borderId="0" xfId="2" applyNumberFormat="1" applyFont="1" applyFill="1" applyBorder="1"/>
    <xf numFmtId="0" fontId="1" fillId="0" borderId="0" xfId="2" applyNumberFormat="1" applyFont="1" applyFill="1"/>
    <xf numFmtId="49" fontId="11" fillId="0" borderId="0" xfId="1" applyNumberFormat="1" applyFont="1" applyFill="1" applyAlignment="1">
      <alignment horizontal="center"/>
    </xf>
    <xf numFmtId="9" fontId="12" fillId="0" borderId="0" xfId="2" quotePrefix="1" applyFont="1" applyFill="1" applyAlignment="1">
      <alignment horizontal="left"/>
    </xf>
    <xf numFmtId="9" fontId="12" fillId="0" borderId="0" xfId="2" applyFont="1" applyFill="1"/>
    <xf numFmtId="10" fontId="13" fillId="0" borderId="0" xfId="2" applyNumberFormat="1" applyFont="1" applyFill="1" applyBorder="1"/>
    <xf numFmtId="164" fontId="12" fillId="0" borderId="0" xfId="1" applyNumberFormat="1" applyFont="1" applyFill="1" applyAlignment="1">
      <alignment horizontal="right"/>
    </xf>
    <xf numFmtId="0" fontId="12" fillId="0" borderId="0" xfId="0" applyFont="1" applyAlignment="1">
      <alignment horizontal="right"/>
    </xf>
    <xf numFmtId="10" fontId="12" fillId="0" borderId="0" xfId="2" applyNumberFormat="1" applyFont="1" applyFill="1" applyBorder="1" applyAlignment="1">
      <alignment horizontal="right"/>
    </xf>
    <xf numFmtId="0" fontId="14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right"/>
    </xf>
    <xf numFmtId="168" fontId="2" fillId="0" borderId="0" xfId="0" applyNumberFormat="1" applyFont="1"/>
    <xf numFmtId="168" fontId="14" fillId="0" borderId="0" xfId="0" applyNumberFormat="1" applyFont="1"/>
    <xf numFmtId="0" fontId="0" fillId="0" borderId="0" xfId="0" applyAlignment="1">
      <alignment horizontal="right"/>
    </xf>
    <xf numFmtId="168" fontId="0" fillId="0" borderId="1" xfId="0" applyNumberFormat="1" applyBorder="1"/>
    <xf numFmtId="168" fontId="14" fillId="0" borderId="1" xfId="0" applyNumberFormat="1" applyFont="1" applyBorder="1"/>
    <xf numFmtId="169" fontId="0" fillId="0" borderId="0" xfId="0" applyNumberFormat="1"/>
    <xf numFmtId="39" fontId="0" fillId="0" borderId="0" xfId="0" applyNumberFormat="1"/>
    <xf numFmtId="0" fontId="2" fillId="0" borderId="0" xfId="0" applyFont="1" applyAlignment="1">
      <alignment horizontal="center"/>
    </xf>
    <xf numFmtId="43" fontId="0" fillId="0" borderId="0" xfId="0" applyNumberFormat="1"/>
    <xf numFmtId="0" fontId="3" fillId="0" borderId="0" xfId="1" applyNumberFormat="1" applyFont="1" applyFill="1" applyAlignment="1">
      <alignment horizontal="center"/>
    </xf>
    <xf numFmtId="0" fontId="3" fillId="0" borderId="0" xfId="0" applyFont="1" applyFill="1"/>
    <xf numFmtId="0" fontId="0" fillId="0" borderId="0" xfId="0" applyFill="1"/>
    <xf numFmtId="164" fontId="3" fillId="0" borderId="6" xfId="1" applyNumberFormat="1" applyFont="1" applyFill="1" applyBorder="1" applyAlignment="1">
      <alignment horizontal="center"/>
    </xf>
    <xf numFmtId="164" fontId="3" fillId="0" borderId="6" xfId="1" applyNumberFormat="1" applyFont="1" applyFill="1" applyBorder="1"/>
    <xf numFmtId="164" fontId="3" fillId="0" borderId="7" xfId="1" applyNumberFormat="1" applyFont="1" applyFill="1" applyBorder="1"/>
    <xf numFmtId="164" fontId="9" fillId="0" borderId="5" xfId="1" applyNumberFormat="1" applyFont="1" applyFill="1" applyBorder="1"/>
    <xf numFmtId="165" fontId="3" fillId="0" borderId="5" xfId="1" applyNumberFormat="1" applyFont="1" applyFill="1" applyBorder="1"/>
    <xf numFmtId="10" fontId="1" fillId="0" borderId="6" xfId="1" applyNumberFormat="1" applyFont="1" applyFill="1" applyBorder="1"/>
    <xf numFmtId="10" fontId="1" fillId="0" borderId="5" xfId="1" applyNumberFormat="1" applyFont="1" applyFill="1" applyBorder="1"/>
    <xf numFmtId="10" fontId="1" fillId="0" borderId="6" xfId="2" applyNumberFormat="1" applyFont="1" applyFill="1" applyBorder="1"/>
    <xf numFmtId="0" fontId="1" fillId="0" borderId="0" xfId="0" quotePrefix="1" applyFont="1" applyAlignment="1">
      <alignment horizontal="center"/>
    </xf>
    <xf numFmtId="0" fontId="1" fillId="0" borderId="8" xfId="0" quotePrefix="1" applyFont="1" applyBorder="1" applyAlignment="1">
      <alignment horizontal="center"/>
    </xf>
    <xf numFmtId="0" fontId="2" fillId="0" borderId="1" xfId="0" quotePrefix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37" fontId="0" fillId="0" borderId="0" xfId="0" applyNumberFormat="1" applyFill="1"/>
    <xf numFmtId="166" fontId="0" fillId="0" borderId="0" xfId="0" applyNumberFormat="1" applyFill="1"/>
    <xf numFmtId="164" fontId="2" fillId="0" borderId="0" xfId="1" applyNumberFormat="1" applyFill="1"/>
    <xf numFmtId="167" fontId="0" fillId="0" borderId="0" xfId="0" applyNumberFormat="1" applyFill="1"/>
    <xf numFmtId="168" fontId="0" fillId="0" borderId="0" xfId="0" applyNumberFormat="1" applyFill="1"/>
    <xf numFmtId="37" fontId="2" fillId="0" borderId="0" xfId="1" applyNumberFormat="1" applyFill="1"/>
    <xf numFmtId="39" fontId="0" fillId="0" borderId="1" xfId="0" applyNumberFormat="1" applyFill="1" applyBorder="1"/>
    <xf numFmtId="166" fontId="0" fillId="0" borderId="1" xfId="0" applyNumberFormat="1" applyFill="1" applyBorder="1"/>
    <xf numFmtId="40" fontId="0" fillId="0" borderId="1" xfId="0" applyNumberFormat="1" applyFill="1" applyBorder="1"/>
    <xf numFmtId="167" fontId="0" fillId="0" borderId="1" xfId="0" applyNumberFormat="1" applyFill="1" applyBorder="1"/>
    <xf numFmtId="37" fontId="0" fillId="0" borderId="1" xfId="0" applyNumberFormat="1" applyFill="1" applyBorder="1"/>
    <xf numFmtId="168" fontId="0" fillId="0" borderId="1" xfId="0" applyNumberFormat="1" applyFill="1" applyBorder="1"/>
    <xf numFmtId="39" fontId="0" fillId="0" borderId="0" xfId="0" applyNumberFormat="1" applyFill="1"/>
    <xf numFmtId="40" fontId="0" fillId="0" borderId="0" xfId="0" applyNumberFormat="1" applyFill="1"/>
    <xf numFmtId="43" fontId="0" fillId="0" borderId="0" xfId="0" applyNumberFormat="1" applyFill="1"/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</cellXfs>
  <cellStyles count="4">
    <cellStyle name="Comma" xfId="1" builtinId="3"/>
    <cellStyle name="Normal" xfId="0" builtinId="0"/>
    <cellStyle name="Output Amounts" xfId="3" xr:uid="{787D24F4-A7CB-4D1B-8D6E-77E663EA25E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Extra%20files%20for%20calculating%20allocation%20basis%20for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366DD-F70B-44CB-BAFB-5EBC2EA08021}">
  <sheetPr>
    <pageSetUpPr fitToPage="1"/>
  </sheetPr>
  <dimension ref="A1:T35"/>
  <sheetViews>
    <sheetView showGridLines="0" tabSelected="1" zoomScale="85" zoomScaleNormal="85" zoomScaleSheetLayoutView="100" workbookViewId="0">
      <pane xSplit="4" ySplit="9" topLeftCell="E10" activePane="bottomRight" state="frozen"/>
      <selection sqref="A1:J1"/>
      <selection pane="topRight" sqref="A1:J1"/>
      <selection pane="bottomLeft" sqref="A1:J1"/>
      <selection pane="bottomRight" activeCell="K9" sqref="K9:M9"/>
    </sheetView>
  </sheetViews>
  <sheetFormatPr defaultColWidth="9.140625" defaultRowHeight="12.75" x14ac:dyDescent="0.2"/>
  <cols>
    <col min="1" max="1" width="9.140625" style="10"/>
    <col min="2" max="2" width="4" style="25" customWidth="1"/>
    <col min="3" max="3" width="37.28515625" style="10" customWidth="1"/>
    <col min="4" max="4" width="4" style="10" customWidth="1"/>
    <col min="5" max="5" width="19.85546875" style="10" bestFit="1" customWidth="1"/>
    <col min="6" max="6" width="17.42578125" style="30" customWidth="1"/>
    <col min="7" max="7" width="15.85546875" style="10" customWidth="1"/>
    <col min="8" max="9" width="15.42578125" style="10" customWidth="1"/>
    <col min="10" max="10" width="16.85546875" style="10" customWidth="1"/>
    <col min="11" max="11" width="15.42578125" style="10" customWidth="1"/>
    <col min="12" max="13" width="16.85546875" style="10" customWidth="1"/>
    <col min="14" max="14" width="17" style="10" customWidth="1"/>
    <col min="15" max="15" width="14.28515625" bestFit="1" customWidth="1"/>
    <col min="16" max="16" width="14.28515625" style="10" bestFit="1" customWidth="1"/>
    <col min="17" max="17" width="15" style="10" bestFit="1" customWidth="1"/>
    <col min="18" max="18" width="16" bestFit="1" customWidth="1"/>
    <col min="19" max="19" width="11.5703125" style="10" customWidth="1"/>
    <col min="20" max="20" width="7.7109375" style="10" bestFit="1" customWidth="1"/>
    <col min="21" max="16384" width="9.140625" style="10"/>
  </cols>
  <sheetData>
    <row r="1" spans="1:20" s="5" customFormat="1" x14ac:dyDescent="0.2">
      <c r="B1" s="1" t="s">
        <v>0</v>
      </c>
      <c r="C1" s="1"/>
      <c r="D1" s="1"/>
      <c r="E1" s="1"/>
      <c r="F1" s="2"/>
      <c r="G1" s="1"/>
      <c r="H1" s="1"/>
      <c r="I1" s="1"/>
      <c r="J1" s="3"/>
      <c r="K1" s="3"/>
      <c r="L1" s="1"/>
      <c r="M1" s="1"/>
      <c r="N1" s="1"/>
      <c r="O1" s="3"/>
      <c r="P1" s="4"/>
      <c r="S1" s="4"/>
    </row>
    <row r="2" spans="1:20" s="5" customFormat="1" ht="15" x14ac:dyDescent="0.25">
      <c r="B2" s="6" t="s">
        <v>1</v>
      </c>
      <c r="C2" s="1"/>
      <c r="D2" s="1"/>
      <c r="E2" s="1"/>
      <c r="F2" s="7"/>
      <c r="G2" s="1"/>
      <c r="H2" s="1"/>
      <c r="I2" s="1"/>
      <c r="J2" s="3"/>
      <c r="K2" s="3"/>
      <c r="L2" s="1"/>
      <c r="M2" s="1"/>
      <c r="N2" s="8"/>
      <c r="O2" s="3"/>
      <c r="P2" s="4"/>
      <c r="S2" s="4"/>
    </row>
    <row r="3" spans="1:20" s="5" customFormat="1" x14ac:dyDescent="0.2">
      <c r="B3" s="6" t="s">
        <v>2</v>
      </c>
      <c r="C3" s="1"/>
      <c r="D3" s="1"/>
      <c r="E3" s="1"/>
      <c r="F3" s="7"/>
      <c r="G3" s="1"/>
      <c r="H3" s="1"/>
      <c r="I3" s="1"/>
      <c r="J3" s="1"/>
      <c r="K3" s="3"/>
      <c r="L3" s="1"/>
      <c r="M3" s="1"/>
      <c r="N3" s="9"/>
      <c r="O3" s="3"/>
      <c r="P3" s="4"/>
      <c r="S3" s="4"/>
    </row>
    <row r="4" spans="1:20" x14ac:dyDescent="0.2">
      <c r="B4" s="10"/>
      <c r="C4" s="1"/>
      <c r="D4" s="1"/>
      <c r="E4" s="1"/>
      <c r="F4" s="7"/>
      <c r="G4" s="1"/>
      <c r="H4" s="1"/>
      <c r="I4" s="1"/>
      <c r="J4" s="1"/>
      <c r="L4" s="1"/>
      <c r="M4" s="1"/>
      <c r="S4" s="1"/>
      <c r="T4" s="3"/>
    </row>
    <row r="5" spans="1:20" x14ac:dyDescent="0.2">
      <c r="B5" s="11"/>
      <c r="F5" s="12"/>
    </row>
    <row r="6" spans="1:20" s="14" customFormat="1" ht="14.25" x14ac:dyDescent="0.2">
      <c r="B6" s="13"/>
    </row>
    <row r="7" spans="1:20" s="17" customFormat="1" ht="15.75" x14ac:dyDescent="0.25">
      <c r="B7" s="11"/>
      <c r="C7" s="15" t="s">
        <v>3</v>
      </c>
      <c r="D7" s="16"/>
      <c r="E7" s="16"/>
      <c r="F7" s="14">
        <v>30</v>
      </c>
      <c r="G7" s="14">
        <v>60</v>
      </c>
      <c r="H7" s="14">
        <v>20</v>
      </c>
      <c r="I7" s="14">
        <v>20</v>
      </c>
      <c r="J7" s="14">
        <v>50</v>
      </c>
      <c r="K7" s="14">
        <v>70</v>
      </c>
      <c r="L7" s="14">
        <v>80</v>
      </c>
      <c r="M7" s="14">
        <v>180</v>
      </c>
    </row>
    <row r="8" spans="1:20" s="17" customFormat="1" ht="25.5" x14ac:dyDescent="0.2">
      <c r="B8" s="18" t="s">
        <v>4</v>
      </c>
      <c r="C8" s="19"/>
      <c r="E8" s="20" t="s">
        <v>5</v>
      </c>
      <c r="F8" s="69" t="s">
        <v>6</v>
      </c>
      <c r="G8" s="20" t="s">
        <v>7</v>
      </c>
      <c r="H8" s="20" t="s">
        <v>8</v>
      </c>
      <c r="I8" s="20" t="s">
        <v>9</v>
      </c>
      <c r="J8" s="21" t="s">
        <v>10</v>
      </c>
      <c r="K8" s="20" t="s">
        <v>11</v>
      </c>
      <c r="L8" s="20" t="s">
        <v>12</v>
      </c>
      <c r="M8" s="22" t="s">
        <v>13</v>
      </c>
    </row>
    <row r="9" spans="1:20" x14ac:dyDescent="0.2">
      <c r="C9" s="77" t="s">
        <v>46</v>
      </c>
      <c r="E9" s="77" t="s">
        <v>47</v>
      </c>
      <c r="F9" s="78" t="s">
        <v>48</v>
      </c>
      <c r="G9" s="77" t="s">
        <v>49</v>
      </c>
      <c r="H9" s="77" t="s">
        <v>50</v>
      </c>
      <c r="I9" s="77" t="s">
        <v>51</v>
      </c>
      <c r="J9" s="77" t="s">
        <v>52</v>
      </c>
      <c r="K9" s="77" t="s">
        <v>53</v>
      </c>
      <c r="L9" s="77" t="s">
        <v>54</v>
      </c>
      <c r="M9" s="77" t="s">
        <v>55</v>
      </c>
    </row>
    <row r="10" spans="1:20" s="27" customFormat="1" x14ac:dyDescent="0.2">
      <c r="A10" s="66">
        <f>A9+1</f>
        <v>1</v>
      </c>
      <c r="B10" s="25"/>
      <c r="C10" s="26" t="s">
        <v>18</v>
      </c>
      <c r="E10" s="28">
        <f>F10+G10+H10+I10+J10+K10+L10+M10+F25+G25+J25</f>
        <v>15831577869.229998</v>
      </c>
      <c r="F10" s="70">
        <v>1092949490.3900001</v>
      </c>
      <c r="G10" s="29">
        <v>750894078.5</v>
      </c>
      <c r="H10" s="29">
        <v>384369334.97000003</v>
      </c>
      <c r="I10" s="29">
        <v>858046078.57000005</v>
      </c>
      <c r="J10" s="29">
        <v>1571399765.04</v>
      </c>
      <c r="K10" s="29">
        <v>886564153.44000006</v>
      </c>
      <c r="L10" s="29">
        <v>6360262428.21</v>
      </c>
      <c r="M10" s="29">
        <v>3894610534.6199999</v>
      </c>
    </row>
    <row r="11" spans="1:20" s="27" customFormat="1" x14ac:dyDescent="0.2">
      <c r="A11" s="66">
        <f t="shared" ref="A11:A35" si="0">A10+1</f>
        <v>2</v>
      </c>
      <c r="B11" s="25"/>
      <c r="C11" s="27" t="s">
        <v>19</v>
      </c>
      <c r="E11" s="28">
        <f>F11+G11+H11+I11+J11+K11+L11+M11+F26+G26+J26</f>
        <v>3217565.6666666665</v>
      </c>
      <c r="F11" s="71">
        <v>307488</v>
      </c>
      <c r="G11" s="29">
        <v>260779</v>
      </c>
      <c r="H11" s="29">
        <v>73477</v>
      </c>
      <c r="I11" s="29">
        <v>280594</v>
      </c>
      <c r="J11" s="29">
        <v>354687</v>
      </c>
      <c r="K11" s="29">
        <v>247704</v>
      </c>
      <c r="L11" s="29">
        <v>1692259</v>
      </c>
      <c r="M11" s="29">
        <v>321.66666666666669</v>
      </c>
    </row>
    <row r="12" spans="1:20" s="27" customFormat="1" x14ac:dyDescent="0.2">
      <c r="A12" s="66">
        <f t="shared" si="0"/>
        <v>3</v>
      </c>
      <c r="B12" s="25"/>
      <c r="C12" s="26" t="s">
        <v>20</v>
      </c>
      <c r="E12" s="28">
        <f>F12+G12+H12+I12+J12+K12+L12+M12+F27+G27+J27</f>
        <v>480744074.94999999</v>
      </c>
      <c r="F12" s="71">
        <v>36316769.729999997</v>
      </c>
      <c r="G12" s="29">
        <v>30303178.539999999</v>
      </c>
      <c r="H12" s="31">
        <v>11437183.24</v>
      </c>
      <c r="I12" s="31">
        <v>27474255.489999998</v>
      </c>
      <c r="J12" s="29">
        <v>41742549.240000002</v>
      </c>
      <c r="K12" s="29">
        <v>37397296.719999999</v>
      </c>
      <c r="L12" s="29">
        <v>155042377.16999999</v>
      </c>
      <c r="M12" s="29">
        <v>139755611.15000001</v>
      </c>
    </row>
    <row r="13" spans="1:20" s="27" customFormat="1" x14ac:dyDescent="0.2">
      <c r="A13" s="66">
        <f t="shared" si="0"/>
        <v>4</v>
      </c>
      <c r="B13" s="25"/>
      <c r="C13" s="32" t="s">
        <v>21</v>
      </c>
      <c r="E13" s="33"/>
      <c r="F13" s="72"/>
      <c r="G13" s="34"/>
      <c r="H13" s="34"/>
      <c r="I13" s="34"/>
      <c r="J13" s="34" t="s">
        <v>22</v>
      </c>
      <c r="K13" s="34"/>
      <c r="L13" s="34"/>
      <c r="M13" s="35"/>
    </row>
    <row r="14" spans="1:20" x14ac:dyDescent="0.2">
      <c r="A14" s="66">
        <f t="shared" si="0"/>
        <v>5</v>
      </c>
      <c r="B14" s="36"/>
      <c r="E14" s="37"/>
      <c r="F14" s="73"/>
      <c r="G14" s="37"/>
      <c r="J14" s="37"/>
    </row>
    <row r="15" spans="1:20" s="38" customFormat="1" x14ac:dyDescent="0.2">
      <c r="A15" s="66">
        <f t="shared" si="0"/>
        <v>6</v>
      </c>
      <c r="B15" s="25"/>
      <c r="C15" s="26" t="s">
        <v>18</v>
      </c>
      <c r="E15" s="39">
        <f>SUM(F15:M15)+SUM(F30:J30)</f>
        <v>0.99999999999999989</v>
      </c>
      <c r="F15" s="74">
        <f>1-SUM(G15:R15)-SUM(F30:J30)</f>
        <v>6.7099999999999937E-2</v>
      </c>
      <c r="G15" s="39">
        <f>ROUND(G10/$E$10,4)</f>
        <v>4.7399999999999998E-2</v>
      </c>
      <c r="H15" s="39">
        <f t="shared" ref="H15:M17" si="1">ROUND(H10/$E10,4)</f>
        <v>2.4299999999999999E-2</v>
      </c>
      <c r="I15" s="39">
        <f t="shared" si="1"/>
        <v>5.4199999999999998E-2</v>
      </c>
      <c r="J15" s="39">
        <f t="shared" si="1"/>
        <v>9.9299999999999999E-2</v>
      </c>
      <c r="K15" s="39">
        <f t="shared" si="1"/>
        <v>5.6000000000000001E-2</v>
      </c>
      <c r="L15" s="39">
        <f t="shared" si="1"/>
        <v>0.4017</v>
      </c>
      <c r="M15" s="39">
        <f t="shared" si="1"/>
        <v>0.246</v>
      </c>
    </row>
    <row r="16" spans="1:20" s="38" customFormat="1" x14ac:dyDescent="0.2">
      <c r="A16" s="66">
        <f t="shared" si="0"/>
        <v>7</v>
      </c>
      <c r="B16" s="25"/>
      <c r="C16" s="27" t="s">
        <v>19</v>
      </c>
      <c r="E16" s="39">
        <f>SUM(F16:M16)+SUM(F31:J31)</f>
        <v>1</v>
      </c>
      <c r="F16" s="74">
        <f>1-SUM(G16:R16)-SUM(F31:J31)</f>
        <v>9.5699999999999882E-2</v>
      </c>
      <c r="G16" s="39">
        <f>ROUND(G11/$E$11,4)</f>
        <v>8.1000000000000003E-2</v>
      </c>
      <c r="H16" s="39">
        <f t="shared" si="1"/>
        <v>2.2800000000000001E-2</v>
      </c>
      <c r="I16" s="39">
        <f t="shared" si="1"/>
        <v>8.72E-2</v>
      </c>
      <c r="J16" s="39">
        <f t="shared" si="1"/>
        <v>0.11020000000000001</v>
      </c>
      <c r="K16" s="39">
        <f t="shared" si="1"/>
        <v>7.6999999999999999E-2</v>
      </c>
      <c r="L16" s="39">
        <f t="shared" si="1"/>
        <v>0.52590000000000003</v>
      </c>
      <c r="M16" s="39">
        <f t="shared" si="1"/>
        <v>1E-4</v>
      </c>
    </row>
    <row r="17" spans="1:19" s="38" customFormat="1" x14ac:dyDescent="0.2">
      <c r="A17" s="66">
        <f t="shared" si="0"/>
        <v>8</v>
      </c>
      <c r="B17" s="25"/>
      <c r="C17" s="26" t="s">
        <v>23</v>
      </c>
      <c r="E17" s="39">
        <f>SUM(F17:M17)+SUM(F32:J32)</f>
        <v>0.99999999999999989</v>
      </c>
      <c r="F17" s="74">
        <f>1-SUM(G17:R17)-SUM(F32:J32)</f>
        <v>7.2800000000000031E-2</v>
      </c>
      <c r="G17" s="39">
        <f>ROUND(G12/$E12,4)</f>
        <v>6.3E-2</v>
      </c>
      <c r="H17" s="39">
        <f t="shared" si="1"/>
        <v>2.3800000000000002E-2</v>
      </c>
      <c r="I17" s="39">
        <f t="shared" si="1"/>
        <v>5.7099999999999998E-2</v>
      </c>
      <c r="J17" s="39">
        <f t="shared" si="1"/>
        <v>8.6800000000000002E-2</v>
      </c>
      <c r="K17" s="39">
        <f t="shared" si="1"/>
        <v>7.7799999999999994E-2</v>
      </c>
      <c r="L17" s="39">
        <f t="shared" si="1"/>
        <v>0.32250000000000001</v>
      </c>
      <c r="M17" s="39">
        <f t="shared" si="1"/>
        <v>0.29070000000000001</v>
      </c>
    </row>
    <row r="18" spans="1:19" s="38" customFormat="1" x14ac:dyDescent="0.2">
      <c r="A18" s="66">
        <f t="shared" si="0"/>
        <v>9</v>
      </c>
      <c r="B18" s="25"/>
      <c r="C18" s="40"/>
      <c r="E18" s="41"/>
      <c r="F18" s="75"/>
      <c r="G18" s="41"/>
      <c r="H18" s="41"/>
      <c r="I18" s="41"/>
      <c r="J18" s="41"/>
      <c r="K18" s="41"/>
      <c r="L18" s="41"/>
      <c r="M18" s="41"/>
    </row>
    <row r="19" spans="1:19" s="38" customFormat="1" x14ac:dyDescent="0.2">
      <c r="A19" s="66">
        <f t="shared" si="0"/>
        <v>10</v>
      </c>
      <c r="B19" s="25"/>
      <c r="C19" s="40" t="s">
        <v>24</v>
      </c>
      <c r="E19" s="39">
        <f>SUM(F19:M19)+SUM(F34:J34)</f>
        <v>1.0000000000000002</v>
      </c>
      <c r="F19" s="76">
        <f t="shared" ref="F19:M19" si="2">ROUND(AVERAGE(F15:F17),4)</f>
        <v>7.85E-2</v>
      </c>
      <c r="G19" s="39">
        <f t="shared" si="2"/>
        <v>6.3799999999999996E-2</v>
      </c>
      <c r="H19" s="39">
        <f t="shared" si="2"/>
        <v>2.3599999999999999E-2</v>
      </c>
      <c r="I19" s="39">
        <f t="shared" si="2"/>
        <v>6.6199999999999995E-2</v>
      </c>
      <c r="J19" s="39">
        <f t="shared" si="2"/>
        <v>9.8799999999999999E-2</v>
      </c>
      <c r="K19" s="39">
        <f t="shared" si="2"/>
        <v>7.0300000000000001E-2</v>
      </c>
      <c r="L19" s="39">
        <f t="shared" si="2"/>
        <v>0.41670000000000001</v>
      </c>
      <c r="M19" s="39">
        <f t="shared" si="2"/>
        <v>0.1789</v>
      </c>
    </row>
    <row r="20" spans="1:19" s="38" customFormat="1" x14ac:dyDescent="0.2">
      <c r="A20" s="66">
        <f t="shared" si="0"/>
        <v>11</v>
      </c>
      <c r="B20" s="25"/>
      <c r="C20" s="40"/>
      <c r="E20" s="41"/>
      <c r="F20" s="75"/>
      <c r="G20" s="41"/>
      <c r="H20" s="41"/>
      <c r="I20" s="41"/>
      <c r="J20" s="41"/>
      <c r="K20" s="41"/>
      <c r="L20" s="41"/>
      <c r="M20" s="41"/>
      <c r="N20" s="42"/>
      <c r="O20" s="42"/>
      <c r="P20" s="42"/>
      <c r="Q20" s="43"/>
      <c r="R20" s="42"/>
      <c r="S20" s="43"/>
    </row>
    <row r="21" spans="1:19" s="46" customFormat="1" ht="15.75" x14ac:dyDescent="0.25">
      <c r="A21" s="66">
        <f t="shared" si="0"/>
        <v>12</v>
      </c>
      <c r="B21" s="44"/>
      <c r="C21" s="45"/>
      <c r="E21" s="47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50"/>
      <c r="Q21" s="49"/>
      <c r="R21" s="49"/>
    </row>
    <row r="22" spans="1:19" ht="14.25" x14ac:dyDescent="0.2">
      <c r="A22" s="66">
        <f t="shared" si="0"/>
        <v>13</v>
      </c>
      <c r="F22" s="14">
        <v>220</v>
      </c>
      <c r="G22" s="14">
        <v>232</v>
      </c>
      <c r="H22" s="14">
        <v>234</v>
      </c>
      <c r="I22" s="14">
        <v>303</v>
      </c>
    </row>
    <row r="23" spans="1:19" x14ac:dyDescent="0.2">
      <c r="A23" s="66">
        <f t="shared" si="0"/>
        <v>14</v>
      </c>
      <c r="F23" s="23" t="s">
        <v>14</v>
      </c>
      <c r="G23" s="23" t="s">
        <v>15</v>
      </c>
      <c r="H23" s="23" t="s">
        <v>16</v>
      </c>
      <c r="I23" s="23" t="s">
        <v>17</v>
      </c>
      <c r="J23" s="24" t="s">
        <v>45</v>
      </c>
    </row>
    <row r="24" spans="1:19" x14ac:dyDescent="0.2">
      <c r="A24" s="66">
        <f t="shared" si="0"/>
        <v>15</v>
      </c>
      <c r="F24" s="10"/>
      <c r="G24"/>
      <c r="I24"/>
      <c r="J24"/>
    </row>
    <row r="25" spans="1:19" x14ac:dyDescent="0.2">
      <c r="A25" s="66">
        <f t="shared" si="0"/>
        <v>16</v>
      </c>
      <c r="C25" s="26" t="s">
        <v>18</v>
      </c>
      <c r="F25" s="29">
        <v>5232712.42</v>
      </c>
      <c r="G25" s="29">
        <v>11339002.470000001</v>
      </c>
      <c r="H25" s="29">
        <v>8480854.7100000009</v>
      </c>
      <c r="I25" s="29">
        <v>23163907.030000001</v>
      </c>
      <c r="J25" s="29">
        <v>15910290.6</v>
      </c>
    </row>
    <row r="26" spans="1:19" x14ac:dyDescent="0.2">
      <c r="A26" s="66">
        <f t="shared" si="0"/>
        <v>17</v>
      </c>
      <c r="C26" s="27" t="s">
        <v>19</v>
      </c>
      <c r="F26" s="29">
        <v>256</v>
      </c>
      <c r="G26" s="29">
        <v>0</v>
      </c>
      <c r="H26" s="29"/>
      <c r="I26" s="29">
        <v>7</v>
      </c>
      <c r="J26" s="29">
        <v>0</v>
      </c>
    </row>
    <row r="27" spans="1:19" x14ac:dyDescent="0.2">
      <c r="A27" s="66">
        <f t="shared" si="0"/>
        <v>18</v>
      </c>
      <c r="C27" s="26" t="s">
        <v>20</v>
      </c>
      <c r="F27" s="29">
        <v>812978.81</v>
      </c>
      <c r="G27" s="29">
        <v>223537.32</v>
      </c>
      <c r="H27" s="29">
        <v>415025.33</v>
      </c>
      <c r="I27" s="29">
        <v>918948.96</v>
      </c>
      <c r="J27" s="29">
        <v>238337.54</v>
      </c>
    </row>
    <row r="28" spans="1:19" x14ac:dyDescent="0.2">
      <c r="A28" s="66">
        <f t="shared" si="0"/>
        <v>19</v>
      </c>
      <c r="C28" s="32" t="s">
        <v>21</v>
      </c>
      <c r="F28" s="35"/>
      <c r="G28" s="35"/>
      <c r="H28" s="35"/>
      <c r="I28" s="35"/>
      <c r="J28" s="35"/>
    </row>
    <row r="29" spans="1:19" x14ac:dyDescent="0.2">
      <c r="A29" s="66">
        <f t="shared" si="0"/>
        <v>20</v>
      </c>
      <c r="F29" s="10"/>
      <c r="G29"/>
      <c r="I29"/>
      <c r="J29"/>
    </row>
    <row r="30" spans="1:19" x14ac:dyDescent="0.2">
      <c r="A30" s="66">
        <f t="shared" si="0"/>
        <v>21</v>
      </c>
      <c r="C30" s="26" t="s">
        <v>18</v>
      </c>
      <c r="F30" s="39">
        <f t="shared" ref="F30:J32" si="3">ROUND(F25/$E10,4)</f>
        <v>2.9999999999999997E-4</v>
      </c>
      <c r="G30" s="39">
        <f t="shared" si="3"/>
        <v>6.9999999999999999E-4</v>
      </c>
      <c r="H30" s="39">
        <f t="shared" si="3"/>
        <v>5.0000000000000001E-4</v>
      </c>
      <c r="I30" s="39">
        <f t="shared" si="3"/>
        <v>1.5E-3</v>
      </c>
      <c r="J30" s="39">
        <f t="shared" si="3"/>
        <v>1E-3</v>
      </c>
    </row>
    <row r="31" spans="1:19" x14ac:dyDescent="0.2">
      <c r="A31" s="66">
        <f t="shared" si="0"/>
        <v>22</v>
      </c>
      <c r="C31" s="27" t="s">
        <v>19</v>
      </c>
      <c r="F31" s="39">
        <f t="shared" si="3"/>
        <v>1E-4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</row>
    <row r="32" spans="1:19" x14ac:dyDescent="0.2">
      <c r="A32" s="66">
        <f t="shared" si="0"/>
        <v>23</v>
      </c>
      <c r="C32" s="26" t="s">
        <v>23</v>
      </c>
      <c r="F32" s="39">
        <f t="shared" si="3"/>
        <v>1.6999999999999999E-3</v>
      </c>
      <c r="G32" s="39">
        <f t="shared" si="3"/>
        <v>5.0000000000000001E-4</v>
      </c>
      <c r="H32" s="39">
        <f t="shared" si="3"/>
        <v>8.9999999999999998E-4</v>
      </c>
      <c r="I32" s="39">
        <f t="shared" si="3"/>
        <v>1.9E-3</v>
      </c>
      <c r="J32" s="39">
        <f t="shared" si="3"/>
        <v>5.0000000000000001E-4</v>
      </c>
    </row>
    <row r="33" spans="1:18" x14ac:dyDescent="0.2">
      <c r="A33" s="66">
        <f t="shared" si="0"/>
        <v>24</v>
      </c>
      <c r="C33" s="40"/>
      <c r="F33" s="41"/>
      <c r="G33" s="41"/>
      <c r="H33" s="41"/>
      <c r="I33" s="41"/>
      <c r="J33" s="41"/>
    </row>
    <row r="34" spans="1:18" s="67" customFormat="1" x14ac:dyDescent="0.2">
      <c r="A34" s="66">
        <f t="shared" si="0"/>
        <v>25</v>
      </c>
      <c r="B34" s="25"/>
      <c r="C34" s="40" t="s">
        <v>24</v>
      </c>
      <c r="F34" s="39">
        <f>ROUND(AVERAGE(F30:F32),4)</f>
        <v>6.9999999999999999E-4</v>
      </c>
      <c r="G34" s="39">
        <f>ROUND(AVERAGE(G30:G32),4)</f>
        <v>4.0000000000000002E-4</v>
      </c>
      <c r="H34" s="39">
        <f>ROUND(AVERAGE(H30:H32),4)</f>
        <v>5.0000000000000001E-4</v>
      </c>
      <c r="I34" s="39">
        <f>ROUND(AVERAGE(I30:I32),4)</f>
        <v>1.1000000000000001E-3</v>
      </c>
      <c r="J34" s="39">
        <f t="shared" ref="J34" si="4">ROUND(AVERAGE(J30:J32),4)</f>
        <v>5.0000000000000001E-4</v>
      </c>
      <c r="O34" s="68"/>
      <c r="R34" s="68"/>
    </row>
    <row r="35" spans="1:18" x14ac:dyDescent="0.2">
      <c r="A35" s="66">
        <f t="shared" si="0"/>
        <v>26</v>
      </c>
    </row>
  </sheetData>
  <pageMargins left="0.41" right="0.2" top="1.5" bottom="0.57999999999999996" header="0.38" footer="0.33"/>
  <pageSetup scale="66" fitToHeight="0" orientation="landscape" r:id="rId1"/>
  <headerFooter alignWithMargins="0">
    <oddHeader>&amp;R&amp;"Arial,Bold"Exhibit JTC-1 Allocation Factors&amp;"Arial,Regular"
Case No. 2021-00214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D1084-7493-407D-9EDA-8D3D1CCE27C0}">
  <sheetPr>
    <pageSetUpPr fitToPage="1"/>
  </sheetPr>
  <dimension ref="A1:P24"/>
  <sheetViews>
    <sheetView workbookViewId="0">
      <selection activeCell="B2" sqref="B2:K2"/>
    </sheetView>
  </sheetViews>
  <sheetFormatPr defaultColWidth="9.140625" defaultRowHeight="12.75" x14ac:dyDescent="0.2"/>
  <cols>
    <col min="2" max="2" width="6.140625" customWidth="1"/>
    <col min="3" max="3" width="24.5703125" customWidth="1"/>
    <col min="4" max="4" width="16.7109375" bestFit="1" customWidth="1"/>
    <col min="5" max="5" width="15.28515625" customWidth="1"/>
    <col min="6" max="6" width="15.42578125" customWidth="1"/>
    <col min="7" max="7" width="15.7109375" customWidth="1"/>
    <col min="8" max="8" width="14.28515625" customWidth="1"/>
    <col min="9" max="9" width="14" customWidth="1"/>
    <col min="10" max="10" width="11.5703125" customWidth="1"/>
    <col min="11" max="11" width="15.140625" customWidth="1"/>
  </cols>
  <sheetData>
    <row r="1" spans="1:16" ht="14.25" x14ac:dyDescent="0.2">
      <c r="B1" s="96" t="s">
        <v>25</v>
      </c>
      <c r="C1" s="96"/>
      <c r="D1" s="96"/>
      <c r="E1" s="96"/>
      <c r="F1" s="96"/>
      <c r="G1" s="96"/>
      <c r="H1" s="96"/>
      <c r="I1" s="96"/>
      <c r="J1" s="96"/>
      <c r="K1" s="96"/>
    </row>
    <row r="2" spans="1:16" ht="14.25" x14ac:dyDescent="0.2">
      <c r="B2" s="96" t="s">
        <v>26</v>
      </c>
      <c r="C2" s="96"/>
      <c r="D2" s="96"/>
      <c r="E2" s="96"/>
      <c r="F2" s="96"/>
      <c r="G2" s="96"/>
      <c r="H2" s="96"/>
      <c r="I2" s="96"/>
      <c r="J2" s="96"/>
      <c r="K2" s="96"/>
    </row>
    <row r="3" spans="1:16" ht="14.25" x14ac:dyDescent="0.2">
      <c r="B3" s="97" t="s">
        <v>27</v>
      </c>
      <c r="C3" s="96"/>
      <c r="D3" s="96"/>
      <c r="E3" s="96"/>
      <c r="F3" s="96"/>
      <c r="G3" s="96"/>
      <c r="H3" s="96"/>
      <c r="I3" s="96"/>
      <c r="J3" s="96"/>
      <c r="K3" s="96"/>
    </row>
    <row r="4" spans="1:16" ht="14.25" x14ac:dyDescent="0.2">
      <c r="B4" s="96" t="s">
        <v>0</v>
      </c>
      <c r="C4" s="96"/>
      <c r="D4" s="96"/>
      <c r="E4" s="96"/>
      <c r="F4" s="96"/>
      <c r="G4" s="96"/>
      <c r="H4" s="96"/>
      <c r="I4" s="96"/>
      <c r="J4" s="96"/>
      <c r="K4" s="96"/>
    </row>
    <row r="6" spans="1:16" x14ac:dyDescent="0.2">
      <c r="K6" s="51"/>
    </row>
    <row r="7" spans="1:16" ht="38.25" x14ac:dyDescent="0.2">
      <c r="A7" s="52" t="s">
        <v>56</v>
      </c>
      <c r="B7" s="52" t="s">
        <v>28</v>
      </c>
      <c r="C7" s="52" t="s">
        <v>29</v>
      </c>
      <c r="D7" s="79" t="s">
        <v>30</v>
      </c>
      <c r="E7" s="80" t="s">
        <v>31</v>
      </c>
      <c r="F7" s="79" t="s">
        <v>32</v>
      </c>
      <c r="G7" s="80" t="s">
        <v>33</v>
      </c>
      <c r="H7" s="79" t="s">
        <v>34</v>
      </c>
      <c r="I7" s="80" t="s">
        <v>35</v>
      </c>
      <c r="J7" s="53" t="s">
        <v>36</v>
      </c>
      <c r="K7" s="54" t="s">
        <v>37</v>
      </c>
    </row>
    <row r="8" spans="1:16" x14ac:dyDescent="0.2">
      <c r="B8" s="77" t="s">
        <v>46</v>
      </c>
      <c r="C8" s="77" t="s">
        <v>47</v>
      </c>
      <c r="D8" s="78" t="s">
        <v>48</v>
      </c>
      <c r="E8" s="77" t="s">
        <v>49</v>
      </c>
      <c r="F8" s="77" t="s">
        <v>50</v>
      </c>
      <c r="G8" s="77" t="s">
        <v>51</v>
      </c>
      <c r="H8" s="77" t="s">
        <v>52</v>
      </c>
      <c r="I8" s="77" t="s">
        <v>53</v>
      </c>
      <c r="J8" s="77" t="s">
        <v>54</v>
      </c>
      <c r="K8" s="77" t="s">
        <v>55</v>
      </c>
    </row>
    <row r="9" spans="1:16" x14ac:dyDescent="0.2">
      <c r="A9" s="55">
        <v>1</v>
      </c>
      <c r="D9" s="68"/>
      <c r="E9" s="68"/>
      <c r="F9" s="68"/>
      <c r="G9" s="68"/>
      <c r="H9" s="68"/>
      <c r="I9" s="68"/>
      <c r="K9" s="51"/>
    </row>
    <row r="10" spans="1:16" x14ac:dyDescent="0.2">
      <c r="A10" s="55">
        <f>A9+1</f>
        <v>2</v>
      </c>
      <c r="B10" s="56" t="s">
        <v>38</v>
      </c>
      <c r="C10" t="s">
        <v>39</v>
      </c>
      <c r="D10" s="81">
        <v>776387470.49000001</v>
      </c>
      <c r="E10" s="82">
        <f>+D10/$D$15*100</f>
        <v>49.492862296473383</v>
      </c>
      <c r="F10" s="83">
        <v>16144027.49</v>
      </c>
      <c r="G10" s="84">
        <f>+F10/$F$15*100</f>
        <v>51.34587468456774</v>
      </c>
      <c r="H10" s="81">
        <v>178882</v>
      </c>
      <c r="I10" s="85">
        <f>+H10/$H$15*100</f>
        <v>50.433762726009121</v>
      </c>
      <c r="J10" s="57" t="s">
        <v>40</v>
      </c>
      <c r="K10" s="58">
        <f>(E10+G10+I10)/3</f>
        <v>50.424166569016755</v>
      </c>
    </row>
    <row r="11" spans="1:16" x14ac:dyDescent="0.2">
      <c r="A11" s="55">
        <f t="shared" ref="A11:A15" si="0">A10+1</f>
        <v>3</v>
      </c>
      <c r="B11" s="59">
        <v>93</v>
      </c>
      <c r="C11" t="s">
        <v>41</v>
      </c>
      <c r="D11" s="86">
        <f>681907604.64+13000</f>
        <v>681920604.63999999</v>
      </c>
      <c r="E11" s="82">
        <f>+D11/$D$15*100</f>
        <v>43.47082335225565</v>
      </c>
      <c r="F11" s="83">
        <v>12378420.720000001</v>
      </c>
      <c r="G11" s="84">
        <f>+F11/$F$15*100</f>
        <v>39.369410110065218</v>
      </c>
      <c r="H11" s="83">
        <v>152035</v>
      </c>
      <c r="I11" s="85">
        <f>+H11/$H$15*100</f>
        <v>42.864553817873222</v>
      </c>
      <c r="J11" s="57" t="s">
        <v>42</v>
      </c>
      <c r="K11" s="58">
        <f>(E11+G11+I11)/3</f>
        <v>41.901595760064701</v>
      </c>
    </row>
    <row r="12" spans="1:16" x14ac:dyDescent="0.2">
      <c r="A12" s="55">
        <f t="shared" si="0"/>
        <v>4</v>
      </c>
      <c r="B12" s="59">
        <v>96</v>
      </c>
      <c r="C12" t="s">
        <v>43</v>
      </c>
      <c r="D12" s="81">
        <v>110377659.47</v>
      </c>
      <c r="E12" s="82">
        <f>+D12/$D$15*100</f>
        <v>7.0363143512709545</v>
      </c>
      <c r="F12" s="83">
        <v>2919274.4</v>
      </c>
      <c r="G12" s="84">
        <f>+F12/$F$15*100</f>
        <v>9.2847152053670516</v>
      </c>
      <c r="H12" s="83">
        <v>23770</v>
      </c>
      <c r="I12" s="85">
        <f>+H12/$H$15*100</f>
        <v>6.7016834561176477</v>
      </c>
      <c r="J12" s="57" t="s">
        <v>44</v>
      </c>
      <c r="K12" s="58">
        <f>(E12+G12+I12)/3</f>
        <v>7.6742376709185507</v>
      </c>
    </row>
    <row r="13" spans="1:16" x14ac:dyDescent="0.2">
      <c r="A13" s="55">
        <f t="shared" si="0"/>
        <v>5</v>
      </c>
      <c r="B13" s="59"/>
      <c r="D13" s="87"/>
      <c r="E13" s="88"/>
      <c r="F13" s="89"/>
      <c r="G13" s="90"/>
      <c r="H13" s="91"/>
      <c r="I13" s="92"/>
      <c r="J13" s="60"/>
      <c r="K13" s="61"/>
      <c r="L13" s="58"/>
      <c r="P13" s="62"/>
    </row>
    <row r="14" spans="1:16" x14ac:dyDescent="0.2">
      <c r="A14" s="55">
        <f t="shared" si="0"/>
        <v>6</v>
      </c>
      <c r="D14" s="93"/>
      <c r="E14" s="68"/>
      <c r="F14" s="94"/>
      <c r="G14" s="84"/>
      <c r="H14" s="81"/>
      <c r="I14" s="68"/>
      <c r="K14" s="58"/>
    </row>
    <row r="15" spans="1:16" x14ac:dyDescent="0.2">
      <c r="A15" s="55">
        <f t="shared" si="0"/>
        <v>7</v>
      </c>
      <c r="C15" t="s">
        <v>5</v>
      </c>
      <c r="D15" s="95">
        <f>SUM(D10:D12)</f>
        <v>1568685734.6000001</v>
      </c>
      <c r="E15" s="93">
        <f t="shared" ref="E15" si="1">SUM(E10:E12)</f>
        <v>100</v>
      </c>
      <c r="F15" s="93">
        <f>SUM(F10:F12)</f>
        <v>31441722.609999999</v>
      </c>
      <c r="G15" s="93">
        <f>SUM(G10:G12)</f>
        <v>100.00000000000001</v>
      </c>
      <c r="H15" s="81">
        <f>SUM(H10:H12)</f>
        <v>354687</v>
      </c>
      <c r="I15" s="93">
        <f>SUM(I10:I12)</f>
        <v>100</v>
      </c>
      <c r="J15" s="63"/>
      <c r="K15" s="63">
        <f>SUM(K10:K12)</f>
        <v>100</v>
      </c>
    </row>
    <row r="16" spans="1:16" x14ac:dyDescent="0.2">
      <c r="C16" s="64"/>
      <c r="D16" s="65"/>
      <c r="F16" s="65"/>
    </row>
    <row r="17" spans="3:7" x14ac:dyDescent="0.2">
      <c r="C17" s="64"/>
      <c r="D17" s="65"/>
      <c r="F17" s="65"/>
      <c r="G17" s="19"/>
    </row>
    <row r="18" spans="3:7" x14ac:dyDescent="0.2">
      <c r="C18" s="64"/>
      <c r="D18" s="65"/>
      <c r="F18" s="65"/>
    </row>
    <row r="19" spans="3:7" x14ac:dyDescent="0.2">
      <c r="C19" s="64"/>
      <c r="D19" s="65"/>
      <c r="F19" s="65"/>
    </row>
    <row r="20" spans="3:7" x14ac:dyDescent="0.2">
      <c r="C20" s="64"/>
      <c r="D20" s="65"/>
      <c r="F20" s="65"/>
    </row>
    <row r="21" spans="3:7" x14ac:dyDescent="0.2">
      <c r="C21" s="64"/>
      <c r="D21" s="65"/>
      <c r="F21" s="65"/>
    </row>
    <row r="22" spans="3:7" x14ac:dyDescent="0.2">
      <c r="C22" s="64"/>
      <c r="D22" s="65"/>
      <c r="F22" s="65"/>
    </row>
    <row r="23" spans="3:7" x14ac:dyDescent="0.2">
      <c r="C23" s="64"/>
      <c r="D23" s="65"/>
    </row>
    <row r="24" spans="3:7" x14ac:dyDescent="0.2">
      <c r="C24" s="64"/>
      <c r="D24" s="65"/>
      <c r="F24" s="65"/>
    </row>
  </sheetData>
  <mergeCells count="4">
    <mergeCell ref="B1:K1"/>
    <mergeCell ref="B2:K2"/>
    <mergeCell ref="B3:K3"/>
    <mergeCell ref="B4:K4"/>
  </mergeCells>
  <pageMargins left="0.59" right="0.54" top="1" bottom="1" header="0.5" footer="0.5"/>
  <pageSetup scale="81" orientation="landscape" horizontalDpi="4294967294" verticalDpi="4294967294" r:id="rId1"/>
  <headerFooter alignWithMargins="0">
    <oddHeader>&amp;RExhibit JTC-1
Case No. 2021-00214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JTC-1 Page 1</vt:lpstr>
      <vt:lpstr>JTC-1 Page 2</vt:lpstr>
      <vt:lpstr>'JTC-1 Page 1'!Print_Area</vt:lpstr>
      <vt:lpstr>'JTC-1 Page 2'!Print_Area</vt:lpstr>
      <vt:lpstr>'JTC-1 Page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T Christian</dc:creator>
  <cp:lastModifiedBy>Joe T Christian</cp:lastModifiedBy>
  <cp:lastPrinted>2021-06-28T12:49:43Z</cp:lastPrinted>
  <dcterms:created xsi:type="dcterms:W3CDTF">2021-06-22T02:40:05Z</dcterms:created>
  <dcterms:modified xsi:type="dcterms:W3CDTF">2021-06-28T12:51:06Z</dcterms:modified>
</cp:coreProperties>
</file>