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venue Requirements\0 - RATE &amp; REGULATORY FILINGS\KENTUCKY\3 - KY Rate Cases\2021-00214 - 2021 KY Rate Case\2022-02-17 RCE Update (Staff 1-12)\"/>
    </mc:Choice>
  </mc:AlternateContent>
  <xr:revisionPtr revIDLastSave="0" documentId="8_{809F49F0-2CB1-42A0-B94D-D465C1777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2" r:id="rId1"/>
  </sheets>
  <definedNames>
    <definedName name="_xlnm._FilterDatabase" localSheetId="0" hidden="1">'Sheet1 (2)'!$A$32:$M$39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9" i="2" l="1"/>
  <c r="F77" i="2"/>
  <c r="G77" i="2" s="1"/>
  <c r="G78" i="2"/>
  <c r="G58" i="2"/>
  <c r="G62" i="2"/>
  <c r="G70" i="2"/>
  <c r="E74" i="2"/>
  <c r="G74" i="2" s="1"/>
  <c r="E76" i="2"/>
  <c r="G76" i="2" s="1"/>
  <c r="E75" i="2"/>
  <c r="G75" i="2" s="1"/>
  <c r="E73" i="2"/>
  <c r="G73" i="2"/>
  <c r="F72" i="2"/>
  <c r="E72" i="2"/>
  <c r="E71" i="2"/>
  <c r="G71" i="2" s="1"/>
  <c r="F69" i="2"/>
  <c r="E69" i="2"/>
  <c r="E68" i="2"/>
  <c r="G68" i="2" s="1"/>
  <c r="F67" i="2"/>
  <c r="E67" i="2"/>
  <c r="E66" i="2"/>
  <c r="G66" i="2" s="1"/>
  <c r="G60" i="2"/>
  <c r="E57" i="2"/>
  <c r="G57" i="2" s="1"/>
  <c r="E56" i="2"/>
  <c r="G56" i="2" s="1"/>
  <c r="E55" i="2"/>
  <c r="F55" i="2"/>
  <c r="G54" i="2"/>
  <c r="G50" i="2"/>
  <c r="G49" i="2"/>
  <c r="G45" i="2"/>
  <c r="G44" i="2"/>
  <c r="G43" i="2"/>
  <c r="F39" i="2"/>
  <c r="E39" i="2"/>
  <c r="E38" i="2"/>
  <c r="G38" i="2" s="1"/>
  <c r="E36" i="2"/>
  <c r="G36" i="2" s="1"/>
  <c r="E35" i="2"/>
  <c r="G35" i="2" s="1"/>
  <c r="G37" i="2"/>
  <c r="G30" i="2"/>
  <c r="G29" i="2"/>
  <c r="G32" i="2"/>
  <c r="G27" i="2"/>
  <c r="G26" i="2"/>
  <c r="G23" i="2"/>
  <c r="G22" i="2"/>
  <c r="G21" i="2"/>
  <c r="G19" i="2"/>
  <c r="G16" i="2"/>
  <c r="G13" i="2"/>
  <c r="G12" i="2"/>
  <c r="G8" i="2"/>
  <c r="G25" i="2"/>
  <c r="G18" i="2"/>
  <c r="G15" i="2"/>
  <c r="G10" i="2"/>
  <c r="G6" i="2"/>
  <c r="G72" i="2" l="1"/>
  <c r="G69" i="2"/>
  <c r="G67" i="2"/>
  <c r="G39" i="2"/>
  <c r="G55" i="2"/>
</calcChain>
</file>

<file path=xl/sharedStrings.xml><?xml version="1.0" encoding="utf-8"?>
<sst xmlns="http://schemas.openxmlformats.org/spreadsheetml/2006/main" count="575" uniqueCount="138">
  <si>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</si>
  <si>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</si>
  <si>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</si>
  <si>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</si>
  <si>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</si>
  <si>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</si>
  <si>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</si>
  <si>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</si>
  <si>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</si>
  <si>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</si>
  <si>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</si>
  <si>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</si>
  <si>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Base Period</t>
  </si>
  <si>
    <t>Yes</t>
  </si>
  <si>
    <t>Other Expenses</t>
  </si>
  <si>
    <t>ALLIANCE CONSULTING GROUP</t>
  </si>
  <si>
    <t>Depreciation Study - Misc. Office Expenses</t>
  </si>
  <si>
    <t>CONSULTING</t>
  </si>
  <si>
    <t>Depreciation Study - Rhonda Watts</t>
  </si>
  <si>
    <t>Depreciation Study - Teresa Stewart</t>
  </si>
  <si>
    <t>01/31/2021</t>
  </si>
  <si>
    <t>210103</t>
  </si>
  <si>
    <t>02/28/2021</t>
  </si>
  <si>
    <t>210203</t>
  </si>
  <si>
    <t>03/31/2021</t>
  </si>
  <si>
    <t>2'I0305</t>
  </si>
  <si>
    <t>04/30/2021</t>
  </si>
  <si>
    <t>210402</t>
  </si>
  <si>
    <t>05/31/2021</t>
  </si>
  <si>
    <t>210503</t>
  </si>
  <si>
    <t>10/31/2020</t>
  </si>
  <si>
    <t>201003</t>
  </si>
  <si>
    <t>11/30/2020</t>
  </si>
  <si>
    <t>201103</t>
  </si>
  <si>
    <t>12/31/2020</t>
  </si>
  <si>
    <t>201203</t>
  </si>
  <si>
    <t>Rate Case Expenses (050.55403)</t>
  </si>
  <si>
    <t>Depreciation Study - Dane Watson</t>
  </si>
  <si>
    <t>Depreciation Study - Elizabeth Watts</t>
  </si>
  <si>
    <t>Depreciation Study - Timothy Watson</t>
  </si>
  <si>
    <t>210602</t>
  </si>
  <si>
    <t>6/30/2021</t>
  </si>
  <si>
    <t>07/21/2021</t>
  </si>
  <si>
    <t>07/19/2021</t>
  </si>
  <si>
    <t>07/01/2021</t>
  </si>
  <si>
    <t>21072AAO</t>
  </si>
  <si>
    <t>KENTUCKY PRESS SERVICES</t>
  </si>
  <si>
    <t>ADVERTISING</t>
  </si>
  <si>
    <t>150141135483</t>
  </si>
  <si>
    <t>WILLIS TOWERS WATSON US LLC</t>
  </si>
  <si>
    <t>I07012107KY</t>
  </si>
  <si>
    <t>RAAB PAUL H</t>
  </si>
  <si>
    <t>Annual pension cost by participant for Shared Services, Customer Service, and KY/Mid-States employees</t>
  </si>
  <si>
    <t>Required public notification of pending rate case to KY customers</t>
  </si>
  <si>
    <t>07/28/2021</t>
  </si>
  <si>
    <t>019391</t>
  </si>
  <si>
    <t>SCOTTMADDEN INC</t>
  </si>
  <si>
    <t>Return on Equity Study/Testimony/Workpapers - Dylan D'Ascendis</t>
  </si>
  <si>
    <t>Return on Equity Study/Testimony/Workpapers - Adam Perry</t>
  </si>
  <si>
    <t>Return on Equity Study/Testimony/Workpapers - Matthew Howard</t>
  </si>
  <si>
    <t>Return on Equity Study/Testimony/Workpapers - Eric Brooks</t>
  </si>
  <si>
    <t>Return on Equity Study/Testimony/Workpapers - Isaac Gustafson</t>
  </si>
  <si>
    <t>Cost of Service Study /Testimony/Workpapers - Paul Raab</t>
  </si>
  <si>
    <t>Atmos Energy Corporation, Kentucky</t>
  </si>
  <si>
    <t>08/16/2021</t>
  </si>
  <si>
    <t>BANK OF AMERICA</t>
  </si>
  <si>
    <t>POSTAGE/DELIVERY SERVICE</t>
  </si>
  <si>
    <t>FEDEX 92681521 - 21-JUL-21 - 800-4633339 - TN - 38116 - FBOPYMT92681521 PCE</t>
  </si>
  <si>
    <t>FEDEX 92922430 - 30-JUL-21 - MEMPHIS - TN - 38116 - EPAPYMT92922430 PCE</t>
  </si>
  <si>
    <t>FEDEX 92928106 - 30-JUL-21 - 800-4633339 - TN - 38116 - FBOPYMT92928106 PCE</t>
  </si>
  <si>
    <t>09/01/2021</t>
  </si>
  <si>
    <t>INV090121</t>
  </si>
  <si>
    <t>Cost of Service Study Discovery - Paul Raab</t>
  </si>
  <si>
    <t>010_JOANNE.LANZ_AUG-21_PCARD</t>
  </si>
  <si>
    <t>08/01/2021</t>
  </si>
  <si>
    <t>210802</t>
  </si>
  <si>
    <t>09/27/2021</t>
  </si>
  <si>
    <t>WEXP-00041277</t>
  </si>
  <si>
    <t>Densman, Josh C (Josh)</t>
  </si>
  <si>
    <t>OTHER EMPLOYEE EXPENSES</t>
  </si>
  <si>
    <t>Legal Kentucky Rate Case Notary for Discovery Response</t>
  </si>
  <si>
    <t>09/22/2021</t>
  </si>
  <si>
    <t>09-22-2021</t>
  </si>
  <si>
    <t>WILSON HUTCHINSON POTEAT &amp; LITTLEPAGE</t>
  </si>
  <si>
    <t>LEGAL</t>
  </si>
  <si>
    <t>09/15/2021</t>
  </si>
  <si>
    <t>092021</t>
  </si>
  <si>
    <t>JOHN N HUGHES PSC</t>
  </si>
  <si>
    <t>Legal</t>
  </si>
  <si>
    <t>Legal Representation - Review of testimony, discovery responses, etc.</t>
  </si>
  <si>
    <t>TRAVEL EXPENSE</t>
  </si>
  <si>
    <t>12/14/2021</t>
  </si>
  <si>
    <t>WEXP-00043768</t>
  </si>
  <si>
    <t>Christian, Joe T (Joe)</t>
  </si>
  <si>
    <t>Airfare Case No. 2021-000214 Kentucky Rate Case</t>
  </si>
  <si>
    <t>12/06/2021</t>
  </si>
  <si>
    <t>21121AA0</t>
  </si>
  <si>
    <t>CONTRACTOR - LABOR</t>
  </si>
  <si>
    <t>11/24/2021</t>
  </si>
  <si>
    <t>WEXP-00043232</t>
  </si>
  <si>
    <t>10/28/2021</t>
  </si>
  <si>
    <t>019925</t>
  </si>
  <si>
    <t>09/30/2021</t>
  </si>
  <si>
    <t>210902</t>
  </si>
  <si>
    <t>019725</t>
  </si>
  <si>
    <t>01/09/2022</t>
  </si>
  <si>
    <t>WEXP-00044663</t>
  </si>
  <si>
    <t>12/31/2021</t>
  </si>
  <si>
    <t>211201</t>
  </si>
  <si>
    <t>12/27/2021</t>
  </si>
  <si>
    <t>WEXP-00044368</t>
  </si>
  <si>
    <t>01/03/2022</t>
  </si>
  <si>
    <t>WEXP-00044537</t>
  </si>
  <si>
    <t>Austin, Timothy R (Ryan)</t>
  </si>
  <si>
    <t>MEALS &amp;ENTERTAINMENT</t>
  </si>
  <si>
    <t>11/22/2021</t>
  </si>
  <si>
    <t>020069</t>
  </si>
  <si>
    <t>01/01/2022</t>
  </si>
  <si>
    <t>INV010122</t>
  </si>
  <si>
    <t>12/23/2021</t>
  </si>
  <si>
    <t>020272</t>
  </si>
  <si>
    <t>01/20/2022</t>
  </si>
  <si>
    <t>020350</t>
  </si>
  <si>
    <t>Print KY Rate Case Testimony and Discovery Responses for Rate Case Hearing in December</t>
  </si>
  <si>
    <t>Notarize Affidavit for 6th Round of KY Discovery</t>
  </si>
  <si>
    <t>Notary Services for Kentucky Discovery Filing</t>
  </si>
  <si>
    <t>Return on Equity Study/Testimony/Workpapers - Mike Kerrigan</t>
  </si>
  <si>
    <t>Return on Equity Study/Testimony/Workpapers - John Semenza</t>
  </si>
  <si>
    <t>Return on Equity Study/Testimony/Workpapers - Kamil Yusubov</t>
  </si>
  <si>
    <t>Return on Equity Study/Testimony/Workpapers - Nicole Stark</t>
  </si>
  <si>
    <t>Return on Equity Study/Testimony/Workpapers - Sara Derstine</t>
  </si>
  <si>
    <t>No</t>
  </si>
  <si>
    <t>Business Meals Lunch While Preparing for KY Rate Case</t>
  </si>
  <si>
    <t>2/15/2022</t>
  </si>
  <si>
    <t>02-15-2022</t>
  </si>
  <si>
    <t>Actuals Through February 17, 2022</t>
  </si>
  <si>
    <t>2/17/2022</t>
  </si>
  <si>
    <t>021722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</si>
</sst>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165" fontId="2" fillId="0" borderId="0" xfId="1" applyNumberFormat="1" applyFont="1"/>
    <xf numFmtId="8" fontId="2" fillId="0" borderId="0" xfId="2" applyNumberFormat="1" applyFont="1"/>
    <xf numFmtId="0" fontId="4" fillId="0" borderId="0" xfId="0" applyFont="1"/>
    <xf numFmtId="49" fontId="4" fillId="0" borderId="0" xfId="0" applyNumberFormat="1" applyFont="1"/>
    <xf numFmtId="8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quotePrefix="1" applyNumberFormat="1" applyFont="1"/>
    <xf numFmtId="8" fontId="3" fillId="0" borderId="2" xfId="1" applyNumberFormat="1" applyFont="1" applyBorder="1"/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tabSelected="1" zoomScale="80" zoomScaleNormal="80" workbookViewId="0"/>
  </sheetViews>
  <sheetFormatPr defaultRowHeight="12.75" x14ac:dyDescent="0.2"/>
  <cols>
    <col min="1" max="1" width="38.7109375" style="18" bestFit="1" customWidth="1"/>
    <col min="2" max="2" width="16.42578125" style="18" bestFit="1" customWidth="1"/>
    <col min="3" max="3" width="33.28515625" style="17" bestFit="1" customWidth="1"/>
    <col min="4" max="4" width="43.140625" style="18" bestFit="1" customWidth="1"/>
    <col min="5" max="5" width="13.42578125" style="18" bestFit="1" customWidth="1"/>
    <col min="6" max="6" width="13.85546875" style="18" bestFit="1" customWidth="1"/>
    <col min="7" max="7" width="12.7109375" style="18" bestFit="1" customWidth="1"/>
    <col min="8" max="8" width="15" style="17" bestFit="1" customWidth="1"/>
    <col min="9" max="9" width="29" style="17" bestFit="1" customWidth="1"/>
    <col min="10" max="10" width="13.28515625" style="17" bestFit="1" customWidth="1"/>
    <col min="11" max="11" width="73.85546875" style="17" bestFit="1" customWidth="1"/>
    <col min="12" max="16384" width="9.140625" style="17"/>
  </cols>
  <sheetData>
    <row r="1" spans="1:13" x14ac:dyDescent="0.2">
      <c r="A1" s="1" t="s">
        <v>63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36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135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1"/>
      <c r="B4" s="2"/>
      <c r="C4" s="2"/>
      <c r="D4" s="2"/>
      <c r="E4" s="2"/>
      <c r="F4" s="13"/>
      <c r="G4" s="2"/>
      <c r="H4" s="2"/>
      <c r="I4" s="2"/>
      <c r="J4" s="2"/>
      <c r="K4" s="2"/>
      <c r="L4" s="2"/>
      <c r="M4" s="2"/>
    </row>
    <row r="5" spans="1:13" ht="13.5" thickBot="1" x14ac:dyDescent="0.25">
      <c r="A5" s="4" t="s">
        <v>3</v>
      </c>
      <c r="B5" s="4" t="s">
        <v>4</v>
      </c>
      <c r="C5" s="4" t="s">
        <v>1</v>
      </c>
      <c r="D5" s="4" t="s">
        <v>5</v>
      </c>
      <c r="E5" s="5" t="s">
        <v>2</v>
      </c>
      <c r="F5" s="4" t="s">
        <v>6</v>
      </c>
      <c r="G5" s="5" t="s">
        <v>7</v>
      </c>
      <c r="H5" s="5" t="s">
        <v>11</v>
      </c>
      <c r="I5" s="5" t="s">
        <v>0</v>
      </c>
      <c r="J5" s="5" t="s">
        <v>12</v>
      </c>
      <c r="K5" s="4" t="s">
        <v>8</v>
      </c>
      <c r="L5" s="6"/>
      <c r="M5" s="6"/>
    </row>
    <row r="6" spans="1:13" x14ac:dyDescent="0.2">
      <c r="A6" s="2" t="s">
        <v>9</v>
      </c>
      <c r="B6" s="18" t="s">
        <v>30</v>
      </c>
      <c r="C6" s="18" t="s">
        <v>31</v>
      </c>
      <c r="D6" s="18" t="s">
        <v>15</v>
      </c>
      <c r="E6" s="19">
        <v>1072.5</v>
      </c>
      <c r="F6" s="8">
        <v>5.5</v>
      </c>
      <c r="G6" s="11">
        <f>E6/F6</f>
        <v>195</v>
      </c>
      <c r="H6" s="12">
        <v>9280</v>
      </c>
      <c r="I6" s="18" t="s">
        <v>17</v>
      </c>
      <c r="J6" s="12" t="s">
        <v>13</v>
      </c>
      <c r="K6" s="18" t="s">
        <v>18</v>
      </c>
      <c r="L6" s="2"/>
      <c r="M6" s="13"/>
    </row>
    <row r="7" spans="1:13" x14ac:dyDescent="0.2">
      <c r="A7" s="2" t="s">
        <v>9</v>
      </c>
      <c r="B7" s="18" t="s">
        <v>30</v>
      </c>
      <c r="C7" s="18" t="s">
        <v>31</v>
      </c>
      <c r="D7" s="18" t="s">
        <v>15</v>
      </c>
      <c r="E7" s="19">
        <v>21.45</v>
      </c>
      <c r="F7" s="8" t="s">
        <v>10</v>
      </c>
      <c r="G7" s="8" t="s">
        <v>10</v>
      </c>
      <c r="H7" s="12">
        <v>9280</v>
      </c>
      <c r="I7" s="18" t="s">
        <v>17</v>
      </c>
      <c r="J7" s="12" t="s">
        <v>13</v>
      </c>
      <c r="K7" s="18" t="s">
        <v>16</v>
      </c>
      <c r="L7" s="2"/>
      <c r="M7" s="13"/>
    </row>
    <row r="8" spans="1:13" x14ac:dyDescent="0.2">
      <c r="A8" s="2" t="s">
        <v>9</v>
      </c>
      <c r="B8" s="18" t="s">
        <v>32</v>
      </c>
      <c r="C8" s="18" t="s">
        <v>33</v>
      </c>
      <c r="D8" s="18" t="s">
        <v>15</v>
      </c>
      <c r="E8" s="19">
        <v>4095</v>
      </c>
      <c r="F8" s="8">
        <v>21</v>
      </c>
      <c r="G8" s="11">
        <f>E8/F8</f>
        <v>195</v>
      </c>
      <c r="H8" s="12">
        <v>9280</v>
      </c>
      <c r="I8" s="18" t="s">
        <v>17</v>
      </c>
      <c r="J8" s="12" t="s">
        <v>13</v>
      </c>
      <c r="K8" s="18" t="s">
        <v>18</v>
      </c>
      <c r="L8" s="2"/>
      <c r="M8" s="13"/>
    </row>
    <row r="9" spans="1:13" x14ac:dyDescent="0.2">
      <c r="A9" s="2" t="s">
        <v>9</v>
      </c>
      <c r="B9" s="18" t="s">
        <v>32</v>
      </c>
      <c r="C9" s="18" t="s">
        <v>33</v>
      </c>
      <c r="D9" s="18" t="s">
        <v>15</v>
      </c>
      <c r="E9" s="19">
        <v>81.900000000000006</v>
      </c>
      <c r="F9" s="8" t="s">
        <v>10</v>
      </c>
      <c r="G9" s="8" t="s">
        <v>10</v>
      </c>
      <c r="H9" s="12">
        <v>9280</v>
      </c>
      <c r="I9" s="18" t="s">
        <v>17</v>
      </c>
      <c r="J9" s="12" t="s">
        <v>13</v>
      </c>
      <c r="K9" s="18" t="s">
        <v>16</v>
      </c>
      <c r="L9" s="2"/>
      <c r="M9" s="13"/>
    </row>
    <row r="10" spans="1:13" x14ac:dyDescent="0.2">
      <c r="A10" s="2" t="s">
        <v>9</v>
      </c>
      <c r="B10" s="18" t="s">
        <v>34</v>
      </c>
      <c r="C10" s="18" t="s">
        <v>35</v>
      </c>
      <c r="D10" s="18" t="s">
        <v>15</v>
      </c>
      <c r="E10" s="19">
        <v>2925</v>
      </c>
      <c r="F10" s="8">
        <v>15</v>
      </c>
      <c r="G10" s="11">
        <f>E10/F10</f>
        <v>195</v>
      </c>
      <c r="H10" s="12">
        <v>9280</v>
      </c>
      <c r="I10" s="18" t="s">
        <v>17</v>
      </c>
      <c r="J10" s="12" t="s">
        <v>13</v>
      </c>
      <c r="K10" s="18" t="s">
        <v>18</v>
      </c>
      <c r="L10" s="2"/>
      <c r="M10" s="13"/>
    </row>
    <row r="11" spans="1:13" x14ac:dyDescent="0.2">
      <c r="A11" s="2" t="s">
        <v>9</v>
      </c>
      <c r="B11" s="18" t="s">
        <v>34</v>
      </c>
      <c r="C11" s="18" t="s">
        <v>35</v>
      </c>
      <c r="D11" s="18" t="s">
        <v>15</v>
      </c>
      <c r="E11" s="19">
        <v>58.5</v>
      </c>
      <c r="F11" s="8" t="s">
        <v>10</v>
      </c>
      <c r="G11" s="8" t="s">
        <v>10</v>
      </c>
      <c r="H11" s="12">
        <v>9280</v>
      </c>
      <c r="I11" s="18" t="s">
        <v>17</v>
      </c>
      <c r="J11" s="12" t="s">
        <v>13</v>
      </c>
      <c r="K11" s="18" t="s">
        <v>16</v>
      </c>
      <c r="L11" s="2"/>
      <c r="M11" s="13"/>
    </row>
    <row r="12" spans="1:13" x14ac:dyDescent="0.2">
      <c r="A12" s="2" t="s">
        <v>9</v>
      </c>
      <c r="B12" s="18" t="s">
        <v>20</v>
      </c>
      <c r="C12" s="18" t="s">
        <v>21</v>
      </c>
      <c r="D12" s="18" t="s">
        <v>15</v>
      </c>
      <c r="E12" s="19">
        <v>1755</v>
      </c>
      <c r="F12" s="8">
        <v>6.5</v>
      </c>
      <c r="G12" s="11">
        <f>E12/F12</f>
        <v>270</v>
      </c>
      <c r="H12" s="12">
        <v>9280</v>
      </c>
      <c r="I12" s="18" t="s">
        <v>17</v>
      </c>
      <c r="J12" s="12" t="s">
        <v>13</v>
      </c>
      <c r="K12" s="18" t="s">
        <v>37</v>
      </c>
      <c r="L12" s="2"/>
      <c r="M12" s="13"/>
    </row>
    <row r="13" spans="1:13" x14ac:dyDescent="0.2">
      <c r="A13" s="2" t="s">
        <v>9</v>
      </c>
      <c r="B13" s="18" t="s">
        <v>20</v>
      </c>
      <c r="C13" s="18" t="s">
        <v>21</v>
      </c>
      <c r="D13" s="18" t="s">
        <v>15</v>
      </c>
      <c r="E13" s="19">
        <v>3607.5</v>
      </c>
      <c r="F13" s="8">
        <v>18.5</v>
      </c>
      <c r="G13" s="11">
        <f>E13/F13</f>
        <v>195</v>
      </c>
      <c r="H13" s="12">
        <v>9280</v>
      </c>
      <c r="I13" s="18" t="s">
        <v>17</v>
      </c>
      <c r="J13" s="12" t="s">
        <v>13</v>
      </c>
      <c r="K13" s="18" t="s">
        <v>18</v>
      </c>
      <c r="L13" s="2"/>
      <c r="M13" s="13"/>
    </row>
    <row r="14" spans="1:13" x14ac:dyDescent="0.2">
      <c r="A14" s="2" t="s">
        <v>9</v>
      </c>
      <c r="B14" s="18" t="s">
        <v>20</v>
      </c>
      <c r="C14" s="18" t="s">
        <v>21</v>
      </c>
      <c r="D14" s="18" t="s">
        <v>15</v>
      </c>
      <c r="E14" s="19">
        <v>107.25</v>
      </c>
      <c r="F14" s="8" t="s">
        <v>10</v>
      </c>
      <c r="G14" s="8" t="s">
        <v>10</v>
      </c>
      <c r="H14" s="12">
        <v>9280</v>
      </c>
      <c r="I14" s="18" t="s">
        <v>17</v>
      </c>
      <c r="J14" s="12" t="s">
        <v>13</v>
      </c>
      <c r="K14" s="18" t="s">
        <v>16</v>
      </c>
      <c r="L14" s="2"/>
      <c r="M14" s="13"/>
    </row>
    <row r="15" spans="1:13" x14ac:dyDescent="0.2">
      <c r="A15" s="2" t="s">
        <v>9</v>
      </c>
      <c r="B15" s="18" t="s">
        <v>22</v>
      </c>
      <c r="C15" s="18" t="s">
        <v>23</v>
      </c>
      <c r="D15" s="18" t="s">
        <v>15</v>
      </c>
      <c r="E15" s="19">
        <v>3105</v>
      </c>
      <c r="F15" s="8">
        <v>11.5</v>
      </c>
      <c r="G15" s="11">
        <f>E15/F15</f>
        <v>270</v>
      </c>
      <c r="H15" s="12">
        <v>9280</v>
      </c>
      <c r="I15" s="18" t="s">
        <v>17</v>
      </c>
      <c r="J15" s="12" t="s">
        <v>13</v>
      </c>
      <c r="K15" s="18" t="s">
        <v>37</v>
      </c>
      <c r="L15" s="2"/>
      <c r="M15" s="13"/>
    </row>
    <row r="16" spans="1:13" x14ac:dyDescent="0.2">
      <c r="A16" s="2" t="s">
        <v>9</v>
      </c>
      <c r="B16" s="18" t="s">
        <v>22</v>
      </c>
      <c r="C16" s="18" t="s">
        <v>23</v>
      </c>
      <c r="D16" s="18" t="s">
        <v>15</v>
      </c>
      <c r="E16" s="19">
        <v>2973.75</v>
      </c>
      <c r="F16" s="8">
        <v>15.25</v>
      </c>
      <c r="G16" s="11">
        <f>E16/F16</f>
        <v>195</v>
      </c>
      <c r="H16" s="12">
        <v>9280</v>
      </c>
      <c r="I16" s="18" t="s">
        <v>17</v>
      </c>
      <c r="J16" s="12" t="s">
        <v>13</v>
      </c>
      <c r="K16" s="18" t="s">
        <v>18</v>
      </c>
      <c r="L16" s="2"/>
      <c r="M16" s="13"/>
    </row>
    <row r="17" spans="1:13" x14ac:dyDescent="0.2">
      <c r="A17" s="2" t="s">
        <v>9</v>
      </c>
      <c r="B17" s="18" t="s">
        <v>22</v>
      </c>
      <c r="C17" s="18" t="s">
        <v>23</v>
      </c>
      <c r="D17" s="18" t="s">
        <v>15</v>
      </c>
      <c r="E17" s="19">
        <v>121.58</v>
      </c>
      <c r="F17" s="8" t="s">
        <v>10</v>
      </c>
      <c r="G17" s="8" t="s">
        <v>10</v>
      </c>
      <c r="H17" s="12">
        <v>9280</v>
      </c>
      <c r="I17" s="18" t="s">
        <v>17</v>
      </c>
      <c r="J17" s="12" t="s">
        <v>13</v>
      </c>
      <c r="K17" s="18" t="s">
        <v>16</v>
      </c>
      <c r="L17" s="2"/>
      <c r="M17" s="13"/>
    </row>
    <row r="18" spans="1:13" x14ac:dyDescent="0.2">
      <c r="A18" s="2" t="s">
        <v>9</v>
      </c>
      <c r="B18" s="18" t="s">
        <v>24</v>
      </c>
      <c r="C18" s="18" t="s">
        <v>25</v>
      </c>
      <c r="D18" s="18" t="s">
        <v>15</v>
      </c>
      <c r="E18" s="19">
        <v>1755</v>
      </c>
      <c r="F18" s="8">
        <v>9</v>
      </c>
      <c r="G18" s="11">
        <f>E18/F18</f>
        <v>195</v>
      </c>
      <c r="H18" s="12">
        <v>9280</v>
      </c>
      <c r="I18" s="18" t="s">
        <v>17</v>
      </c>
      <c r="J18" s="12" t="s">
        <v>13</v>
      </c>
      <c r="K18" s="18" t="s">
        <v>18</v>
      </c>
      <c r="L18" s="2"/>
      <c r="M18" s="13"/>
    </row>
    <row r="19" spans="1:13" x14ac:dyDescent="0.2">
      <c r="A19" s="2" t="s">
        <v>9</v>
      </c>
      <c r="B19" s="18" t="s">
        <v>24</v>
      </c>
      <c r="C19" s="18" t="s">
        <v>25</v>
      </c>
      <c r="D19" s="18" t="s">
        <v>15</v>
      </c>
      <c r="E19" s="19">
        <v>455</v>
      </c>
      <c r="F19" s="8">
        <v>6.5</v>
      </c>
      <c r="G19" s="11">
        <f>E19/F19</f>
        <v>70</v>
      </c>
      <c r="H19" s="12">
        <v>9280</v>
      </c>
      <c r="I19" s="18" t="s">
        <v>17</v>
      </c>
      <c r="J19" s="12" t="s">
        <v>13</v>
      </c>
      <c r="K19" s="18" t="s">
        <v>38</v>
      </c>
      <c r="L19" s="2"/>
      <c r="M19" s="13"/>
    </row>
    <row r="20" spans="1:13" x14ac:dyDescent="0.2">
      <c r="A20" s="2" t="s">
        <v>9</v>
      </c>
      <c r="B20" s="18" t="s">
        <v>24</v>
      </c>
      <c r="C20" s="18" t="s">
        <v>25</v>
      </c>
      <c r="D20" s="18" t="s">
        <v>15</v>
      </c>
      <c r="E20" s="19">
        <v>44.2</v>
      </c>
      <c r="F20" s="8" t="s">
        <v>10</v>
      </c>
      <c r="G20" s="8" t="s">
        <v>10</v>
      </c>
      <c r="H20" s="12">
        <v>9280</v>
      </c>
      <c r="I20" s="18" t="s">
        <v>17</v>
      </c>
      <c r="J20" s="12" t="s">
        <v>13</v>
      </c>
      <c r="K20" s="18" t="s">
        <v>16</v>
      </c>
      <c r="L20" s="2"/>
      <c r="M20" s="13"/>
    </row>
    <row r="21" spans="1:13" x14ac:dyDescent="0.2">
      <c r="A21" s="2" t="s">
        <v>9</v>
      </c>
      <c r="B21" s="18" t="s">
        <v>26</v>
      </c>
      <c r="C21" s="18" t="s">
        <v>27</v>
      </c>
      <c r="D21" s="18" t="s">
        <v>15</v>
      </c>
      <c r="E21" s="19">
        <v>780</v>
      </c>
      <c r="F21" s="8">
        <v>4</v>
      </c>
      <c r="G21" s="11">
        <f t="shared" ref="G21:G23" si="0">E21/F21</f>
        <v>195</v>
      </c>
      <c r="H21" s="12">
        <v>9280</v>
      </c>
      <c r="I21" s="18" t="s">
        <v>17</v>
      </c>
      <c r="J21" s="12" t="s">
        <v>13</v>
      </c>
      <c r="K21" s="18" t="s">
        <v>18</v>
      </c>
      <c r="L21" s="2"/>
      <c r="M21" s="13"/>
    </row>
    <row r="22" spans="1:13" x14ac:dyDescent="0.2">
      <c r="A22" s="2" t="s">
        <v>9</v>
      </c>
      <c r="B22" s="18" t="s">
        <v>26</v>
      </c>
      <c r="C22" s="18" t="s">
        <v>27</v>
      </c>
      <c r="D22" s="18" t="s">
        <v>15</v>
      </c>
      <c r="E22" s="19">
        <v>280</v>
      </c>
      <c r="F22" s="8">
        <v>4</v>
      </c>
      <c r="G22" s="11">
        <f t="shared" si="0"/>
        <v>70</v>
      </c>
      <c r="H22" s="12">
        <v>9280</v>
      </c>
      <c r="I22" s="18" t="s">
        <v>17</v>
      </c>
      <c r="J22" s="12" t="s">
        <v>13</v>
      </c>
      <c r="K22" s="18" t="s">
        <v>39</v>
      </c>
      <c r="L22" s="2"/>
      <c r="M22" s="13"/>
    </row>
    <row r="23" spans="1:13" x14ac:dyDescent="0.2">
      <c r="A23" s="2" t="s">
        <v>9</v>
      </c>
      <c r="B23" s="18" t="s">
        <v>26</v>
      </c>
      <c r="C23" s="18" t="s">
        <v>27</v>
      </c>
      <c r="D23" s="18" t="s">
        <v>15</v>
      </c>
      <c r="E23" s="19">
        <v>17.5</v>
      </c>
      <c r="F23" s="8">
        <v>0.25</v>
      </c>
      <c r="G23" s="11">
        <f t="shared" si="0"/>
        <v>70</v>
      </c>
      <c r="H23" s="12">
        <v>9280</v>
      </c>
      <c r="I23" s="18" t="s">
        <v>17</v>
      </c>
      <c r="J23" s="12" t="s">
        <v>13</v>
      </c>
      <c r="K23" s="18" t="s">
        <v>19</v>
      </c>
      <c r="L23" s="2"/>
      <c r="M23" s="13"/>
    </row>
    <row r="24" spans="1:13" x14ac:dyDescent="0.2">
      <c r="A24" s="2" t="s">
        <v>9</v>
      </c>
      <c r="B24" s="18" t="s">
        <v>26</v>
      </c>
      <c r="C24" s="18" t="s">
        <v>27</v>
      </c>
      <c r="D24" s="18" t="s">
        <v>15</v>
      </c>
      <c r="E24" s="19">
        <v>21.55</v>
      </c>
      <c r="F24" s="8" t="s">
        <v>10</v>
      </c>
      <c r="G24" s="8" t="s">
        <v>10</v>
      </c>
      <c r="H24" s="12">
        <v>9280</v>
      </c>
      <c r="I24" s="18" t="s">
        <v>17</v>
      </c>
      <c r="J24" s="12" t="s">
        <v>13</v>
      </c>
      <c r="K24" s="18" t="s">
        <v>16</v>
      </c>
      <c r="L24" s="2"/>
      <c r="M24" s="13"/>
    </row>
    <row r="25" spans="1:13" x14ac:dyDescent="0.2">
      <c r="A25" s="2" t="s">
        <v>9</v>
      </c>
      <c r="B25" s="18" t="s">
        <v>28</v>
      </c>
      <c r="C25" s="18" t="s">
        <v>29</v>
      </c>
      <c r="D25" s="18" t="s">
        <v>15</v>
      </c>
      <c r="E25" s="19">
        <v>1350</v>
      </c>
      <c r="F25" s="8">
        <v>5</v>
      </c>
      <c r="G25" s="11">
        <f>E25/F25</f>
        <v>270</v>
      </c>
      <c r="H25" s="12">
        <v>9280</v>
      </c>
      <c r="I25" s="18" t="s">
        <v>17</v>
      </c>
      <c r="J25" s="12" t="s">
        <v>13</v>
      </c>
      <c r="K25" s="18" t="s">
        <v>37</v>
      </c>
      <c r="L25" s="2"/>
      <c r="M25" s="13"/>
    </row>
    <row r="26" spans="1:13" x14ac:dyDescent="0.2">
      <c r="A26" s="2" t="s">
        <v>9</v>
      </c>
      <c r="B26" s="18" t="s">
        <v>28</v>
      </c>
      <c r="C26" s="18" t="s">
        <v>29</v>
      </c>
      <c r="D26" s="18" t="s">
        <v>15</v>
      </c>
      <c r="E26" s="19">
        <v>2827.5</v>
      </c>
      <c r="F26" s="8">
        <v>14.5</v>
      </c>
      <c r="G26" s="11">
        <f>E26/F26</f>
        <v>195</v>
      </c>
      <c r="H26" s="12">
        <v>9280</v>
      </c>
      <c r="I26" s="18" t="s">
        <v>17</v>
      </c>
      <c r="J26" s="12" t="s">
        <v>13</v>
      </c>
      <c r="K26" s="18" t="s">
        <v>18</v>
      </c>
      <c r="L26" s="2"/>
      <c r="M26" s="13"/>
    </row>
    <row r="27" spans="1:13" x14ac:dyDescent="0.2">
      <c r="A27" s="2" t="s">
        <v>9</v>
      </c>
      <c r="B27" s="18" t="s">
        <v>28</v>
      </c>
      <c r="C27" s="18" t="s">
        <v>29</v>
      </c>
      <c r="D27" s="18" t="s">
        <v>15</v>
      </c>
      <c r="E27" s="19">
        <v>35</v>
      </c>
      <c r="F27" s="8">
        <v>0.5</v>
      </c>
      <c r="G27" s="11">
        <f>E27/F27</f>
        <v>70</v>
      </c>
      <c r="H27" s="12">
        <v>9280</v>
      </c>
      <c r="I27" s="18" t="s">
        <v>17</v>
      </c>
      <c r="J27" s="12" t="s">
        <v>13</v>
      </c>
      <c r="K27" s="18" t="s">
        <v>19</v>
      </c>
      <c r="L27" s="2"/>
      <c r="M27" s="13"/>
    </row>
    <row r="28" spans="1:13" x14ac:dyDescent="0.2">
      <c r="A28" s="2" t="s">
        <v>9</v>
      </c>
      <c r="B28" s="18" t="s">
        <v>28</v>
      </c>
      <c r="C28" s="18" t="s">
        <v>29</v>
      </c>
      <c r="D28" s="18" t="s">
        <v>15</v>
      </c>
      <c r="E28" s="19">
        <v>84.25</v>
      </c>
      <c r="F28" s="8" t="s">
        <v>10</v>
      </c>
      <c r="G28" s="8" t="s">
        <v>10</v>
      </c>
      <c r="H28" s="12">
        <v>9280</v>
      </c>
      <c r="I28" s="18" t="s">
        <v>17</v>
      </c>
      <c r="J28" s="12" t="s">
        <v>13</v>
      </c>
      <c r="K28" s="18" t="s">
        <v>16</v>
      </c>
      <c r="L28" s="2"/>
      <c r="M28" s="13"/>
    </row>
    <row r="29" spans="1:13" x14ac:dyDescent="0.2">
      <c r="A29" s="2" t="s">
        <v>9</v>
      </c>
      <c r="B29" s="18" t="s">
        <v>41</v>
      </c>
      <c r="C29" s="18" t="s">
        <v>40</v>
      </c>
      <c r="D29" s="18" t="s">
        <v>15</v>
      </c>
      <c r="E29" s="19">
        <v>135</v>
      </c>
      <c r="F29" s="8">
        <v>0.5</v>
      </c>
      <c r="G29" s="11">
        <f>E29/F29</f>
        <v>270</v>
      </c>
      <c r="H29" s="12">
        <v>9280</v>
      </c>
      <c r="I29" s="18" t="s">
        <v>17</v>
      </c>
      <c r="J29" s="12" t="s">
        <v>13</v>
      </c>
      <c r="K29" s="18" t="s">
        <v>37</v>
      </c>
      <c r="L29" s="2"/>
      <c r="M29" s="13"/>
    </row>
    <row r="30" spans="1:13" x14ac:dyDescent="0.2">
      <c r="A30" s="2" t="s">
        <v>9</v>
      </c>
      <c r="B30" s="18" t="s">
        <v>41</v>
      </c>
      <c r="C30" s="18" t="s">
        <v>40</v>
      </c>
      <c r="D30" s="18" t="s">
        <v>15</v>
      </c>
      <c r="E30" s="19">
        <v>195</v>
      </c>
      <c r="F30" s="8">
        <v>1</v>
      </c>
      <c r="G30" s="11">
        <f>E30/F30</f>
        <v>195</v>
      </c>
      <c r="H30" s="12">
        <v>9280</v>
      </c>
      <c r="I30" s="18" t="s">
        <v>17</v>
      </c>
      <c r="J30" s="12" t="s">
        <v>13</v>
      </c>
      <c r="K30" s="18" t="s">
        <v>18</v>
      </c>
      <c r="L30" s="2"/>
      <c r="M30" s="13"/>
    </row>
    <row r="31" spans="1:13" x14ac:dyDescent="0.2">
      <c r="A31" s="2" t="s">
        <v>9</v>
      </c>
      <c r="B31" s="18" t="s">
        <v>41</v>
      </c>
      <c r="C31" s="18" t="s">
        <v>40</v>
      </c>
      <c r="D31" s="18" t="s">
        <v>15</v>
      </c>
      <c r="E31" s="19">
        <v>6.6</v>
      </c>
      <c r="F31" s="8" t="s">
        <v>10</v>
      </c>
      <c r="G31" s="8" t="s">
        <v>10</v>
      </c>
      <c r="H31" s="12">
        <v>9280</v>
      </c>
      <c r="I31" s="18" t="s">
        <v>17</v>
      </c>
      <c r="J31" s="12" t="s">
        <v>13</v>
      </c>
      <c r="K31" s="18" t="s">
        <v>16</v>
      </c>
      <c r="L31" s="2"/>
      <c r="M31" s="13"/>
    </row>
    <row r="32" spans="1:13" x14ac:dyDescent="0.2">
      <c r="A32" s="2" t="s">
        <v>9</v>
      </c>
      <c r="B32" s="18" t="s">
        <v>44</v>
      </c>
      <c r="C32" s="18" t="s">
        <v>50</v>
      </c>
      <c r="D32" s="18" t="s">
        <v>51</v>
      </c>
      <c r="E32" s="19">
        <v>11700</v>
      </c>
      <c r="F32" s="8">
        <v>36</v>
      </c>
      <c r="G32" s="11">
        <f>E32/F32</f>
        <v>325</v>
      </c>
      <c r="H32" s="12">
        <v>9280</v>
      </c>
      <c r="I32" s="18" t="s">
        <v>17</v>
      </c>
      <c r="J32" s="12" t="s">
        <v>13</v>
      </c>
      <c r="K32" s="18" t="s">
        <v>62</v>
      </c>
      <c r="L32" s="2"/>
      <c r="M32" s="13"/>
    </row>
    <row r="33" spans="1:13" ht="25.5" x14ac:dyDescent="0.2">
      <c r="A33" s="2" t="s">
        <v>9</v>
      </c>
      <c r="B33" s="18" t="s">
        <v>43</v>
      </c>
      <c r="C33" s="18" t="s">
        <v>48</v>
      </c>
      <c r="D33" s="18" t="s">
        <v>49</v>
      </c>
      <c r="E33" s="19">
        <v>6413.18</v>
      </c>
      <c r="F33" s="8" t="s">
        <v>10</v>
      </c>
      <c r="G33" s="8" t="s">
        <v>10</v>
      </c>
      <c r="H33" s="12">
        <v>9280</v>
      </c>
      <c r="I33" s="18" t="s">
        <v>17</v>
      </c>
      <c r="J33" s="12" t="s">
        <v>13</v>
      </c>
      <c r="K33" s="20" t="s">
        <v>52</v>
      </c>
      <c r="L33" s="2"/>
      <c r="M33" s="13"/>
    </row>
    <row r="34" spans="1:13" x14ac:dyDescent="0.2">
      <c r="A34" s="2" t="s">
        <v>14</v>
      </c>
      <c r="B34" s="18" t="s">
        <v>42</v>
      </c>
      <c r="C34" s="18" t="s">
        <v>45</v>
      </c>
      <c r="D34" s="18" t="s">
        <v>46</v>
      </c>
      <c r="E34" s="19">
        <v>94282.29</v>
      </c>
      <c r="F34" s="8" t="s">
        <v>10</v>
      </c>
      <c r="G34" s="8" t="s">
        <v>10</v>
      </c>
      <c r="H34" s="12">
        <v>9280</v>
      </c>
      <c r="I34" s="18" t="s">
        <v>47</v>
      </c>
      <c r="J34" s="12" t="s">
        <v>13</v>
      </c>
      <c r="K34" s="18" t="s">
        <v>53</v>
      </c>
      <c r="L34" s="2"/>
      <c r="M34" s="13"/>
    </row>
    <row r="35" spans="1:13" x14ac:dyDescent="0.2">
      <c r="A35" s="2" t="s">
        <v>9</v>
      </c>
      <c r="B35" s="18" t="s">
        <v>54</v>
      </c>
      <c r="C35" s="21" t="s">
        <v>55</v>
      </c>
      <c r="D35" s="18" t="s">
        <v>56</v>
      </c>
      <c r="E35" s="19">
        <f>2760+2070+2415</f>
        <v>7245</v>
      </c>
      <c r="F35" s="8">
        <v>21</v>
      </c>
      <c r="G35" s="11">
        <f>E35/F35</f>
        <v>345</v>
      </c>
      <c r="H35" s="12">
        <v>9280</v>
      </c>
      <c r="I35" s="18" t="s">
        <v>17</v>
      </c>
      <c r="J35" s="12" t="s">
        <v>13</v>
      </c>
      <c r="K35" s="18" t="s">
        <v>57</v>
      </c>
      <c r="L35" s="2"/>
      <c r="M35" s="13"/>
    </row>
    <row r="36" spans="1:13" x14ac:dyDescent="0.2">
      <c r="A36" s="2" t="s">
        <v>9</v>
      </c>
      <c r="B36" s="18" t="s">
        <v>54</v>
      </c>
      <c r="C36" s="21" t="s">
        <v>55</v>
      </c>
      <c r="D36" s="18" t="s">
        <v>56</v>
      </c>
      <c r="E36" s="19">
        <f>2415+2415+2760+1380+1380</f>
        <v>10350</v>
      </c>
      <c r="F36" s="8">
        <v>30</v>
      </c>
      <c r="G36" s="11">
        <f>E36/F36</f>
        <v>345</v>
      </c>
      <c r="H36" s="12">
        <v>9280</v>
      </c>
      <c r="I36" s="18" t="s">
        <v>17</v>
      </c>
      <c r="J36" s="12" t="s">
        <v>13</v>
      </c>
      <c r="K36" s="18" t="s">
        <v>58</v>
      </c>
      <c r="L36" s="2"/>
      <c r="M36" s="13"/>
    </row>
    <row r="37" spans="1:13" x14ac:dyDescent="0.2">
      <c r="A37" s="2" t="s">
        <v>9</v>
      </c>
      <c r="B37" s="18" t="s">
        <v>54</v>
      </c>
      <c r="C37" s="21" t="s">
        <v>55</v>
      </c>
      <c r="D37" s="18" t="s">
        <v>56</v>
      </c>
      <c r="E37" s="19">
        <v>800</v>
      </c>
      <c r="F37" s="8">
        <v>2.5</v>
      </c>
      <c r="G37" s="11">
        <f>E37/F37</f>
        <v>320</v>
      </c>
      <c r="H37" s="12">
        <v>9280</v>
      </c>
      <c r="I37" s="18" t="s">
        <v>17</v>
      </c>
      <c r="J37" s="12" t="s">
        <v>13</v>
      </c>
      <c r="K37" s="18" t="s">
        <v>59</v>
      </c>
      <c r="L37" s="2"/>
      <c r="M37" s="13"/>
    </row>
    <row r="38" spans="1:13" x14ac:dyDescent="0.2">
      <c r="A38" s="2" t="s">
        <v>9</v>
      </c>
      <c r="B38" s="18" t="s">
        <v>54</v>
      </c>
      <c r="C38" s="21" t="s">
        <v>55</v>
      </c>
      <c r="D38" s="18" t="s">
        <v>56</v>
      </c>
      <c r="E38" s="19">
        <f>1200</f>
        <v>1200</v>
      </c>
      <c r="F38" s="8">
        <v>8</v>
      </c>
      <c r="G38" s="11">
        <f>E38/F38</f>
        <v>150</v>
      </c>
      <c r="H38" s="12">
        <v>9280</v>
      </c>
      <c r="I38" s="18" t="s">
        <v>17</v>
      </c>
      <c r="J38" s="12" t="s">
        <v>13</v>
      </c>
      <c r="K38" s="18" t="s">
        <v>61</v>
      </c>
      <c r="L38" s="2"/>
      <c r="M38" s="13"/>
    </row>
    <row r="39" spans="1:13" x14ac:dyDescent="0.2">
      <c r="A39" s="2" t="s">
        <v>9</v>
      </c>
      <c r="B39" s="18" t="s">
        <v>54</v>
      </c>
      <c r="C39" s="21" t="s">
        <v>55</v>
      </c>
      <c r="D39" s="18" t="s">
        <v>56</v>
      </c>
      <c r="E39" s="19">
        <f>1175+1880+1645</f>
        <v>4700</v>
      </c>
      <c r="F39" s="8">
        <f>5+8+7</f>
        <v>20</v>
      </c>
      <c r="G39" s="11">
        <f>E39/F39</f>
        <v>235</v>
      </c>
      <c r="H39" s="12">
        <v>9280</v>
      </c>
      <c r="I39" s="18" t="s">
        <v>17</v>
      </c>
      <c r="J39" s="12" t="s">
        <v>13</v>
      </c>
      <c r="K39" s="18" t="s">
        <v>60</v>
      </c>
      <c r="L39" s="2"/>
      <c r="M39" s="13"/>
    </row>
    <row r="40" spans="1:13" x14ac:dyDescent="0.2">
      <c r="A40" s="2" t="s">
        <v>14</v>
      </c>
      <c r="B40" s="18" t="s">
        <v>64</v>
      </c>
      <c r="C40" s="18" t="s">
        <v>73</v>
      </c>
      <c r="D40" s="18" t="s">
        <v>65</v>
      </c>
      <c r="E40" s="19">
        <v>1253.3399999999999</v>
      </c>
      <c r="F40" s="8" t="s">
        <v>10</v>
      </c>
      <c r="G40" s="8" t="s">
        <v>10</v>
      </c>
      <c r="H40" s="12">
        <v>9280</v>
      </c>
      <c r="I40" s="18" t="s">
        <v>66</v>
      </c>
      <c r="J40" s="12" t="s">
        <v>13</v>
      </c>
      <c r="K40" s="18" t="s">
        <v>67</v>
      </c>
      <c r="L40" s="2"/>
      <c r="M40" s="13"/>
    </row>
    <row r="41" spans="1:13" x14ac:dyDescent="0.2">
      <c r="A41" s="2" t="s">
        <v>14</v>
      </c>
      <c r="B41" s="18" t="s">
        <v>64</v>
      </c>
      <c r="C41" s="18" t="s">
        <v>73</v>
      </c>
      <c r="D41" s="18" t="s">
        <v>65</v>
      </c>
      <c r="E41" s="19">
        <v>346.41</v>
      </c>
      <c r="F41" s="8" t="s">
        <v>10</v>
      </c>
      <c r="G41" s="8" t="s">
        <v>10</v>
      </c>
      <c r="H41" s="12">
        <v>9280</v>
      </c>
      <c r="I41" s="18" t="s">
        <v>66</v>
      </c>
      <c r="J41" s="12" t="s">
        <v>13</v>
      </c>
      <c r="K41" s="18" t="s">
        <v>68</v>
      </c>
      <c r="L41" s="2"/>
      <c r="M41" s="13"/>
    </row>
    <row r="42" spans="1:13" x14ac:dyDescent="0.2">
      <c r="A42" s="2" t="s">
        <v>14</v>
      </c>
      <c r="B42" s="18" t="s">
        <v>64</v>
      </c>
      <c r="C42" s="18" t="s">
        <v>73</v>
      </c>
      <c r="D42" s="18" t="s">
        <v>65</v>
      </c>
      <c r="E42" s="19">
        <v>344.42</v>
      </c>
      <c r="F42" s="8" t="s">
        <v>10</v>
      </c>
      <c r="G42" s="8" t="s">
        <v>10</v>
      </c>
      <c r="H42" s="12">
        <v>9280</v>
      </c>
      <c r="I42" s="18" t="s">
        <v>66</v>
      </c>
      <c r="J42" s="12" t="s">
        <v>13</v>
      </c>
      <c r="K42" s="18" t="s">
        <v>69</v>
      </c>
      <c r="L42" s="2"/>
      <c r="M42" s="13"/>
    </row>
    <row r="43" spans="1:13" x14ac:dyDescent="0.2">
      <c r="A43" s="2" t="s">
        <v>9</v>
      </c>
      <c r="B43" s="18" t="s">
        <v>70</v>
      </c>
      <c r="C43" s="18" t="s">
        <v>71</v>
      </c>
      <c r="D43" s="18" t="s">
        <v>51</v>
      </c>
      <c r="E43" s="19">
        <v>1625</v>
      </c>
      <c r="F43" s="8">
        <v>5</v>
      </c>
      <c r="G43" s="11">
        <f t="shared" ref="G43:G45" si="1">E43/F43</f>
        <v>325</v>
      </c>
      <c r="H43" s="12">
        <v>9280</v>
      </c>
      <c r="I43" s="18" t="s">
        <v>17</v>
      </c>
      <c r="J43" s="12" t="s">
        <v>13</v>
      </c>
      <c r="K43" s="18" t="s">
        <v>72</v>
      </c>
      <c r="L43" s="2"/>
      <c r="M43" s="13"/>
    </row>
    <row r="44" spans="1:13" x14ac:dyDescent="0.2">
      <c r="A44" s="2" t="s">
        <v>9</v>
      </c>
      <c r="B44" s="18" t="s">
        <v>74</v>
      </c>
      <c r="C44" s="18" t="s">
        <v>75</v>
      </c>
      <c r="D44" s="18" t="s">
        <v>15</v>
      </c>
      <c r="E44" s="19">
        <v>810</v>
      </c>
      <c r="F44" s="8">
        <v>3</v>
      </c>
      <c r="G44" s="11">
        <f t="shared" si="1"/>
        <v>270</v>
      </c>
      <c r="H44" s="12">
        <v>9280</v>
      </c>
      <c r="I44" s="18" t="s">
        <v>17</v>
      </c>
      <c r="J44" s="12" t="s">
        <v>13</v>
      </c>
      <c r="K44" s="18" t="s">
        <v>37</v>
      </c>
      <c r="L44" s="2"/>
      <c r="M44" s="13"/>
    </row>
    <row r="45" spans="1:13" x14ac:dyDescent="0.2">
      <c r="A45" s="2" t="s">
        <v>9</v>
      </c>
      <c r="B45" s="18" t="s">
        <v>74</v>
      </c>
      <c r="C45" s="18" t="s">
        <v>75</v>
      </c>
      <c r="D45" s="18" t="s">
        <v>15</v>
      </c>
      <c r="E45" s="19">
        <v>780</v>
      </c>
      <c r="F45" s="8">
        <v>4</v>
      </c>
      <c r="G45" s="11">
        <f t="shared" si="1"/>
        <v>195</v>
      </c>
      <c r="H45" s="12">
        <v>9280</v>
      </c>
      <c r="I45" s="18" t="s">
        <v>17</v>
      </c>
      <c r="J45" s="12" t="s">
        <v>13</v>
      </c>
      <c r="K45" s="18" t="s">
        <v>18</v>
      </c>
      <c r="L45" s="2"/>
      <c r="M45" s="13"/>
    </row>
    <row r="46" spans="1:13" x14ac:dyDescent="0.2">
      <c r="A46" s="2" t="s">
        <v>9</v>
      </c>
      <c r="B46" s="18" t="s">
        <v>74</v>
      </c>
      <c r="C46" s="18" t="s">
        <v>75</v>
      </c>
      <c r="D46" s="18" t="s">
        <v>15</v>
      </c>
      <c r="E46" s="19">
        <v>31.8</v>
      </c>
      <c r="F46" s="8" t="s">
        <v>10</v>
      </c>
      <c r="G46" s="8" t="s">
        <v>10</v>
      </c>
      <c r="H46" s="12">
        <v>9280</v>
      </c>
      <c r="I46" s="18" t="s">
        <v>17</v>
      </c>
      <c r="J46" s="12" t="s">
        <v>13</v>
      </c>
      <c r="K46" s="18" t="s">
        <v>16</v>
      </c>
      <c r="L46" s="2"/>
      <c r="M46" s="13"/>
    </row>
    <row r="47" spans="1:13" x14ac:dyDescent="0.2">
      <c r="A47" s="2" t="s">
        <v>14</v>
      </c>
      <c r="B47" s="18" t="s">
        <v>76</v>
      </c>
      <c r="C47" s="18" t="s">
        <v>77</v>
      </c>
      <c r="D47" s="18" t="s">
        <v>78</v>
      </c>
      <c r="E47" s="19">
        <v>12</v>
      </c>
      <c r="F47" s="8" t="s">
        <v>10</v>
      </c>
      <c r="G47" s="8" t="s">
        <v>10</v>
      </c>
      <c r="H47" s="12">
        <v>9280</v>
      </c>
      <c r="I47" s="18" t="s">
        <v>79</v>
      </c>
      <c r="J47" s="12" t="s">
        <v>13</v>
      </c>
      <c r="K47" s="18" t="s">
        <v>80</v>
      </c>
      <c r="L47" s="2"/>
      <c r="M47" s="13"/>
    </row>
    <row r="48" spans="1:13" x14ac:dyDescent="0.2">
      <c r="A48" s="2" t="s">
        <v>14</v>
      </c>
      <c r="B48" s="18" t="s">
        <v>76</v>
      </c>
      <c r="C48" s="18" t="s">
        <v>77</v>
      </c>
      <c r="D48" s="18" t="s">
        <v>78</v>
      </c>
      <c r="E48" s="19">
        <v>12</v>
      </c>
      <c r="F48" s="8" t="s">
        <v>10</v>
      </c>
      <c r="G48" s="8" t="s">
        <v>10</v>
      </c>
      <c r="H48" s="12">
        <v>9280</v>
      </c>
      <c r="I48" s="18" t="s">
        <v>79</v>
      </c>
      <c r="J48" s="12" t="s">
        <v>13</v>
      </c>
      <c r="K48" s="18" t="s">
        <v>80</v>
      </c>
      <c r="L48" s="2"/>
      <c r="M48" s="13"/>
    </row>
    <row r="49" spans="1:13" x14ac:dyDescent="0.2">
      <c r="A49" s="2" t="s">
        <v>88</v>
      </c>
      <c r="B49" s="18" t="s">
        <v>81</v>
      </c>
      <c r="C49" s="18" t="s">
        <v>82</v>
      </c>
      <c r="D49" s="18" t="s">
        <v>83</v>
      </c>
      <c r="E49" s="19">
        <v>13347</v>
      </c>
      <c r="F49" s="8">
        <v>44.49</v>
      </c>
      <c r="G49" s="8">
        <f t="shared" ref="G49:G50" si="2">E49/F49</f>
        <v>300</v>
      </c>
      <c r="H49" s="12">
        <v>9280</v>
      </c>
      <c r="I49" s="18" t="s">
        <v>84</v>
      </c>
      <c r="J49" s="12" t="s">
        <v>13</v>
      </c>
      <c r="K49" s="18" t="s">
        <v>89</v>
      </c>
      <c r="L49" s="2"/>
      <c r="M49" s="13"/>
    </row>
    <row r="50" spans="1:13" x14ac:dyDescent="0.2">
      <c r="A50" s="2" t="s">
        <v>88</v>
      </c>
      <c r="B50" s="18" t="s">
        <v>85</v>
      </c>
      <c r="C50" s="18" t="s">
        <v>86</v>
      </c>
      <c r="D50" s="18" t="s">
        <v>87</v>
      </c>
      <c r="E50" s="19">
        <v>38500</v>
      </c>
      <c r="F50" s="8">
        <v>110</v>
      </c>
      <c r="G50" s="8">
        <f t="shared" si="2"/>
        <v>350</v>
      </c>
      <c r="H50" s="12">
        <v>9280</v>
      </c>
      <c r="I50" s="18" t="s">
        <v>84</v>
      </c>
      <c r="J50" s="12" t="s">
        <v>13</v>
      </c>
      <c r="K50" s="18" t="s">
        <v>89</v>
      </c>
      <c r="L50" s="2"/>
      <c r="M50" s="13"/>
    </row>
    <row r="51" spans="1:13" x14ac:dyDescent="0.2">
      <c r="A51" s="2" t="s">
        <v>14</v>
      </c>
      <c r="B51" s="18" t="s">
        <v>91</v>
      </c>
      <c r="C51" s="18" t="s">
        <v>92</v>
      </c>
      <c r="D51" s="18" t="s">
        <v>93</v>
      </c>
      <c r="E51" s="19">
        <v>417.8</v>
      </c>
      <c r="F51" s="8" t="s">
        <v>10</v>
      </c>
      <c r="G51" s="8" t="s">
        <v>10</v>
      </c>
      <c r="H51" s="12">
        <v>9280</v>
      </c>
      <c r="I51" s="18" t="s">
        <v>90</v>
      </c>
      <c r="J51" s="12" t="s">
        <v>131</v>
      </c>
      <c r="K51" s="18" t="s">
        <v>94</v>
      </c>
      <c r="L51" s="2"/>
      <c r="M51" s="13"/>
    </row>
    <row r="52" spans="1:13" x14ac:dyDescent="0.2">
      <c r="A52" s="2" t="s">
        <v>14</v>
      </c>
      <c r="B52" s="18" t="s">
        <v>95</v>
      </c>
      <c r="C52" s="18" t="s">
        <v>96</v>
      </c>
      <c r="D52" s="18" t="s">
        <v>46</v>
      </c>
      <c r="E52" s="19">
        <v>1044.9100000000001</v>
      </c>
      <c r="F52" s="8" t="s">
        <v>10</v>
      </c>
      <c r="G52" s="8" t="s">
        <v>10</v>
      </c>
      <c r="H52" s="12">
        <v>9280</v>
      </c>
      <c r="I52" s="18" t="s">
        <v>97</v>
      </c>
      <c r="J52" s="12" t="s">
        <v>131</v>
      </c>
      <c r="K52" s="18" t="s">
        <v>53</v>
      </c>
      <c r="L52" s="2"/>
      <c r="M52" s="13"/>
    </row>
    <row r="53" spans="1:13" x14ac:dyDescent="0.2">
      <c r="A53" s="2" t="s">
        <v>14</v>
      </c>
      <c r="B53" s="18" t="s">
        <v>98</v>
      </c>
      <c r="C53" s="18" t="s">
        <v>99</v>
      </c>
      <c r="D53" s="18" t="s">
        <v>78</v>
      </c>
      <c r="E53" s="19">
        <v>20.420000000000002</v>
      </c>
      <c r="F53" s="8" t="s">
        <v>10</v>
      </c>
      <c r="G53" s="8" t="s">
        <v>10</v>
      </c>
      <c r="H53" s="12">
        <v>9280</v>
      </c>
      <c r="I53" s="18" t="s">
        <v>79</v>
      </c>
      <c r="J53" s="12" t="s">
        <v>131</v>
      </c>
      <c r="K53" s="18" t="s">
        <v>123</v>
      </c>
      <c r="L53" s="2"/>
      <c r="M53" s="13"/>
    </row>
    <row r="54" spans="1:13" x14ac:dyDescent="0.2">
      <c r="A54" s="2" t="s">
        <v>9</v>
      </c>
      <c r="B54" s="18" t="s">
        <v>100</v>
      </c>
      <c r="C54" s="18" t="s">
        <v>101</v>
      </c>
      <c r="D54" s="18" t="s">
        <v>56</v>
      </c>
      <c r="E54" s="19">
        <v>517.5</v>
      </c>
      <c r="F54" s="8">
        <v>1.5</v>
      </c>
      <c r="G54" s="8">
        <f t="shared" ref="G54:G62" si="3">E54/F54</f>
        <v>345</v>
      </c>
      <c r="H54" s="12">
        <v>9280</v>
      </c>
      <c r="I54" s="18" t="s">
        <v>17</v>
      </c>
      <c r="J54" s="12" t="s">
        <v>131</v>
      </c>
      <c r="K54" s="18" t="s">
        <v>57</v>
      </c>
      <c r="L54" s="2"/>
      <c r="M54" s="13"/>
    </row>
    <row r="55" spans="1:13" x14ac:dyDescent="0.2">
      <c r="A55" s="2" t="s">
        <v>9</v>
      </c>
      <c r="B55" s="18" t="s">
        <v>100</v>
      </c>
      <c r="C55" s="18" t="s">
        <v>101</v>
      </c>
      <c r="D55" s="18" t="s">
        <v>56</v>
      </c>
      <c r="E55" s="19">
        <f>1380+172.5+345+2587.5</f>
        <v>4485</v>
      </c>
      <c r="F55" s="8">
        <f>4+0.5+1+7.5</f>
        <v>13</v>
      </c>
      <c r="G55" s="8">
        <f t="shared" si="3"/>
        <v>345</v>
      </c>
      <c r="H55" s="12">
        <v>9280</v>
      </c>
      <c r="I55" s="18" t="s">
        <v>17</v>
      </c>
      <c r="J55" s="12" t="s">
        <v>131</v>
      </c>
      <c r="K55" s="18" t="s">
        <v>58</v>
      </c>
      <c r="L55" s="2"/>
      <c r="M55" s="13"/>
    </row>
    <row r="56" spans="1:13" x14ac:dyDescent="0.2">
      <c r="A56" s="2" t="s">
        <v>9</v>
      </c>
      <c r="B56" s="18" t="s">
        <v>100</v>
      </c>
      <c r="C56" s="18" t="s">
        <v>101</v>
      </c>
      <c r="D56" s="18" t="s">
        <v>56</v>
      </c>
      <c r="E56" s="19">
        <f>320+240</f>
        <v>560</v>
      </c>
      <c r="F56" s="8">
        <v>1.75</v>
      </c>
      <c r="G56" s="8">
        <f t="shared" si="3"/>
        <v>320</v>
      </c>
      <c r="H56" s="12">
        <v>9280</v>
      </c>
      <c r="I56" s="18" t="s">
        <v>17</v>
      </c>
      <c r="J56" s="12" t="s">
        <v>131</v>
      </c>
      <c r="K56" s="18" t="s">
        <v>59</v>
      </c>
      <c r="L56" s="2"/>
      <c r="M56" s="13"/>
    </row>
    <row r="57" spans="1:13" x14ac:dyDescent="0.2">
      <c r="A57" s="2" t="s">
        <v>9</v>
      </c>
      <c r="B57" s="18" t="s">
        <v>100</v>
      </c>
      <c r="C57" s="18" t="s">
        <v>101</v>
      </c>
      <c r="D57" s="18" t="s">
        <v>56</v>
      </c>
      <c r="E57" s="19">
        <f>940+940</f>
        <v>1880</v>
      </c>
      <c r="F57" s="8">
        <v>8</v>
      </c>
      <c r="G57" s="8">
        <f t="shared" si="3"/>
        <v>235</v>
      </c>
      <c r="H57" s="12">
        <v>9280</v>
      </c>
      <c r="I57" s="18" t="s">
        <v>17</v>
      </c>
      <c r="J57" s="12" t="s">
        <v>131</v>
      </c>
      <c r="K57" s="18" t="s">
        <v>126</v>
      </c>
      <c r="L57" s="2"/>
      <c r="M57" s="13"/>
    </row>
    <row r="58" spans="1:13" x14ac:dyDescent="0.2">
      <c r="A58" s="2" t="s">
        <v>9</v>
      </c>
      <c r="B58" s="18" t="s">
        <v>102</v>
      </c>
      <c r="C58" s="18" t="s">
        <v>103</v>
      </c>
      <c r="D58" s="18" t="s">
        <v>15</v>
      </c>
      <c r="E58" s="19">
        <v>270</v>
      </c>
      <c r="F58" s="8">
        <v>1</v>
      </c>
      <c r="G58" s="8">
        <f t="shared" si="3"/>
        <v>270</v>
      </c>
      <c r="H58" s="12">
        <v>9280</v>
      </c>
      <c r="I58" s="18" t="s">
        <v>17</v>
      </c>
      <c r="J58" s="12" t="s">
        <v>131</v>
      </c>
      <c r="K58" s="18" t="s">
        <v>37</v>
      </c>
      <c r="L58" s="2"/>
      <c r="M58" s="13"/>
    </row>
    <row r="59" spans="1:13" x14ac:dyDescent="0.2">
      <c r="A59" s="2" t="s">
        <v>9</v>
      </c>
      <c r="B59" s="18" t="s">
        <v>102</v>
      </c>
      <c r="C59" s="18" t="s">
        <v>103</v>
      </c>
      <c r="D59" s="18" t="s">
        <v>15</v>
      </c>
      <c r="E59" s="19">
        <v>5.4</v>
      </c>
      <c r="F59" s="8" t="s">
        <v>10</v>
      </c>
      <c r="G59" s="8" t="s">
        <v>10</v>
      </c>
      <c r="H59" s="12">
        <v>9280</v>
      </c>
      <c r="I59" s="18" t="s">
        <v>17</v>
      </c>
      <c r="J59" s="12" t="s">
        <v>131</v>
      </c>
      <c r="K59" s="18" t="s">
        <v>16</v>
      </c>
      <c r="L59" s="2"/>
      <c r="M59" s="13"/>
    </row>
    <row r="60" spans="1:13" x14ac:dyDescent="0.2">
      <c r="A60" s="2" t="s">
        <v>9</v>
      </c>
      <c r="B60" s="18" t="s">
        <v>76</v>
      </c>
      <c r="C60" s="18" t="s">
        <v>104</v>
      </c>
      <c r="D60" s="18" t="s">
        <v>56</v>
      </c>
      <c r="E60" s="19">
        <v>4140</v>
      </c>
      <c r="F60" s="8">
        <v>12</v>
      </c>
      <c r="G60" s="8">
        <f t="shared" si="3"/>
        <v>345</v>
      </c>
      <c r="H60" s="12">
        <v>9280</v>
      </c>
      <c r="I60" s="18" t="s">
        <v>17</v>
      </c>
      <c r="J60" s="12" t="s">
        <v>131</v>
      </c>
      <c r="K60" s="18" t="s">
        <v>58</v>
      </c>
      <c r="L60" s="2"/>
      <c r="M60" s="13"/>
    </row>
    <row r="61" spans="1:13" x14ac:dyDescent="0.2">
      <c r="A61" s="2" t="s">
        <v>14</v>
      </c>
      <c r="B61" s="18" t="s">
        <v>105</v>
      </c>
      <c r="C61" s="18" t="s">
        <v>106</v>
      </c>
      <c r="D61" s="18" t="s">
        <v>78</v>
      </c>
      <c r="E61" s="19">
        <v>6</v>
      </c>
      <c r="F61" s="8" t="s">
        <v>10</v>
      </c>
      <c r="G61" s="8" t="s">
        <v>10</v>
      </c>
      <c r="H61" s="12">
        <v>9280</v>
      </c>
      <c r="I61" s="18" t="s">
        <v>79</v>
      </c>
      <c r="J61" s="12" t="s">
        <v>131</v>
      </c>
      <c r="K61" s="18" t="s">
        <v>124</v>
      </c>
      <c r="L61" s="2"/>
      <c r="M61" s="13"/>
    </row>
    <row r="62" spans="1:13" x14ac:dyDescent="0.2">
      <c r="A62" s="2" t="s">
        <v>9</v>
      </c>
      <c r="B62" s="18" t="s">
        <v>107</v>
      </c>
      <c r="C62" s="18" t="s">
        <v>108</v>
      </c>
      <c r="D62" s="18" t="s">
        <v>15</v>
      </c>
      <c r="E62" s="19">
        <v>1215</v>
      </c>
      <c r="F62" s="8">
        <v>4.5</v>
      </c>
      <c r="G62" s="8">
        <f t="shared" si="3"/>
        <v>270</v>
      </c>
      <c r="H62" s="12">
        <v>9280</v>
      </c>
      <c r="I62" s="18" t="s">
        <v>17</v>
      </c>
      <c r="J62" s="12" t="s">
        <v>131</v>
      </c>
      <c r="K62" s="18" t="s">
        <v>37</v>
      </c>
      <c r="L62" s="2"/>
      <c r="M62" s="13"/>
    </row>
    <row r="63" spans="1:13" x14ac:dyDescent="0.2">
      <c r="A63" s="2" t="s">
        <v>9</v>
      </c>
      <c r="B63" s="18" t="s">
        <v>107</v>
      </c>
      <c r="C63" s="18" t="s">
        <v>108</v>
      </c>
      <c r="D63" s="18" t="s">
        <v>15</v>
      </c>
      <c r="E63" s="19">
        <v>24.3</v>
      </c>
      <c r="F63" s="8" t="s">
        <v>10</v>
      </c>
      <c r="G63" s="8" t="s">
        <v>10</v>
      </c>
      <c r="H63" s="12">
        <v>9280</v>
      </c>
      <c r="I63" s="18" t="s">
        <v>17</v>
      </c>
      <c r="J63" s="12" t="s">
        <v>131</v>
      </c>
      <c r="K63" s="18" t="s">
        <v>16</v>
      </c>
      <c r="L63" s="2"/>
      <c r="M63" s="13"/>
    </row>
    <row r="64" spans="1:13" x14ac:dyDescent="0.2">
      <c r="A64" s="2" t="s">
        <v>14</v>
      </c>
      <c r="B64" s="18" t="s">
        <v>109</v>
      </c>
      <c r="C64" s="18" t="s">
        <v>110</v>
      </c>
      <c r="D64" s="18" t="s">
        <v>78</v>
      </c>
      <c r="E64" s="19">
        <v>6</v>
      </c>
      <c r="F64" s="8" t="s">
        <v>10</v>
      </c>
      <c r="G64" s="8" t="s">
        <v>10</v>
      </c>
      <c r="H64" s="12">
        <v>9280</v>
      </c>
      <c r="I64" s="18" t="s">
        <v>79</v>
      </c>
      <c r="J64" s="12" t="s">
        <v>131</v>
      </c>
      <c r="K64" s="18" t="s">
        <v>125</v>
      </c>
      <c r="L64" s="2"/>
      <c r="M64" s="13"/>
    </row>
    <row r="65" spans="1:13" x14ac:dyDescent="0.2">
      <c r="A65" s="2" t="s">
        <v>14</v>
      </c>
      <c r="B65" s="18" t="s">
        <v>111</v>
      </c>
      <c r="C65" s="18" t="s">
        <v>112</v>
      </c>
      <c r="D65" s="18" t="s">
        <v>113</v>
      </c>
      <c r="E65" s="19">
        <v>28.85</v>
      </c>
      <c r="F65" s="8" t="s">
        <v>10</v>
      </c>
      <c r="G65" s="8" t="s">
        <v>10</v>
      </c>
      <c r="H65" s="12">
        <v>9280</v>
      </c>
      <c r="I65" s="18" t="s">
        <v>114</v>
      </c>
      <c r="J65" s="12" t="s">
        <v>131</v>
      </c>
      <c r="K65" s="18" t="s">
        <v>132</v>
      </c>
      <c r="L65" s="2"/>
      <c r="M65" s="13"/>
    </row>
    <row r="66" spans="1:13" x14ac:dyDescent="0.2">
      <c r="A66" s="2" t="s">
        <v>9</v>
      </c>
      <c r="B66" s="18" t="s">
        <v>115</v>
      </c>
      <c r="C66" s="18" t="s">
        <v>116</v>
      </c>
      <c r="D66" s="18" t="s">
        <v>56</v>
      </c>
      <c r="E66" s="19">
        <f>690+690</f>
        <v>1380</v>
      </c>
      <c r="F66" s="8">
        <v>4</v>
      </c>
      <c r="G66" s="8">
        <f t="shared" ref="G66:G69" si="4">E66/F66</f>
        <v>345</v>
      </c>
      <c r="H66" s="12">
        <v>9280</v>
      </c>
      <c r="I66" s="18" t="s">
        <v>17</v>
      </c>
      <c r="J66" s="12" t="s">
        <v>131</v>
      </c>
      <c r="K66" s="18" t="s">
        <v>57</v>
      </c>
      <c r="L66" s="2"/>
      <c r="M66" s="13"/>
    </row>
    <row r="67" spans="1:13" x14ac:dyDescent="0.2">
      <c r="A67" s="2" t="s">
        <v>9</v>
      </c>
      <c r="B67" s="18" t="s">
        <v>115</v>
      </c>
      <c r="C67" s="18" t="s">
        <v>116</v>
      </c>
      <c r="D67" s="18" t="s">
        <v>56</v>
      </c>
      <c r="E67" s="19">
        <f>690+1035+517.5+1035+1380+690+690+690+690+2070+1380+1725+1380+1380</f>
        <v>15352.5</v>
      </c>
      <c r="F67" s="8">
        <f>9.5+35</f>
        <v>44.5</v>
      </c>
      <c r="G67" s="8">
        <f t="shared" si="4"/>
        <v>345</v>
      </c>
      <c r="H67" s="12">
        <v>9280</v>
      </c>
      <c r="I67" s="18" t="s">
        <v>17</v>
      </c>
      <c r="J67" s="12" t="s">
        <v>131</v>
      </c>
      <c r="K67" s="18" t="s">
        <v>58</v>
      </c>
      <c r="L67" s="2"/>
      <c r="M67" s="13"/>
    </row>
    <row r="68" spans="1:13" x14ac:dyDescent="0.2">
      <c r="A68" s="2" t="s">
        <v>9</v>
      </c>
      <c r="B68" s="18" t="s">
        <v>115</v>
      </c>
      <c r="C68" s="18" t="s">
        <v>116</v>
      </c>
      <c r="D68" s="18" t="s">
        <v>56</v>
      </c>
      <c r="E68" s="19">
        <f>875+875</f>
        <v>1750</v>
      </c>
      <c r="F68" s="8">
        <v>14</v>
      </c>
      <c r="G68" s="8">
        <f t="shared" si="4"/>
        <v>125</v>
      </c>
      <c r="H68" s="12">
        <v>9280</v>
      </c>
      <c r="I68" s="18" t="s">
        <v>17</v>
      </c>
      <c r="J68" s="12" t="s">
        <v>131</v>
      </c>
      <c r="K68" s="18" t="s">
        <v>127</v>
      </c>
      <c r="L68" s="2"/>
      <c r="M68" s="13"/>
    </row>
    <row r="69" spans="1:13" x14ac:dyDescent="0.2">
      <c r="A69" s="2" t="s">
        <v>9</v>
      </c>
      <c r="B69" s="18" t="s">
        <v>115</v>
      </c>
      <c r="C69" s="18" t="s">
        <v>116</v>
      </c>
      <c r="D69" s="18" t="s">
        <v>56</v>
      </c>
      <c r="E69" s="19">
        <f>10*600</f>
        <v>6000</v>
      </c>
      <c r="F69" s="8">
        <f>10*4</f>
        <v>40</v>
      </c>
      <c r="G69" s="8">
        <f t="shared" si="4"/>
        <v>150</v>
      </c>
      <c r="H69" s="12">
        <v>9280</v>
      </c>
      <c r="I69" s="18" t="s">
        <v>17</v>
      </c>
      <c r="J69" s="12" t="s">
        <v>131</v>
      </c>
      <c r="K69" s="18" t="s">
        <v>128</v>
      </c>
      <c r="L69" s="2"/>
      <c r="M69" s="13"/>
    </row>
    <row r="70" spans="1:13" x14ac:dyDescent="0.2">
      <c r="A70" s="2" t="s">
        <v>9</v>
      </c>
      <c r="B70" s="18" t="s">
        <v>117</v>
      </c>
      <c r="C70" s="18" t="s">
        <v>118</v>
      </c>
      <c r="D70" s="18" t="s">
        <v>51</v>
      </c>
      <c r="E70" s="19">
        <v>2600</v>
      </c>
      <c r="F70" s="8">
        <v>8</v>
      </c>
      <c r="G70" s="8">
        <f t="shared" ref="G70" si="5">E70/F70</f>
        <v>325</v>
      </c>
      <c r="H70" s="12">
        <v>9280</v>
      </c>
      <c r="I70" s="18" t="s">
        <v>17</v>
      </c>
      <c r="J70" s="12" t="s">
        <v>131</v>
      </c>
      <c r="K70" s="18" t="s">
        <v>72</v>
      </c>
      <c r="L70" s="2"/>
      <c r="M70" s="13"/>
    </row>
    <row r="71" spans="1:13" x14ac:dyDescent="0.2">
      <c r="A71" s="2" t="s">
        <v>9</v>
      </c>
      <c r="B71" s="18" t="s">
        <v>119</v>
      </c>
      <c r="C71" s="18" t="s">
        <v>120</v>
      </c>
      <c r="D71" s="18" t="s">
        <v>56</v>
      </c>
      <c r="E71" s="19">
        <f>345+1035</f>
        <v>1380</v>
      </c>
      <c r="F71" s="8">
        <v>4</v>
      </c>
      <c r="G71" s="8">
        <f t="shared" ref="G71:G73" si="6">E71/F71</f>
        <v>345</v>
      </c>
      <c r="H71" s="12">
        <v>9280</v>
      </c>
      <c r="I71" s="18" t="s">
        <v>17</v>
      </c>
      <c r="J71" s="12" t="s">
        <v>131</v>
      </c>
      <c r="K71" s="18" t="s">
        <v>57</v>
      </c>
      <c r="L71" s="2"/>
      <c r="M71" s="13"/>
    </row>
    <row r="72" spans="1:13" x14ac:dyDescent="0.2">
      <c r="A72" s="2" t="s">
        <v>9</v>
      </c>
      <c r="B72" s="18" t="s">
        <v>119</v>
      </c>
      <c r="C72" s="18" t="s">
        <v>120</v>
      </c>
      <c r="D72" s="18" t="s">
        <v>56</v>
      </c>
      <c r="E72" s="19">
        <f>1035+1380+2070+2760+2760+690+690+690+2070+2070</f>
        <v>16215</v>
      </c>
      <c r="F72" s="8">
        <f>47</f>
        <v>47</v>
      </c>
      <c r="G72" s="8">
        <f t="shared" si="6"/>
        <v>345</v>
      </c>
      <c r="H72" s="12">
        <v>9280</v>
      </c>
      <c r="I72" s="18" t="s">
        <v>17</v>
      </c>
      <c r="J72" s="12" t="s">
        <v>131</v>
      </c>
      <c r="K72" s="18" t="s">
        <v>58</v>
      </c>
      <c r="L72" s="2"/>
      <c r="M72" s="13"/>
    </row>
    <row r="73" spans="1:13" x14ac:dyDescent="0.2">
      <c r="A73" s="2" t="s">
        <v>9</v>
      </c>
      <c r="B73" s="18" t="s">
        <v>119</v>
      </c>
      <c r="C73" s="18" t="s">
        <v>120</v>
      </c>
      <c r="D73" s="18" t="s">
        <v>56</v>
      </c>
      <c r="E73" s="19">
        <f>156.25</f>
        <v>156.25</v>
      </c>
      <c r="F73" s="8">
        <v>1.25</v>
      </c>
      <c r="G73" s="8">
        <f t="shared" si="6"/>
        <v>125</v>
      </c>
      <c r="H73" s="12">
        <v>9280</v>
      </c>
      <c r="I73" s="18" t="s">
        <v>17</v>
      </c>
      <c r="J73" s="12" t="s">
        <v>131</v>
      </c>
      <c r="K73" s="18" t="s">
        <v>129</v>
      </c>
      <c r="L73" s="2"/>
      <c r="M73" s="13"/>
    </row>
    <row r="74" spans="1:13" x14ac:dyDescent="0.2">
      <c r="A74" s="2" t="s">
        <v>9</v>
      </c>
      <c r="B74" s="18" t="s">
        <v>121</v>
      </c>
      <c r="C74" s="18" t="s">
        <v>122</v>
      </c>
      <c r="D74" s="18" t="s">
        <v>56</v>
      </c>
      <c r="E74" s="19">
        <f>2070+690+690+1035+690</f>
        <v>5175</v>
      </c>
      <c r="F74" s="8">
        <v>15</v>
      </c>
      <c r="G74" s="8">
        <f t="shared" ref="G74:G78" si="7">E74/F74</f>
        <v>345</v>
      </c>
      <c r="H74" s="12">
        <v>9280</v>
      </c>
      <c r="I74" s="18" t="s">
        <v>17</v>
      </c>
      <c r="J74" s="12" t="s">
        <v>131</v>
      </c>
      <c r="K74" s="18" t="s">
        <v>57</v>
      </c>
      <c r="L74" s="2"/>
      <c r="M74" s="13"/>
    </row>
    <row r="75" spans="1:13" x14ac:dyDescent="0.2">
      <c r="A75" s="2" t="s">
        <v>9</v>
      </c>
      <c r="B75" s="18" t="s">
        <v>121</v>
      </c>
      <c r="C75" s="18" t="s">
        <v>122</v>
      </c>
      <c r="D75" s="18" t="s">
        <v>56</v>
      </c>
      <c r="E75" s="19">
        <f>1380+690+2415+2760+1725</f>
        <v>8970</v>
      </c>
      <c r="F75" s="8">
        <v>26</v>
      </c>
      <c r="G75" s="8">
        <f t="shared" si="7"/>
        <v>345</v>
      </c>
      <c r="H75" s="12">
        <v>9280</v>
      </c>
      <c r="I75" s="18" t="s">
        <v>17</v>
      </c>
      <c r="J75" s="12" t="s">
        <v>131</v>
      </c>
      <c r="K75" s="18" t="s">
        <v>58</v>
      </c>
      <c r="L75" s="2"/>
      <c r="M75" s="13"/>
    </row>
    <row r="76" spans="1:13" x14ac:dyDescent="0.2">
      <c r="A76" s="2" t="s">
        <v>9</v>
      </c>
      <c r="B76" s="18" t="s">
        <v>121</v>
      </c>
      <c r="C76" s="18" t="s">
        <v>122</v>
      </c>
      <c r="D76" s="18" t="s">
        <v>56</v>
      </c>
      <c r="E76" s="19">
        <f>130+130+97.5</f>
        <v>357.5</v>
      </c>
      <c r="F76" s="8">
        <v>5.5</v>
      </c>
      <c r="G76" s="8">
        <f t="shared" si="7"/>
        <v>65</v>
      </c>
      <c r="H76" s="12">
        <v>9280</v>
      </c>
      <c r="I76" s="18" t="s">
        <v>17</v>
      </c>
      <c r="J76" s="12" t="s">
        <v>131</v>
      </c>
      <c r="K76" s="18" t="s">
        <v>130</v>
      </c>
      <c r="L76" s="2"/>
      <c r="M76" s="13"/>
    </row>
    <row r="77" spans="1:13" x14ac:dyDescent="0.2">
      <c r="A77" s="2" t="s">
        <v>88</v>
      </c>
      <c r="B77" s="18" t="s">
        <v>133</v>
      </c>
      <c r="C77" s="18" t="s">
        <v>134</v>
      </c>
      <c r="D77" s="18" t="s">
        <v>83</v>
      </c>
      <c r="E77" s="19">
        <v>22350</v>
      </c>
      <c r="F77" s="8">
        <f>2.5+0.75+2+3.75+3.5+2.75+8.5+7+11+18+5.5+6.75+2.5</f>
        <v>74.5</v>
      </c>
      <c r="G77" s="8">
        <f t="shared" si="7"/>
        <v>300</v>
      </c>
      <c r="H77" s="12">
        <v>9280</v>
      </c>
      <c r="I77" s="18" t="s">
        <v>84</v>
      </c>
      <c r="J77" s="12" t="s">
        <v>131</v>
      </c>
      <c r="K77" s="18" t="s">
        <v>89</v>
      </c>
      <c r="L77" s="2"/>
      <c r="M77" s="13"/>
    </row>
    <row r="78" spans="1:13" x14ac:dyDescent="0.2">
      <c r="A78" s="2" t="s">
        <v>88</v>
      </c>
      <c r="B78" s="18" t="s">
        <v>136</v>
      </c>
      <c r="C78" s="18" t="s">
        <v>137</v>
      </c>
      <c r="D78" s="18" t="s">
        <v>87</v>
      </c>
      <c r="E78" s="19">
        <v>39725</v>
      </c>
      <c r="F78" s="8">
        <v>113.5</v>
      </c>
      <c r="G78" s="8">
        <f t="shared" si="7"/>
        <v>350</v>
      </c>
      <c r="H78" s="12">
        <v>9280</v>
      </c>
      <c r="I78" s="18" t="s">
        <v>84</v>
      </c>
      <c r="J78" s="12" t="s">
        <v>131</v>
      </c>
      <c r="K78" s="18" t="s">
        <v>89</v>
      </c>
      <c r="L78" s="2"/>
      <c r="M78" s="13"/>
    </row>
    <row r="79" spans="1:13" ht="13.5" thickBot="1" x14ac:dyDescent="0.25">
      <c r="A79" s="2"/>
      <c r="B79" s="7"/>
      <c r="C79" s="8"/>
      <c r="D79" s="2"/>
      <c r="E79" s="22">
        <f>SUM(E6:E78)</f>
        <v>357695.9</v>
      </c>
      <c r="F79" s="10"/>
      <c r="G79" s="11"/>
      <c r="H79" s="12"/>
      <c r="I79" s="12"/>
      <c r="J79" s="12"/>
      <c r="K79" s="18"/>
      <c r="L79" s="2"/>
      <c r="M79" s="13"/>
    </row>
    <row r="80" spans="1:13" ht="13.5" thickTop="1" x14ac:dyDescent="0.2">
      <c r="A80" s="2"/>
      <c r="B80" s="7"/>
      <c r="C80" s="8"/>
      <c r="D80" s="2"/>
      <c r="E80" s="9"/>
      <c r="F80" s="10"/>
      <c r="G80" s="11"/>
      <c r="H80" s="12"/>
      <c r="I80" s="12"/>
      <c r="J80" s="12"/>
      <c r="K80" s="2"/>
      <c r="L80" s="2"/>
      <c r="M80" s="2"/>
    </row>
    <row r="81" spans="1:13" x14ac:dyDescent="0.2">
      <c r="A81" s="2"/>
      <c r="B81" s="7"/>
      <c r="C81" s="8"/>
      <c r="D81" s="2"/>
      <c r="E81" s="9"/>
      <c r="F81" s="8"/>
      <c r="G81" s="14"/>
      <c r="H81" s="12"/>
      <c r="I81" s="12"/>
      <c r="J81" s="12"/>
      <c r="K81" s="2"/>
      <c r="L81" s="2"/>
      <c r="M81" s="2"/>
    </row>
    <row r="82" spans="1:13" x14ac:dyDescent="0.2">
      <c r="A82" s="2"/>
      <c r="B82" s="7"/>
      <c r="C82" s="8"/>
      <c r="D82" s="2"/>
      <c r="E82" s="9"/>
      <c r="F82" s="8"/>
      <c r="G82" s="14"/>
      <c r="H82" s="12"/>
      <c r="I82" s="12"/>
      <c r="J82" s="12"/>
      <c r="K82" s="2"/>
      <c r="L82" s="2"/>
      <c r="M82" s="2"/>
    </row>
    <row r="83" spans="1:13" x14ac:dyDescent="0.2">
      <c r="A83" s="2"/>
      <c r="B83" s="7"/>
      <c r="C83" s="8"/>
      <c r="D83" s="2"/>
      <c r="E83" s="9"/>
      <c r="F83" s="10"/>
      <c r="G83" s="11"/>
      <c r="H83" s="12"/>
      <c r="I83" s="12"/>
      <c r="J83" s="12"/>
      <c r="K83" s="2"/>
      <c r="L83" s="2"/>
      <c r="M83" s="2"/>
    </row>
    <row r="84" spans="1:13" x14ac:dyDescent="0.2">
      <c r="A84" s="2"/>
      <c r="B84" s="7"/>
      <c r="C84" s="8"/>
      <c r="D84" s="2"/>
      <c r="E84" s="9"/>
      <c r="F84" s="10"/>
      <c r="G84" s="11"/>
      <c r="H84" s="12"/>
      <c r="I84" s="12"/>
      <c r="J84" s="12"/>
      <c r="K84" s="2"/>
      <c r="L84" s="2"/>
      <c r="M84" s="2"/>
    </row>
    <row r="85" spans="1:13" x14ac:dyDescent="0.2">
      <c r="A85" s="2"/>
      <c r="B85" s="7"/>
      <c r="C85" s="8"/>
      <c r="D85" s="2"/>
      <c r="E85" s="9"/>
      <c r="F85" s="10"/>
      <c r="G85" s="11"/>
      <c r="H85" s="12"/>
      <c r="I85" s="12"/>
      <c r="J85" s="12"/>
      <c r="K85" s="2"/>
      <c r="L85" s="2"/>
      <c r="M85" s="2"/>
    </row>
    <row r="86" spans="1:13" x14ac:dyDescent="0.2">
      <c r="A86" s="2"/>
      <c r="B86" s="7"/>
      <c r="C86" s="8"/>
      <c r="D86" s="2"/>
      <c r="E86" s="9"/>
      <c r="F86" s="8"/>
      <c r="G86" s="14"/>
      <c r="H86" s="12"/>
      <c r="I86" s="12"/>
      <c r="J86" s="12"/>
      <c r="K86" s="2"/>
      <c r="L86" s="2"/>
      <c r="M86" s="2"/>
    </row>
    <row r="87" spans="1:13" x14ac:dyDescent="0.2">
      <c r="A87" s="16"/>
      <c r="B87" s="7"/>
      <c r="C87" s="8"/>
      <c r="D87" s="2"/>
      <c r="E87" s="9"/>
      <c r="F87" s="8"/>
      <c r="G87" s="14"/>
      <c r="H87" s="12"/>
      <c r="I87" s="8"/>
      <c r="J87" s="12"/>
      <c r="K87" s="2"/>
      <c r="L87" s="2"/>
      <c r="M87" s="2"/>
    </row>
    <row r="88" spans="1:13" x14ac:dyDescent="0.2">
      <c r="A88" s="16"/>
      <c r="B88" s="7"/>
      <c r="C88" s="8"/>
      <c r="D88" s="2"/>
      <c r="E88" s="9"/>
      <c r="F88" s="8"/>
      <c r="G88" s="14"/>
      <c r="H88" s="12"/>
      <c r="I88" s="8"/>
      <c r="J88" s="12"/>
      <c r="K88" s="2"/>
      <c r="L88" s="2"/>
      <c r="M88" s="2"/>
    </row>
    <row r="89" spans="1:13" x14ac:dyDescent="0.2">
      <c r="A89" s="16"/>
      <c r="B89" s="7"/>
      <c r="C89" s="8"/>
      <c r="D89" s="2"/>
      <c r="E89" s="9"/>
      <c r="F89" s="8"/>
      <c r="G89" s="14"/>
      <c r="H89" s="12"/>
      <c r="I89" s="12"/>
      <c r="J89" s="12"/>
      <c r="K89" s="2"/>
      <c r="L89" s="2"/>
      <c r="M89" s="2"/>
    </row>
    <row r="90" spans="1:13" x14ac:dyDescent="0.2">
      <c r="A90" s="16"/>
      <c r="B90" s="7"/>
      <c r="C90" s="8"/>
      <c r="D90" s="2"/>
      <c r="E90" s="9"/>
      <c r="F90" s="8"/>
      <c r="G90" s="14"/>
      <c r="H90" s="12"/>
      <c r="I90" s="12"/>
      <c r="J90" s="12"/>
      <c r="K90" s="2"/>
      <c r="L90" s="2"/>
      <c r="M90" s="2"/>
    </row>
    <row r="91" spans="1:13" x14ac:dyDescent="0.2">
      <c r="A91" s="16"/>
      <c r="B91" s="7"/>
      <c r="C91" s="8"/>
      <c r="D91" s="2"/>
      <c r="E91" s="9"/>
      <c r="F91" s="8"/>
      <c r="G91" s="14"/>
      <c r="H91" s="12"/>
      <c r="I91" s="12"/>
      <c r="J91" s="12"/>
      <c r="K91" s="2"/>
      <c r="L91" s="2"/>
      <c r="M91" s="2"/>
    </row>
    <row r="92" spans="1:13" x14ac:dyDescent="0.2">
      <c r="A92" s="16"/>
      <c r="B92" s="7"/>
      <c r="C92" s="8"/>
      <c r="D92" s="2"/>
      <c r="E92" s="9"/>
      <c r="F92" s="8"/>
      <c r="G92" s="14"/>
      <c r="H92" s="12"/>
      <c r="I92" s="12"/>
      <c r="J92" s="12"/>
      <c r="K92" s="2"/>
      <c r="L92" s="2"/>
      <c r="M92" s="2"/>
    </row>
    <row r="93" spans="1:13" x14ac:dyDescent="0.2">
      <c r="A93" s="16"/>
      <c r="B93" s="7"/>
      <c r="C93" s="8"/>
      <c r="D93" s="2"/>
      <c r="E93" s="9"/>
      <c r="F93" s="8"/>
      <c r="G93" s="14"/>
      <c r="H93" s="12"/>
      <c r="I93" s="12"/>
      <c r="J93" s="12"/>
      <c r="K93" s="2"/>
      <c r="L93" s="2"/>
      <c r="M93" s="2"/>
    </row>
    <row r="94" spans="1:13" x14ac:dyDescent="0.2">
      <c r="A94" s="2"/>
      <c r="B94" s="7"/>
      <c r="C94" s="8"/>
      <c r="D94" s="2"/>
      <c r="E94" s="9"/>
      <c r="F94" s="8"/>
      <c r="G94" s="14"/>
      <c r="H94" s="12"/>
      <c r="I94" s="12"/>
      <c r="J94" s="12"/>
      <c r="K94" s="2"/>
      <c r="L94" s="2"/>
      <c r="M94" s="2"/>
    </row>
    <row r="95" spans="1:13" x14ac:dyDescent="0.2">
      <c r="A95" s="2"/>
      <c r="B95" s="7"/>
      <c r="C95" s="8"/>
      <c r="D95" s="2"/>
      <c r="E95" s="9"/>
      <c r="F95" s="8"/>
      <c r="G95" s="14"/>
      <c r="H95" s="12"/>
      <c r="I95" s="12"/>
      <c r="J95" s="12"/>
      <c r="K95" s="2"/>
      <c r="L95" s="2"/>
      <c r="M95" s="2"/>
    </row>
    <row r="96" spans="1:13" x14ac:dyDescent="0.2">
      <c r="F96" s="2"/>
      <c r="G96" s="3"/>
      <c r="H96" s="15"/>
      <c r="I96" s="15"/>
      <c r="J96" s="15"/>
      <c r="K96" s="2"/>
      <c r="L96" s="2"/>
      <c r="M96" s="2"/>
    </row>
    <row r="97" spans="1:13" x14ac:dyDescent="0.2">
      <c r="A97" s="2"/>
      <c r="B97" s="2"/>
      <c r="C97" s="2"/>
      <c r="D97" s="2"/>
      <c r="E97" s="3"/>
      <c r="F97" s="2"/>
      <c r="G97" s="3"/>
      <c r="H97" s="15"/>
      <c r="I97" s="15"/>
      <c r="J97" s="15"/>
      <c r="K97" s="2"/>
      <c r="L97" s="2"/>
      <c r="M97" s="2"/>
    </row>
    <row r="98" spans="1:13" x14ac:dyDescent="0.2">
      <c r="A98" s="2"/>
      <c r="B98" s="2"/>
      <c r="C98" s="2"/>
      <c r="D98" s="2"/>
      <c r="E98" s="3"/>
      <c r="F98" s="2"/>
      <c r="G98" s="3"/>
      <c r="H98" s="15"/>
      <c r="I98" s="15"/>
      <c r="J98" s="15"/>
      <c r="K98" s="2"/>
      <c r="L98" s="2"/>
      <c r="M98" s="2"/>
    </row>
    <row r="99" spans="1:13" x14ac:dyDescent="0.2">
      <c r="A99" s="2"/>
      <c r="B99" s="2"/>
      <c r="C99" s="2"/>
      <c r="D99" s="2"/>
      <c r="E99" s="3"/>
      <c r="F99" s="2"/>
      <c r="G99" s="3"/>
      <c r="H99" s="15"/>
      <c r="I99" s="15"/>
      <c r="J99" s="15"/>
      <c r="K99" s="2"/>
      <c r="L99" s="2"/>
      <c r="M99" s="2"/>
    </row>
    <row r="100" spans="1:13" x14ac:dyDescent="0.2">
      <c r="A100" s="2"/>
      <c r="B100" s="2"/>
      <c r="C100" s="2"/>
      <c r="D100" s="2"/>
      <c r="E100" s="3"/>
      <c r="F100" s="2"/>
      <c r="G100" s="3"/>
      <c r="H100" s="15"/>
      <c r="I100" s="15"/>
      <c r="J100" s="15"/>
      <c r="K100" s="2"/>
      <c r="L100" s="2"/>
      <c r="M100" s="2"/>
    </row>
  </sheetData>
  <sortState xmlns:xlrd2="http://schemas.microsoft.com/office/spreadsheetml/2017/richdata2" ref="A32:M39">
    <sortCondition ref="B32:B39"/>
  </sortState>
  <printOptions horizontalCentered="1"/>
  <pageMargins left="0.7" right="0.7" top="0.75" bottom="0.75" header="0.3" footer="0.3"/>
  <pageSetup scale="40" orientation="landscape" r:id="rId1"/>
  <headerFooter>
    <oddHeader>&amp;RCASE NO. 2021-00214
ATTACHMENT 1
TO STAFF DR NO. 1-12
(SUPPLEMENT 4 02-17-22)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2022-02-17T16:57:36Z</cp:lastPrinted>
  <dcterms:created xsi:type="dcterms:W3CDTF">2015-11-04T22:58:27Z</dcterms:created>
  <dcterms:modified xsi:type="dcterms:W3CDTF">2022-02-17T16:58:08Z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